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6.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updateLinks="always" codeName="ThisWorkbook" hidePivotFieldList="1"/>
  <mc:AlternateContent xmlns:mc="http://schemas.openxmlformats.org/markup-compatibility/2006">
    <mc:Choice Requires="x15">
      <x15ac:absPath xmlns:x15ac="http://schemas.microsoft.com/office/spreadsheetml/2010/11/ac" url="C:\Users\Raj Aryan\Documents\"/>
    </mc:Choice>
  </mc:AlternateContent>
  <xr:revisionPtr revIDLastSave="0" documentId="13_ncr:1_{5D206E03-A465-490E-A6FC-7735E5A6A0E0}" xr6:coauthVersionLast="47" xr6:coauthVersionMax="47" xr10:uidLastSave="{00000000-0000-0000-0000-000000000000}"/>
  <bookViews>
    <workbookView xWindow="-110" yWindow="-110" windowWidth="19420" windowHeight="10300" tabRatio="944" xr2:uid="{119DEA6E-E5D3-4CF7-80AD-6904255A1854}"/>
  </bookViews>
  <sheets>
    <sheet name="Details" sheetId="1" r:id="rId1"/>
    <sheet name="Rating" sheetId="2" r:id="rId2"/>
    <sheet name="Packages Offered" sheetId="14" r:id="rId3"/>
    <sheet name="Sorted" sheetId="23" r:id="rId4"/>
    <sheet name="Comparison" sheetId="12" r:id="rId5"/>
    <sheet name="Demographics" sheetId="29" r:id="rId6"/>
    <sheet name="Insights" sheetId="13" r:id="rId7"/>
    <sheet name="Mapping" sheetId="3" r:id="rId8"/>
    <sheet name="Creators Dump" sheetId="26" state="hidden" r:id="rId9"/>
    <sheet name="Client Onboarding Details" sheetId="27" state="hidden" r:id="rId10"/>
    <sheet name="Sheet1" sheetId="28" state="hidden" r:id="rId11"/>
    <sheet name="Count creator type" sheetId="25" state="hidden" r:id="rId12"/>
    <sheet name="Metrics" sheetId="22" state="hidden" r:id="rId13"/>
    <sheet name="Pie Type" sheetId="6" state="hidden" r:id="rId14"/>
    <sheet name="Genre" sheetId="4" state="hidden" r:id="rId15"/>
    <sheet name="Payout vs Eng %" sheetId="9" state="hidden" r:id="rId16"/>
    <sheet name="Follower wise Eng%" sheetId="17" state="hidden" r:id="rId17"/>
    <sheet name="Posts vs Reels" sheetId="11" state="hidden" r:id="rId18"/>
    <sheet name="Creator Type wise Performance " sheetId="5" state="hidden" r:id="rId19"/>
  </sheets>
  <definedNames>
    <definedName name="Details">OFFSET(Details!$A$3,0,0,COUNTA(Details!$A:$A),COUNTA(Details!$3:$3))</definedName>
    <definedName name="Genre">OFFSET(Rating!$A$3,0,0,COUNTA(Rating!$A:$A),COUNTA(Rating!$3:$3))</definedName>
    <definedName name="Slicer_Creator_Type">#N/A</definedName>
    <definedName name="Slicer_Creator_Type1">#N/A</definedName>
    <definedName name="Slicer_Genre">#N/A</definedName>
    <definedName name="Slicer_Genre2">#N/A</definedName>
  </definedNames>
  <calcPr calcId="191028"/>
  <pivotCaches>
    <pivotCache cacheId="0" r:id="rId20"/>
  </pivotCaches>
  <extLst>
    <ext xmlns:x14="http://schemas.microsoft.com/office/spreadsheetml/2009/9/main" uri="{BBE1A952-AA13-448e-AADC-164F8A28A991}">
      <x14:slicerCaches>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 i="2" l="1"/>
  <c r="M6" i="2"/>
  <c r="M7" i="2"/>
  <c r="M8" i="2"/>
  <c r="M9" i="2"/>
  <c r="M10" i="2"/>
  <c r="M11" i="2"/>
  <c r="M12" i="2"/>
  <c r="M13" i="2"/>
  <c r="M14" i="2"/>
  <c r="M15" i="2"/>
  <c r="M16" i="2"/>
  <c r="M17" i="2"/>
  <c r="M18" i="2"/>
  <c r="M19" i="2"/>
  <c r="M20" i="2"/>
  <c r="M21" i="2"/>
  <c r="M22" i="2"/>
  <c r="M23" i="2"/>
  <c r="M24" i="2"/>
  <c r="M25" i="2"/>
  <c r="M26" i="2"/>
  <c r="M27" i="2"/>
  <c r="M4" i="2"/>
  <c r="L4" i="2"/>
  <c r="L5" i="2"/>
  <c r="L6" i="2"/>
  <c r="L7" i="2"/>
  <c r="L8" i="2"/>
  <c r="L9" i="2"/>
  <c r="L10" i="2"/>
  <c r="L11" i="2"/>
  <c r="L12" i="2"/>
  <c r="L13" i="2"/>
  <c r="L14" i="2"/>
  <c r="L15" i="2"/>
  <c r="L16" i="2"/>
  <c r="L17" i="2"/>
  <c r="L18" i="2"/>
  <c r="L19" i="2"/>
  <c r="L20" i="2"/>
  <c r="L21" i="2"/>
  <c r="L22" i="2"/>
  <c r="L23" i="2"/>
  <c r="L24" i="2"/>
  <c r="L25" i="2"/>
  <c r="L26" i="2"/>
  <c r="L27" i="2"/>
  <c r="K5" i="2"/>
  <c r="K6" i="2"/>
  <c r="K7" i="2"/>
  <c r="K8" i="2"/>
  <c r="K9" i="2"/>
  <c r="K10" i="2"/>
  <c r="K11" i="2"/>
  <c r="K12" i="2"/>
  <c r="K13" i="2"/>
  <c r="K14" i="2"/>
  <c r="K15" i="2"/>
  <c r="K16" i="2"/>
  <c r="K17" i="2"/>
  <c r="K18" i="2"/>
  <c r="K19" i="2"/>
  <c r="K20" i="2"/>
  <c r="K21" i="2"/>
  <c r="K22" i="2"/>
  <c r="K23" i="2"/>
  <c r="K24" i="2"/>
  <c r="K25" i="2"/>
  <c r="K26" i="2"/>
  <c r="K27" i="2"/>
  <c r="K4" i="2"/>
  <c r="V6" i="14"/>
  <c r="S7" i="14"/>
  <c r="M4" i="23" l="1" a="1"/>
  <c r="M4" i="23" s="1"/>
  <c r="H4" i="2"/>
  <c r="C4" i="2"/>
  <c r="U29" i="1" l="1"/>
  <c r="W29" i="1"/>
  <c r="X29" i="1"/>
  <c r="T29" i="1"/>
  <c r="S29" i="1"/>
  <c r="G4" i="23" a="1"/>
  <c r="G4" i="23" s="1"/>
  <c r="I5" i="1"/>
  <c r="I6" i="1"/>
  <c r="I7" i="1"/>
  <c r="I8" i="1"/>
  <c r="I9" i="1"/>
  <c r="I10" i="1"/>
  <c r="I11" i="1"/>
  <c r="I12" i="1"/>
  <c r="I13" i="1"/>
  <c r="I14" i="1"/>
  <c r="I15" i="1"/>
  <c r="I16" i="1"/>
  <c r="I17" i="1"/>
  <c r="I18" i="1"/>
  <c r="I19" i="1"/>
  <c r="I20" i="1"/>
  <c r="I21" i="1"/>
  <c r="I22" i="1"/>
  <c r="I23" i="1"/>
  <c r="I24" i="1"/>
  <c r="I25" i="1"/>
  <c r="I26" i="1"/>
  <c r="I27" i="1"/>
  <c r="Q27" i="1" s="1" a="1"/>
  <c r="Q27" i="1" s="1"/>
  <c r="I4" i="1"/>
  <c r="K7" i="14" a="1"/>
  <c r="K7" i="14" s="1"/>
  <c r="K8" i="14" s="1"/>
  <c r="J7" i="14" a="1"/>
  <c r="J7" i="14" s="1"/>
  <c r="J8" i="14" s="1"/>
  <c r="I7" i="14" a="1"/>
  <c r="I7" i="14" s="1"/>
  <c r="J4" i="23" a="1"/>
  <c r="J4" i="23" s="1"/>
  <c r="V5" i="1"/>
  <c r="V6" i="1"/>
  <c r="V7" i="1"/>
  <c r="V8" i="1"/>
  <c r="V9" i="1"/>
  <c r="V10" i="1"/>
  <c r="V11" i="1"/>
  <c r="V12" i="1"/>
  <c r="V13" i="1"/>
  <c r="V14" i="1"/>
  <c r="V15" i="1"/>
  <c r="V16" i="1"/>
  <c r="V17" i="1"/>
  <c r="V18" i="1"/>
  <c r="V19" i="1"/>
  <c r="V20" i="1"/>
  <c r="V21" i="1"/>
  <c r="V22" i="1"/>
  <c r="V23" i="1"/>
  <c r="V24" i="1"/>
  <c r="V25" i="1"/>
  <c r="V26" i="1"/>
  <c r="V27" i="1"/>
  <c r="V4" i="1"/>
  <c r="A27" i="1"/>
  <c r="A27" i="2" s="1"/>
  <c r="F3" i="29"/>
  <c r="G4" i="13"/>
  <c r="M4" i="13"/>
  <c r="S4" i="13"/>
  <c r="Y4" i="13"/>
  <c r="I8" i="14" l="1"/>
  <c r="I10" i="14" s="1"/>
  <c r="I13" i="14" a="1"/>
  <c r="I13" i="14" s="1"/>
  <c r="K10" i="14"/>
  <c r="K23" i="14" a="1"/>
  <c r="K23" i="14" s="1"/>
  <c r="K24" i="14" a="1"/>
  <c r="K24" i="14" s="1"/>
  <c r="J10" i="14"/>
  <c r="B27" i="2"/>
  <c r="N29" i="14"/>
  <c r="O29" i="14" s="1"/>
  <c r="V29" i="1"/>
  <c r="L7" i="14"/>
  <c r="F7" i="14"/>
  <c r="E10" i="12"/>
  <c r="F10" i="12"/>
  <c r="G10" i="12"/>
  <c r="H10" i="12"/>
  <c r="E11" i="12"/>
  <c r="F11" i="12"/>
  <c r="G11" i="12"/>
  <c r="H11" i="12"/>
  <c r="D10" i="12"/>
  <c r="D11" i="12"/>
  <c r="E9" i="12"/>
  <c r="F9" i="12"/>
  <c r="G9" i="12"/>
  <c r="H9" i="12"/>
  <c r="D9" i="12"/>
  <c r="E8" i="12"/>
  <c r="F8" i="12"/>
  <c r="G8" i="12"/>
  <c r="H8" i="12"/>
  <c r="D8" i="12"/>
  <c r="Q26" i="1" a="1"/>
  <c r="Q26" i="1" s="1"/>
  <c r="A26" i="1"/>
  <c r="N28" i="14" s="1"/>
  <c r="O28" i="14" s="1"/>
  <c r="A5" i="1"/>
  <c r="N7" i="14" s="1"/>
  <c r="A6" i="1"/>
  <c r="N8" i="14" s="1"/>
  <c r="A7" i="1"/>
  <c r="N9" i="14" s="1"/>
  <c r="A8" i="1"/>
  <c r="N10" i="14" s="1"/>
  <c r="O10" i="14" s="1"/>
  <c r="A9" i="1"/>
  <c r="A10" i="1"/>
  <c r="N12" i="14" s="1"/>
  <c r="A11" i="1"/>
  <c r="A12" i="1"/>
  <c r="N14" i="14" s="1"/>
  <c r="O14" i="14" s="1"/>
  <c r="A13" i="1"/>
  <c r="A14" i="1"/>
  <c r="N16" i="14" s="1"/>
  <c r="O16" i="14" s="1"/>
  <c r="A15" i="1"/>
  <c r="N17" i="14" s="1"/>
  <c r="O17" i="14" s="1"/>
  <c r="A16" i="1"/>
  <c r="N18" i="14" s="1"/>
  <c r="O18" i="14" s="1"/>
  <c r="A17" i="1"/>
  <c r="N19" i="14" s="1"/>
  <c r="O19" i="14" s="1"/>
  <c r="A18" i="1"/>
  <c r="A19" i="1"/>
  <c r="N21" i="14" s="1"/>
  <c r="O21" i="14" s="1"/>
  <c r="A20" i="1"/>
  <c r="N22" i="14" s="1"/>
  <c r="O22" i="14" s="1"/>
  <c r="A21" i="1"/>
  <c r="N23" i="14" s="1"/>
  <c r="O23" i="14" s="1"/>
  <c r="A22" i="1"/>
  <c r="N24" i="14" s="1"/>
  <c r="O24" i="14" s="1"/>
  <c r="A23" i="1"/>
  <c r="N25" i="14" s="1"/>
  <c r="O25" i="14" s="1"/>
  <c r="A24" i="1"/>
  <c r="N26" i="14" s="1"/>
  <c r="O26" i="14" s="1"/>
  <c r="A25" i="1"/>
  <c r="A4" i="1"/>
  <c r="Q25" i="1" a="1"/>
  <c r="Q25" i="1" s="1"/>
  <c r="Q24" i="1" a="1"/>
  <c r="Q24" i="1" s="1"/>
  <c r="Q23" i="1" a="1"/>
  <c r="Q23" i="1" s="1"/>
  <c r="Q22" i="1" a="1"/>
  <c r="Q22" i="1" s="1"/>
  <c r="Q21" i="1" a="1"/>
  <c r="Q21" i="1"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L10" i="14" l="1"/>
  <c r="L8" i="14"/>
  <c r="E27" i="2"/>
  <c r="G27" i="2"/>
  <c r="F27" i="2"/>
  <c r="I27" i="2" s="1"/>
  <c r="D27" i="2"/>
  <c r="C27" i="2"/>
  <c r="Q9" i="14"/>
  <c r="N6" i="14"/>
  <c r="A4" i="2"/>
  <c r="O12" i="14"/>
  <c r="Q12" i="14"/>
  <c r="Q8" i="14"/>
  <c r="O8" i="14"/>
  <c r="A25" i="2"/>
  <c r="N27" i="14"/>
  <c r="O27" i="14" s="1"/>
  <c r="A13" i="2"/>
  <c r="N15" i="14"/>
  <c r="O15" i="14" s="1"/>
  <c r="A9" i="2"/>
  <c r="N11" i="14"/>
  <c r="Q7" i="14"/>
  <c r="O7" i="14"/>
  <c r="O9" i="14"/>
  <c r="Q10" i="14"/>
  <c r="Q14" i="14"/>
  <c r="Q18" i="14"/>
  <c r="Q19" i="14"/>
  <c r="Q16" i="14"/>
  <c r="N13" i="14"/>
  <c r="Q17" i="14"/>
  <c r="Q29" i="14"/>
  <c r="Q21" i="14"/>
  <c r="Q25" i="14"/>
  <c r="Q28" i="14"/>
  <c r="Q22" i="14"/>
  <c r="Q26" i="14"/>
  <c r="Q23" i="14"/>
  <c r="Q24" i="14"/>
  <c r="N20" i="14"/>
  <c r="A22" i="2"/>
  <c r="A18" i="2"/>
  <c r="A14" i="2"/>
  <c r="A10" i="2"/>
  <c r="A6" i="2"/>
  <c r="P29" i="14"/>
  <c r="Y29" i="14" s="1"/>
  <c r="H27" i="2"/>
  <c r="A21" i="2"/>
  <c r="A5" i="2"/>
  <c r="A17" i="2"/>
  <c r="B13" i="2"/>
  <c r="A23" i="2"/>
  <c r="A19" i="2"/>
  <c r="A15" i="2"/>
  <c r="A11" i="2"/>
  <c r="A7" i="2"/>
  <c r="B25" i="2"/>
  <c r="A24" i="2"/>
  <c r="A20" i="2"/>
  <c r="A16" i="2"/>
  <c r="A12" i="2"/>
  <c r="A8" i="2"/>
  <c r="A26" i="2"/>
  <c r="Q15" i="14" l="1"/>
  <c r="C20" i="2"/>
  <c r="P22" i="14" s="1"/>
  <c r="Y22" i="14" s="1"/>
  <c r="G20" i="2"/>
  <c r="F20" i="2"/>
  <c r="I20" i="2" s="1"/>
  <c r="E20" i="2"/>
  <c r="H20" i="2" s="1"/>
  <c r="D20" i="2"/>
  <c r="C12" i="2"/>
  <c r="G12" i="2"/>
  <c r="F12" i="2"/>
  <c r="I12" i="2" s="1"/>
  <c r="E12" i="2"/>
  <c r="H12" i="2" s="1"/>
  <c r="D12" i="2"/>
  <c r="C15" i="2"/>
  <c r="G15" i="2"/>
  <c r="F15" i="2"/>
  <c r="I15" i="2" s="1"/>
  <c r="E15" i="2"/>
  <c r="D15" i="2"/>
  <c r="B14" i="2"/>
  <c r="C14" i="2"/>
  <c r="P16" i="14" s="1"/>
  <c r="Y16" i="14" s="1"/>
  <c r="G14" i="2"/>
  <c r="F14" i="2"/>
  <c r="E14" i="2"/>
  <c r="H14" i="2" s="1"/>
  <c r="D14" i="2"/>
  <c r="C9" i="2"/>
  <c r="P11" i="14" s="1"/>
  <c r="Y11" i="14" s="1"/>
  <c r="G9" i="2"/>
  <c r="J9" i="2" s="1"/>
  <c r="F9" i="2"/>
  <c r="I9" i="2" s="1"/>
  <c r="E9" i="2"/>
  <c r="H9" i="2" s="1"/>
  <c r="D9" i="2"/>
  <c r="D25" i="2"/>
  <c r="C25" i="2"/>
  <c r="G25" i="2"/>
  <c r="J25" i="2" s="1"/>
  <c r="F25" i="2"/>
  <c r="E25" i="2"/>
  <c r="H25" i="2" s="1"/>
  <c r="C26" i="2"/>
  <c r="G26" i="2"/>
  <c r="F26" i="2"/>
  <c r="E26" i="2"/>
  <c r="H26" i="2" s="1"/>
  <c r="D26" i="2"/>
  <c r="C16" i="2"/>
  <c r="P18" i="14" s="1"/>
  <c r="Y18" i="14" s="1"/>
  <c r="G16" i="2"/>
  <c r="F16" i="2"/>
  <c r="I16" i="2" s="1"/>
  <c r="E16" i="2"/>
  <c r="H16" i="2" s="1"/>
  <c r="D16" i="2"/>
  <c r="C19" i="2"/>
  <c r="P21" i="14" s="1"/>
  <c r="Y21" i="14" s="1"/>
  <c r="G19" i="2"/>
  <c r="F19" i="2"/>
  <c r="I19" i="2" s="1"/>
  <c r="E19" i="2"/>
  <c r="D19" i="2"/>
  <c r="C17" i="2"/>
  <c r="P19" i="14" s="1"/>
  <c r="G17" i="2"/>
  <c r="F17" i="2"/>
  <c r="E17" i="2"/>
  <c r="D17" i="2"/>
  <c r="C18" i="2"/>
  <c r="G18" i="2"/>
  <c r="F18" i="2"/>
  <c r="I18" i="2" s="1"/>
  <c r="E18" i="2"/>
  <c r="H18" i="2" s="1"/>
  <c r="D18" i="2"/>
  <c r="D4" i="2"/>
  <c r="G4" i="2"/>
  <c r="F4" i="2"/>
  <c r="I4" i="2" s="1"/>
  <c r="E4" i="2"/>
  <c r="P6" i="14"/>
  <c r="C7" i="2"/>
  <c r="P9" i="14" s="1"/>
  <c r="Y9" i="14" s="1"/>
  <c r="G7" i="2"/>
  <c r="F7" i="2"/>
  <c r="E7" i="2"/>
  <c r="H7" i="2" s="1"/>
  <c r="D7" i="2"/>
  <c r="C23" i="2"/>
  <c r="G23" i="2"/>
  <c r="F23" i="2"/>
  <c r="I23" i="2" s="1"/>
  <c r="E23" i="2"/>
  <c r="H23" i="2" s="1"/>
  <c r="D23" i="2"/>
  <c r="C5" i="2"/>
  <c r="P7" i="14" s="1"/>
  <c r="Y7" i="14" s="1"/>
  <c r="G5" i="2"/>
  <c r="R7" i="14" s="1"/>
  <c r="F5" i="2"/>
  <c r="E5" i="2"/>
  <c r="D5" i="2"/>
  <c r="B6" i="2"/>
  <c r="C6" i="2"/>
  <c r="F6" i="2"/>
  <c r="I6" i="2" s="1"/>
  <c r="E6" i="2"/>
  <c r="H6" i="2" s="1"/>
  <c r="D6" i="2"/>
  <c r="G6" i="2"/>
  <c r="B22" i="2"/>
  <c r="C22" i="2"/>
  <c r="G22" i="2"/>
  <c r="J22" i="2" s="1"/>
  <c r="F22" i="2"/>
  <c r="E22" i="2"/>
  <c r="H22" i="2" s="1"/>
  <c r="D22" i="2"/>
  <c r="C13" i="2"/>
  <c r="P15" i="14" s="1"/>
  <c r="Y15" i="14" s="1"/>
  <c r="G13" i="2"/>
  <c r="F13" i="2"/>
  <c r="I13" i="2" s="1"/>
  <c r="E13" i="2"/>
  <c r="H13" i="2" s="1"/>
  <c r="D13" i="2"/>
  <c r="C8" i="2"/>
  <c r="G8" i="2"/>
  <c r="F8" i="2"/>
  <c r="E8" i="2"/>
  <c r="H8" i="2" s="1"/>
  <c r="D8" i="2"/>
  <c r="C24" i="2"/>
  <c r="P26" i="14" s="1"/>
  <c r="Y26" i="14" s="1"/>
  <c r="G24" i="2"/>
  <c r="F24" i="2"/>
  <c r="I24" i="2" s="1"/>
  <c r="E24" i="2"/>
  <c r="H24" i="2" s="1"/>
  <c r="D24" i="2"/>
  <c r="C11" i="2"/>
  <c r="G11" i="2"/>
  <c r="F11" i="2"/>
  <c r="E11" i="2"/>
  <c r="H11" i="2" s="1"/>
  <c r="D11" i="2"/>
  <c r="C21" i="2"/>
  <c r="P23" i="14" s="1"/>
  <c r="Y23" i="14" s="1"/>
  <c r="G21" i="2"/>
  <c r="J21" i="2" s="1"/>
  <c r="F21" i="2"/>
  <c r="I21" i="2" s="1"/>
  <c r="E21" i="2"/>
  <c r="H21" i="2" s="1"/>
  <c r="D21" i="2"/>
  <c r="C10" i="2"/>
  <c r="G10" i="2"/>
  <c r="J10" i="2" s="1"/>
  <c r="F10" i="2"/>
  <c r="I10" i="2" s="1"/>
  <c r="E10" i="2"/>
  <c r="H10" i="2" s="1"/>
  <c r="D10" i="2"/>
  <c r="P27" i="14"/>
  <c r="Y27" i="14" s="1"/>
  <c r="B17" i="2"/>
  <c r="B9" i="2"/>
  <c r="P12" i="14"/>
  <c r="Y12" i="14" s="1"/>
  <c r="B10" i="2"/>
  <c r="I25" i="2"/>
  <c r="I17" i="2"/>
  <c r="Q27" i="14"/>
  <c r="Q11" i="14"/>
  <c r="O11" i="14"/>
  <c r="B4" i="2"/>
  <c r="B21" i="2"/>
  <c r="P20" i="14"/>
  <c r="Y20" i="14" s="1"/>
  <c r="Q6" i="14"/>
  <c r="O6" i="14"/>
  <c r="I5" i="2"/>
  <c r="R16" i="14"/>
  <c r="H5" i="2"/>
  <c r="B5" i="2"/>
  <c r="I14" i="2"/>
  <c r="O13" i="14"/>
  <c r="Q13" i="14"/>
  <c r="J13" i="2"/>
  <c r="R15" i="14"/>
  <c r="B18" i="2"/>
  <c r="R23" i="14"/>
  <c r="J27" i="2"/>
  <c r="R29" i="14"/>
  <c r="S29" i="14" s="1"/>
  <c r="V29" i="14"/>
  <c r="O20" i="14"/>
  <c r="Q20" i="14"/>
  <c r="I22" i="2"/>
  <c r="N27" i="2" a="1"/>
  <c r="N27" i="2" s="1"/>
  <c r="O27" i="2" s="1"/>
  <c r="P8" i="14"/>
  <c r="Y8" i="14" s="1"/>
  <c r="N4" i="2" a="1"/>
  <c r="N4" i="2" s="1"/>
  <c r="O4" i="2" s="1"/>
  <c r="H17" i="2"/>
  <c r="P24" i="14"/>
  <c r="Y24" i="14" s="1"/>
  <c r="N13" i="2" a="1"/>
  <c r="N13" i="2" s="1"/>
  <c r="O13" i="2" s="1"/>
  <c r="B7" i="2"/>
  <c r="I7" i="2"/>
  <c r="B23" i="2"/>
  <c r="P25" i="14"/>
  <c r="B16" i="2"/>
  <c r="I26" i="2"/>
  <c r="P28" i="14"/>
  <c r="Y28" i="14" s="1"/>
  <c r="B26" i="2"/>
  <c r="B20" i="2"/>
  <c r="B11" i="2"/>
  <c r="I11" i="2"/>
  <c r="P13" i="14"/>
  <c r="Y13" i="14" s="1"/>
  <c r="B19" i="2"/>
  <c r="H19" i="2"/>
  <c r="B12" i="2"/>
  <c r="P14" i="14"/>
  <c r="B15" i="2"/>
  <c r="P17" i="14"/>
  <c r="H15" i="2"/>
  <c r="B8" i="2"/>
  <c r="I8" i="2"/>
  <c r="P10" i="14"/>
  <c r="Y10" i="14" s="1"/>
  <c r="B24" i="2"/>
  <c r="Y6" i="14" l="1"/>
  <c r="S11" i="14"/>
  <c r="V12" i="14"/>
  <c r="V15" i="14"/>
  <c r="J5" i="2"/>
  <c r="N10" i="2" a="1"/>
  <c r="N10" i="2" s="1"/>
  <c r="O10" i="2" s="1"/>
  <c r="P10" i="2" s="1"/>
  <c r="Q10" i="2" s="1"/>
  <c r="Y10" i="1" s="1"/>
  <c r="N9" i="2" a="1"/>
  <c r="N9" i="2" s="1"/>
  <c r="O9" i="2" s="1"/>
  <c r="P9" i="2" s="1"/>
  <c r="Q9" i="2" s="1"/>
  <c r="Y9" i="1" s="1"/>
  <c r="R27" i="14"/>
  <c r="V27" i="14" s="1"/>
  <c r="S15" i="14"/>
  <c r="S27" i="14"/>
  <c r="V7" i="14"/>
  <c r="R12" i="14"/>
  <c r="S12" i="14" s="1"/>
  <c r="R11" i="14"/>
  <c r="V11" i="14" s="1"/>
  <c r="N25" i="2" a="1"/>
  <c r="N25" i="2" s="1"/>
  <c r="O25" i="2" s="1"/>
  <c r="P25" i="2" s="1"/>
  <c r="Q25" i="2" s="1"/>
  <c r="Y25" i="1" s="1"/>
  <c r="J14" i="2"/>
  <c r="V20" i="14"/>
  <c r="V23" i="14"/>
  <c r="S6" i="14"/>
  <c r="N21" i="2" a="1"/>
  <c r="N21" i="2" s="1"/>
  <c r="O21" i="2" s="1"/>
  <c r="P21" i="2" s="1"/>
  <c r="Q21" i="2" s="1"/>
  <c r="Y21" i="1" s="1"/>
  <c r="R6" i="14"/>
  <c r="J4" i="2"/>
  <c r="P4" i="2" s="1"/>
  <c r="Q4" i="2" s="1"/>
  <c r="Y4" i="1" s="1"/>
  <c r="S23" i="14"/>
  <c r="P13" i="2"/>
  <c r="Q13" i="2" s="1"/>
  <c r="Y13" i="1" s="1"/>
  <c r="R24" i="14"/>
  <c r="V24" i="14" s="1"/>
  <c r="P27" i="2"/>
  <c r="Q27" i="2" s="1"/>
  <c r="Y27" i="1" s="1"/>
  <c r="N18" i="2" a="1"/>
  <c r="N18" i="2" s="1"/>
  <c r="O18" i="2" s="1"/>
  <c r="V19" i="14"/>
  <c r="S19" i="14"/>
  <c r="V8" i="14"/>
  <c r="V14" i="14"/>
  <c r="S14" i="14"/>
  <c r="J20" i="2"/>
  <c r="R22" i="14"/>
  <c r="S22" i="14" s="1"/>
  <c r="S26" i="14"/>
  <c r="V18" i="14"/>
  <c r="J7" i="2"/>
  <c r="R9" i="14"/>
  <c r="V9" i="14" s="1"/>
  <c r="J24" i="2"/>
  <c r="R26" i="14"/>
  <c r="V26" i="14" s="1"/>
  <c r="S10" i="14"/>
  <c r="V13" i="14"/>
  <c r="J26" i="2"/>
  <c r="R28" i="14"/>
  <c r="S28" i="14" s="1"/>
  <c r="J16" i="2"/>
  <c r="R18" i="14"/>
  <c r="S18" i="14" s="1"/>
  <c r="S25" i="14"/>
  <c r="V25" i="14"/>
  <c r="J6" i="2"/>
  <c r="R8" i="14"/>
  <c r="S8" i="14" s="1"/>
  <c r="S24" i="14"/>
  <c r="J11" i="2"/>
  <c r="R13" i="14"/>
  <c r="S13" i="14" s="1"/>
  <c r="J23" i="2"/>
  <c r="R25" i="14"/>
  <c r="Y25" i="14" s="1"/>
  <c r="V16" i="14"/>
  <c r="S16" i="14"/>
  <c r="J15" i="2"/>
  <c r="R17" i="14"/>
  <c r="Y17" i="14" s="1"/>
  <c r="J12" i="2"/>
  <c r="R14" i="14"/>
  <c r="Y14" i="14" s="1"/>
  <c r="V21" i="14"/>
  <c r="J8" i="2"/>
  <c r="R10" i="14"/>
  <c r="V10" i="14" s="1"/>
  <c r="V17" i="14"/>
  <c r="S17" i="14"/>
  <c r="J19" i="2"/>
  <c r="R21" i="14"/>
  <c r="S21" i="14" s="1"/>
  <c r="V22" i="14"/>
  <c r="V28" i="14"/>
  <c r="S9" i="14"/>
  <c r="J17" i="2"/>
  <c r="R19" i="14"/>
  <c r="Y19" i="14" s="1"/>
  <c r="J18" i="2"/>
  <c r="R20" i="14"/>
  <c r="S20" i="14" s="1"/>
  <c r="N17" i="2" a="1"/>
  <c r="N17" i="2" s="1"/>
  <c r="O17" i="2" s="1"/>
  <c r="P17" i="2" s="1"/>
  <c r="Q17" i="2" s="1"/>
  <c r="Y17" i="1" s="1"/>
  <c r="N22" i="2" a="1"/>
  <c r="N22" i="2" s="1"/>
  <c r="O22" i="2" s="1"/>
  <c r="P22" i="2" s="1"/>
  <c r="Q22" i="2" s="1"/>
  <c r="Y22" i="1" s="1"/>
  <c r="N6" i="2" a="1"/>
  <c r="N6" i="2" s="1"/>
  <c r="O6" i="2" s="1"/>
  <c r="N5" i="2" a="1"/>
  <c r="N5" i="2" s="1"/>
  <c r="O5" i="2" s="1"/>
  <c r="P5" i="2" s="1"/>
  <c r="Q5" i="2" s="1"/>
  <c r="Y5" i="1" s="1"/>
  <c r="N14" i="2" a="1"/>
  <c r="N14" i="2" s="1"/>
  <c r="O14" i="2" s="1"/>
  <c r="N20" i="2" a="1"/>
  <c r="N20" i="2" s="1"/>
  <c r="O20" i="2" s="1"/>
  <c r="N16" i="2" a="1"/>
  <c r="N16" i="2" s="1"/>
  <c r="N24" i="2" a="1"/>
  <c r="N24" i="2" s="1"/>
  <c r="N15" i="2" a="1"/>
  <c r="N15" i="2" s="1"/>
  <c r="O15" i="2" s="1"/>
  <c r="N19" i="2" a="1"/>
  <c r="N19" i="2" s="1"/>
  <c r="O19" i="2" s="1"/>
  <c r="N23" i="2" a="1"/>
  <c r="N23" i="2" s="1"/>
  <c r="O23" i="2" s="1"/>
  <c r="N8" i="2" a="1"/>
  <c r="N8" i="2" s="1"/>
  <c r="O8" i="2" s="1"/>
  <c r="N12" i="2" a="1"/>
  <c r="N12" i="2" s="1"/>
  <c r="O12" i="2" s="1"/>
  <c r="N11" i="2" a="1"/>
  <c r="N11" i="2" s="1"/>
  <c r="N26" i="2" a="1"/>
  <c r="N26" i="2" s="1"/>
  <c r="O26" i="2" s="1"/>
  <c r="N7" i="2" a="1"/>
  <c r="N7" i="2" s="1"/>
  <c r="W10" i="14" l="1"/>
  <c r="X10" i="14" s="1"/>
  <c r="J17" i="14" s="1" a="1"/>
  <c r="J17" i="14" s="1"/>
  <c r="W14" i="14"/>
  <c r="X14" i="14" s="1"/>
  <c r="J21" i="14" s="1" a="1"/>
  <c r="J21" i="14" s="1"/>
  <c r="W18" i="14"/>
  <c r="X18" i="14" s="1"/>
  <c r="W22" i="14"/>
  <c r="X22" i="14" s="1"/>
  <c r="W26" i="14"/>
  <c r="X26" i="14" s="1"/>
  <c r="W6" i="14"/>
  <c r="X6" i="14" s="1"/>
  <c r="J13" i="14" s="1" a="1"/>
  <c r="J13" i="14" s="1"/>
  <c r="W8" i="14"/>
  <c r="W12" i="14"/>
  <c r="X12" i="14" s="1"/>
  <c r="J19" i="14" s="1" a="1"/>
  <c r="J19" i="14" s="1"/>
  <c r="W20" i="14"/>
  <c r="X20" i="14" s="1"/>
  <c r="W24" i="14"/>
  <c r="X24" i="14" s="1"/>
  <c r="W9" i="14"/>
  <c r="X9" i="14" s="1"/>
  <c r="J16" i="14" s="1" a="1"/>
  <c r="J16" i="14" s="1"/>
  <c r="W17" i="14"/>
  <c r="X17" i="14" s="1"/>
  <c r="J24" i="14" s="1" a="1"/>
  <c r="J24" i="14" s="1"/>
  <c r="W21" i="14"/>
  <c r="X21" i="14" s="1"/>
  <c r="W29" i="14"/>
  <c r="X29" i="14" s="1"/>
  <c r="W7" i="14"/>
  <c r="X7" i="14" s="1"/>
  <c r="J14" i="14" s="1" a="1"/>
  <c r="J14" i="14" s="1"/>
  <c r="W11" i="14"/>
  <c r="X11" i="14" s="1"/>
  <c r="J18" i="14" s="1" a="1"/>
  <c r="J18" i="14" s="1"/>
  <c r="W15" i="14"/>
  <c r="X15" i="14" s="1"/>
  <c r="J22" i="14" s="1" a="1"/>
  <c r="J22" i="14" s="1"/>
  <c r="W19" i="14"/>
  <c r="X19" i="14" s="1"/>
  <c r="W23" i="14"/>
  <c r="W27" i="14"/>
  <c r="X27" i="14" s="1"/>
  <c r="W16" i="14"/>
  <c r="X16" i="14" s="1"/>
  <c r="J23" i="14" s="1" a="1"/>
  <c r="J23" i="14" s="1"/>
  <c r="W28" i="14"/>
  <c r="X28" i="14" s="1"/>
  <c r="W13" i="14"/>
  <c r="X13" i="14" s="1"/>
  <c r="J20" i="14" s="1" a="1"/>
  <c r="J20" i="14" s="1"/>
  <c r="W25" i="14"/>
  <c r="X25" i="14" s="1"/>
  <c r="T10" i="14"/>
  <c r="U10" i="14" s="1"/>
  <c r="I17" i="14" s="1" a="1"/>
  <c r="I17" i="14" s="1"/>
  <c r="T14" i="14"/>
  <c r="U14" i="14" s="1"/>
  <c r="I21" i="14" s="1" a="1"/>
  <c r="I21" i="14" s="1"/>
  <c r="T18" i="14"/>
  <c r="U18" i="14" s="1"/>
  <c r="T22" i="14"/>
  <c r="U22" i="14" s="1"/>
  <c r="T26" i="14"/>
  <c r="U26" i="14" s="1"/>
  <c r="T6" i="14"/>
  <c r="T8" i="14"/>
  <c r="U8" i="14" s="1"/>
  <c r="I15" i="14" s="1" a="1"/>
  <c r="I15" i="14" s="1"/>
  <c r="T16" i="14"/>
  <c r="U16" i="14" s="1"/>
  <c r="I23" i="14" s="1" a="1"/>
  <c r="I23" i="14" s="1"/>
  <c r="T20" i="14"/>
  <c r="U20" i="14" s="1"/>
  <c r="T28" i="14"/>
  <c r="U28" i="14" s="1"/>
  <c r="T13" i="14"/>
  <c r="T17" i="14"/>
  <c r="U17" i="14" s="1"/>
  <c r="I24" i="14" s="1" a="1"/>
  <c r="I24" i="14" s="1"/>
  <c r="T25" i="14"/>
  <c r="U25" i="14" s="1"/>
  <c r="T7" i="14"/>
  <c r="U7" i="14" s="1"/>
  <c r="I14" i="14" s="1" a="1"/>
  <c r="I14" i="14" s="1"/>
  <c r="T11" i="14"/>
  <c r="U11" i="14" s="1"/>
  <c r="I18" i="14" s="1" a="1"/>
  <c r="I18" i="14" s="1"/>
  <c r="T15" i="14"/>
  <c r="U15" i="14" s="1"/>
  <c r="I22" i="14" s="1" a="1"/>
  <c r="I22" i="14" s="1"/>
  <c r="T19" i="14"/>
  <c r="U19" i="14" s="1"/>
  <c r="T23" i="14"/>
  <c r="U23" i="14" s="1"/>
  <c r="T27" i="14"/>
  <c r="U27" i="14" s="1"/>
  <c r="T12" i="14"/>
  <c r="U12" i="14" s="1"/>
  <c r="I19" i="14" s="1" a="1"/>
  <c r="I19" i="14" s="1"/>
  <c r="T24" i="14"/>
  <c r="T9" i="14"/>
  <c r="U9" i="14" s="1"/>
  <c r="I16" i="14" s="1" a="1"/>
  <c r="I16" i="14" s="1"/>
  <c r="T21" i="14"/>
  <c r="U21" i="14" s="1"/>
  <c r="T29" i="14"/>
  <c r="U29" i="14" s="1"/>
  <c r="Z10" i="14"/>
  <c r="AA10" i="14" s="1"/>
  <c r="K17" i="14" s="1" a="1"/>
  <c r="K17" i="14" s="1"/>
  <c r="Z14" i="14"/>
  <c r="AA14" i="14" s="1"/>
  <c r="K21" i="14" s="1" a="1"/>
  <c r="K21" i="14" s="1"/>
  <c r="Z18" i="14"/>
  <c r="AA18" i="14" s="1"/>
  <c r="Z22" i="14"/>
  <c r="AA22" i="14" s="1"/>
  <c r="Z26" i="14"/>
  <c r="AA26" i="14" s="1"/>
  <c r="Z6" i="14"/>
  <c r="AA6" i="14" s="1"/>
  <c r="K13" i="14" s="1" a="1"/>
  <c r="K13" i="14" s="1"/>
  <c r="Z12" i="14"/>
  <c r="AA12" i="14" s="1"/>
  <c r="K19" i="14" s="1" a="1"/>
  <c r="K19" i="14" s="1"/>
  <c r="Z16" i="14"/>
  <c r="AA16" i="14" s="1"/>
  <c r="Z24" i="14"/>
  <c r="AA24" i="14" s="1"/>
  <c r="Z9" i="14"/>
  <c r="AA9" i="14" s="1"/>
  <c r="K16" i="14" s="1" a="1"/>
  <c r="K16" i="14" s="1"/>
  <c r="Z17" i="14"/>
  <c r="AA17" i="14" s="1"/>
  <c r="Z25" i="14"/>
  <c r="AA25" i="14" s="1"/>
  <c r="Z7" i="14"/>
  <c r="AA7" i="14" s="1"/>
  <c r="K14" i="14" s="1" a="1"/>
  <c r="K14" i="14" s="1"/>
  <c r="Z11" i="14"/>
  <c r="AA11" i="14" s="1"/>
  <c r="K18" i="14" s="1" a="1"/>
  <c r="K18" i="14" s="1"/>
  <c r="Z15" i="14"/>
  <c r="AA15" i="14" s="1"/>
  <c r="K22" i="14" s="1" a="1"/>
  <c r="K22" i="14" s="1"/>
  <c r="Z19" i="14"/>
  <c r="AA19" i="14" s="1"/>
  <c r="Z23" i="14"/>
  <c r="AA23" i="14" s="1"/>
  <c r="Z27" i="14"/>
  <c r="AA27" i="14" s="1"/>
  <c r="Z8" i="14"/>
  <c r="AA8" i="14" s="1"/>
  <c r="K15" i="14" s="1" a="1"/>
  <c r="K15" i="14" s="1"/>
  <c r="Z20" i="14"/>
  <c r="AA20" i="14" s="1"/>
  <c r="Z28" i="14"/>
  <c r="AA28" i="14" s="1"/>
  <c r="Z13" i="14"/>
  <c r="AA13" i="14" s="1"/>
  <c r="K20" i="14" s="1" a="1"/>
  <c r="K20" i="14" s="1"/>
  <c r="Z21" i="14"/>
  <c r="AA21" i="14" s="1"/>
  <c r="Z29" i="14"/>
  <c r="AA29" i="14" s="1"/>
  <c r="P14" i="2"/>
  <c r="Q14" i="2" s="1"/>
  <c r="Y14" i="1" s="1"/>
  <c r="P26" i="2"/>
  <c r="Q26" i="2" s="1"/>
  <c r="Y26" i="1" s="1"/>
  <c r="P23" i="2"/>
  <c r="Q23" i="2" s="1"/>
  <c r="Y23" i="1" s="1"/>
  <c r="P18" i="2"/>
  <c r="Q18" i="2" s="1"/>
  <c r="Y18" i="1" s="1"/>
  <c r="P12" i="2"/>
  <c r="Q12" i="2" s="1"/>
  <c r="Y12" i="1" s="1"/>
  <c r="P6" i="2"/>
  <c r="Q6" i="2" s="1"/>
  <c r="Y6" i="1" s="1"/>
  <c r="P8" i="2"/>
  <c r="Q8" i="2" s="1"/>
  <c r="Y8" i="1" s="1"/>
  <c r="X8" i="14"/>
  <c r="J15" i="14" s="1" a="1"/>
  <c r="J15" i="14" s="1"/>
  <c r="P19" i="2"/>
  <c r="Q19" i="2" s="1"/>
  <c r="Y19" i="1" s="1"/>
  <c r="U6" i="14"/>
  <c r="X23" i="14"/>
  <c r="P15" i="2"/>
  <c r="Q15" i="2" s="1"/>
  <c r="Y15" i="1" s="1"/>
  <c r="P20" i="2"/>
  <c r="Q20" i="2" s="1"/>
  <c r="Y20" i="1" s="1"/>
  <c r="U24" i="14"/>
  <c r="U13" i="14"/>
  <c r="I20" i="14" s="1" a="1"/>
  <c r="I20" i="14" s="1"/>
  <c r="D12" i="12"/>
  <c r="G12" i="12"/>
  <c r="O7" i="2"/>
  <c r="P7" i="2" s="1"/>
  <c r="Q7" i="2" s="1"/>
  <c r="Y7" i="1" s="1"/>
  <c r="E12" i="12"/>
  <c r="O16" i="2"/>
  <c r="P16" i="2" s="1"/>
  <c r="Q16" i="2" s="1"/>
  <c r="Y16" i="1" s="1"/>
  <c r="F12" i="12"/>
  <c r="O11" i="2"/>
  <c r="P11" i="2" s="1"/>
  <c r="Q11" i="2" s="1"/>
  <c r="Y11" i="1" s="1"/>
  <c r="H12" i="12"/>
  <c r="O24" i="2"/>
  <c r="P24" i="2" s="1"/>
  <c r="Q24" i="2" s="1"/>
  <c r="Y24" i="1" s="1"/>
  <c r="Y29" i="1" l="1"/>
  <c r="G13" i="12"/>
  <c r="D13" i="12"/>
  <c r="H13" i="12"/>
  <c r="F13" i="12"/>
  <c r="E13" i="12"/>
  <c r="H13" i="14" l="1" a="1"/>
  <c r="H13"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<sst xmlns="http://schemas.openxmlformats.org/spreadsheetml/2006/main" count="1189" uniqueCount="583">
  <si>
    <t>IID</t>
  </si>
  <si>
    <t>Full Name</t>
  </si>
  <si>
    <t>Username</t>
  </si>
  <si>
    <t>Age</t>
  </si>
  <si>
    <t>Gender</t>
  </si>
  <si>
    <t>Location</t>
  </si>
  <si>
    <t>Email Id</t>
  </si>
  <si>
    <t>Contact No.</t>
  </si>
  <si>
    <t>Creator Type</t>
  </si>
  <si>
    <t>Genre</t>
  </si>
  <si>
    <t>Followers</t>
  </si>
  <si>
    <t>Avg. Likes</t>
  </si>
  <si>
    <t>Engagement Rate</t>
  </si>
  <si>
    <t>Visual</t>
  </si>
  <si>
    <t>Sound Quality</t>
  </si>
  <si>
    <t>Overall Appeal</t>
  </si>
  <si>
    <t>Monthly Payout / Video</t>
  </si>
  <si>
    <t>Post Types</t>
  </si>
  <si>
    <t>Contract Signed (Yes/No)</t>
  </si>
  <si>
    <t>Contract Start Date</t>
  </si>
  <si>
    <t>Contract End Date</t>
  </si>
  <si>
    <t>Contract Tenure Months</t>
  </si>
  <si>
    <t>Total Collabs</t>
  </si>
  <si>
    <t>Brands worked with</t>
  </si>
  <si>
    <t>Performance</t>
  </si>
  <si>
    <t>Arishfa Khan</t>
  </si>
  <si>
    <t>.@arishfakhan138</t>
  </si>
  <si>
    <t>Female</t>
  </si>
  <si>
    <t>Mumbai</t>
  </si>
  <si>
    <t>Knowledge &amp; Education</t>
  </si>
  <si>
    <t>Reels</t>
  </si>
  <si>
    <t>Yes</t>
  </si>
  <si>
    <t>Jannat Zubair Rahmani</t>
  </si>
  <si>
    <t>.@jannatzubair29</t>
  </si>
  <si>
    <t>Male</t>
  </si>
  <si>
    <t>Hyderabad</t>
  </si>
  <si>
    <t>Beauty &amp; Fashion</t>
  </si>
  <si>
    <t>Images</t>
  </si>
  <si>
    <t>Siddharth Nigam</t>
  </si>
  <si>
    <t>.@thesiddharthnigam</t>
  </si>
  <si>
    <t>Chennai</t>
  </si>
  <si>
    <t>Entertainment</t>
  </si>
  <si>
    <t>Jubin Shah</t>
  </si>
  <si>
    <t>.@jubin46</t>
  </si>
  <si>
    <t>Bangalore</t>
  </si>
  <si>
    <t>Gaming &amp; Technology</t>
  </si>
  <si>
    <t>Neha Malik</t>
  </si>
  <si>
    <t>.@itsmenehamalik</t>
  </si>
  <si>
    <t>Nagma</t>
  </si>
  <si>
    <t>.@ohmygorg</t>
  </si>
  <si>
    <t>Delhi (NCR)</t>
  </si>
  <si>
    <t>Finance &amp; Business</t>
  </si>
  <si>
    <t>Erica J Fernandes</t>
  </si>
  <si>
    <t>.@IamEJF</t>
  </si>
  <si>
    <t>Health &amp; Wellness</t>
  </si>
  <si>
    <t>No</t>
  </si>
  <si>
    <t>Shipra Khanna</t>
  </si>
  <si>
    <t>.@ChefShipra</t>
  </si>
  <si>
    <t>Meme Page</t>
  </si>
  <si>
    <t>Nisha Gurgain</t>
  </si>
  <si>
    <t>.@iamnishaguragain</t>
  </si>
  <si>
    <t>Noorin Shereef</t>
  </si>
  <si>
    <t>.@noorin_shereef_</t>
  </si>
  <si>
    <t>Manushi Chhillar</t>
  </si>
  <si>
    <t>.@manushichhillarofficial</t>
  </si>
  <si>
    <t xml:space="preserve">Photography </t>
  </si>
  <si>
    <t>Rits Badiani (Ritika)</t>
  </si>
  <si>
    <t>.@rits_badiani</t>
  </si>
  <si>
    <t>Cuisine</t>
  </si>
  <si>
    <t>Divya Agarwal</t>
  </si>
  <si>
    <t>.@divyaagarwal_official</t>
  </si>
  <si>
    <t>Ritabhari Chakraborty</t>
  </si>
  <si>
    <t>.@ritabhari_chakraborty</t>
  </si>
  <si>
    <t>Mrunal Panchal</t>
  </si>
  <si>
    <t>.@_mrunu</t>
  </si>
  <si>
    <t>Barkha Singh</t>
  </si>
  <si>
    <t>.@BarkhaSingh0308</t>
  </si>
  <si>
    <t>Travel &amp; Adventure</t>
  </si>
  <si>
    <t>Shilpa Chaudhary</t>
  </si>
  <si>
    <t>.@_shilpa7799</t>
  </si>
  <si>
    <t>Beer Biceps</t>
  </si>
  <si>
    <t>.@beerbiceps</t>
  </si>
  <si>
    <t>Himansh Kohli</t>
  </si>
  <si>
    <t>.@kohlihimansh</t>
  </si>
  <si>
    <t>Shivani Singh</t>
  </si>
  <si>
    <t>.@shivani.singhh</t>
  </si>
  <si>
    <t>Raj Aryan</t>
  </si>
  <si>
    <t>.@rxj.aryxn</t>
  </si>
  <si>
    <t>Arnav</t>
  </si>
  <si>
    <t>.@abcytz</t>
  </si>
  <si>
    <t>Sher</t>
  </si>
  <si>
    <t>wdfveqna</t>
  </si>
  <si>
    <t>Arpita</t>
  </si>
  <si>
    <t>.afewr</t>
  </si>
  <si>
    <t>Total Content Rating</t>
  </si>
  <si>
    <t>Content Bracket</t>
  </si>
  <si>
    <t>Final Rating</t>
  </si>
  <si>
    <t>Nano Rough</t>
  </si>
  <si>
    <t>Micro Rough</t>
  </si>
  <si>
    <t>Macro Rough</t>
  </si>
  <si>
    <t>Budget</t>
  </si>
  <si>
    <t>Goal</t>
  </si>
  <si>
    <t>Profit</t>
  </si>
  <si>
    <t>.</t>
  </si>
  <si>
    <t>Nano</t>
  </si>
  <si>
    <t>Micro</t>
  </si>
  <si>
    <t>Macro</t>
  </si>
  <si>
    <t>Total</t>
  </si>
  <si>
    <t>Brand Awareness</t>
  </si>
  <si>
    <t>No. of Influncers</t>
  </si>
  <si>
    <t>Total Videos Delivered</t>
  </si>
  <si>
    <t>Cost/Vid</t>
  </si>
  <si>
    <t>Total Cost</t>
  </si>
  <si>
    <t>S. No.</t>
  </si>
  <si>
    <t>R</t>
  </si>
  <si>
    <t>Amt</t>
  </si>
  <si>
    <t>Sales</t>
  </si>
  <si>
    <t>Page Visits</t>
  </si>
  <si>
    <t>Row Labels</t>
  </si>
  <si>
    <t>Sum of Engagement Rate</t>
  </si>
  <si>
    <t>Name</t>
  </si>
  <si>
    <t>Eng %</t>
  </si>
  <si>
    <t>Score</t>
  </si>
  <si>
    <t>Sum of Followers</t>
  </si>
  <si>
    <t>Sum of Performance</t>
  </si>
  <si>
    <t>Influencer</t>
  </si>
  <si>
    <t>Content Rating</t>
  </si>
  <si>
    <t>Avg. Age</t>
  </si>
  <si>
    <t>Count</t>
  </si>
  <si>
    <t>Avg. Followers</t>
  </si>
  <si>
    <t>Avg. Eng %</t>
  </si>
  <si>
    <t xml:space="preserve">The maximum influencers are from Finance &amp; Business 
The minimum number of influencers are from Art &amp; Creativity and Lifestyle
</t>
  </si>
  <si>
    <t>Maximum Influencers - Nano
Minimum Influencers - Nano</t>
  </si>
  <si>
    <t xml:space="preserve">Maximum Followers - Macro </t>
  </si>
  <si>
    <t>Maximum Eng % - Nano</t>
  </si>
  <si>
    <t xml:space="preserve"> </t>
  </si>
  <si>
    <t xml:space="preserve">Minimum Followers - Nano </t>
  </si>
  <si>
    <t>Minimum Eng % - Macro</t>
  </si>
  <si>
    <t>Followers Interval</t>
  </si>
  <si>
    <t>Avg Likes Interval</t>
  </si>
  <si>
    <t>Engagement Rate % Interval</t>
  </si>
  <si>
    <t>Quality Interval</t>
  </si>
  <si>
    <t>Type</t>
  </si>
  <si>
    <t>Start Value</t>
  </si>
  <si>
    <t>End Value</t>
  </si>
  <si>
    <t>Bracket</t>
  </si>
  <si>
    <t>Art &amp; Creativity</t>
  </si>
  <si>
    <t>Payout/Vid</t>
  </si>
  <si>
    <t>Sports &amp; Fitness</t>
  </si>
  <si>
    <t>Locations</t>
  </si>
  <si>
    <t>Amount</t>
  </si>
  <si>
    <t>Influencer Name</t>
  </si>
  <si>
    <t>Link</t>
  </si>
  <si>
    <t>Lalita Iyer</t>
  </si>
  <si>
    <t>https://www.instagram.com/merakibylalitaiyer/</t>
  </si>
  <si>
    <t>Vinita Varier</t>
  </si>
  <si>
    <t>https://www.instagram.com/that.crazy.doodler/</t>
  </si>
  <si>
    <t>AR.Oviya</t>
  </si>
  <si>
    <t>https://www.instagram.com/artbyoviya/</t>
  </si>
  <si>
    <t>Riya Gupta</t>
  </si>
  <si>
    <t>https://www.instagram.com/riya_creations27/</t>
  </si>
  <si>
    <t>Vaibhav Tyagi</t>
  </si>
  <si>
    <t>https://www.instagram.com/villustrate/</t>
  </si>
  <si>
    <t>Brown Paperbag</t>
  </si>
  <si>
    <t>https://www.instagram.com/brownpaperbagcomics/</t>
  </si>
  <si>
    <t>Bakarmax</t>
  </si>
  <si>
    <t>https://www.instagram.com/bakarmax/</t>
  </si>
  <si>
    <t>Shubham Khurana</t>
  </si>
  <si>
    <t>https://www.instagram.com/corporatcomics/</t>
  </si>
  <si>
    <t>Tahura</t>
  </si>
  <si>
    <t>https://www.instagram.com/artsy_tahura/</t>
  </si>
  <si>
    <t>Nirali Shah</t>
  </si>
  <si>
    <t>https://www.instagram.com/nirali.paints/</t>
  </si>
  <si>
    <t>Dr. Rimsha Atif</t>
  </si>
  <si>
    <t>https://www.instagram.com/the__palette__/</t>
  </si>
  <si>
    <t>khaled Abouelwafa</t>
  </si>
  <si>
    <t>https://www.instagram.com/k2hlal/</t>
  </si>
  <si>
    <t>Aishath Maldha Mohamed</t>
  </si>
  <si>
    <t>https://www.instagram.com/malsart/</t>
  </si>
  <si>
    <t>Rajat Verma</t>
  </si>
  <si>
    <t>https://www.instagram.com/rajat.artmarketing/</t>
  </si>
  <si>
    <t>Navnita Roy</t>
  </si>
  <si>
    <t>https://www.instagram.com/artbynavnita/</t>
  </si>
  <si>
    <t>Ashwin Kumar</t>
  </si>
  <si>
    <t>https://www.instagram.com/art.by.ashwin/</t>
  </si>
  <si>
    <t>Shaila Conde</t>
  </si>
  <si>
    <t>https://www.instagram.com/shaiyeelaaa_/</t>
  </si>
  <si>
    <t>Tanya R</t>
  </si>
  <si>
    <t>https://www.instagram.com/tantanni/</t>
  </si>
  <si>
    <t>Disha Dey</t>
  </si>
  <si>
    <t>https://www.instagram.com/vivid_trails/</t>
  </si>
  <si>
    <t>Jose-Manuel Sandoval</t>
  </si>
  <si>
    <t>https://www.instagram.com/jm_sandoval/</t>
  </si>
  <si>
    <t>Rahi</t>
  </si>
  <si>
    <t>https://www.instagram.com/rahiiaana/</t>
  </si>
  <si>
    <t xml:space="preserve">Nishita Khanna </t>
  </si>
  <si>
    <t>https://www.instagram.com/nishitakhannaa/</t>
  </si>
  <si>
    <t>Parnika Tomar</t>
  </si>
  <si>
    <t>https://www.instagram.com/parnika_tomar/</t>
  </si>
  <si>
    <t>Ishika Sahni</t>
  </si>
  <si>
    <t>https://www.instagram.com/ishikasahnii/</t>
  </si>
  <si>
    <t>Hanna Khan</t>
  </si>
  <si>
    <t>https://www.instagram.com/hannaskhan/?hl=en</t>
  </si>
  <si>
    <t>Ayesha Kanga</t>
  </si>
  <si>
    <t>https://www.instagram.com/ayeshakanga/?hl=en</t>
  </si>
  <si>
    <t>Dr. geetika Mittal gupta</t>
  </si>
  <si>
    <t>https://www.instagram.com/drgeetika/?hl=en</t>
  </si>
  <si>
    <t>Hrithika</t>
  </si>
  <si>
    <t>https://www.instagram.com/thehdose/?hl=en</t>
  </si>
  <si>
    <t>SNEHA MNJ</t>
  </si>
  <si>
    <t>https://www.instagram.com/snehamnj/?hl=en</t>
  </si>
  <si>
    <t>EltonJFernandez</t>
  </si>
  <si>
    <t>https://www.instagram.com/eltonjfernandez/?hl=en</t>
  </si>
  <si>
    <t>BARSHA PATRA</t>
  </si>
  <si>
    <t>https://www.instagram.com/barshapatra_17/?hl=en</t>
  </si>
  <si>
    <t>Ashwini Sharma</t>
  </si>
  <si>
    <t>https://www.instagram.com/ashwiniisharmaa/?hl=en</t>
  </si>
  <si>
    <t>Zakera Bagban</t>
  </si>
  <si>
    <t>https://www.instagram.com/linesandlashes/?hl=en</t>
  </si>
  <si>
    <t xml:space="preserve">Simran Sawant </t>
  </si>
  <si>
    <t>https://www.instagram.com/_simransawant/?hl=en</t>
  </si>
  <si>
    <t>Deep Pathare</t>
  </si>
  <si>
    <t>https://www.instagram.com/justdeepdrama/?hl=en</t>
  </si>
  <si>
    <t>Shantanu Dhope</t>
  </si>
  <si>
    <t>https://www.instagram.com/shantanudhope/?hl=en</t>
  </si>
  <si>
    <t>Vishali Jaikumar</t>
  </si>
  <si>
    <t>https://www.instagram.com/vishali_jaikumar/?hl=en</t>
  </si>
  <si>
    <t>Aneesha Shah Sajdeh</t>
  </si>
  <si>
    <t>https://www.instagram.com/blendbyneesh/?hl=en</t>
  </si>
  <si>
    <t>Trishala Sikka</t>
  </si>
  <si>
    <t>https://www.instagram.com/trishalalovebug/?hl=en</t>
  </si>
  <si>
    <t>Pashmina Roshan</t>
  </si>
  <si>
    <t>https://www.instagram.com/pashminaroshan/</t>
  </si>
  <si>
    <t>Lakshita Sehgal</t>
  </si>
  <si>
    <t>https://www.instagram.com/dressbetter.in/?hl=en</t>
  </si>
  <si>
    <t>Shikha K</t>
  </si>
  <si>
    <t>https://www.instagram.com/vanityunapolog9tiq_stylist/?hl=en</t>
  </si>
  <si>
    <t>Riya Jain</t>
  </si>
  <si>
    <t>https://www.instagram.com/riyajain/</t>
  </si>
  <si>
    <t>Karan Joshann</t>
  </si>
  <si>
    <t>https://www.instagram.com/karanjoshann/</t>
  </si>
  <si>
    <t>Swetha Subbiah</t>
  </si>
  <si>
    <t>https://www.instagram.com/swethasubbiah/?hl=en</t>
  </si>
  <si>
    <t>Abhishek Asha Mishra</t>
  </si>
  <si>
    <t>https://www.instagram.com/abhirunning/</t>
  </si>
  <si>
    <t>Ravneet Singh</t>
  </si>
  <si>
    <t>https://www.instagram.com/ravneet_fit/</t>
  </si>
  <si>
    <t>Vedant Choudhary</t>
  </si>
  <si>
    <t>https://www.instagram.com/choudharyvedant/</t>
  </si>
  <si>
    <t>Mohit Chauhan</t>
  </si>
  <si>
    <t>https://www.instagram.com/mohitchauhan__/</t>
  </si>
  <si>
    <t>Sunmeet Gill</t>
  </si>
  <si>
    <t>https://www.instagram.com/sunmeetgill/</t>
  </si>
  <si>
    <t>DrVishal Gabale</t>
  </si>
  <si>
    <t>https://www.instagram.com/health.with.vg/</t>
  </si>
  <si>
    <t>Manish Taneja</t>
  </si>
  <si>
    <t>https://www.instagram.com/resuscitateindia/</t>
  </si>
  <si>
    <t xml:space="preserve">Naina Uttam </t>
  </si>
  <si>
    <t>https://www.instagram.com/naina_uttam/</t>
  </si>
  <si>
    <t>Tejas Shirse</t>
  </si>
  <si>
    <t>https://www.instagram.com/tejasshirse/</t>
  </si>
  <si>
    <t>ANSHUKA</t>
  </si>
  <si>
    <t>https://www.instagram.com/anshukayoga/?hl=en</t>
  </si>
  <si>
    <t>Veer malik</t>
  </si>
  <si>
    <t>https://www.instagram.com/yogveer27/?hl=en</t>
  </si>
  <si>
    <t>Nikki</t>
  </si>
  <si>
    <t>https://www.instagram.com/yoga_nikki30/?hl=en</t>
  </si>
  <si>
    <t>Sanjeet Budhwar</t>
  </si>
  <si>
    <t>https://www.instagram.com/sanjeetbudhwar_official/?hl=en</t>
  </si>
  <si>
    <t>Himani Mishra</t>
  </si>
  <si>
    <t>https://www.instagram.com/justfit_027/?hl=en</t>
  </si>
  <si>
    <t>Harshall Kunwwar</t>
  </si>
  <si>
    <t>https://www.instagram.com/harshallkunwwar/?hl=en</t>
  </si>
  <si>
    <t>Shwetambari Shetty</t>
  </si>
  <si>
    <t>https://www.instagram.com/shweshetty/?hl=en</t>
  </si>
  <si>
    <t>Lakshya Sen</t>
  </si>
  <si>
    <t>https://www.instagram.com/senlakshya/?hl=en</t>
  </si>
  <si>
    <t>Meghna Singh</t>
  </si>
  <si>
    <t>https://www.instagram.com/_singh_meghna_16/?hl=en</t>
  </si>
  <si>
    <t>Dr. Shubham Vimal</t>
  </si>
  <si>
    <t>https://www.instagram.com/half_pancreas/</t>
  </si>
  <si>
    <t>Dr M.Nirumal Khumar</t>
  </si>
  <si>
    <t>https://www.instagram.com/dr_neuro_nerd/</t>
  </si>
  <si>
    <t>Anil Abraham</t>
  </si>
  <si>
    <t>https://www.instagram.com/docanilabe/</t>
  </si>
  <si>
    <t>Dr. Darshana Rathod</t>
  </si>
  <si>
    <t>https://www.instagram.com/your_child_doc/</t>
  </si>
  <si>
    <t>Rajeshwari S Gayakwad</t>
  </si>
  <si>
    <t>https://www.instagram.com/rajeshwarigayakwad/</t>
  </si>
  <si>
    <t>Abhinav Mukund</t>
  </si>
  <si>
    <t>https://www.instagram.com/abhinavmukund/</t>
  </si>
  <si>
    <t>Ashwini Ponnappa</t>
  </si>
  <si>
    <t>https://www.instagram.com/p9ashwini/</t>
  </si>
  <si>
    <t>Rajendera Singh Nain</t>
  </si>
  <si>
    <t>https://www.instagram.com/rajender_singh_nain.____/</t>
  </si>
  <si>
    <t>Krishan Kumar</t>
  </si>
  <si>
    <t>https://www.instagram.com/krishan.olla.98/</t>
  </si>
  <si>
    <t>Simran Verma</t>
  </si>
  <si>
    <t>https://www.instagram.com/simran12verma/</t>
  </si>
  <si>
    <t>Stuti Ashok Gupta</t>
  </si>
  <si>
    <t>https://www.instagram.com/stutiashokgupta/</t>
  </si>
  <si>
    <t>Neha Ranglani</t>
  </si>
  <si>
    <t>https://www.instagram.com/neharanglani_/?hl=en</t>
  </si>
  <si>
    <t>Kunal Kaushik</t>
  </si>
  <si>
    <t>https://www.instagram.com/kunalkaushik_/</t>
  </si>
  <si>
    <t xml:space="preserve">MikFx </t>
  </si>
  <si>
    <t>https://www.instagram.com/mik_fx/</t>
  </si>
  <si>
    <t>CA Shubham Singhal</t>
  </si>
  <si>
    <t>https://www.instagram.com/your_cabuddy/?hl=en</t>
  </si>
  <si>
    <t>Rajat Arora</t>
  </si>
  <si>
    <t>https://www.instagram.com/rajat_aroraofficial/?hl=en</t>
  </si>
  <si>
    <t>Rohitt Singla</t>
  </si>
  <si>
    <t>https://www.instagram.com/rohitirs/?hl=en</t>
  </si>
  <si>
    <t>Ayush Shukla</t>
  </si>
  <si>
    <t>https://www.instagram.com/ayushshukl.a/?hl=en</t>
  </si>
  <si>
    <t>Akash Gupta</t>
  </si>
  <si>
    <t>https://www.instagram.com/kaashseakash/?hl=en</t>
  </si>
  <si>
    <t>Sunil Panda</t>
  </si>
  <si>
    <t>https://www.instagram.com/sunilpandaofficial/</t>
  </si>
  <si>
    <t>Insight SSB</t>
  </si>
  <si>
    <t>https://www.instagram.com/insightssb/following/?hl=en</t>
  </si>
  <si>
    <t>Gaurav Jain</t>
  </si>
  <si>
    <t>https://www.instagram.com/gaurav_jainofficial?igshid=YmMyMTA2M2Y%3D</t>
  </si>
  <si>
    <t>Neha Agrawal</t>
  </si>
  <si>
    <t>https://www.instagram.com/mathematically_inclined_/</t>
  </si>
  <si>
    <t>Jatan Shah</t>
  </si>
  <si>
    <t>https://www.instagram.com/jatanshah.in/?hl=en</t>
  </si>
  <si>
    <t>Jobs4fresher.com</t>
  </si>
  <si>
    <t>https://www.instagram.com/jobs4fresher/?hl=en</t>
  </si>
  <si>
    <t>Nabila Jamal</t>
  </si>
  <si>
    <t>https://www.instagram.com/nabilajamal_/</t>
  </si>
  <si>
    <t xml:space="preserve">Ayush Wadhwa </t>
  </si>
  <si>
    <t>https://www.instagram.com/ayushwadhwa/</t>
  </si>
  <si>
    <t>Anjali Shukla</t>
  </si>
  <si>
    <t>https://www.instagram.com/careerwithanjali/</t>
  </si>
  <si>
    <t>Rishab Pan</t>
  </si>
  <si>
    <t>https://www.instagram.com/careerwithrishab/</t>
  </si>
  <si>
    <t>Lakshya Narula</t>
  </si>
  <si>
    <t>https://www.instagram.com/learningwithlakshya/</t>
  </si>
  <si>
    <t>Tripti joshi</t>
  </si>
  <si>
    <t>https://www.instagram.com/_triptijoshi/</t>
  </si>
  <si>
    <t>Maninder Sidhu</t>
  </si>
  <si>
    <t>https://www.instagram.com/the.fitoor/</t>
  </si>
  <si>
    <t>Kunal Khandelwal</t>
  </si>
  <si>
    <t>https://www.instagram.com/wanderingmonkk/</t>
  </si>
  <si>
    <t>Jessy singh</t>
  </si>
  <si>
    <t>https://www.instagram.com/jessysingh09/</t>
  </si>
  <si>
    <t>Journey Routers</t>
  </si>
  <si>
    <t>https://www.instagram.com/journeyrouters/</t>
  </si>
  <si>
    <t>Shruti Lanjekar</t>
  </si>
  <si>
    <t>https://www.instagram.com/shrutii.lanjekar/</t>
  </si>
  <si>
    <t>Sayan Nath</t>
  </si>
  <si>
    <t>https://www.instagram.com/sayannath/</t>
  </si>
  <si>
    <t>Madhav Adhikari</t>
  </si>
  <si>
    <t>https://www.instagram.com/everestbasecamptrek/</t>
  </si>
  <si>
    <t>Prasad Navale</t>
  </si>
  <si>
    <t>https://www.instagram.com/bhukkad_yatri/</t>
  </si>
  <si>
    <t>Falak</t>
  </si>
  <si>
    <t>https://www.instagram.com/bhukkad.yatri/</t>
  </si>
  <si>
    <t>Radhika Khanna</t>
  </si>
  <si>
    <t>https://www.instagram.com/radhikaa.khannaa/</t>
  </si>
  <si>
    <t>Sampada</t>
  </si>
  <si>
    <t>https://www.instagram.com/sampadayadavv/</t>
  </si>
  <si>
    <t>Rupali Chetwani</t>
  </si>
  <si>
    <t>https://www.instagram.com/traveogram/</t>
  </si>
  <si>
    <t>Sayali Pingale</t>
  </si>
  <si>
    <t>https://www.instagram.com/snerus_saee/</t>
  </si>
  <si>
    <t>Swarnali Chakraborty</t>
  </si>
  <si>
    <t>https://www.instagram.com/travelwithswarnali/</t>
  </si>
  <si>
    <t>Rishul Bangar</t>
  </si>
  <si>
    <t>https://www.instagram.com/explorishh/</t>
  </si>
  <si>
    <t>CA Vipandeep Kaur</t>
  </si>
  <si>
    <t>https://www.instagram.com/soultravel_vipan/</t>
  </si>
  <si>
    <t>Arushi💞Prakhar</t>
  </si>
  <si>
    <t>https://www.instagram.com/hungrycruisers/</t>
  </si>
  <si>
    <t>Suhail</t>
  </si>
  <si>
    <t>https://www.instagram.com/suhailcasm/</t>
  </si>
  <si>
    <t>Mahi Sharma</t>
  </si>
  <si>
    <t>https://www.instagram.com/maahieway/</t>
  </si>
  <si>
    <t>Mukherjee</t>
  </si>
  <si>
    <t>https://www.instagram.com/bong_connected/</t>
  </si>
  <si>
    <t>Paro</t>
  </si>
  <si>
    <t>https://www.instagram.com/rawdiaries.in/</t>
  </si>
  <si>
    <t xml:space="preserve">Sanskriti Ramtek Kanzar </t>
  </si>
  <si>
    <t>https://www.instagram.com/my.weekend.story/</t>
  </si>
  <si>
    <t xml:space="preserve">Komal Maheshwari </t>
  </si>
  <si>
    <t>https://www.instagram.com/komalified/</t>
  </si>
  <si>
    <t>Gaurav Sharma</t>
  </si>
  <si>
    <t>https://www.instagram.com/wander.da/</t>
  </si>
  <si>
    <t>Payal</t>
  </si>
  <si>
    <t>https://www.instagram.com/the.shutter.and.the.eye/</t>
  </si>
  <si>
    <t>Udayy</t>
  </si>
  <si>
    <t>https://www.instagram.com/thakur_udayy/</t>
  </si>
  <si>
    <t>Mahammad Haris N</t>
  </si>
  <si>
    <t>https://www.instagram.com/haris_wanderlust/</t>
  </si>
  <si>
    <t>Neha Sudan</t>
  </si>
  <si>
    <t>https://www.instagram.com/breathtaking.postcards/</t>
  </si>
  <si>
    <t>Pari Sejpal</t>
  </si>
  <si>
    <t>https://www.instagram.com/atickettotravel/</t>
  </si>
  <si>
    <t>Griva Jain</t>
  </si>
  <si>
    <t>https://www.instagram.com/bbuzzz08/</t>
  </si>
  <si>
    <t>Thinbeku Thirgbeku</t>
  </si>
  <si>
    <t>https://www.instagram.com/__taste__and__travel__/</t>
  </si>
  <si>
    <t>Priyanka</t>
  </si>
  <si>
    <t>https://www.instagram.com/priyanka.shingadee/</t>
  </si>
  <si>
    <t>R A H U L Y A D A V</t>
  </si>
  <si>
    <t>https://www.instagram.com/trahuller/</t>
  </si>
  <si>
    <t>Bhaskar</t>
  </si>
  <si>
    <t>https://www.instagram.com/bhowmikkk/</t>
  </si>
  <si>
    <t>Photography</t>
  </si>
  <si>
    <t>Dheeraj Hemgude</t>
  </si>
  <si>
    <t>https://www.instagram.com/peeping_lens/</t>
  </si>
  <si>
    <t>sailing_amrutha</t>
  </si>
  <si>
    <t>https://www.instagram.com/sailing_amrutha/</t>
  </si>
  <si>
    <t>Ragib Choudhury</t>
  </si>
  <si>
    <t>https://www.instagram.com/iragib/</t>
  </si>
  <si>
    <t>Harnoor Singh</t>
  </si>
  <si>
    <t>https://www.instagram.com/iharnoor/?hl=en</t>
  </si>
  <si>
    <t>Ashville Simoens</t>
  </si>
  <si>
    <t>https://www.instagram.com/mrkadakman/</t>
  </si>
  <si>
    <t>Gorkey patwal</t>
  </si>
  <si>
    <t>https://www.instagram.com/gorkeypatwal/</t>
  </si>
  <si>
    <t>Ananyamon Boruah</t>
  </si>
  <si>
    <t>https://www.instagram.com/maan_boruah/</t>
  </si>
  <si>
    <t>Techy Kartik</t>
  </si>
  <si>
    <t>https://www.instagram.com/techykartik_/</t>
  </si>
  <si>
    <t>Aditya Bhat</t>
  </si>
  <si>
    <t>https://www.instagram.com/bhat.tech/</t>
  </si>
  <si>
    <t>Nikhil Kumar</t>
  </si>
  <si>
    <t>https://www.instagram.com/madte.ch/</t>
  </si>
  <si>
    <t>Mendy AI</t>
  </si>
  <si>
    <t>https://www.instagram.com/mendy.ai/</t>
  </si>
  <si>
    <t>Techni-Que</t>
  </si>
  <si>
    <t>https://www.instagram.com/_techni_que/</t>
  </si>
  <si>
    <t xml:space="preserve">Pulkit Kapoor </t>
  </si>
  <si>
    <t>https://www.instagram.com/metapulkit/</t>
  </si>
  <si>
    <t>Tech Bits</t>
  </si>
  <si>
    <t>https://www.instagram.com/techbits__/</t>
  </si>
  <si>
    <t>Saumya Raj</t>
  </si>
  <si>
    <t>https://www.instagram.com/saumraj117/</t>
  </si>
  <si>
    <t>Lokesh Karakoti</t>
  </si>
  <si>
    <t>https://www.instagram.com/pahadigaming/</t>
  </si>
  <si>
    <t>Sabin Dhakal</t>
  </si>
  <si>
    <t>https://www.instagram.com/ub_motey12/</t>
  </si>
  <si>
    <t>Sahil Patel</t>
  </si>
  <si>
    <t>https://www.instagram.com/pietech_31/</t>
  </si>
  <si>
    <t>Pallavi</t>
  </si>
  <si>
    <t>https://www.instagram.com/eat.around.the.city/</t>
  </si>
  <si>
    <t>Pujitha J</t>
  </si>
  <si>
    <t>https://www.instagram.com/yet_anotherfoodblogger/</t>
  </si>
  <si>
    <t>Ar Renuka Idreamfood</t>
  </si>
  <si>
    <t>https://www.instagram.com/taste_toh_karo/</t>
  </si>
  <si>
    <t>Prabhat &amp; Ashima</t>
  </si>
  <si>
    <t>https://www.instagram.com/foodofprashu/</t>
  </si>
  <si>
    <t>Aniket Hele</t>
  </si>
  <si>
    <t>https://www.instagram.com/indiajunktion/</t>
  </si>
  <si>
    <t>https://www.instagram.com/bombayjunktion/</t>
  </si>
  <si>
    <t xml:space="preserve">Mimi </t>
  </si>
  <si>
    <t>https://www.instagram.com/feedmi_/</t>
  </si>
  <si>
    <t>Aashi &amp; Isha Jain</t>
  </si>
  <si>
    <t>https://www.instagram.com/whatthetwinssate/</t>
  </si>
  <si>
    <t>Divitya Dalwani</t>
  </si>
  <si>
    <t>https://www.instagram.com/divitya_dalwani/</t>
  </si>
  <si>
    <t>𝐒𝐡𝐮𝐛𝐡𝐚𝐦 𝐇𝐞𝐠𝐝𝐞</t>
  </si>
  <si>
    <t>https://www.instagram.com/be_my_fooddiiee/</t>
  </si>
  <si>
    <t>Manish Bhatia</t>
  </si>
  <si>
    <t>https://www.instagram.com/mbs.mancave/</t>
  </si>
  <si>
    <t>Laksh Dadwani</t>
  </si>
  <si>
    <t>https://www.instagram.com/nagpur_buzz/</t>
  </si>
  <si>
    <t>Sakshi</t>
  </si>
  <si>
    <t>https://www.instagram.com/victual_diaries/</t>
  </si>
  <si>
    <t>Gurpreet Singh Tikku</t>
  </si>
  <si>
    <t>https://www.instagram.com/mistertikku/</t>
  </si>
  <si>
    <t>Anmol Sharma</t>
  </si>
  <si>
    <t>https://www.instagram.com/financebyanmoll/</t>
  </si>
  <si>
    <t>Vidhaan Jain</t>
  </si>
  <si>
    <t>https://www.instagram.com/wiserwithvidhaan/</t>
  </si>
  <si>
    <t>Lakhan Maheshwari</t>
  </si>
  <si>
    <t>https://www.instagram.com/lakhanmaheshwari24/</t>
  </si>
  <si>
    <t>Manveer Singh</t>
  </si>
  <si>
    <t>https://www.instagram.com/financewithmanveer/</t>
  </si>
  <si>
    <t>Ali Azar</t>
  </si>
  <si>
    <t>https://www.instagram.com/mr.talkstock/</t>
  </si>
  <si>
    <t>Kumar Jay</t>
  </si>
  <si>
    <t>https://www.instagram.com/forexmotivations/</t>
  </si>
  <si>
    <t>Finshots</t>
  </si>
  <si>
    <t>https://www.instagram.com/finshots.in/</t>
  </si>
  <si>
    <t>Arundhati Garnaik</t>
  </si>
  <si>
    <t>https://www.instagram.com/arundhati.garnaik/</t>
  </si>
  <si>
    <t>Mayuresh Wadkar</t>
  </si>
  <si>
    <t>https://www.instagram.com/mayureshwadkar/</t>
  </si>
  <si>
    <t>vrushali chavan</t>
  </si>
  <si>
    <t>https://www.instagram.com/iamvrushalichavan/</t>
  </si>
  <si>
    <t>Prince Gupta</t>
  </si>
  <si>
    <t>https://www.instagram.com/i_am_princegupta/reels/</t>
  </si>
  <si>
    <t>Sushant Pujari</t>
  </si>
  <si>
    <t>https://www.instagram.com/sushi1983/</t>
  </si>
  <si>
    <t>Sanvikaa</t>
  </si>
  <si>
    <t>https://www.instagram.com/iamsanvikaa/</t>
  </si>
  <si>
    <t>Manjot️️ Singh</t>
  </si>
  <si>
    <t>https://www.instagram.com/oyemanjot/</t>
  </si>
  <si>
    <t>Seerat Kaur Hooghan</t>
  </si>
  <si>
    <t>https://www.instagram.com/seeratkaur.h/</t>
  </si>
  <si>
    <t>Gurnoor Anand</t>
  </si>
  <si>
    <t>https://www.instagram.com/gxrnoor/</t>
  </si>
  <si>
    <t>alinanamazi</t>
  </si>
  <si>
    <t>https://www.instagram.com/alinanamazi/</t>
  </si>
  <si>
    <t>Parikrama</t>
  </si>
  <si>
    <t>https://www.instagram.com/parikramaindia/</t>
  </si>
  <si>
    <t>Swarthama</t>
  </si>
  <si>
    <t>https://www.instagram.com/swarathma/</t>
  </si>
  <si>
    <t>Minal Raj</t>
  </si>
  <si>
    <t>https://www.instagram.com/thecrazydaisy/</t>
  </si>
  <si>
    <t>MARY ANN</t>
  </si>
  <si>
    <t>https://www.instagram.com/mary.ann.alexander/</t>
  </si>
  <si>
    <t>Shah rule</t>
  </si>
  <si>
    <t>https://www.instagram.com/shahrulemusic/</t>
  </si>
  <si>
    <t>Prabhdeep</t>
  </si>
  <si>
    <t>https://www.instagram.com/prabhdeepmusic/</t>
  </si>
  <si>
    <t>Tsumyoki</t>
  </si>
  <si>
    <t>https://www.instagram.com/tsumyoki/</t>
  </si>
  <si>
    <t>Seedhe Maut</t>
  </si>
  <si>
    <t>https://www.instagram.com/seedhemaut/</t>
  </si>
  <si>
    <t>Chaar Diwaari</t>
  </si>
  <si>
    <t>https://www.instagram.com/chaardiwaari/</t>
  </si>
  <si>
    <t>Dhanji kumar</t>
  </si>
  <si>
    <t>https://www.instagram.com/skrrtt.skrrrt/</t>
  </si>
  <si>
    <t>José Covaco</t>
  </si>
  <si>
    <t>https://www.instagram.com/hoezaay/</t>
  </si>
  <si>
    <t>Hardik Arora</t>
  </si>
  <si>
    <t>https://www.instagram.com/hahahahardikkk/</t>
  </si>
  <si>
    <t>Baekooof</t>
  </si>
  <si>
    <t>https://www.instagram.com/baekooof/</t>
  </si>
  <si>
    <t>Gajodhar Singh Cool</t>
  </si>
  <si>
    <t>https://www.instagram.com/gajodharsinghcool/</t>
  </si>
  <si>
    <t>Memetentacion</t>
  </si>
  <si>
    <t>https://www.instagram.com/memetentacionnn/</t>
  </si>
  <si>
    <t>Emo bois of india</t>
  </si>
  <si>
    <t>https://www.instagram.com/emoboisofindia/</t>
  </si>
  <si>
    <t>hard images</t>
  </si>
  <si>
    <t>https://www.instagram.com/indianhardimages/</t>
  </si>
  <si>
    <t>https://www.instagram.com/gabru_meme/</t>
  </si>
  <si>
    <t>https://www.instagram.com/mimixtemplates/</t>
  </si>
  <si>
    <t>https://www.instagram.com/indiacricket90410/</t>
  </si>
  <si>
    <t>Bhaiya Meme Sena</t>
  </si>
  <si>
    <t>https://www.instagram.com/bmsx2gang/</t>
  </si>
  <si>
    <t>https://www.instagram.com/anime.zome/</t>
  </si>
  <si>
    <t>https://www.instagram.com/indiansoninternetx2/</t>
  </si>
  <si>
    <t>S.No</t>
  </si>
  <si>
    <t>Vendor Name</t>
  </si>
  <si>
    <t>Contact Person</t>
  </si>
  <si>
    <t>Contact Email</t>
  </si>
  <si>
    <t>Contact Phone Number</t>
  </si>
  <si>
    <t>Client Category</t>
  </si>
  <si>
    <t>Business Address</t>
  </si>
  <si>
    <t>Client Agreement Signed (Y/N)</t>
  </si>
  <si>
    <t>Date of Agreement</t>
  </si>
  <si>
    <t>Product/Service Offered to client</t>
  </si>
  <si>
    <t>Payment Terms</t>
  </si>
  <si>
    <t>Bank Details Submitted</t>
  </si>
  <si>
    <t>Onboarding Meeting Date</t>
  </si>
  <si>
    <t>Onboarding Completed</t>
  </si>
  <si>
    <t>Campaign Execution Date</t>
  </si>
  <si>
    <t>Campaign Completed</t>
  </si>
  <si>
    <t>No of Campaigns Done</t>
  </si>
  <si>
    <t>Notes/Comments</t>
  </si>
  <si>
    <t>Count of Full Name</t>
  </si>
  <si>
    <t>18-22</t>
  </si>
  <si>
    <t>23-27</t>
  </si>
  <si>
    <t>28-32</t>
  </si>
  <si>
    <t>33-37</t>
  </si>
  <si>
    <t>Grand Total</t>
  </si>
  <si>
    <t>Average of Age</t>
  </si>
  <si>
    <t>Count of Username</t>
  </si>
  <si>
    <t>Count of Creator Type</t>
  </si>
  <si>
    <t>Average of Followers</t>
  </si>
  <si>
    <t>Average of Avg. Likes</t>
  </si>
  <si>
    <t>Average of Engagement Rate</t>
  </si>
  <si>
    <t>Count of IID</t>
  </si>
  <si>
    <t>Sum of Monthly Payout / Video</t>
  </si>
  <si>
    <t>Column Labels</t>
  </si>
  <si>
    <t>Average of Performance</t>
  </si>
  <si>
    <t>Perf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</si>
</sst>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_ * #,##0_ ;_ * \-#,##0_ ;_ * &quot;-&quot;??_ ;_ @_ "/>
    <numFmt numFmtId="165" formatCode="0.0%"/>
    <numFmt numFmtId="166" formatCode="0.0000%"/>
  </numFmts>
  <fonts count="41">
    <font>
      <sz val="11"/>
      <color theme="1"/>
      <name val="Aptos Narrow"/>
      <family val="2"/>
      <scheme val="minor"/>
    </font>
    <font>
      <sz val="11"/>
      <color theme="1"/>
      <name val="Aptos Narrow"/>
      <family val="2"/>
      <scheme val="minor"/>
    </font>
    <font>
      <u/>
      <sz val="11"/>
      <color theme="10"/>
      <name val="Aptos Narrow"/>
      <family val="2"/>
      <scheme val="minor"/>
    </font>
    <font>
      <b/>
      <sz val="12"/>
      <color rgb="FF000000"/>
      <name val="&quot;Times New Roman&quot;"/>
    </font>
    <font>
      <b/>
      <sz val="12"/>
      <color theme="1"/>
      <name val="Times New Roman"/>
      <family val="1"/>
    </font>
    <font>
      <sz val="11"/>
      <color rgb="FF000000"/>
      <name val="&quot;Aptos Narrow&quot;"/>
    </font>
    <font>
      <u/>
      <sz val="11"/>
      <color rgb="FF467886"/>
      <name val="&quot;Aptos Narrow&quot;"/>
    </font>
    <font>
      <sz val="12"/>
      <color rgb="FF000000"/>
      <name val="&quot;Times New Roman&quot;"/>
    </font>
    <font>
      <sz val="11"/>
      <color rgb="FF000000"/>
      <name val="Arial"/>
      <family val="2"/>
    </font>
    <font>
      <sz val="11"/>
      <color theme="1"/>
      <name val="Arial"/>
      <family val="2"/>
    </font>
    <font>
      <b/>
      <sz val="11"/>
      <color theme="1"/>
      <name val="Arial"/>
      <family val="2"/>
    </font>
    <font>
      <sz val="11"/>
      <color theme="1"/>
      <name val="Aptos Narrow"/>
      <family val="2"/>
    </font>
    <font>
      <b/>
      <sz val="11"/>
      <color rgb="FF000000"/>
      <name val="&quot;Aptos Narrow&quot;"/>
    </font>
    <font>
      <b/>
      <sz val="11"/>
      <color theme="1"/>
      <name val="Aptos Narrow"/>
      <family val="2"/>
    </font>
    <font>
      <sz val="11"/>
      <name val="Aptos Narrow"/>
      <family val="2"/>
    </font>
    <font>
      <sz val="11"/>
      <color theme="1"/>
      <name val="Abadi"/>
      <family val="2"/>
    </font>
    <font>
      <sz val="10"/>
      <color theme="1"/>
      <name val="Arial"/>
      <family val="2"/>
    </font>
    <font>
      <b/>
      <sz val="11"/>
      <color theme="1"/>
      <name val="Aptos Narrow"/>
      <family val="2"/>
      <scheme val="minor"/>
    </font>
    <font>
      <sz val="12"/>
      <color theme="1"/>
      <name val="Aptos Narrow"/>
      <family val="2"/>
      <scheme val="minor"/>
    </font>
    <font>
      <sz val="11"/>
      <color theme="1"/>
      <name val="&quot;Aptos Narrow&quot;"/>
    </font>
    <font>
      <sz val="12"/>
      <color theme="1"/>
      <name val="&quot;Aptos Narrow&quot;"/>
    </font>
    <font>
      <b/>
      <sz val="10"/>
      <color theme="1"/>
      <name val="Arial"/>
      <family val="2"/>
    </font>
    <font>
      <u/>
      <sz val="11"/>
      <color theme="10"/>
      <name val="&quot;Aptos Narrow&quot;"/>
    </font>
    <font>
      <sz val="11"/>
      <color rgb="FF000000"/>
      <name val="Arial"/>
      <family val="2"/>
      <charset val="1"/>
    </font>
    <font>
      <b/>
      <sz val="11"/>
      <color rgb="FF000000"/>
      <name val="Aptos Narrow"/>
      <family val="2"/>
      <scheme val="minor"/>
    </font>
    <font>
      <b/>
      <sz val="11"/>
      <color theme="1"/>
      <name val="Aptos Narrow"/>
      <family val="2"/>
      <scheme val="minor"/>
    </font>
    <font>
      <b/>
      <sz val="11"/>
      <color theme="0"/>
      <name val="Aptos Narrow"/>
      <family val="2"/>
      <scheme val="minor"/>
    </font>
    <font>
      <sz val="11"/>
      <color theme="8" tint="0.79998168889431442"/>
      <name val="Aptos Narrow"/>
      <family val="2"/>
      <scheme val="minor"/>
    </font>
    <font>
      <b/>
      <sz val="20"/>
      <color theme="8" tint="0.79998168889431442"/>
      <name val="Aptos Narrow"/>
      <family val="2"/>
      <scheme val="minor"/>
    </font>
    <font>
      <b/>
      <sz val="11"/>
      <color theme="8" tint="0.79998168889431442"/>
      <name val="Aptos Narrow"/>
      <family val="2"/>
      <scheme val="minor"/>
    </font>
    <font>
      <b/>
      <sz val="34"/>
      <color theme="0"/>
      <name val="Abadi"/>
      <family val="2"/>
    </font>
    <font>
      <sz val="36"/>
      <color theme="8" tint="0.59999389629810485"/>
      <name val="Abadi"/>
      <family val="2"/>
    </font>
    <font>
      <sz val="12"/>
      <color theme="1"/>
      <name val="&quot;Times New Roman&quot;"/>
    </font>
    <font>
      <b/>
      <sz val="36"/>
      <color theme="8" tint="0.59999389629810485"/>
      <name val="Aptos Narrow"/>
      <family val="2"/>
      <scheme val="minor"/>
    </font>
    <font>
      <b/>
      <sz val="20"/>
      <color theme="8" tint="0.59999389629810485"/>
      <name val="Aptos Narrow"/>
      <family val="2"/>
      <scheme val="minor"/>
    </font>
    <font>
      <b/>
      <sz val="11"/>
      <color rgb="FF800080"/>
      <name val="Aptos Narrow"/>
      <family val="2"/>
      <scheme val="minor"/>
    </font>
    <font>
      <b/>
      <sz val="12"/>
      <color theme="1"/>
      <name val="&quot;Times New Roman&quot;"/>
    </font>
    <font>
      <sz val="11"/>
      <color theme="1"/>
      <name val="&quot;Times New Roman&quot;"/>
    </font>
    <font>
      <b/>
      <sz val="12"/>
      <color theme="1"/>
      <name val="&quot;Aptos Narrow&quot;"/>
    </font>
    <font>
      <sz val="11"/>
      <color theme="0"/>
      <name val="Aptos Narrow"/>
      <family val="2"/>
      <scheme val="minor"/>
    </font>
    <font>
      <b/>
      <sz val="11"/>
      <color theme="1"/>
      <name val="Abadi"/>
    </font>
  </fonts>
  <fills count="37">
    <fill>
      <patternFill patternType="none"/>
    </fill>
    <fill>
      <patternFill patternType="gray125"/>
    </fill>
    <fill>
      <patternFill patternType="solid">
        <fgColor rgb="FFFFFF00"/>
        <bgColor rgb="FFFFFF00"/>
      </patternFill>
    </fill>
    <fill>
      <patternFill patternType="solid">
        <fgColor rgb="FFE49EDD"/>
        <bgColor rgb="FFE49EDD"/>
      </patternFill>
    </fill>
    <fill>
      <patternFill patternType="solid">
        <fgColor rgb="FF8ED873"/>
        <bgColor rgb="FF8ED873"/>
      </patternFill>
    </fill>
    <fill>
      <patternFill patternType="solid">
        <fgColor rgb="FF61CBF3"/>
        <bgColor rgb="FF61CBF3"/>
      </patternFill>
    </fill>
    <fill>
      <patternFill patternType="solid">
        <fgColor rgb="FFF1A983"/>
        <bgColor rgb="FFF1A983"/>
      </patternFill>
    </fill>
    <fill>
      <patternFill patternType="solid">
        <fgColor rgb="FFB3E5A1"/>
        <bgColor rgb="FFB3E5A1"/>
      </patternFill>
    </fill>
    <fill>
      <patternFill patternType="solid">
        <fgColor rgb="FF94DCF8"/>
        <bgColor rgb="FF94DCF8"/>
      </patternFill>
    </fill>
    <fill>
      <patternFill patternType="solid">
        <fgColor rgb="FFF7C7AC"/>
        <bgColor rgb="FFF7C7AC"/>
      </patternFill>
    </fill>
    <fill>
      <patternFill patternType="solid">
        <fgColor rgb="FFF2CEEF"/>
        <bgColor rgb="FFF2CEEF"/>
      </patternFill>
    </fill>
    <fill>
      <patternFill patternType="solid">
        <fgColor rgb="FFD9F2D0"/>
        <bgColor rgb="FFD9F2D0"/>
      </patternFill>
    </fill>
    <fill>
      <patternFill patternType="solid">
        <fgColor rgb="FFCAEDFB"/>
        <bgColor rgb="FFCAEDFB"/>
      </patternFill>
    </fill>
    <fill>
      <patternFill patternType="solid">
        <fgColor rgb="FFFBE2D5"/>
        <bgColor rgb="FFFBE2D5"/>
      </patternFill>
    </fill>
    <fill>
      <patternFill patternType="solid">
        <fgColor rgb="FFFAE2D5"/>
        <bgColor rgb="FFFAE2D5"/>
      </patternFill>
    </fill>
    <fill>
      <patternFill patternType="solid">
        <fgColor theme="4" tint="0.59999389629810485"/>
        <bgColor rgb="FFFFFF00"/>
      </patternFill>
    </fill>
    <fill>
      <patternFill patternType="solid">
        <fgColor rgb="FFC1F0C8"/>
        <bgColor rgb="FFC1F0C8"/>
      </patternFill>
    </fill>
    <fill>
      <patternFill patternType="solid">
        <fgColor theme="5" tint="0.7999816888943144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theme="1"/>
        <bgColor indexed="64"/>
      </patternFill>
    </fill>
    <fill>
      <patternFill patternType="solid">
        <fgColor rgb="FF800080"/>
        <bgColor indexed="64"/>
      </patternFill>
    </fill>
    <fill>
      <patternFill patternType="solid">
        <fgColor theme="4" tint="-0.499984740745262"/>
        <bgColor indexed="64"/>
      </patternFill>
    </fill>
    <fill>
      <patternFill patternType="solid">
        <fgColor theme="8"/>
        <bgColor theme="8"/>
      </patternFill>
    </fill>
    <fill>
      <patternFill patternType="solid">
        <fgColor theme="8" tint="0.79998168889431442"/>
        <bgColor theme="8" tint="0.79998168889431442"/>
      </patternFill>
    </fill>
    <fill>
      <patternFill patternType="solid">
        <fgColor theme="8" tint="0.59999389629810485"/>
        <bgColor theme="8" tint="0.59999389629810485"/>
      </patternFill>
    </fill>
  </fills>
  <borders count="108">
    <border>
      <left/>
      <right/>
      <top/>
      <bottom/>
      <diagonal/>
    </border>
    <border>
      <left/>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thin">
        <color indexed="64"/>
      </right>
      <top style="medium">
        <color indexed="64"/>
      </top>
      <bottom style="medium">
        <color indexed="64"/>
      </bottom>
      <diagonal/>
    </border>
    <border>
      <left/>
      <right style="thin">
        <color rgb="FF000000"/>
      </right>
      <top style="medium">
        <color indexed="64"/>
      </top>
      <bottom style="medium">
        <color indexed="64"/>
      </bottom>
      <diagonal/>
    </border>
    <border>
      <left/>
      <right/>
      <top style="medium">
        <color indexed="64"/>
      </top>
      <bottom style="medium">
        <color indexed="64"/>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indexed="64"/>
      </left>
      <right style="medium">
        <color indexed="64"/>
      </right>
      <top style="medium">
        <color indexed="64"/>
      </top>
      <bottom/>
      <diagonal/>
    </border>
    <border>
      <left/>
      <right style="medium">
        <color indexed="64"/>
      </right>
      <top/>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thin">
        <color rgb="FF000000"/>
      </top>
      <bottom/>
      <diagonal/>
    </border>
    <border>
      <left style="medium">
        <color indexed="64"/>
      </left>
      <right style="medium">
        <color indexed="64"/>
      </right>
      <top style="thin">
        <color indexed="64"/>
      </top>
      <bottom style="medium">
        <color indexed="64"/>
      </bottom>
      <diagonal/>
    </border>
    <border>
      <left style="medium">
        <color rgb="FF000000"/>
      </left>
      <right style="medium">
        <color rgb="FF000000"/>
      </right>
      <top/>
      <bottom/>
      <diagonal/>
    </border>
    <border>
      <left style="medium">
        <color rgb="FF000000"/>
      </left>
      <right style="thin">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top/>
      <bottom style="medium">
        <color rgb="FF0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right/>
      <top/>
      <bottom style="medium">
        <color indexed="64"/>
      </bottom>
      <diagonal/>
    </border>
    <border>
      <left/>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top style="thin">
        <color theme="0"/>
      </top>
      <bottom/>
      <diagonal/>
    </border>
    <border>
      <left/>
      <right/>
      <top/>
      <bottom style="thin">
        <color theme="0"/>
      </bottom>
      <diagonal/>
    </border>
    <border>
      <left style="medium">
        <color indexed="64"/>
      </left>
      <right/>
      <top style="thin">
        <color indexed="64"/>
      </top>
      <bottom/>
      <diagonal/>
    </border>
    <border>
      <left style="medium">
        <color theme="0"/>
      </left>
      <right style="medium">
        <color indexed="64"/>
      </right>
      <top style="medium">
        <color theme="0"/>
      </top>
      <bottom style="medium">
        <color indexed="64"/>
      </bottom>
      <diagonal/>
    </border>
    <border>
      <left style="medium">
        <color indexed="64"/>
      </left>
      <right style="medium">
        <color indexed="64"/>
      </right>
      <top style="medium">
        <color theme="0"/>
      </top>
      <bottom style="medium">
        <color indexed="64"/>
      </bottom>
      <diagonal/>
    </border>
    <border>
      <left style="medium">
        <color indexed="64"/>
      </left>
      <right/>
      <top style="medium">
        <color theme="0"/>
      </top>
      <bottom style="medium">
        <color indexed="64"/>
      </bottom>
      <diagonal/>
    </border>
    <border>
      <left/>
      <right style="medium">
        <color theme="0"/>
      </right>
      <top style="medium">
        <color theme="0"/>
      </top>
      <bottom style="medium">
        <color indexed="64"/>
      </bottom>
      <diagonal/>
    </border>
    <border>
      <left style="medium">
        <color theme="0"/>
      </left>
      <right style="medium">
        <color indexed="64"/>
      </right>
      <top style="medium">
        <color indexed="64"/>
      </top>
      <bottom style="medium">
        <color indexed="64"/>
      </bottom>
      <diagonal/>
    </border>
    <border>
      <left/>
      <right style="medium">
        <color theme="0"/>
      </right>
      <top style="medium">
        <color indexed="64"/>
      </top>
      <bottom style="thin">
        <color indexed="64"/>
      </bottom>
      <diagonal/>
    </border>
    <border>
      <left style="medium">
        <color theme="0"/>
      </left>
      <right style="medium">
        <color indexed="64"/>
      </right>
      <top/>
      <bottom/>
      <diagonal/>
    </border>
    <border>
      <left style="medium">
        <color theme="0"/>
      </left>
      <right style="medium">
        <color indexed="64"/>
      </right>
      <top style="medium">
        <color indexed="64"/>
      </top>
      <bottom style="medium">
        <color theme="0"/>
      </bottom>
      <diagonal/>
    </border>
    <border>
      <left style="medium">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theme="0"/>
      </left>
      <right/>
      <top style="medium">
        <color theme="0"/>
      </top>
      <bottom/>
      <diagonal/>
    </border>
    <border>
      <left style="medium">
        <color indexed="64"/>
      </left>
      <right style="medium">
        <color theme="0"/>
      </right>
      <top style="thin">
        <color indexed="64"/>
      </top>
      <bottom style="medium">
        <color theme="0"/>
      </bottom>
      <diagonal/>
    </border>
    <border>
      <left style="medium">
        <color indexed="64"/>
      </left>
      <right/>
      <top style="medium">
        <color theme="0"/>
      </top>
      <bottom/>
      <diagonal/>
    </border>
    <border>
      <left style="medium">
        <color indexed="64"/>
      </left>
      <right style="medium">
        <color theme="0"/>
      </right>
      <top style="medium">
        <color theme="0"/>
      </top>
      <bottom/>
      <diagonal/>
    </border>
    <border>
      <left style="medium">
        <color theme="0"/>
      </left>
      <right/>
      <top style="medium">
        <color indexed="64"/>
      </top>
      <bottom/>
      <diagonal/>
    </border>
    <border>
      <left style="medium">
        <color indexed="64"/>
      </left>
      <right style="medium">
        <color theme="0"/>
      </right>
      <top style="medium">
        <color indexed="64"/>
      </top>
      <bottom/>
      <diagonal/>
    </border>
    <border>
      <left style="medium">
        <color theme="0"/>
      </left>
      <right/>
      <top style="thin">
        <color indexed="64"/>
      </top>
      <bottom/>
      <diagonal/>
    </border>
    <border>
      <left style="medium">
        <color indexed="64"/>
      </left>
      <right style="medium">
        <color theme="0"/>
      </right>
      <top style="thin">
        <color indexed="64"/>
      </top>
      <bottom/>
      <diagonal/>
    </border>
    <border>
      <left style="medium">
        <color theme="0"/>
      </left>
      <right/>
      <top style="thin">
        <color indexed="64"/>
      </top>
      <bottom style="medium">
        <color theme="0"/>
      </bottom>
      <diagonal/>
    </border>
    <border>
      <left style="medium">
        <color indexed="64"/>
      </left>
      <right/>
      <top style="thin">
        <color indexed="64"/>
      </top>
      <bottom style="medium">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rgb="FF000000"/>
      </left>
      <right style="medium">
        <color indexed="64"/>
      </right>
      <top style="medium">
        <color indexed="64"/>
      </top>
      <bottom style="medium">
        <color indexed="64"/>
      </bottom>
      <diagonal/>
    </border>
    <border>
      <left style="thin">
        <color indexed="64"/>
      </left>
      <right style="thin">
        <color rgb="FF000000"/>
      </right>
      <top style="medium">
        <color indexed="64"/>
      </top>
      <bottom style="medium">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cellStyleXfs>
  <cellXfs count="428">
    <xf numFmtId="0" fontId="0" fillId="0" borderId="0" xfId="0"/>
    <xf numFmtId="3" fontId="4" fillId="2" borderId="2" xfId="0" applyNumberFormat="1" applyFont="1" applyFill="1" applyBorder="1" applyAlignment="1">
      <alignment vertical="center"/>
    </xf>
    <xf numFmtId="0" fontId="4" fillId="2" borderId="3" xfId="0" applyFont="1" applyFill="1" applyBorder="1" applyAlignment="1">
      <alignment vertical="center"/>
    </xf>
    <xf numFmtId="0" fontId="4" fillId="2" borderId="3" xfId="0" applyFont="1" applyFill="1" applyBorder="1"/>
    <xf numFmtId="0" fontId="4" fillId="2" borderId="4" xfId="0" applyFont="1" applyFill="1" applyBorder="1" applyAlignment="1">
      <alignment vertic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3" fillId="2" borderId="3" xfId="0" applyFont="1" applyFill="1" applyBorder="1" applyAlignment="1">
      <alignment horizontal="center"/>
    </xf>
    <xf numFmtId="2" fontId="3" fillId="2" borderId="3" xfId="0" applyNumberFormat="1" applyFont="1" applyFill="1" applyBorder="1" applyAlignment="1">
      <alignment horizontal="center"/>
    </xf>
    <xf numFmtId="0" fontId="5" fillId="0" borderId="0" xfId="0" applyFont="1"/>
    <xf numFmtId="0" fontId="6" fillId="0" borderId="0" xfId="0" applyFont="1"/>
    <xf numFmtId="0" fontId="5" fillId="0" borderId="0" xfId="0" applyFont="1" applyAlignment="1">
      <alignment wrapText="1"/>
    </xf>
    <xf numFmtId="0" fontId="7" fillId="0" borderId="0" xfId="0" applyFont="1"/>
    <xf numFmtId="3" fontId="7" fillId="0" borderId="0" xfId="1" applyNumberFormat="1" applyFont="1" applyAlignment="1">
      <alignment horizontal="right"/>
    </xf>
    <xf numFmtId="0" fontId="8" fillId="0" borderId="0" xfId="0" applyFont="1"/>
    <xf numFmtId="2" fontId="5" fillId="0" borderId="0" xfId="0" applyNumberFormat="1" applyFont="1"/>
    <xf numFmtId="0" fontId="5" fillId="0" borderId="0" xfId="0" applyFont="1" applyAlignment="1">
      <alignment horizontal="left"/>
    </xf>
    <xf numFmtId="14" fontId="5" fillId="0" borderId="0" xfId="0" applyNumberFormat="1" applyFont="1"/>
    <xf numFmtId="0" fontId="9"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10" fontId="0" fillId="0" borderId="0" xfId="2" applyNumberFormat="1" applyFont="1" applyAlignment="1">
      <alignment horizontal="left" vertical="center"/>
    </xf>
    <xf numFmtId="0" fontId="10" fillId="3" borderId="7" xfId="0" applyFont="1" applyFill="1" applyBorder="1" applyAlignment="1">
      <alignment horizontal="center"/>
    </xf>
    <xf numFmtId="0" fontId="10" fillId="3" borderId="14" xfId="0" applyFont="1" applyFill="1" applyBorder="1" applyAlignment="1">
      <alignment horizontal="center"/>
    </xf>
    <xf numFmtId="0" fontId="10" fillId="7" borderId="15" xfId="0" applyFont="1" applyFill="1" applyBorder="1" applyAlignment="1">
      <alignment horizontal="center" vertical="center"/>
    </xf>
    <xf numFmtId="0" fontId="13" fillId="7" borderId="11" xfId="0" applyFont="1" applyFill="1" applyBorder="1" applyAlignment="1">
      <alignment horizontal="center" vertical="center"/>
    </xf>
    <xf numFmtId="0" fontId="10" fillId="8" borderId="11" xfId="0" applyFont="1" applyFill="1" applyBorder="1" applyAlignment="1">
      <alignment horizontal="center" vertical="center"/>
    </xf>
    <xf numFmtId="0" fontId="12" fillId="8" borderId="11" xfId="0" applyFont="1" applyFill="1" applyBorder="1" applyAlignment="1">
      <alignment horizontal="center"/>
    </xf>
    <xf numFmtId="0" fontId="10" fillId="9" borderId="15" xfId="0" applyFont="1" applyFill="1" applyBorder="1" applyAlignment="1">
      <alignment horizontal="center" vertical="center"/>
    </xf>
    <xf numFmtId="0" fontId="12" fillId="9" borderId="11" xfId="0" applyFont="1" applyFill="1" applyBorder="1" applyAlignment="1">
      <alignment horizontal="center"/>
    </xf>
    <xf numFmtId="3" fontId="5" fillId="10" borderId="21" xfId="0" applyNumberFormat="1" applyFont="1" applyFill="1" applyBorder="1" applyAlignment="1">
      <alignment horizontal="center"/>
    </xf>
    <xf numFmtId="9" fontId="5" fillId="12" borderId="19" xfId="0" applyNumberFormat="1" applyFont="1" applyFill="1" applyBorder="1" applyAlignment="1">
      <alignment horizontal="right"/>
    </xf>
    <xf numFmtId="10" fontId="5" fillId="12" borderId="1" xfId="0" applyNumberFormat="1" applyFont="1" applyFill="1" applyBorder="1" applyAlignment="1">
      <alignment horizontal="right"/>
    </xf>
    <xf numFmtId="0" fontId="5" fillId="12" borderId="16" xfId="0" applyFont="1" applyFill="1" applyBorder="1" applyAlignment="1">
      <alignment horizontal="center"/>
    </xf>
    <xf numFmtId="4" fontId="5" fillId="13" borderId="22" xfId="0" applyNumberFormat="1" applyFont="1" applyFill="1" applyBorder="1" applyAlignment="1">
      <alignment horizontal="right"/>
    </xf>
    <xf numFmtId="4" fontId="5" fillId="13" borderId="24" xfId="0" applyNumberFormat="1" applyFont="1" applyFill="1" applyBorder="1" applyAlignment="1">
      <alignment horizontal="right"/>
    </xf>
    <xf numFmtId="3" fontId="5" fillId="13" borderId="21" xfId="0" applyNumberFormat="1" applyFont="1" applyFill="1" applyBorder="1" applyAlignment="1">
      <alignment horizontal="center"/>
    </xf>
    <xf numFmtId="10" fontId="8" fillId="12" borderId="19" xfId="0" applyNumberFormat="1" applyFont="1" applyFill="1" applyBorder="1" applyAlignment="1">
      <alignment horizontal="right"/>
    </xf>
    <xf numFmtId="0" fontId="5" fillId="12" borderId="21" xfId="0" applyFont="1" applyFill="1" applyBorder="1" applyAlignment="1">
      <alignment horizontal="center"/>
    </xf>
    <xf numFmtId="4" fontId="5" fillId="13" borderId="20" xfId="0" applyNumberFormat="1" applyFont="1" applyFill="1" applyBorder="1" applyAlignment="1">
      <alignment horizontal="right"/>
    </xf>
    <xf numFmtId="9" fontId="5" fillId="12" borderId="1" xfId="0" applyNumberFormat="1" applyFont="1" applyFill="1" applyBorder="1" applyAlignment="1">
      <alignment horizontal="right"/>
    </xf>
    <xf numFmtId="9" fontId="8" fillId="12" borderId="19" xfId="0" applyNumberFormat="1" applyFont="1" applyFill="1" applyBorder="1" applyAlignment="1">
      <alignment horizontal="right"/>
    </xf>
    <xf numFmtId="0" fontId="5" fillId="12" borderId="34" xfId="0" applyFont="1" applyFill="1" applyBorder="1" applyAlignment="1">
      <alignment horizontal="center"/>
    </xf>
    <xf numFmtId="0" fontId="5" fillId="12" borderId="25" xfId="0" applyFont="1" applyFill="1" applyBorder="1" applyAlignment="1">
      <alignment horizontal="center"/>
    </xf>
    <xf numFmtId="3" fontId="5" fillId="10" borderId="7" xfId="0" applyNumberFormat="1" applyFont="1" applyFill="1" applyBorder="1" applyAlignment="1">
      <alignment horizontal="center"/>
    </xf>
    <xf numFmtId="9" fontId="8" fillId="12" borderId="35" xfId="0" applyNumberFormat="1" applyFont="1" applyFill="1" applyBorder="1" applyAlignment="1">
      <alignment horizontal="right"/>
    </xf>
    <xf numFmtId="9" fontId="5" fillId="12" borderId="39" xfId="0" applyNumberFormat="1" applyFont="1" applyFill="1" applyBorder="1" applyAlignment="1">
      <alignment horizontal="right"/>
    </xf>
    <xf numFmtId="0" fontId="5" fillId="12" borderId="7" xfId="0" applyFont="1" applyFill="1" applyBorder="1" applyAlignment="1">
      <alignment horizontal="center"/>
    </xf>
    <xf numFmtId="4" fontId="5" fillId="13" borderId="14" xfId="0" applyNumberFormat="1" applyFont="1" applyFill="1" applyBorder="1" applyAlignment="1">
      <alignment horizontal="right"/>
    </xf>
    <xf numFmtId="3" fontId="5" fillId="13" borderId="7" xfId="0" applyNumberFormat="1" applyFont="1" applyFill="1" applyBorder="1" applyAlignment="1">
      <alignment horizontal="center"/>
    </xf>
    <xf numFmtId="0" fontId="2" fillId="0" borderId="0" xfId="3"/>
    <xf numFmtId="0" fontId="12" fillId="3" borderId="7" xfId="0" applyFont="1" applyFill="1" applyBorder="1" applyAlignment="1">
      <alignment horizontal="center"/>
    </xf>
    <xf numFmtId="0" fontId="0" fillId="0" borderId="0" xfId="0" pivotButton="1"/>
    <xf numFmtId="10" fontId="0" fillId="0" borderId="0" xfId="0" applyNumberFormat="1"/>
    <xf numFmtId="0" fontId="0" fillId="17" borderId="0" xfId="0" applyFill="1"/>
    <xf numFmtId="0" fontId="10" fillId="19" borderId="11" xfId="0" applyFont="1" applyFill="1" applyBorder="1"/>
    <xf numFmtId="0" fontId="11" fillId="21" borderId="17" xfId="1" applyNumberFormat="1" applyFont="1" applyFill="1" applyBorder="1" applyAlignment="1">
      <alignment horizontal="center"/>
    </xf>
    <xf numFmtId="164" fontId="11" fillId="21" borderId="18" xfId="1" applyNumberFormat="1" applyFont="1" applyFill="1" applyBorder="1" applyAlignment="1">
      <alignment horizontal="center"/>
    </xf>
    <xf numFmtId="0" fontId="1" fillId="21" borderId="26" xfId="0" applyFont="1" applyFill="1" applyBorder="1"/>
    <xf numFmtId="164" fontId="0" fillId="21" borderId="26" xfId="1" applyNumberFormat="1" applyFont="1" applyFill="1" applyBorder="1"/>
    <xf numFmtId="164" fontId="11" fillId="21" borderId="27" xfId="1" applyNumberFormat="1" applyFont="1" applyFill="1" applyBorder="1" applyAlignment="1">
      <alignment horizontal="right"/>
    </xf>
    <xf numFmtId="0" fontId="1" fillId="21" borderId="30" xfId="0" applyFont="1" applyFill="1" applyBorder="1"/>
    <xf numFmtId="164" fontId="0" fillId="21" borderId="30" xfId="1" applyNumberFormat="1" applyFont="1" applyFill="1" applyBorder="1"/>
    <xf numFmtId="164" fontId="11" fillId="21" borderId="31" xfId="1" applyNumberFormat="1" applyFont="1" applyFill="1" applyBorder="1" applyAlignment="1">
      <alignment horizontal="right"/>
    </xf>
    <xf numFmtId="0" fontId="0" fillId="21" borderId="54" xfId="0" applyFill="1" applyBorder="1"/>
    <xf numFmtId="0" fontId="0" fillId="21" borderId="26" xfId="0" applyFill="1" applyBorder="1"/>
    <xf numFmtId="0" fontId="0" fillId="21" borderId="33" xfId="0" applyFill="1" applyBorder="1"/>
    <xf numFmtId="0" fontId="0" fillId="24" borderId="40" xfId="0" applyFill="1" applyBorder="1"/>
    <xf numFmtId="0" fontId="0" fillId="24" borderId="13" xfId="0" applyFill="1" applyBorder="1"/>
    <xf numFmtId="0" fontId="0" fillId="24" borderId="6" xfId="0" applyFill="1" applyBorder="1"/>
    <xf numFmtId="0" fontId="0" fillId="24" borderId="41" xfId="0" applyFill="1" applyBorder="1"/>
    <xf numFmtId="0" fontId="0" fillId="25" borderId="45" xfId="0" applyFill="1" applyBorder="1"/>
    <xf numFmtId="0" fontId="0" fillId="25" borderId="46" xfId="0" applyFill="1" applyBorder="1"/>
    <xf numFmtId="0" fontId="0" fillId="25" borderId="47" xfId="0" applyFill="1" applyBorder="1"/>
    <xf numFmtId="0" fontId="0" fillId="25" borderId="48" xfId="0" applyFill="1" applyBorder="1"/>
    <xf numFmtId="0" fontId="0" fillId="25" borderId="44" xfId="0" applyFill="1" applyBorder="1"/>
    <xf numFmtId="0" fontId="0" fillId="25" borderId="49" xfId="0" applyFill="1" applyBorder="1"/>
    <xf numFmtId="0" fontId="0" fillId="25" borderId="50" xfId="0" applyFill="1" applyBorder="1"/>
    <xf numFmtId="0" fontId="0" fillId="25" borderId="51" xfId="0" applyFill="1" applyBorder="1"/>
    <xf numFmtId="0" fontId="0" fillId="25" borderId="52" xfId="0" applyFill="1" applyBorder="1"/>
    <xf numFmtId="0" fontId="0" fillId="25" borderId="57" xfId="0" applyFill="1" applyBorder="1"/>
    <xf numFmtId="165" fontId="0" fillId="25" borderId="58" xfId="2" applyNumberFormat="1" applyFont="1" applyFill="1" applyBorder="1"/>
    <xf numFmtId="165" fontId="0" fillId="25" borderId="59" xfId="2" applyNumberFormat="1" applyFont="1" applyFill="1" applyBorder="1"/>
    <xf numFmtId="165" fontId="0" fillId="25" borderId="44" xfId="2" applyNumberFormat="1" applyFont="1" applyFill="1" applyBorder="1"/>
    <xf numFmtId="165" fontId="0" fillId="25" borderId="49" xfId="2" applyNumberFormat="1" applyFont="1" applyFill="1" applyBorder="1"/>
    <xf numFmtId="165" fontId="0" fillId="25" borderId="51" xfId="2" applyNumberFormat="1" applyFont="1" applyFill="1" applyBorder="1"/>
    <xf numFmtId="165" fontId="0" fillId="25" borderId="52" xfId="2" applyNumberFormat="1" applyFont="1" applyFill="1" applyBorder="1"/>
    <xf numFmtId="0" fontId="0" fillId="24" borderId="50" xfId="0" applyFill="1" applyBorder="1"/>
    <xf numFmtId="0" fontId="0" fillId="24" borderId="51" xfId="0" applyFill="1" applyBorder="1"/>
    <xf numFmtId="0" fontId="0" fillId="24" borderId="52" xfId="0" applyFill="1" applyBorder="1"/>
    <xf numFmtId="0" fontId="0" fillId="23" borderId="45" xfId="0" applyFill="1" applyBorder="1"/>
    <xf numFmtId="0" fontId="0" fillId="17" borderId="13" xfId="0" applyFill="1" applyBorder="1"/>
    <xf numFmtId="0" fontId="0" fillId="17" borderId="6" xfId="0" applyFill="1" applyBorder="1"/>
    <xf numFmtId="0" fontId="0" fillId="17" borderId="48" xfId="0" applyFill="1" applyBorder="1"/>
    <xf numFmtId="0" fontId="0" fillId="17" borderId="50" xfId="0" applyFill="1" applyBorder="1"/>
    <xf numFmtId="0" fontId="0" fillId="17" borderId="57" xfId="0" applyFill="1" applyBorder="1"/>
    <xf numFmtId="165" fontId="0" fillId="17" borderId="58" xfId="2" applyNumberFormat="1" applyFont="1" applyFill="1" applyBorder="1"/>
    <xf numFmtId="165" fontId="0" fillId="17" borderId="59" xfId="2" applyNumberFormat="1" applyFont="1" applyFill="1" applyBorder="1"/>
    <xf numFmtId="165" fontId="0" fillId="17" borderId="44" xfId="2" applyNumberFormat="1" applyFont="1" applyFill="1" applyBorder="1"/>
    <xf numFmtId="165" fontId="0" fillId="17" borderId="49" xfId="2" applyNumberFormat="1" applyFont="1" applyFill="1" applyBorder="1"/>
    <xf numFmtId="165" fontId="0" fillId="17" borderId="51" xfId="2" applyNumberFormat="1" applyFont="1" applyFill="1" applyBorder="1"/>
    <xf numFmtId="165" fontId="0" fillId="17" borderId="52" xfId="2" applyNumberFormat="1" applyFont="1" applyFill="1" applyBorder="1"/>
    <xf numFmtId="0" fontId="0" fillId="17" borderId="60" xfId="0" applyFill="1" applyBorder="1"/>
    <xf numFmtId="0" fontId="0" fillId="17" borderId="61" xfId="0" applyFill="1" applyBorder="1"/>
    <xf numFmtId="0" fontId="0" fillId="17" borderId="62" xfId="0" applyFill="1" applyBorder="1"/>
    <xf numFmtId="0" fontId="18" fillId="0" borderId="0" xfId="0" applyFont="1"/>
    <xf numFmtId="0" fontId="19" fillId="0" borderId="0" xfId="0" applyFont="1"/>
    <xf numFmtId="3" fontId="20" fillId="0" borderId="0" xfId="0" applyNumberFormat="1" applyFont="1" applyAlignment="1">
      <alignment vertical="center"/>
    </xf>
    <xf numFmtId="10" fontId="20" fillId="0" borderId="0" xfId="0" applyNumberFormat="1" applyFont="1" applyAlignment="1">
      <alignment vertical="center"/>
    </xf>
    <xf numFmtId="0" fontId="20" fillId="0" borderId="0" xfId="0" applyFont="1"/>
    <xf numFmtId="0" fontId="20" fillId="0" borderId="0" xfId="0" applyFont="1" applyAlignment="1">
      <alignment vertical="center"/>
    </xf>
    <xf numFmtId="10" fontId="20" fillId="0" borderId="0" xfId="0" applyNumberFormat="1" applyFont="1"/>
    <xf numFmtId="3" fontId="19" fillId="0" borderId="0" xfId="0" applyNumberFormat="1" applyFont="1"/>
    <xf numFmtId="10" fontId="19" fillId="0" borderId="0" xfId="0" applyNumberFormat="1" applyFont="1"/>
    <xf numFmtId="3" fontId="20" fillId="0" borderId="0" xfId="0" applyNumberFormat="1" applyFont="1"/>
    <xf numFmtId="0" fontId="0" fillId="17" borderId="64" xfId="0" applyFill="1" applyBorder="1"/>
    <xf numFmtId="0" fontId="0" fillId="17" borderId="65" xfId="0" applyFill="1" applyBorder="1"/>
    <xf numFmtId="0" fontId="0" fillId="17" borderId="66" xfId="0" applyFill="1" applyBorder="1"/>
    <xf numFmtId="0" fontId="0" fillId="26" borderId="40" xfId="0" applyFill="1" applyBorder="1" applyAlignment="1">
      <alignment horizontal="center" vertical="center"/>
    </xf>
    <xf numFmtId="0" fontId="0" fillId="26" borderId="13" xfId="0" applyFill="1" applyBorder="1" applyAlignment="1">
      <alignment horizontal="center" vertical="center"/>
    </xf>
    <xf numFmtId="0" fontId="0" fillId="26" borderId="62" xfId="0" applyFill="1" applyBorder="1"/>
    <xf numFmtId="0" fontId="0" fillId="26" borderId="60" xfId="0" applyFill="1" applyBorder="1"/>
    <xf numFmtId="0" fontId="0" fillId="26" borderId="61" xfId="0" applyFill="1" applyBorder="1"/>
    <xf numFmtId="0" fontId="0" fillId="27" borderId="67" xfId="0" applyFill="1" applyBorder="1"/>
    <xf numFmtId="0" fontId="0" fillId="27" borderId="53" xfId="0" applyFill="1" applyBorder="1"/>
    <xf numFmtId="0" fontId="0" fillId="27" borderId="63" xfId="0" applyFill="1" applyBorder="1"/>
    <xf numFmtId="0" fontId="0" fillId="27" borderId="46" xfId="0" applyFill="1" applyBorder="1"/>
    <xf numFmtId="0" fontId="0" fillId="27" borderId="47" xfId="0" applyFill="1" applyBorder="1"/>
    <xf numFmtId="0" fontId="0" fillId="27" borderId="55" xfId="0" applyFill="1" applyBorder="1"/>
    <xf numFmtId="0" fontId="0" fillId="27" borderId="26" xfId="0" applyFill="1" applyBorder="1"/>
    <xf numFmtId="0" fontId="0" fillId="27" borderId="64" xfId="0" applyFill="1" applyBorder="1"/>
    <xf numFmtId="0" fontId="0" fillId="27" borderId="44" xfId="0" applyFill="1" applyBorder="1"/>
    <xf numFmtId="0" fontId="0" fillId="27" borderId="49" xfId="0" applyFill="1" applyBorder="1"/>
    <xf numFmtId="0" fontId="0" fillId="27" borderId="56" xfId="0" applyFill="1" applyBorder="1"/>
    <xf numFmtId="0" fontId="0" fillId="27" borderId="33" xfId="0" applyFill="1" applyBorder="1"/>
    <xf numFmtId="0" fontId="0" fillId="27" borderId="65" xfId="0" applyFill="1" applyBorder="1"/>
    <xf numFmtId="0" fontId="0" fillId="27" borderId="51" xfId="0" applyFill="1" applyBorder="1"/>
    <xf numFmtId="0" fontId="0" fillId="27" borderId="52" xfId="0" applyFill="1" applyBorder="1"/>
    <xf numFmtId="0" fontId="0" fillId="28" borderId="67" xfId="0" applyFill="1" applyBorder="1"/>
    <xf numFmtId="0" fontId="0" fillId="28" borderId="53" xfId="0" applyFill="1" applyBorder="1"/>
    <xf numFmtId="0" fontId="0" fillId="28" borderId="63" xfId="0" applyFill="1" applyBorder="1"/>
    <xf numFmtId="0" fontId="0" fillId="28" borderId="46" xfId="0" applyFill="1" applyBorder="1"/>
    <xf numFmtId="0" fontId="0" fillId="28" borderId="47" xfId="0" applyFill="1" applyBorder="1"/>
    <xf numFmtId="0" fontId="0" fillId="28" borderId="55" xfId="0" applyFill="1" applyBorder="1"/>
    <xf numFmtId="0" fontId="0" fillId="28" borderId="26" xfId="0" applyFill="1" applyBorder="1"/>
    <xf numFmtId="0" fontId="0" fillId="28" borderId="64" xfId="0" applyFill="1" applyBorder="1"/>
    <xf numFmtId="0" fontId="0" fillId="28" borderId="44" xfId="0" applyFill="1" applyBorder="1"/>
    <xf numFmtId="0" fontId="0" fillId="28" borderId="49" xfId="0" applyFill="1" applyBorder="1"/>
    <xf numFmtId="0" fontId="0" fillId="28" borderId="56" xfId="0" applyFill="1" applyBorder="1"/>
    <xf numFmtId="0" fontId="0" fillId="28" borderId="33" xfId="0" applyFill="1" applyBorder="1"/>
    <xf numFmtId="0" fontId="0" fillId="28" borderId="65" xfId="0" applyFill="1" applyBorder="1"/>
    <xf numFmtId="0" fontId="0" fillId="28" borderId="51" xfId="0" applyFill="1" applyBorder="1"/>
    <xf numFmtId="0" fontId="0" fillId="28" borderId="52" xfId="0" applyFill="1" applyBorder="1"/>
    <xf numFmtId="0" fontId="0" fillId="29" borderId="67" xfId="0" applyFill="1" applyBorder="1"/>
    <xf numFmtId="0" fontId="0" fillId="29" borderId="53" xfId="0" applyFill="1" applyBorder="1"/>
    <xf numFmtId="0" fontId="0" fillId="29" borderId="63" xfId="0" applyFill="1" applyBorder="1"/>
    <xf numFmtId="0" fontId="0" fillId="29" borderId="46" xfId="0" applyFill="1" applyBorder="1"/>
    <xf numFmtId="0" fontId="0" fillId="29" borderId="47" xfId="0" applyFill="1" applyBorder="1"/>
    <xf numFmtId="0" fontId="0" fillId="29" borderId="55" xfId="0" applyFill="1" applyBorder="1"/>
    <xf numFmtId="0" fontId="0" fillId="29" borderId="26" xfId="0" applyFill="1" applyBorder="1"/>
    <xf numFmtId="0" fontId="0" fillId="29" borderId="64" xfId="0" applyFill="1" applyBorder="1"/>
    <xf numFmtId="0" fontId="0" fillId="29" borderId="44" xfId="0" applyFill="1" applyBorder="1"/>
    <xf numFmtId="0" fontId="0" fillId="29" borderId="49" xfId="0" applyFill="1" applyBorder="1"/>
    <xf numFmtId="0" fontId="0" fillId="29" borderId="56" xfId="0" applyFill="1" applyBorder="1"/>
    <xf numFmtId="0" fontId="0" fillId="29" borderId="33" xfId="0" applyFill="1" applyBorder="1"/>
    <xf numFmtId="0" fontId="0" fillId="29" borderId="65" xfId="0" applyFill="1" applyBorder="1"/>
    <xf numFmtId="0" fontId="0" fillId="29" borderId="51" xfId="0" applyFill="1" applyBorder="1"/>
    <xf numFmtId="0" fontId="0" fillId="29" borderId="52" xfId="0" applyFill="1" applyBorder="1"/>
    <xf numFmtId="0" fontId="0" fillId="17" borderId="55" xfId="0" applyFill="1" applyBorder="1"/>
    <xf numFmtId="0" fontId="0" fillId="17" borderId="56" xfId="0" applyFill="1" applyBorder="1"/>
    <xf numFmtId="0" fontId="0" fillId="17" borderId="53" xfId="0" applyFill="1" applyBorder="1"/>
    <xf numFmtId="0" fontId="0" fillId="17" borderId="26" xfId="0" applyFill="1" applyBorder="1"/>
    <xf numFmtId="0" fontId="0" fillId="17" borderId="33" xfId="0" applyFill="1" applyBorder="1"/>
    <xf numFmtId="165" fontId="0" fillId="17" borderId="58" xfId="2" applyNumberFormat="1" applyFont="1" applyFill="1" applyBorder="1" applyAlignment="1"/>
    <xf numFmtId="165" fontId="0" fillId="17" borderId="44" xfId="2" applyNumberFormat="1" applyFont="1" applyFill="1" applyBorder="1" applyAlignment="1"/>
    <xf numFmtId="165" fontId="0" fillId="17" borderId="51" xfId="2" applyNumberFormat="1" applyFont="1" applyFill="1" applyBorder="1" applyAlignment="1"/>
    <xf numFmtId="164" fontId="0" fillId="0" borderId="0" xfId="0" applyNumberFormat="1"/>
    <xf numFmtId="0" fontId="0" fillId="17" borderId="67" xfId="0" applyFill="1" applyBorder="1"/>
    <xf numFmtId="9" fontId="0" fillId="17" borderId="0" xfId="0" applyNumberFormat="1" applyFill="1"/>
    <xf numFmtId="0" fontId="0" fillId="17" borderId="0" xfId="0" applyFill="1" applyAlignment="1">
      <alignment horizontal="left"/>
    </xf>
    <xf numFmtId="10" fontId="0" fillId="17" borderId="0" xfId="0" applyNumberFormat="1" applyFill="1"/>
    <xf numFmtId="0" fontId="17" fillId="26" borderId="40" xfId="0" applyFont="1" applyFill="1" applyBorder="1"/>
    <xf numFmtId="0" fontId="17" fillId="26" borderId="41" xfId="0" applyFont="1" applyFill="1" applyBorder="1"/>
    <xf numFmtId="0" fontId="17" fillId="26" borderId="13" xfId="0" applyFont="1" applyFill="1" applyBorder="1"/>
    <xf numFmtId="9" fontId="0" fillId="17" borderId="67" xfId="2" applyFont="1" applyFill="1" applyBorder="1"/>
    <xf numFmtId="10" fontId="0" fillId="17" borderId="53" xfId="2" applyNumberFormat="1" applyFont="1" applyFill="1" applyBorder="1"/>
    <xf numFmtId="10" fontId="0" fillId="17" borderId="26" xfId="2" applyNumberFormat="1" applyFont="1" applyFill="1" applyBorder="1"/>
    <xf numFmtId="10" fontId="0" fillId="17" borderId="33" xfId="2" applyNumberFormat="1" applyFont="1" applyFill="1" applyBorder="1"/>
    <xf numFmtId="164" fontId="9" fillId="0" borderId="0" xfId="1" applyNumberFormat="1" applyFont="1"/>
    <xf numFmtId="0" fontId="19" fillId="0" borderId="0" xfId="0" applyFont="1" applyAlignment="1">
      <alignment horizontal="left" vertical="center"/>
    </xf>
    <xf numFmtId="0" fontId="0" fillId="21" borderId="72" xfId="0" applyFill="1" applyBorder="1"/>
    <xf numFmtId="0" fontId="0" fillId="21" borderId="27" xfId="0" applyFill="1" applyBorder="1"/>
    <xf numFmtId="0" fontId="0" fillId="21" borderId="73" xfId="0" applyFill="1" applyBorder="1"/>
    <xf numFmtId="4" fontId="19" fillId="14" borderId="28" xfId="0" applyNumberFormat="1" applyFont="1" applyFill="1" applyBorder="1" applyAlignment="1">
      <alignment horizontal="right" vertical="center"/>
    </xf>
    <xf numFmtId="4" fontId="19" fillId="14" borderId="36" xfId="0" applyNumberFormat="1" applyFont="1" applyFill="1" applyBorder="1" applyAlignment="1">
      <alignment horizontal="right" vertical="center"/>
    </xf>
    <xf numFmtId="0" fontId="19" fillId="18" borderId="16" xfId="0" applyFont="1" applyFill="1" applyBorder="1"/>
    <xf numFmtId="0" fontId="19" fillId="18" borderId="25" xfId="0" applyFont="1" applyFill="1" applyBorder="1"/>
    <xf numFmtId="0" fontId="19" fillId="18" borderId="32" xfId="0" applyFont="1" applyFill="1" applyBorder="1"/>
    <xf numFmtId="0" fontId="19" fillId="18" borderId="33" xfId="0" applyFont="1" applyFill="1" applyBorder="1"/>
    <xf numFmtId="3" fontId="19" fillId="11" borderId="22" xfId="0" applyNumberFormat="1" applyFont="1" applyFill="1" applyBorder="1" applyAlignment="1">
      <alignment horizontal="center" vertical="center"/>
    </xf>
    <xf numFmtId="3" fontId="19" fillId="11" borderId="23" xfId="0" applyNumberFormat="1" applyFont="1" applyFill="1" applyBorder="1" applyAlignment="1">
      <alignment horizontal="center" vertical="center"/>
    </xf>
    <xf numFmtId="0" fontId="19" fillId="11" borderId="16" xfId="0" applyFont="1" applyFill="1" applyBorder="1" applyAlignment="1">
      <alignment horizontal="center" vertical="center"/>
    </xf>
    <xf numFmtId="3" fontId="19" fillId="11" borderId="28" xfId="0" applyNumberFormat="1" applyFont="1" applyFill="1" applyBorder="1" applyAlignment="1">
      <alignment horizontal="center" vertical="center"/>
    </xf>
    <xf numFmtId="3" fontId="19" fillId="11" borderId="29" xfId="0" applyNumberFormat="1" applyFont="1" applyFill="1" applyBorder="1" applyAlignment="1">
      <alignment horizontal="center" vertical="center"/>
    </xf>
    <xf numFmtId="0" fontId="19" fillId="11" borderId="25" xfId="0" applyFont="1" applyFill="1" applyBorder="1" applyAlignment="1">
      <alignment horizontal="center" vertical="center"/>
    </xf>
    <xf numFmtId="3" fontId="19" fillId="11" borderId="36" xfId="0" applyNumberFormat="1" applyFont="1" applyFill="1" applyBorder="1" applyAlignment="1">
      <alignment horizontal="center" vertical="center"/>
    </xf>
    <xf numFmtId="3" fontId="19" fillId="11" borderId="37" xfId="0" applyNumberFormat="1" applyFont="1" applyFill="1" applyBorder="1" applyAlignment="1">
      <alignment horizontal="center" vertical="center"/>
    </xf>
    <xf numFmtId="0" fontId="19" fillId="11" borderId="38" xfId="0" applyFont="1" applyFill="1" applyBorder="1" applyAlignment="1">
      <alignment horizontal="center" vertical="center"/>
    </xf>
    <xf numFmtId="3" fontId="19" fillId="10" borderId="19" xfId="0" applyNumberFormat="1" applyFont="1" applyFill="1" applyBorder="1" applyAlignment="1">
      <alignment horizontal="center"/>
    </xf>
    <xf numFmtId="3" fontId="19" fillId="10" borderId="20" xfId="0" applyNumberFormat="1" applyFont="1" applyFill="1" applyBorder="1" applyAlignment="1">
      <alignment horizontal="center"/>
    </xf>
    <xf numFmtId="3" fontId="19" fillId="10" borderId="35" xfId="0" applyNumberFormat="1" applyFont="1" applyFill="1" applyBorder="1" applyAlignment="1">
      <alignment horizontal="center"/>
    </xf>
    <xf numFmtId="3" fontId="19" fillId="10" borderId="14" xfId="0" applyNumberFormat="1" applyFont="1" applyFill="1" applyBorder="1" applyAlignment="1">
      <alignment horizontal="center"/>
    </xf>
    <xf numFmtId="0" fontId="22" fillId="0" borderId="0" xfId="3" applyFont="1" applyBorder="1"/>
    <xf numFmtId="0" fontId="19" fillId="0" borderId="0" xfId="0" applyFont="1" applyAlignment="1">
      <alignment vertical="center" wrapText="1"/>
    </xf>
    <xf numFmtId="0" fontId="19" fillId="0" borderId="0" xfId="3" applyFont="1" applyBorder="1" applyAlignment="1">
      <alignment vertical="center" wrapText="1"/>
    </xf>
    <xf numFmtId="0" fontId="19" fillId="0" borderId="0" xfId="3" applyFont="1" applyBorder="1" applyAlignment="1">
      <alignment vertical="top" wrapText="1"/>
    </xf>
    <xf numFmtId="0" fontId="13" fillId="22" borderId="12" xfId="0" applyFont="1" applyFill="1" applyBorder="1"/>
    <xf numFmtId="0" fontId="13" fillId="22" borderId="13" xfId="0" applyFont="1" applyFill="1" applyBorder="1"/>
    <xf numFmtId="0" fontId="13" fillId="22" borderId="13" xfId="0" applyFont="1" applyFill="1" applyBorder="1" applyAlignment="1">
      <alignment horizontal="right"/>
    </xf>
    <xf numFmtId="0" fontId="11" fillId="21" borderId="17" xfId="0" applyFont="1" applyFill="1" applyBorder="1" applyAlignment="1">
      <alignment horizontal="left" vertical="top"/>
    </xf>
    <xf numFmtId="0" fontId="23" fillId="0" borderId="0" xfId="0" applyFont="1" applyAlignment="1">
      <alignment readingOrder="1"/>
    </xf>
    <xf numFmtId="0" fontId="25" fillId="0" borderId="0" xfId="0" applyFont="1" applyAlignment="1">
      <alignment wrapText="1"/>
    </xf>
    <xf numFmtId="0" fontId="24" fillId="30" borderId="0" xfId="0" applyFont="1" applyFill="1" applyAlignment="1">
      <alignment wrapText="1" readingOrder="1"/>
    </xf>
    <xf numFmtId="0" fontId="0" fillId="0" borderId="0" xfId="0" applyAlignment="1">
      <alignment horizontal="center"/>
    </xf>
    <xf numFmtId="0" fontId="24" fillId="30" borderId="0" xfId="0" applyFont="1" applyFill="1" applyAlignment="1">
      <alignment horizontal="center" wrapText="1" readingOrder="1"/>
    </xf>
    <xf numFmtId="0" fontId="0" fillId="31" borderId="0" xfId="0" applyFill="1"/>
    <xf numFmtId="0" fontId="0" fillId="31" borderId="0" xfId="0" applyFill="1" applyAlignment="1">
      <alignment horizontal="left" vertical="top"/>
    </xf>
    <xf numFmtId="0" fontId="27" fillId="31" borderId="0" xfId="0" applyFont="1" applyFill="1"/>
    <xf numFmtId="0" fontId="28" fillId="31" borderId="0" xfId="0" applyFont="1" applyFill="1" applyAlignment="1">
      <alignment horizontal="center" vertical="center"/>
    </xf>
    <xf numFmtId="0" fontId="17" fillId="0" borderId="70" xfId="0" applyFont="1" applyBorder="1"/>
    <xf numFmtId="0" fontId="17" fillId="0" borderId="30" xfId="0" applyFont="1" applyBorder="1"/>
    <xf numFmtId="164" fontId="0" fillId="0" borderId="0" xfId="1" applyNumberFormat="1" applyFont="1" applyFill="1" applyBorder="1"/>
    <xf numFmtId="0" fontId="0" fillId="0" borderId="69" xfId="0" applyBorder="1"/>
    <xf numFmtId="0" fontId="0" fillId="22" borderId="67" xfId="0" applyFill="1" applyBorder="1"/>
    <xf numFmtId="0" fontId="0" fillId="22" borderId="53" xfId="0" applyFill="1" applyBorder="1"/>
    <xf numFmtId="0" fontId="21" fillId="31" borderId="0" xfId="0" applyFont="1" applyFill="1" applyAlignment="1">
      <alignment wrapText="1"/>
    </xf>
    <xf numFmtId="0" fontId="16" fillId="31" borderId="0" xfId="0" applyFont="1" applyFill="1"/>
    <xf numFmtId="0" fontId="0" fillId="31" borderId="62" xfId="0" applyFill="1" applyBorder="1"/>
    <xf numFmtId="165" fontId="0" fillId="31" borderId="58" xfId="2" applyNumberFormat="1" applyFont="1" applyFill="1" applyBorder="1"/>
    <xf numFmtId="165" fontId="0" fillId="31" borderId="44" xfId="2" applyNumberFormat="1" applyFont="1" applyFill="1" applyBorder="1"/>
    <xf numFmtId="165" fontId="0" fillId="31" borderId="51" xfId="2" applyNumberFormat="1" applyFont="1" applyFill="1" applyBorder="1"/>
    <xf numFmtId="0" fontId="0" fillId="31" borderId="40" xfId="0" applyFill="1" applyBorder="1"/>
    <xf numFmtId="0" fontId="0" fillId="31" borderId="6" xfId="0" applyFill="1" applyBorder="1"/>
    <xf numFmtId="0" fontId="0" fillId="31" borderId="66" xfId="0" applyFill="1" applyBorder="1"/>
    <xf numFmtId="0" fontId="0" fillId="31" borderId="64" xfId="0" applyFill="1" applyBorder="1"/>
    <xf numFmtId="0" fontId="0" fillId="31" borderId="65" xfId="0" applyFill="1" applyBorder="1"/>
    <xf numFmtId="0" fontId="0" fillId="31" borderId="13" xfId="0" applyFill="1" applyBorder="1"/>
    <xf numFmtId="0" fontId="0" fillId="31" borderId="57" xfId="0" applyFill="1" applyBorder="1"/>
    <xf numFmtId="0" fontId="0" fillId="31" borderId="48" xfId="0" applyFill="1" applyBorder="1"/>
    <xf numFmtId="0" fontId="0" fillId="31" borderId="50" xfId="0" applyFill="1" applyBorder="1"/>
    <xf numFmtId="0" fontId="26" fillId="32" borderId="81" xfId="0" applyFont="1" applyFill="1" applyBorder="1" applyAlignment="1">
      <alignment horizontal="center" vertical="center"/>
    </xf>
    <xf numFmtId="0" fontId="26" fillId="32" borderId="83" xfId="0" applyFont="1" applyFill="1" applyBorder="1"/>
    <xf numFmtId="0" fontId="26" fillId="32" borderId="82" xfId="0" applyFont="1" applyFill="1" applyBorder="1"/>
    <xf numFmtId="0" fontId="26" fillId="32" borderId="84" xfId="0" applyFont="1" applyFill="1" applyBorder="1"/>
    <xf numFmtId="0" fontId="0" fillId="22" borderId="85" xfId="0" applyFill="1" applyBorder="1" applyAlignment="1">
      <alignment horizontal="center" vertical="center"/>
    </xf>
    <xf numFmtId="0" fontId="0" fillId="22" borderId="86" xfId="0" applyFill="1" applyBorder="1"/>
    <xf numFmtId="0" fontId="0" fillId="21" borderId="85" xfId="0" applyFill="1" applyBorder="1" applyAlignment="1">
      <alignment horizontal="center" vertical="center"/>
    </xf>
    <xf numFmtId="0" fontId="0" fillId="22" borderId="87" xfId="0" applyFill="1" applyBorder="1" applyAlignment="1">
      <alignment horizontal="center" vertical="center"/>
    </xf>
    <xf numFmtId="0" fontId="0" fillId="21" borderId="88" xfId="0" applyFill="1" applyBorder="1" applyAlignment="1">
      <alignment horizontal="center" vertical="center"/>
    </xf>
    <xf numFmtId="0" fontId="32" fillId="0" borderId="0" xfId="0" applyFont="1" applyAlignment="1">
      <alignment horizontal="center"/>
    </xf>
    <xf numFmtId="0" fontId="17" fillId="21" borderId="13" xfId="0" applyFont="1" applyFill="1" applyBorder="1"/>
    <xf numFmtId="0" fontId="17" fillId="22" borderId="13" xfId="0" applyFont="1" applyFill="1" applyBorder="1"/>
    <xf numFmtId="0" fontId="17" fillId="22" borderId="41" xfId="0" applyFont="1" applyFill="1" applyBorder="1" applyAlignment="1">
      <alignment horizontal="center"/>
    </xf>
    <xf numFmtId="0" fontId="0" fillId="33" borderId="0" xfId="0" applyFill="1"/>
    <xf numFmtId="0" fontId="33" fillId="31" borderId="0" xfId="0" applyFont="1" applyFill="1" applyAlignment="1">
      <alignment vertical="center"/>
    </xf>
    <xf numFmtId="0" fontId="30" fillId="31" borderId="0" xfId="0" applyFont="1" applyFill="1" applyAlignment="1">
      <alignment vertical="center"/>
    </xf>
    <xf numFmtId="0" fontId="31" fillId="31" borderId="0" xfId="0" applyFont="1" applyFill="1" applyAlignment="1">
      <alignment vertical="center"/>
    </xf>
    <xf numFmtId="0" fontId="0" fillId="31" borderId="0" xfId="0" applyFill="1" applyAlignment="1">
      <alignment vertical="center"/>
    </xf>
    <xf numFmtId="0" fontId="18" fillId="33" borderId="0" xfId="0" applyFont="1" applyFill="1"/>
    <xf numFmtId="0" fontId="3" fillId="2" borderId="89" xfId="0" applyFont="1" applyFill="1" applyBorder="1" applyAlignment="1">
      <alignment horizontal="center" vertical="center"/>
    </xf>
    <xf numFmtId="0" fontId="3" fillId="2" borderId="60" xfId="0" applyFont="1" applyFill="1" applyBorder="1" applyAlignment="1">
      <alignment horizontal="center" vertical="center"/>
    </xf>
    <xf numFmtId="3" fontId="3" fillId="2" borderId="60" xfId="0" applyNumberFormat="1" applyFont="1" applyFill="1" applyBorder="1" applyAlignment="1">
      <alignment horizontal="center" vertical="center"/>
    </xf>
    <xf numFmtId="3" fontId="3" fillId="15" borderId="60" xfId="0" applyNumberFormat="1" applyFont="1" applyFill="1" applyBorder="1" applyAlignment="1">
      <alignment horizontal="center" vertical="center"/>
    </xf>
    <xf numFmtId="0" fontId="3" fillId="2" borderId="61" xfId="0" applyFont="1" applyFill="1" applyBorder="1" applyAlignment="1">
      <alignment horizontal="center" vertical="center"/>
    </xf>
    <xf numFmtId="3" fontId="36" fillId="2" borderId="60" xfId="0" applyNumberFormat="1" applyFont="1" applyFill="1" applyBorder="1" applyAlignment="1">
      <alignment horizontal="center" vertical="center"/>
    </xf>
    <xf numFmtId="0" fontId="36" fillId="2" borderId="60" xfId="0" applyFont="1" applyFill="1" applyBorder="1" applyAlignment="1">
      <alignment horizontal="center" vertical="center"/>
    </xf>
    <xf numFmtId="3" fontId="36" fillId="15" borderId="60" xfId="0" applyNumberFormat="1" applyFont="1" applyFill="1" applyBorder="1" applyAlignment="1">
      <alignment horizontal="center" vertical="center"/>
    </xf>
    <xf numFmtId="0" fontId="36" fillId="15" borderId="60" xfId="0" applyFont="1" applyFill="1" applyBorder="1" applyAlignment="1">
      <alignment horizontal="center" vertical="center"/>
    </xf>
    <xf numFmtId="0" fontId="36" fillId="16" borderId="60" xfId="0" applyFont="1" applyFill="1" applyBorder="1" applyAlignment="1">
      <alignment vertical="center"/>
    </xf>
    <xf numFmtId="0" fontId="36" fillId="26" borderId="60" xfId="0" applyFont="1" applyFill="1" applyBorder="1" applyAlignment="1">
      <alignment vertical="center"/>
    </xf>
    <xf numFmtId="0" fontId="37" fillId="0" borderId="0" xfId="0" applyFont="1"/>
    <xf numFmtId="0" fontId="22" fillId="0" borderId="0" xfId="3" applyFont="1"/>
    <xf numFmtId="0" fontId="38" fillId="26" borderId="0" xfId="0" applyFont="1" applyFill="1"/>
    <xf numFmtId="0" fontId="13" fillId="31" borderId="0" xfId="0" applyFont="1" applyFill="1"/>
    <xf numFmtId="0" fontId="11" fillId="31" borderId="0" xfId="0" applyFont="1" applyFill="1" applyAlignment="1">
      <alignment horizontal="center"/>
    </xf>
    <xf numFmtId="0" fontId="13" fillId="31" borderId="0" xfId="0" applyFont="1" applyFill="1" applyAlignment="1">
      <alignment horizontal="center"/>
    </xf>
    <xf numFmtId="0" fontId="13" fillId="31" borderId="0" xfId="0" applyFont="1" applyFill="1" applyAlignment="1">
      <alignment horizontal="center" vertical="center"/>
    </xf>
    <xf numFmtId="0" fontId="11" fillId="31" borderId="0" xfId="0" applyFont="1" applyFill="1" applyAlignment="1">
      <alignment horizontal="right" vertical="center"/>
    </xf>
    <xf numFmtId="0" fontId="13" fillId="31" borderId="0" xfId="0" applyFont="1" applyFill="1" applyAlignment="1">
      <alignment horizontal="right"/>
    </xf>
    <xf numFmtId="0" fontId="11" fillId="31" borderId="0" xfId="0" applyFont="1" applyFill="1" applyAlignment="1">
      <alignment horizontal="right"/>
    </xf>
    <xf numFmtId="0" fontId="17" fillId="20" borderId="13" xfId="0" applyFont="1" applyFill="1" applyBorder="1" applyAlignment="1">
      <alignment horizontal="center"/>
    </xf>
    <xf numFmtId="0" fontId="19" fillId="19" borderId="54" xfId="0" applyFont="1" applyFill="1" applyBorder="1" applyAlignment="1">
      <alignment horizontal="center"/>
    </xf>
    <xf numFmtId="0" fontId="19" fillId="19" borderId="26" xfId="0" applyFont="1" applyFill="1" applyBorder="1" applyAlignment="1">
      <alignment horizontal="center"/>
    </xf>
    <xf numFmtId="0" fontId="19" fillId="19" borderId="33" xfId="0" applyFont="1" applyFill="1" applyBorder="1" applyAlignment="1">
      <alignment horizontal="center"/>
    </xf>
    <xf numFmtId="0" fontId="17" fillId="30" borderId="0" xfId="0" applyFont="1" applyFill="1" applyAlignment="1">
      <alignment wrapText="1"/>
    </xf>
    <xf numFmtId="0" fontId="31" fillId="0" borderId="0" xfId="0" applyFont="1" applyAlignment="1">
      <alignment vertical="center"/>
    </xf>
    <xf numFmtId="0" fontId="15" fillId="0" borderId="0" xfId="0" applyFont="1" applyAlignment="1">
      <alignment horizontal="center" vertical="center"/>
    </xf>
    <xf numFmtId="0" fontId="0" fillId="0" borderId="0" xfId="0" applyAlignment="1">
      <alignment vertical="center"/>
    </xf>
    <xf numFmtId="0" fontId="3" fillId="0" borderId="40" xfId="0" applyFont="1" applyBorder="1" applyAlignment="1">
      <alignment horizontal="center"/>
    </xf>
    <xf numFmtId="0" fontId="3" fillId="0" borderId="13" xfId="0" applyFont="1" applyBorder="1" applyAlignment="1">
      <alignment horizontal="center"/>
    </xf>
    <xf numFmtId="0" fontId="3" fillId="0" borderId="6" xfId="0" applyFont="1" applyBorder="1" applyAlignment="1">
      <alignment horizontal="center"/>
    </xf>
    <xf numFmtId="3" fontId="3" fillId="0" borderId="13" xfId="0" applyNumberFormat="1" applyFont="1" applyBorder="1" applyAlignment="1">
      <alignment horizontal="center"/>
    </xf>
    <xf numFmtId="0" fontId="4" fillId="0" borderId="41" xfId="0" applyFont="1" applyBorder="1" applyAlignment="1">
      <alignment vertical="center"/>
    </xf>
    <xf numFmtId="0" fontId="0" fillId="0" borderId="67" xfId="0" applyBorder="1"/>
    <xf numFmtId="0" fontId="5" fillId="0" borderId="53" xfId="0" applyFont="1" applyBorder="1"/>
    <xf numFmtId="0" fontId="5" fillId="0" borderId="71" xfId="0" applyFont="1" applyBorder="1"/>
    <xf numFmtId="3" fontId="7" fillId="0" borderId="53" xfId="1" applyNumberFormat="1" applyFont="1" applyFill="1" applyBorder="1" applyAlignment="1">
      <alignment horizontal="right"/>
    </xf>
    <xf numFmtId="10" fontId="20" fillId="0" borderId="68" xfId="0" applyNumberFormat="1" applyFont="1" applyBorder="1" applyAlignment="1">
      <alignment vertical="center"/>
    </xf>
    <xf numFmtId="10" fontId="0" fillId="0" borderId="64" xfId="2" applyNumberFormat="1" applyFont="1" applyFill="1" applyBorder="1"/>
    <xf numFmtId="0" fontId="0" fillId="0" borderId="49" xfId="0" applyBorder="1"/>
    <xf numFmtId="10" fontId="0" fillId="0" borderId="48" xfId="2" applyNumberFormat="1" applyFont="1" applyFill="1" applyBorder="1"/>
    <xf numFmtId="0" fontId="0" fillId="0" borderId="40" xfId="0" applyBorder="1"/>
    <xf numFmtId="0" fontId="5" fillId="0" borderId="13" xfId="0" applyFont="1" applyBorder="1"/>
    <xf numFmtId="0" fontId="5" fillId="0" borderId="6" xfId="0" applyFont="1" applyBorder="1"/>
    <xf numFmtId="3" fontId="7" fillId="0" borderId="13" xfId="1" applyNumberFormat="1" applyFont="1" applyFill="1" applyBorder="1" applyAlignment="1">
      <alignment horizontal="right"/>
    </xf>
    <xf numFmtId="10" fontId="20" fillId="0" borderId="41" xfId="0" applyNumberFormat="1" applyFont="1" applyBorder="1" applyAlignment="1">
      <alignment vertical="center"/>
    </xf>
    <xf numFmtId="10" fontId="0" fillId="0" borderId="65" xfId="2" applyNumberFormat="1" applyFont="1" applyFill="1" applyBorder="1"/>
    <xf numFmtId="0" fontId="0" fillId="0" borderId="52" xfId="0" applyBorder="1"/>
    <xf numFmtId="10" fontId="0" fillId="0" borderId="50" xfId="2" applyNumberFormat="1" applyFont="1" applyFill="1" applyBorder="1"/>
    <xf numFmtId="0" fontId="0" fillId="0" borderId="13" xfId="0" applyBorder="1"/>
    <xf numFmtId="10" fontId="0" fillId="0" borderId="57" xfId="2" applyNumberFormat="1" applyFont="1" applyFill="1" applyBorder="1"/>
    <xf numFmtId="10" fontId="0" fillId="0" borderId="58" xfId="2" applyNumberFormat="1" applyFont="1" applyFill="1" applyBorder="1"/>
    <xf numFmtId="0" fontId="0" fillId="0" borderId="59" xfId="0" applyBorder="1"/>
    <xf numFmtId="10" fontId="0" fillId="0" borderId="66" xfId="2" applyNumberFormat="1" applyFont="1" applyFill="1" applyBorder="1"/>
    <xf numFmtId="0" fontId="0" fillId="0" borderId="91" xfId="0" applyBorder="1"/>
    <xf numFmtId="0" fontId="0" fillId="0" borderId="90" xfId="0" applyBorder="1"/>
    <xf numFmtId="0" fontId="0" fillId="0" borderId="92" xfId="0" applyBorder="1"/>
    <xf numFmtId="166" fontId="0" fillId="0" borderId="44" xfId="2" applyNumberFormat="1" applyFont="1" applyFill="1" applyBorder="1" applyAlignment="1"/>
    <xf numFmtId="0" fontId="0" fillId="0" borderId="45" xfId="0" applyBorder="1"/>
    <xf numFmtId="166" fontId="0" fillId="0" borderId="46" xfId="2" applyNumberFormat="1" applyFont="1" applyFill="1" applyBorder="1" applyAlignment="1"/>
    <xf numFmtId="0" fontId="0" fillId="0" borderId="47" xfId="0" applyBorder="1"/>
    <xf numFmtId="0" fontId="0" fillId="0" borderId="48" xfId="0" applyBorder="1"/>
    <xf numFmtId="0" fontId="0" fillId="0" borderId="50" xfId="0" applyBorder="1"/>
    <xf numFmtId="166" fontId="0" fillId="0" borderId="51" xfId="2" applyNumberFormat="1" applyFont="1" applyFill="1" applyBorder="1" applyAlignment="1"/>
    <xf numFmtId="0" fontId="0" fillId="21" borderId="67" xfId="0" applyFill="1" applyBorder="1"/>
    <xf numFmtId="0" fontId="0" fillId="21" borderId="53" xfId="0" applyFill="1" applyBorder="1"/>
    <xf numFmtId="0" fontId="0" fillId="21" borderId="86" xfId="0" applyFill="1" applyBorder="1"/>
    <xf numFmtId="0" fontId="35" fillId="34" borderId="93" xfId="0" applyFont="1" applyFill="1" applyBorder="1"/>
    <xf numFmtId="0" fontId="26" fillId="34" borderId="95" xfId="0" applyFont="1" applyFill="1" applyBorder="1" applyAlignment="1">
      <alignment horizontal="center" vertical="center"/>
    </xf>
    <xf numFmtId="0" fontId="26" fillId="34" borderId="96" xfId="0" applyFont="1" applyFill="1" applyBorder="1" applyAlignment="1">
      <alignment horizontal="center" vertical="center"/>
    </xf>
    <xf numFmtId="0" fontId="17" fillId="36" borderId="97" xfId="0" applyFont="1" applyFill="1" applyBorder="1"/>
    <xf numFmtId="0" fontId="0" fillId="36" borderId="12" xfId="0" applyFill="1" applyBorder="1" applyAlignment="1">
      <alignment horizontal="center"/>
    </xf>
    <xf numFmtId="0" fontId="0" fillId="36" borderId="98" xfId="0" applyFill="1" applyBorder="1" applyAlignment="1">
      <alignment horizontal="center"/>
    </xf>
    <xf numFmtId="0" fontId="17" fillId="35" borderId="99" xfId="0" applyFont="1" applyFill="1" applyBorder="1"/>
    <xf numFmtId="0" fontId="0" fillId="35" borderId="80" xfId="0" applyFill="1" applyBorder="1" applyAlignment="1">
      <alignment horizontal="center"/>
    </xf>
    <xf numFmtId="0" fontId="0" fillId="35" borderId="100" xfId="0" applyFill="1" applyBorder="1" applyAlignment="1">
      <alignment horizontal="center"/>
    </xf>
    <xf numFmtId="0" fontId="17" fillId="36" borderId="99" xfId="0" applyFont="1" applyFill="1" applyBorder="1"/>
    <xf numFmtId="164" fontId="0" fillId="36" borderId="80" xfId="1" applyNumberFormat="1" applyFont="1" applyFill="1" applyBorder="1" applyAlignment="1">
      <alignment horizontal="center"/>
    </xf>
    <xf numFmtId="164" fontId="0" fillId="36" borderId="100" xfId="1" applyNumberFormat="1" applyFont="1" applyFill="1" applyBorder="1" applyAlignment="1">
      <alignment horizontal="center"/>
    </xf>
    <xf numFmtId="0" fontId="17" fillId="35" borderId="101" xfId="0" applyFont="1" applyFill="1" applyBorder="1"/>
    <xf numFmtId="164" fontId="0" fillId="35" borderId="102" xfId="1" applyNumberFormat="1" applyFont="1" applyFill="1" applyBorder="1" applyAlignment="1">
      <alignment horizontal="center"/>
    </xf>
    <xf numFmtId="164" fontId="0" fillId="35" borderId="94" xfId="1" applyNumberFormat="1" applyFont="1" applyFill="1" applyBorder="1" applyAlignment="1">
      <alignment horizontal="center"/>
    </xf>
    <xf numFmtId="0" fontId="26" fillId="34" borderId="93" xfId="0" applyFont="1" applyFill="1" applyBorder="1"/>
    <xf numFmtId="0" fontId="17" fillId="36" borderId="97" xfId="0" applyFont="1" applyFill="1" applyBorder="1" applyAlignment="1">
      <alignment horizontal="center"/>
    </xf>
    <xf numFmtId="0" fontId="0" fillId="36" borderId="12" xfId="0" applyFill="1" applyBorder="1" applyAlignment="1">
      <alignment horizontal="center" vertical="center"/>
    </xf>
    <xf numFmtId="0" fontId="0" fillId="36" borderId="98" xfId="0" applyFill="1" applyBorder="1" applyAlignment="1">
      <alignment horizontal="center" vertical="center"/>
    </xf>
    <xf numFmtId="0" fontId="17" fillId="35" borderId="99" xfId="0" applyFont="1" applyFill="1" applyBorder="1" applyAlignment="1">
      <alignment horizontal="center"/>
    </xf>
    <xf numFmtId="164" fontId="0" fillId="35" borderId="80" xfId="1" applyNumberFormat="1" applyFont="1" applyFill="1" applyBorder="1" applyAlignment="1">
      <alignment horizontal="center" vertical="center"/>
    </xf>
    <xf numFmtId="164" fontId="0" fillId="35" borderId="100" xfId="1" applyNumberFormat="1" applyFont="1" applyFill="1" applyBorder="1" applyAlignment="1">
      <alignment horizontal="center" vertical="center"/>
    </xf>
    <xf numFmtId="0" fontId="17" fillId="36" borderId="99" xfId="0" applyFont="1" applyFill="1" applyBorder="1" applyAlignment="1">
      <alignment horizontal="center"/>
    </xf>
    <xf numFmtId="164" fontId="0" fillId="36" borderId="80" xfId="1" applyNumberFormat="1" applyFont="1" applyFill="1" applyBorder="1" applyAlignment="1">
      <alignment horizontal="center" vertical="center"/>
    </xf>
    <xf numFmtId="164" fontId="0" fillId="36" borderId="100" xfId="1" applyNumberFormat="1" applyFont="1" applyFill="1" applyBorder="1" applyAlignment="1">
      <alignment horizontal="center" vertical="center"/>
    </xf>
    <xf numFmtId="10" fontId="0" fillId="35" borderId="80" xfId="2" applyNumberFormat="1" applyFont="1" applyFill="1" applyBorder="1" applyAlignment="1">
      <alignment horizontal="center" vertical="center"/>
    </xf>
    <xf numFmtId="10" fontId="0" fillId="35" borderId="100" xfId="2" applyNumberFormat="1" applyFont="1" applyFill="1" applyBorder="1" applyAlignment="1">
      <alignment horizontal="center" vertical="center"/>
    </xf>
    <xf numFmtId="2" fontId="0" fillId="36" borderId="80" xfId="0" applyNumberFormat="1" applyFill="1" applyBorder="1" applyAlignment="1">
      <alignment horizontal="center" vertical="center"/>
    </xf>
    <xf numFmtId="2" fontId="0" fillId="36" borderId="100" xfId="0" applyNumberFormat="1" applyFill="1" applyBorder="1" applyAlignment="1">
      <alignment horizontal="center" vertical="center"/>
    </xf>
    <xf numFmtId="0" fontId="17" fillId="35" borderId="101" xfId="0" applyFont="1" applyFill="1" applyBorder="1" applyAlignment="1">
      <alignment horizontal="center"/>
    </xf>
    <xf numFmtId="0" fontId="0" fillId="35" borderId="102" xfId="0" applyFill="1" applyBorder="1" applyAlignment="1">
      <alignment horizontal="center" vertical="center"/>
    </xf>
    <xf numFmtId="0" fontId="0" fillId="35" borderId="94" xfId="0" applyFill="1" applyBorder="1" applyAlignment="1">
      <alignment horizontal="center" vertical="center"/>
    </xf>
    <xf numFmtId="0" fontId="39" fillId="31" borderId="0" xfId="0" applyFont="1" applyFill="1"/>
    <xf numFmtId="0" fontId="39" fillId="31" borderId="104" xfId="0" applyFont="1" applyFill="1" applyBorder="1"/>
    <xf numFmtId="0" fontId="39" fillId="31" borderId="103" xfId="0" applyFont="1" applyFill="1" applyBorder="1"/>
    <xf numFmtId="0" fontId="39" fillId="31" borderId="105" xfId="0" applyFont="1" applyFill="1" applyBorder="1"/>
    <xf numFmtId="0" fontId="40" fillId="0" borderId="0" xfId="0" applyFont="1"/>
    <xf numFmtId="0" fontId="17" fillId="0" borderId="40" xfId="0" applyFont="1" applyBorder="1" applyAlignment="1">
      <alignment horizontal="center"/>
    </xf>
    <xf numFmtId="0" fontId="17" fillId="0" borderId="6" xfId="0" applyFont="1" applyBorder="1" applyAlignment="1">
      <alignment horizontal="center"/>
    </xf>
    <xf numFmtId="0" fontId="17" fillId="0" borderId="41" xfId="0" applyFont="1" applyBorder="1" applyAlignment="1">
      <alignment horizontal="center"/>
    </xf>
    <xf numFmtId="0" fontId="0" fillId="0" borderId="40" xfId="0" applyBorder="1" applyAlignment="1">
      <alignment horizontal="center"/>
    </xf>
    <xf numFmtId="0" fontId="0" fillId="0" borderId="6" xfId="0" applyBorder="1" applyAlignment="1">
      <alignment horizontal="center"/>
    </xf>
    <xf numFmtId="0" fontId="0" fillId="0" borderId="41" xfId="0" applyBorder="1" applyAlignment="1">
      <alignment horizontal="center"/>
    </xf>
    <xf numFmtId="0" fontId="17" fillId="0" borderId="89" xfId="0" applyFont="1" applyBorder="1" applyAlignment="1">
      <alignment horizontal="center"/>
    </xf>
    <xf numFmtId="0" fontId="17" fillId="0" borderId="60" xfId="0" applyFont="1" applyBorder="1" applyAlignment="1">
      <alignment horizontal="center"/>
    </xf>
    <xf numFmtId="0" fontId="17" fillId="0" borderId="61" xfId="0" applyFont="1" applyBorder="1" applyAlignment="1">
      <alignment horizontal="center"/>
    </xf>
    <xf numFmtId="0" fontId="34" fillId="31" borderId="0" xfId="0" applyFont="1" applyFill="1" applyAlignment="1">
      <alignment horizontal="center"/>
    </xf>
    <xf numFmtId="0" fontId="29" fillId="31" borderId="0" xfId="0" applyFont="1" applyFill="1" applyAlignment="1">
      <alignment horizontal="left" vertical="top" wrapText="1"/>
    </xf>
    <xf numFmtId="0" fontId="29" fillId="31" borderId="0" xfId="0" applyFont="1" applyFill="1" applyAlignment="1">
      <alignment horizontal="left" vertical="top"/>
    </xf>
    <xf numFmtId="0" fontId="28" fillId="31" borderId="74" xfId="0" applyFont="1" applyFill="1" applyBorder="1" applyAlignment="1">
      <alignment horizontal="center" vertical="center"/>
    </xf>
    <xf numFmtId="0" fontId="28" fillId="31" borderId="78" xfId="0" applyFont="1" applyFill="1" applyBorder="1" applyAlignment="1">
      <alignment horizontal="center" vertical="center"/>
    </xf>
    <xf numFmtId="0" fontId="28" fillId="31" borderId="76" xfId="0" applyFont="1" applyFill="1" applyBorder="1" applyAlignment="1">
      <alignment horizontal="center" vertical="center"/>
    </xf>
    <xf numFmtId="0" fontId="28" fillId="31" borderId="79" xfId="0" applyFont="1" applyFill="1" applyBorder="1" applyAlignment="1">
      <alignment horizontal="center" vertical="center"/>
    </xf>
    <xf numFmtId="164" fontId="28" fillId="31" borderId="78" xfId="1" applyNumberFormat="1" applyFont="1" applyFill="1" applyBorder="1" applyAlignment="1">
      <alignment horizontal="center" vertical="center"/>
    </xf>
    <xf numFmtId="164" fontId="28" fillId="31" borderId="75" xfId="1" applyNumberFormat="1" applyFont="1" applyFill="1" applyBorder="1" applyAlignment="1">
      <alignment horizontal="center" vertical="center"/>
    </xf>
    <xf numFmtId="164" fontId="28" fillId="31" borderId="79" xfId="1" applyNumberFormat="1" applyFont="1" applyFill="1" applyBorder="1" applyAlignment="1">
      <alignment horizontal="center" vertical="center"/>
    </xf>
    <xf numFmtId="164" fontId="28" fillId="31" borderId="77" xfId="1" applyNumberFormat="1" applyFont="1" applyFill="1" applyBorder="1" applyAlignment="1">
      <alignment horizontal="center" vertical="center"/>
    </xf>
    <xf numFmtId="164" fontId="28" fillId="31" borderId="78" xfId="1" applyNumberFormat="1" applyFont="1" applyFill="1" applyBorder="1" applyAlignment="1">
      <alignment horizontal="left" vertical="center"/>
    </xf>
    <xf numFmtId="164" fontId="28" fillId="31" borderId="75" xfId="1" applyNumberFormat="1" applyFont="1" applyFill="1" applyBorder="1" applyAlignment="1">
      <alignment horizontal="left" vertical="center"/>
    </xf>
    <xf numFmtId="164" fontId="28" fillId="31" borderId="79" xfId="1" applyNumberFormat="1" applyFont="1" applyFill="1" applyBorder="1" applyAlignment="1">
      <alignment horizontal="left" vertical="center"/>
    </xf>
    <xf numFmtId="164" fontId="28" fillId="31" borderId="77" xfId="1" applyNumberFormat="1" applyFont="1" applyFill="1" applyBorder="1" applyAlignment="1">
      <alignment horizontal="left" vertical="center"/>
    </xf>
    <xf numFmtId="0" fontId="29" fillId="31" borderId="0" xfId="0" applyFont="1" applyFill="1" applyAlignment="1">
      <alignment horizontal="center"/>
    </xf>
    <xf numFmtId="0" fontId="28" fillId="31" borderId="75" xfId="0" applyFont="1" applyFill="1" applyBorder="1" applyAlignment="1">
      <alignment horizontal="center" vertical="center"/>
    </xf>
    <xf numFmtId="0" fontId="28" fillId="31" borderId="77" xfId="0" applyFont="1" applyFill="1" applyBorder="1" applyAlignment="1">
      <alignment horizontal="center" vertical="center"/>
    </xf>
    <xf numFmtId="0" fontId="29" fillId="31" borderId="0" xfId="0" applyFont="1" applyFill="1" applyAlignment="1">
      <alignment horizontal="center" wrapText="1"/>
    </xf>
    <xf numFmtId="10" fontId="28" fillId="31" borderId="78" xfId="2" applyNumberFormat="1" applyFont="1" applyFill="1" applyBorder="1" applyAlignment="1">
      <alignment horizontal="center" vertical="center"/>
    </xf>
    <xf numFmtId="10" fontId="28" fillId="31" borderId="75" xfId="2" applyNumberFormat="1" applyFont="1" applyFill="1" applyBorder="1" applyAlignment="1">
      <alignment horizontal="center" vertical="center"/>
    </xf>
    <xf numFmtId="10" fontId="28" fillId="31" borderId="79" xfId="2" applyNumberFormat="1" applyFont="1" applyFill="1" applyBorder="1" applyAlignment="1">
      <alignment horizontal="center" vertical="center"/>
    </xf>
    <xf numFmtId="10" fontId="28" fillId="31" borderId="77" xfId="2" applyNumberFormat="1" applyFont="1" applyFill="1" applyBorder="1" applyAlignment="1">
      <alignment horizontal="center" vertical="center"/>
    </xf>
    <xf numFmtId="0" fontId="0" fillId="23" borderId="46" xfId="0" applyFill="1" applyBorder="1" applyAlignment="1">
      <alignment horizontal="center"/>
    </xf>
    <xf numFmtId="0" fontId="0" fillId="23" borderId="47" xfId="0" applyFill="1" applyBorder="1" applyAlignment="1">
      <alignment horizontal="center"/>
    </xf>
    <xf numFmtId="0" fontId="0" fillId="23" borderId="40" xfId="0" applyFill="1" applyBorder="1" applyAlignment="1">
      <alignment horizontal="center"/>
    </xf>
    <xf numFmtId="0" fontId="0" fillId="23" borderId="6" xfId="0" applyFill="1" applyBorder="1" applyAlignment="1">
      <alignment horizontal="center"/>
    </xf>
    <xf numFmtId="0" fontId="0" fillId="23" borderId="41" xfId="0" applyFill="1" applyBorder="1" applyAlignment="1">
      <alignment horizontal="center"/>
    </xf>
    <xf numFmtId="0" fontId="10" fillId="4" borderId="9" xfId="0" applyFont="1" applyFill="1" applyBorder="1" applyAlignment="1">
      <alignment horizontal="center"/>
    </xf>
    <xf numFmtId="0" fontId="14" fillId="0" borderId="10" xfId="0" applyFont="1" applyBorder="1"/>
    <xf numFmtId="0" fontId="14" fillId="0" borderId="8" xfId="0" applyFont="1" applyBorder="1"/>
    <xf numFmtId="0" fontId="12" fillId="5" borderId="9" xfId="0" applyFont="1" applyFill="1" applyBorder="1" applyAlignment="1">
      <alignment horizontal="center"/>
    </xf>
    <xf numFmtId="0" fontId="12" fillId="6" borderId="9" xfId="0" applyFont="1" applyFill="1" applyBorder="1" applyAlignment="1">
      <alignment horizontal="center"/>
    </xf>
    <xf numFmtId="0" fontId="10" fillId="3" borderId="40" xfId="0" applyFont="1" applyFill="1" applyBorder="1" applyAlignment="1">
      <alignment horizontal="center"/>
    </xf>
    <xf numFmtId="0" fontId="10" fillId="3" borderId="6" xfId="0" applyFont="1" applyFill="1" applyBorder="1" applyAlignment="1">
      <alignment horizontal="center"/>
    </xf>
    <xf numFmtId="0" fontId="10" fillId="3" borderId="41" xfId="0" applyFont="1" applyFill="1" applyBorder="1" applyAlignment="1">
      <alignment horizontal="center"/>
    </xf>
    <xf numFmtId="0" fontId="0" fillId="23" borderId="12" xfId="0" applyFill="1" applyBorder="1" applyAlignment="1">
      <alignment horizontal="center"/>
    </xf>
    <xf numFmtId="0" fontId="0" fillId="23" borderId="42" xfId="0" applyFill="1" applyBorder="1" applyAlignment="1">
      <alignment horizontal="center"/>
    </xf>
    <xf numFmtId="0" fontId="0" fillId="23" borderId="43" xfId="0" applyFill="1" applyBorder="1" applyAlignment="1">
      <alignment horizontal="center"/>
    </xf>
    <xf numFmtId="0" fontId="3" fillId="2" borderId="40" xfId="0" applyFont="1" applyFill="1" applyBorder="1" applyAlignment="1">
      <alignment horizontal="center"/>
    </xf>
    <xf numFmtId="0" fontId="3" fillId="2" borderId="6" xfId="0" applyFont="1" applyFill="1" applyBorder="1"/>
    <xf numFmtId="3" fontId="3" fillId="2" borderId="6" xfId="0" applyNumberFormat="1" applyFont="1" applyFill="1" applyBorder="1" applyAlignment="1">
      <alignment horizontal="center"/>
    </xf>
    <xf numFmtId="0" fontId="3" fillId="2" borderId="106" xfId="0" applyFont="1" applyFill="1" applyBorder="1" applyAlignment="1">
      <alignment horizontal="center"/>
    </xf>
    <xf numFmtId="0" fontId="3" fillId="2" borderId="107" xfId="0" applyFont="1" applyFill="1" applyBorder="1" applyAlignment="1">
      <alignment horizontal="center"/>
    </xf>
  </cellXfs>
  <cellStyles count="4">
    <cellStyle name="Comma" xfId="1" builtinId="3"/>
    <cellStyle name="Hyperlink" xfId="3" builtinId="8"/>
    <cellStyle name="Normal" xfId="0" builtinId="0"/>
    <cellStyle name="Percent" xfId="2" builtinId="5"/>
  </cellStyles>
  <dxfs count="33">
    <dxf>
      <numFmt numFmtId="14" formatCode="0.00%"/>
    </dxf>
    <dxf>
      <numFmt numFmtId="14" formatCode="0.00%"/>
    </dxf>
    <dxf>
      <numFmt numFmtId="164" formatCode="_ * #,##0_ ;_ * \-#,##0_ ;_ * &quot;-&quot;??_ ;_ @_ "/>
    </dxf>
    <dxf>
      <numFmt numFmtId="14" formatCode="0.00%"/>
    </dxf>
    <dxf>
      <font>
        <b/>
      </font>
    </dxf>
    <dxf>
      <font>
        <name val="Abadi"/>
        <scheme val="none"/>
      </font>
    </dxf>
    <dxf>
      <font>
        <color theme="1"/>
      </fon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14" formatCode="0.00%"/>
    </dxf>
    <dxf>
      <numFmt numFmtId="13" formatCode="0%"/>
    </dxf>
    <dxf>
      <font>
        <b val="0"/>
        <i val="0"/>
        <strike val="0"/>
        <condense val="0"/>
        <extend val="0"/>
        <outline val="0"/>
        <shadow val="0"/>
        <u val="none"/>
        <vertAlign val="baseline"/>
        <sz val="11"/>
        <color theme="1"/>
        <name val="Aptos Narrow"/>
        <family val="2"/>
        <scheme val="minor"/>
      </font>
      <numFmt numFmtId="164" formatCode="_ * #,##0_ ;_ * \-#,##0_ ;_ * &quot;-&quot;??_ ;_ @_ "/>
      <fill>
        <patternFill patternType="none">
          <fgColor indexed="64"/>
          <bgColor auto="1"/>
        </patternFill>
      </fill>
    </dxf>
    <dxf>
      <fill>
        <patternFill patternType="none">
          <fgColor indexed="64"/>
          <bgColor auto="1"/>
        </patternFill>
      </fill>
      <border diagonalUp="0" diagonalDown="0">
        <left style="medium">
          <color indexed="64"/>
        </left>
        <right style="medium">
          <color indexed="64"/>
        </right>
        <top/>
        <bottom/>
      </border>
    </dxf>
    <dxf>
      <font>
        <b val="0"/>
        <i val="0"/>
        <strike val="0"/>
        <condense val="0"/>
        <extend val="0"/>
        <outline val="0"/>
        <shadow val="0"/>
        <u val="none"/>
        <vertAlign val="baseline"/>
        <sz val="11"/>
        <color theme="1"/>
        <name val="Aptos Narrow"/>
        <family val="2"/>
        <scheme val="minor"/>
      </font>
      <numFmt numFmtId="164" formatCode="_ * #,##0_ ;_ * \-#,##0_ ;_ * &quot;-&quot;??_ ;_ @_ "/>
      <fill>
        <patternFill patternType="none">
          <fgColor indexed="64"/>
          <bgColor auto="1"/>
        </patternFill>
      </fill>
    </dxf>
    <dxf>
      <border diagonalUp="0" diagonalDown="0">
        <left style="thin">
          <color theme="0"/>
        </left>
        <right style="thin">
          <color theme="0"/>
        </right>
        <top style="thin">
          <color theme="0"/>
        </top>
        <bottom style="thin">
          <color theme="0"/>
        </bottom>
      </border>
    </dxf>
    <dxf>
      <fill>
        <patternFill patternType="none">
          <fgColor indexed="64"/>
          <bgColor auto="1"/>
        </patternFill>
      </fill>
    </dxf>
    <dxf>
      <border outline="0">
        <bottom style="medium">
          <color indexed="64"/>
        </bottom>
      </border>
    </dxf>
    <dxf>
      <fill>
        <patternFill patternType="none">
          <fgColor indexed="64"/>
          <bgColor auto="1"/>
        </patternFill>
      </fill>
    </dxf>
    <dxf>
      <font>
        <b/>
        <i val="0"/>
        <sz val="11"/>
        <color theme="8" tint="0.79998168889431442"/>
        <name val="Abadi"/>
        <family val="2"/>
        <scheme val="none"/>
      </font>
      <fill>
        <patternFill>
          <bgColor theme="1"/>
        </patternFill>
      </fill>
    </dxf>
    <dxf>
      <fill>
        <patternFill patternType="none">
          <bgColor auto="1"/>
        </patternFill>
      </fill>
    </dxf>
  </dxfs>
  <tableStyles count="2" defaultTableStyle="TableStyleMedium2" defaultPivotStyle="PivotStyleLight16">
    <tableStyle name="Slicer Style 1" pivot="0" table="0" count="1" xr9:uid="{170089FB-3DCF-4683-BACB-C028D25AF838}">
      <tableStyleElement type="wholeTable" dxfId="32"/>
    </tableStyle>
    <tableStyle name="Slicer Style 2" pivot="0" table="0" count="1" xr9:uid="{AC8C4784-BA62-4228-9A70-44C051DD2B60}">
      <tableStyleElement type="wholeTable" dxfId="31"/>
    </tableStyle>
  </tableStyles>
  <colors>
    <mruColors>
      <color rgb="FF800080"/>
      <color rgb="FFFFFF66"/>
      <color rgb="FFCC00CC"/>
      <color rgb="FF990099"/>
      <color rgb="FFFF66FF"/>
      <color rgb="FFFF9900"/>
      <color rgb="FFE9D411"/>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Comparison!$C$9</c:f>
              <c:strCache>
                <c:ptCount val="1"/>
                <c:pt idx="0">
                  <c:v>Followers</c:v>
                </c:pt>
              </c:strCache>
            </c:strRef>
          </c:tx>
          <c:spPr>
            <a:solidFill>
              <a:srgbClr val="7030A0"/>
            </a:solidFill>
            <a:ln w="15875">
              <a:solidFill>
                <a:srgbClr val="7030A0"/>
              </a:solidFill>
            </a:ln>
            <a:effectLst/>
          </c:spPr>
          <c:invertIfNegative val="0"/>
          <c:cat>
            <c:multiLvlStrRef>
              <c:f>Comparison!$D$7:$H$8</c:f>
              <c:multiLvlStrCache>
                <c:ptCount val="5"/>
                <c:lvl>
                  <c:pt idx="0">
                    <c:v>Nano</c:v>
                  </c:pt>
                  <c:pt idx="1">
                    <c:v>Micro</c:v>
                  </c:pt>
                  <c:pt idx="2">
                    <c:v>Nano</c:v>
                  </c:pt>
                  <c:pt idx="3">
                    <c:v>Micro</c:v>
                  </c:pt>
                  <c:pt idx="4">
                    <c:v>Nano</c:v>
                  </c:pt>
                </c:lvl>
                <c:lvl>
                  <c:pt idx="0">
                    <c:v>Siddharth Nigam</c:v>
                  </c:pt>
                  <c:pt idx="1">
                    <c:v>Jubin Shah</c:v>
                  </c:pt>
                  <c:pt idx="2">
                    <c:v>Manushi Chhillar</c:v>
                  </c:pt>
                  <c:pt idx="3">
                    <c:v>Neha Malik</c:v>
                  </c:pt>
                  <c:pt idx="4">
                    <c:v>Barkha Singh</c:v>
                  </c:pt>
                </c:lvl>
              </c:multiLvlStrCache>
            </c:multiLvlStrRef>
          </c:cat>
          <c:val>
            <c:numRef>
              <c:f>Comparison!$D$9:$H$9</c:f>
              <c:numCache>
                <c:formatCode>_ * #,##0_ ;_ * \-#,##0_ ;_ * "-"??_ ;_ @_ </c:formatCode>
                <c:ptCount val="5"/>
                <c:pt idx="0">
                  <c:v>11300</c:v>
                </c:pt>
                <c:pt idx="1">
                  <c:v>52000</c:v>
                </c:pt>
                <c:pt idx="2">
                  <c:v>26000</c:v>
                </c:pt>
                <c:pt idx="3">
                  <c:v>46900</c:v>
                </c:pt>
                <c:pt idx="4">
                  <c:v>29000</c:v>
                </c:pt>
              </c:numCache>
            </c:numRef>
          </c:val>
          <c:extLst>
            <c:ext xmlns:c16="http://schemas.microsoft.com/office/drawing/2014/chart" uri="{C3380CC4-5D6E-409C-BE32-E72D297353CC}">
              <c16:uniqueId val="{00000000-2A70-4432-B559-2349444E6D20}"/>
            </c:ext>
          </c:extLst>
        </c:ser>
        <c:dLbls>
          <c:showLegendKey val="0"/>
          <c:showVal val="0"/>
          <c:showCatName val="0"/>
          <c:showSerName val="0"/>
          <c:showPercent val="0"/>
          <c:showBubbleSize val="0"/>
        </c:dLbls>
        <c:gapWidth val="219"/>
        <c:overlap val="-27"/>
        <c:axId val="928328656"/>
        <c:axId val="928328176"/>
      </c:barChart>
      <c:lineChart>
        <c:grouping val="standard"/>
        <c:varyColors val="0"/>
        <c:ser>
          <c:idx val="1"/>
          <c:order val="1"/>
          <c:tx>
            <c:strRef>
              <c:f>Comparison!$C$13</c:f>
              <c:strCache>
                <c:ptCount val="1"/>
                <c:pt idx="0">
                  <c:v>Score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20000"/>
                        <a:lumOff val="8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Comparison!$D$7:$H$8</c:f>
              <c:multiLvlStrCache>
                <c:ptCount val="5"/>
                <c:lvl>
                  <c:pt idx="0">
                    <c:v>Nano</c:v>
                  </c:pt>
                  <c:pt idx="1">
                    <c:v>Micro</c:v>
                  </c:pt>
                  <c:pt idx="2">
                    <c:v>Nano</c:v>
                  </c:pt>
                  <c:pt idx="3">
                    <c:v>Micro</c:v>
                  </c:pt>
                  <c:pt idx="4">
                    <c:v>Nano</c:v>
                  </c:pt>
                </c:lvl>
                <c:lvl>
                  <c:pt idx="0">
                    <c:v>Siddharth Nigam</c:v>
                  </c:pt>
                  <c:pt idx="1">
                    <c:v>Jubin Shah</c:v>
                  </c:pt>
                  <c:pt idx="2">
                    <c:v>Manushi Chhillar</c:v>
                  </c:pt>
                  <c:pt idx="3">
                    <c:v>Neha Malik</c:v>
                  </c:pt>
                  <c:pt idx="4">
                    <c:v>Barkha Singh</c:v>
                  </c:pt>
                </c:lvl>
              </c:multiLvlStrCache>
            </c:multiLvlStrRef>
          </c:cat>
          <c:val>
            <c:numRef>
              <c:f>Comparison!$D$13:$H$13</c:f>
              <c:numCache>
                <c:formatCode>General</c:formatCode>
                <c:ptCount val="5"/>
                <c:pt idx="0">
                  <c:v>5.3000000000000007</c:v>
                </c:pt>
                <c:pt idx="1">
                  <c:v>3.5</c:v>
                </c:pt>
                <c:pt idx="2">
                  <c:v>5.6000000000000005</c:v>
                </c:pt>
                <c:pt idx="3">
                  <c:v>4.5</c:v>
                </c:pt>
                <c:pt idx="4">
                  <c:v>6.8000000000000007</c:v>
                </c:pt>
              </c:numCache>
            </c:numRef>
          </c:val>
          <c:smooth val="0"/>
          <c:extLst>
            <c:ext xmlns:c16="http://schemas.microsoft.com/office/drawing/2014/chart" uri="{C3380CC4-5D6E-409C-BE32-E72D297353CC}">
              <c16:uniqueId val="{00000001-2A70-4432-B559-2349444E6D20}"/>
            </c:ext>
          </c:extLst>
        </c:ser>
        <c:dLbls>
          <c:showLegendKey val="0"/>
          <c:showVal val="0"/>
          <c:showCatName val="0"/>
          <c:showSerName val="0"/>
          <c:showPercent val="0"/>
          <c:showBubbleSize val="0"/>
        </c:dLbls>
        <c:marker val="1"/>
        <c:smooth val="0"/>
        <c:axId val="1234691648"/>
        <c:axId val="1234693568"/>
      </c:lineChart>
      <c:catAx>
        <c:axId val="92832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accent5">
                    <a:lumMod val="20000"/>
                    <a:lumOff val="80000"/>
                  </a:schemeClr>
                </a:solidFill>
                <a:latin typeface="+mn-lt"/>
                <a:ea typeface="+mn-ea"/>
                <a:cs typeface="+mn-cs"/>
              </a:defRPr>
            </a:pPr>
            <a:endParaRPr lang="en-US"/>
          </a:p>
        </c:txPr>
        <c:crossAx val="928328176"/>
        <c:crosses val="autoZero"/>
        <c:auto val="1"/>
        <c:lblAlgn val="ctr"/>
        <c:lblOffset val="100"/>
        <c:noMultiLvlLbl val="0"/>
      </c:catAx>
      <c:valAx>
        <c:axId val="928328176"/>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5">
                    <a:lumMod val="20000"/>
                    <a:lumOff val="80000"/>
                  </a:schemeClr>
                </a:solidFill>
                <a:latin typeface="+mn-lt"/>
                <a:ea typeface="+mn-ea"/>
                <a:cs typeface="+mn-cs"/>
              </a:defRPr>
            </a:pPr>
            <a:endParaRPr lang="en-US"/>
          </a:p>
        </c:txPr>
        <c:crossAx val="928328656"/>
        <c:crosses val="autoZero"/>
        <c:crossBetween val="between"/>
      </c:valAx>
      <c:valAx>
        <c:axId val="123469356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34691648"/>
        <c:crosses val="max"/>
        <c:crossBetween val="between"/>
      </c:valAx>
      <c:catAx>
        <c:axId val="1234691648"/>
        <c:scaling>
          <c:orientation val="minMax"/>
        </c:scaling>
        <c:delete val="1"/>
        <c:axPos val="b"/>
        <c:numFmt formatCode="General" sourceLinked="1"/>
        <c:majorTickMark val="out"/>
        <c:minorTickMark val="none"/>
        <c:tickLblPos val="nextTo"/>
        <c:crossAx val="123469356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1" i="0" u="none" strike="noStrike" kern="1200" baseline="0">
              <a:solidFill>
                <a:schemeClr val="accent5">
                  <a:lumMod val="20000"/>
                  <a:lumOff val="8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Final_Influencer_Rating_Sheet(1).xlsx]Sheet1!PivotTable4</c:name>
    <c:fmtId val="6"/>
  </c:pivotSource>
  <c:chart>
    <c:title>
      <c:tx>
        <c:rich>
          <a:bodyPr rot="0" spcFirstLastPara="1" vertOverflow="ellipsis" vert="horz" wrap="square" anchor="ctr" anchorCtr="1"/>
          <a:lstStyle/>
          <a:p>
            <a:pPr>
              <a:defRPr sz="1600" b="1" i="0" u="none" strike="noStrike" kern="1200" spc="0" baseline="0">
                <a:solidFill>
                  <a:schemeClr val="accent5">
                    <a:lumMod val="40000"/>
                    <a:lumOff val="60000"/>
                  </a:schemeClr>
                </a:solidFill>
                <a:latin typeface="Abadi" panose="020B0604020104020204" pitchFamily="34" charset="0"/>
                <a:ea typeface="+mn-ea"/>
                <a:cs typeface="+mn-cs"/>
              </a:defRPr>
            </a:pPr>
            <a:r>
              <a:rPr lang="en-US" sz="1600" b="1"/>
              <a:t>Age Wise Distribution</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accent5">
                  <a:lumMod val="40000"/>
                  <a:lumOff val="60000"/>
                </a:schemeClr>
              </a:solidFill>
              <a:latin typeface="Abadi" panose="020B0604020104020204" pitchFamily="34" charset="0"/>
              <a:ea typeface="+mn-ea"/>
              <a:cs typeface="+mn-cs"/>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accent5">
                      <a:lumMod val="40000"/>
                      <a:lumOff val="60000"/>
                    </a:schemeClr>
                  </a:solidFill>
                  <a:latin typeface="Abadi" panose="020B0604020104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accent5">
                      <a:lumMod val="40000"/>
                      <a:lumOff val="60000"/>
                    </a:schemeClr>
                  </a:solidFill>
                  <a:latin typeface="Abadi" panose="020B0604020104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accent5">
                      <a:lumMod val="40000"/>
                      <a:lumOff val="60000"/>
                    </a:schemeClr>
                  </a:solidFill>
                  <a:latin typeface="Abadi" panose="020B0604020104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Sheet1!$B$4</c:f>
              <c:strCache>
                <c:ptCount val="1"/>
                <c:pt idx="0">
                  <c:v>Total</c:v>
                </c:pt>
              </c:strCache>
            </c:strRef>
          </c:tx>
          <c:spPr>
            <a:solidFill>
              <a:srgbClr val="7030A0"/>
            </a:solidFill>
            <a:ln>
              <a:noFill/>
            </a:ln>
            <a:effectLst/>
          </c:spPr>
          <c:invertIfNegative val="0"/>
          <c:cat>
            <c:strRef>
              <c:f>Sheet1!$A$5:$A$9</c:f>
              <c:strCache>
                <c:ptCount val="4"/>
                <c:pt idx="0">
                  <c:v>18-22</c:v>
                </c:pt>
                <c:pt idx="1">
                  <c:v>23-27</c:v>
                </c:pt>
                <c:pt idx="2">
                  <c:v>28-32</c:v>
                </c:pt>
                <c:pt idx="3">
                  <c:v>33-37</c:v>
                </c:pt>
              </c:strCache>
            </c:strRef>
          </c:cat>
          <c:val>
            <c:numRef>
              <c:f>Sheet1!$B$5:$B$9</c:f>
              <c:numCache>
                <c:formatCode>General</c:formatCode>
                <c:ptCount val="4"/>
                <c:pt idx="0">
                  <c:v>5</c:v>
                </c:pt>
                <c:pt idx="1">
                  <c:v>9</c:v>
                </c:pt>
                <c:pt idx="2">
                  <c:v>7</c:v>
                </c:pt>
                <c:pt idx="3">
                  <c:v>3</c:v>
                </c:pt>
              </c:numCache>
            </c:numRef>
          </c:val>
          <c:extLst>
            <c:ext xmlns:c16="http://schemas.microsoft.com/office/drawing/2014/chart" uri="{C3380CC4-5D6E-409C-BE32-E72D297353CC}">
              <c16:uniqueId val="{00000000-BFDD-4145-B15C-51D73E08BFF6}"/>
            </c:ext>
          </c:extLst>
        </c:ser>
        <c:dLbls>
          <c:showLegendKey val="0"/>
          <c:showVal val="0"/>
          <c:showCatName val="0"/>
          <c:showSerName val="0"/>
          <c:showPercent val="0"/>
          <c:showBubbleSize val="0"/>
        </c:dLbls>
        <c:gapWidth val="219"/>
        <c:overlap val="-27"/>
        <c:axId val="574246768"/>
        <c:axId val="574243888"/>
      </c:barChart>
      <c:catAx>
        <c:axId val="57424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accent5">
                    <a:lumMod val="40000"/>
                    <a:lumOff val="60000"/>
                  </a:schemeClr>
                </a:solidFill>
                <a:latin typeface="Abadi" panose="020B0604020104020204" pitchFamily="34" charset="0"/>
                <a:ea typeface="+mn-ea"/>
                <a:cs typeface="+mn-cs"/>
              </a:defRPr>
            </a:pPr>
            <a:endParaRPr lang="en-US"/>
          </a:p>
        </c:txPr>
        <c:crossAx val="574243888"/>
        <c:crosses val="autoZero"/>
        <c:auto val="1"/>
        <c:lblAlgn val="ctr"/>
        <c:lblOffset val="100"/>
        <c:noMultiLvlLbl val="0"/>
      </c:catAx>
      <c:valAx>
        <c:axId val="574243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accent5">
                    <a:lumMod val="40000"/>
                    <a:lumOff val="60000"/>
                  </a:schemeClr>
                </a:solidFill>
                <a:latin typeface="Abadi" panose="020B0604020104020204" pitchFamily="34" charset="0"/>
                <a:ea typeface="+mn-ea"/>
                <a:cs typeface="+mn-cs"/>
              </a:defRPr>
            </a:pPr>
            <a:endParaRPr lang="en-US"/>
          </a:p>
        </c:txPr>
        <c:crossAx val="57424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b="0">
          <a:solidFill>
            <a:schemeClr val="accent5">
              <a:lumMod val="40000"/>
              <a:lumOff val="60000"/>
            </a:schemeClr>
          </a:solidFill>
          <a:latin typeface="Abadi" panose="020B0604020104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Final_Influencer_Rating_Sheet(1).xlsx]Sheet1!PivotTable2</c:name>
    <c:fmtId val="3"/>
  </c:pivotSource>
  <c:chart>
    <c:autoTitleDeleted val="1"/>
    <c:pivotFmts>
      <c:pivotFmt>
        <c:idx val="0"/>
        <c:spPr>
          <a:solidFill>
            <a:schemeClr val="accent5">
              <a:lumMod val="20000"/>
              <a:lumOff val="80000"/>
            </a:schemeClr>
          </a:solidFill>
          <a:ln w="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5">
              <a:lumMod val="20000"/>
              <a:lumOff val="80000"/>
            </a:schemeClr>
          </a:solidFill>
          <a:ln w="0">
            <a:solidFill>
              <a:schemeClr val="lt1"/>
            </a:solidFill>
          </a:ln>
          <a:effectLst/>
        </c:spPr>
        <c:dLbl>
          <c:idx val="0"/>
          <c:layout>
            <c:manualLayout>
              <c:x val="0.11164874551971327"/>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lumMod val="20000"/>
              <a:lumOff val="80000"/>
            </a:schemeClr>
          </a:solidFill>
          <a:ln w="0">
            <a:solidFill>
              <a:schemeClr val="lt1"/>
            </a:solidFill>
          </a:ln>
          <a:effectLst/>
        </c:spPr>
        <c:dLbl>
          <c:idx val="0"/>
          <c:layout>
            <c:manualLayout>
              <c:x val="-0.103584229390681"/>
              <c:y val="-0.11111111111111109"/>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5">
              <a:lumMod val="20000"/>
              <a:lumOff val="80000"/>
            </a:schemeClr>
          </a:solidFill>
          <a:ln w="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5">
              <a:lumMod val="20000"/>
              <a:lumOff val="80000"/>
            </a:schemeClr>
          </a:solidFill>
          <a:ln w="0">
            <a:solidFill>
              <a:schemeClr val="lt1"/>
            </a:solidFill>
          </a:ln>
          <a:effectLst/>
        </c:spPr>
        <c:dLbl>
          <c:idx val="0"/>
          <c:layout>
            <c:manualLayout>
              <c:x val="0.11164874551971327"/>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lumMod val="20000"/>
              <a:lumOff val="80000"/>
            </a:schemeClr>
          </a:solidFill>
          <a:ln w="0">
            <a:solidFill>
              <a:schemeClr val="lt1"/>
            </a:solidFill>
          </a:ln>
          <a:effectLst/>
        </c:spPr>
        <c:dLbl>
          <c:idx val="0"/>
          <c:layout>
            <c:manualLayout>
              <c:x val="-0.103584229390681"/>
              <c:y val="-0.11111111111111109"/>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5">
              <a:lumMod val="20000"/>
              <a:lumOff val="80000"/>
            </a:schemeClr>
          </a:solidFill>
          <a:ln w="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5">
              <a:lumMod val="40000"/>
              <a:lumOff val="60000"/>
            </a:schemeClr>
          </a:solidFill>
          <a:ln w="0">
            <a:solidFill>
              <a:schemeClr val="tx1"/>
            </a:solidFill>
          </a:ln>
          <a:effectLst/>
        </c:spPr>
        <c:dLbl>
          <c:idx val="0"/>
          <c:layout>
            <c:manualLayout>
              <c:x val="0.13159618928974834"/>
              <c:y val="0.14780436230918509"/>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lumMod val="40000"/>
              <a:lumOff val="60000"/>
            </a:schemeClr>
          </a:solidFill>
          <a:ln w="0">
            <a:solidFill>
              <a:schemeClr val="tx1"/>
            </a:solidFill>
          </a:ln>
          <a:effectLst/>
        </c:spPr>
        <c:dLbl>
          <c:idx val="0"/>
          <c:layout>
            <c:manualLayout>
              <c:x val="-7.7937452403144772E-2"/>
              <c:y val="-0.19848036091880775"/>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Sheet1!$B$18</c:f>
              <c:strCache>
                <c:ptCount val="1"/>
                <c:pt idx="0">
                  <c:v>Total</c:v>
                </c:pt>
              </c:strCache>
            </c:strRef>
          </c:tx>
          <c:spPr>
            <a:solidFill>
              <a:schemeClr val="accent5">
                <a:lumMod val="20000"/>
                <a:lumOff val="80000"/>
              </a:schemeClr>
            </a:solidFill>
            <a:ln w="0">
              <a:solidFill>
                <a:schemeClr val="tx1"/>
              </a:solidFill>
            </a:ln>
          </c:spPr>
          <c:dPt>
            <c:idx val="0"/>
            <c:bubble3D val="0"/>
            <c:spPr>
              <a:solidFill>
                <a:schemeClr val="accent5">
                  <a:lumMod val="40000"/>
                  <a:lumOff val="60000"/>
                </a:schemeClr>
              </a:solidFill>
              <a:ln w="0">
                <a:solidFill>
                  <a:schemeClr val="tx1"/>
                </a:solidFill>
              </a:ln>
              <a:effectLst/>
            </c:spPr>
            <c:extLst>
              <c:ext xmlns:c16="http://schemas.microsoft.com/office/drawing/2014/chart" uri="{C3380CC4-5D6E-409C-BE32-E72D297353CC}">
                <c16:uniqueId val="{00000001-32F9-4488-8D2B-9B39AD327545}"/>
              </c:ext>
            </c:extLst>
          </c:dPt>
          <c:dPt>
            <c:idx val="1"/>
            <c:bubble3D val="0"/>
            <c:spPr>
              <a:solidFill>
                <a:schemeClr val="accent1">
                  <a:lumMod val="40000"/>
                  <a:lumOff val="60000"/>
                </a:schemeClr>
              </a:solidFill>
              <a:ln w="0">
                <a:solidFill>
                  <a:schemeClr val="tx1"/>
                </a:solidFill>
              </a:ln>
              <a:effectLst/>
            </c:spPr>
            <c:extLst>
              <c:ext xmlns:c16="http://schemas.microsoft.com/office/drawing/2014/chart" uri="{C3380CC4-5D6E-409C-BE32-E72D297353CC}">
                <c16:uniqueId val="{00000003-32F9-4488-8D2B-9B39AD327545}"/>
              </c:ext>
            </c:extLst>
          </c:dPt>
          <c:dLbls>
            <c:dLbl>
              <c:idx val="0"/>
              <c:layout>
                <c:manualLayout>
                  <c:x val="0.13159618928974834"/>
                  <c:y val="0.1478043623091850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2F9-4488-8D2B-9B39AD327545}"/>
                </c:ext>
              </c:extLst>
            </c:dLbl>
            <c:dLbl>
              <c:idx val="1"/>
              <c:layout>
                <c:manualLayout>
                  <c:x val="-7.7937452403144772E-2"/>
                  <c:y val="-0.1984803609188077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2F9-4488-8D2B-9B39AD327545}"/>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rgbClr val="7030A0"/>
                  </a:solidFill>
                  <a:round/>
                </a:ln>
                <a:effectLst/>
              </c:spPr>
            </c:leaderLines>
            <c:extLst>
              <c:ext xmlns:c15="http://schemas.microsoft.com/office/drawing/2012/chart" uri="{CE6537A1-D6FC-4f65-9D91-7224C49458BB}"/>
            </c:extLst>
          </c:dLbls>
          <c:cat>
            <c:strRef>
              <c:f>Sheet1!$A$19:$A$21</c:f>
              <c:strCache>
                <c:ptCount val="2"/>
                <c:pt idx="0">
                  <c:v>Female</c:v>
                </c:pt>
                <c:pt idx="1">
                  <c:v>Male</c:v>
                </c:pt>
              </c:strCache>
            </c:strRef>
          </c:cat>
          <c:val>
            <c:numRef>
              <c:f>Sheet1!$B$19:$B$21</c:f>
              <c:numCache>
                <c:formatCode>General</c:formatCode>
                <c:ptCount val="2"/>
                <c:pt idx="0">
                  <c:v>16</c:v>
                </c:pt>
                <c:pt idx="1">
                  <c:v>8</c:v>
                </c:pt>
              </c:numCache>
            </c:numRef>
          </c:val>
          <c:extLst>
            <c:ext xmlns:c16="http://schemas.microsoft.com/office/drawing/2014/chart" uri="{C3380CC4-5D6E-409C-BE32-E72D297353CC}">
              <c16:uniqueId val="{00000004-32F9-4488-8D2B-9B39AD327545}"/>
            </c:ext>
          </c:extLst>
        </c:ser>
        <c:dLbls>
          <c:showLegendKey val="0"/>
          <c:showVal val="1"/>
          <c:showCatName val="0"/>
          <c:showSerName val="0"/>
          <c:showPercent val="0"/>
          <c:showBubbleSize val="0"/>
          <c:showLeaderLines val="1"/>
        </c:dLbls>
        <c:firstSliceAng val="0"/>
        <c:holeSize val="60"/>
      </c:doughnutChart>
      <c:spPr>
        <a:noFill/>
        <a:ln>
          <a:noFill/>
          <a:round/>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Final_Influencer_Rating_Sheet(1).xlsx]Sheet1!PivotTable3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40000"/>
                      <a:lumOff val="60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lumMod val="40000"/>
              <a:lumOff val="60000"/>
            </a:schemeClr>
          </a:solidFill>
          <a:ln w="19050">
            <a:solidFill>
              <a:schemeClr val="lt1"/>
            </a:solidFill>
          </a:ln>
          <a:effectLst/>
        </c:spPr>
      </c:pivotFmt>
      <c:pivotFmt>
        <c:idx val="2"/>
        <c:spPr>
          <a:solidFill>
            <a:schemeClr val="accent2">
              <a:lumMod val="60000"/>
              <a:lumOff val="40000"/>
            </a:schemeClr>
          </a:solidFill>
          <a:ln w="19050">
            <a:solidFill>
              <a:schemeClr val="lt1"/>
            </a:solidFill>
          </a:ln>
          <a:effectLst/>
        </c:spPr>
      </c:pivotFmt>
      <c:pivotFmt>
        <c:idx val="3"/>
        <c:spPr>
          <a:solidFill>
            <a:srgbClr val="FFFF66"/>
          </a:solidFill>
          <a:ln w="19050">
            <a:solidFill>
              <a:schemeClr val="lt1"/>
            </a:solidFill>
          </a:ln>
          <a:effectLst/>
        </c:spPr>
      </c:pivotFmt>
      <c:pivotFmt>
        <c:idx val="4"/>
        <c:spPr>
          <a:solidFill>
            <a:schemeClr val="accent1">
              <a:lumMod val="40000"/>
              <a:lumOff val="60000"/>
            </a:schemeClr>
          </a:solidFill>
          <a:ln w="19050">
            <a:solidFill>
              <a:schemeClr val="lt1"/>
            </a:solidFill>
          </a:ln>
          <a:effectLst/>
        </c:spPr>
      </c:pivotFmt>
      <c:pivotFmt>
        <c:idx val="5"/>
        <c:spPr>
          <a:solidFill>
            <a:schemeClr val="accent3">
              <a:lumMod val="60000"/>
              <a:lumOff val="40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40000"/>
                      <a:lumOff val="60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5">
              <a:lumMod val="40000"/>
              <a:lumOff val="60000"/>
            </a:schemeClr>
          </a:solidFill>
          <a:ln w="19050">
            <a:solidFill>
              <a:schemeClr val="lt1"/>
            </a:solidFill>
          </a:ln>
          <a:effectLst/>
        </c:spPr>
      </c:pivotFmt>
      <c:pivotFmt>
        <c:idx val="8"/>
        <c:spPr>
          <a:solidFill>
            <a:schemeClr val="accent2">
              <a:lumMod val="60000"/>
              <a:lumOff val="40000"/>
            </a:schemeClr>
          </a:solidFill>
          <a:ln w="19050">
            <a:solidFill>
              <a:schemeClr val="lt1"/>
            </a:solidFill>
          </a:ln>
          <a:effectLst/>
        </c:spPr>
      </c:pivotFmt>
      <c:pivotFmt>
        <c:idx val="9"/>
        <c:spPr>
          <a:solidFill>
            <a:srgbClr val="FFFF66"/>
          </a:solidFill>
          <a:ln w="19050">
            <a:solidFill>
              <a:schemeClr val="lt1"/>
            </a:solidFill>
          </a:ln>
          <a:effectLst/>
        </c:spPr>
      </c:pivotFmt>
      <c:pivotFmt>
        <c:idx val="10"/>
        <c:spPr>
          <a:solidFill>
            <a:schemeClr val="accent1">
              <a:lumMod val="40000"/>
              <a:lumOff val="60000"/>
            </a:schemeClr>
          </a:solidFill>
          <a:ln w="19050">
            <a:solidFill>
              <a:schemeClr val="lt1"/>
            </a:solidFill>
          </a:ln>
          <a:effectLst/>
        </c:spPr>
      </c:pivotFmt>
      <c:pivotFmt>
        <c:idx val="11"/>
        <c:spPr>
          <a:solidFill>
            <a:schemeClr val="accent3">
              <a:lumMod val="60000"/>
              <a:lumOff val="40000"/>
            </a:schemeClr>
          </a:solidFill>
          <a:ln w="19050">
            <a:solidFill>
              <a:schemeClr val="lt1"/>
            </a:solidFill>
          </a:ln>
          <a:effectLst/>
        </c:spPr>
      </c:pivotFmt>
      <c:pivotFmt>
        <c:idx val="12"/>
        <c:spPr>
          <a:solidFill>
            <a:schemeClr val="accent1"/>
          </a:solidFill>
          <a:ln w="19050">
            <a:solidFill>
              <a:schemeClr val="tx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5">
              <a:lumMod val="40000"/>
              <a:lumOff val="60000"/>
            </a:schemeClr>
          </a:solidFill>
          <a:ln w="19050">
            <a:solidFill>
              <a:schemeClr val="tx1"/>
            </a:solidFill>
          </a:ln>
          <a:effectLst/>
        </c:spPr>
        <c:dLbl>
          <c:idx val="0"/>
          <c:layout>
            <c:manualLayout>
              <c:x val="0.15828378427075246"/>
              <c:y val="-1.6696825592542357E-2"/>
            </c:manualLayout>
          </c:layout>
          <c:spPr>
            <a:noFill/>
            <a:ln>
              <a:no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848236271770193"/>
                  <c:h val="0.29252639970555705"/>
                </c:manualLayout>
              </c15:layout>
            </c:ext>
          </c:extLst>
        </c:dLbl>
      </c:pivotFmt>
      <c:pivotFmt>
        <c:idx val="14"/>
        <c:spPr>
          <a:solidFill>
            <a:schemeClr val="accent2">
              <a:lumMod val="60000"/>
              <a:lumOff val="40000"/>
            </a:schemeClr>
          </a:solidFill>
          <a:ln w="19050">
            <a:solidFill>
              <a:schemeClr val="tx1"/>
            </a:solidFill>
          </a:ln>
          <a:effectLst/>
        </c:spPr>
        <c:dLbl>
          <c:idx val="0"/>
          <c:layout>
            <c:manualLayout>
              <c:x val="0.15830038252422307"/>
              <c:y val="0.1117668687259159"/>
            </c:manualLayout>
          </c:layout>
          <c:spPr>
            <a:noFill/>
            <a:ln>
              <a:no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rgbClr val="FFFF66"/>
          </a:solidFill>
          <a:ln w="19050">
            <a:solidFill>
              <a:schemeClr val="tx1"/>
            </a:solidFill>
          </a:ln>
          <a:effectLst/>
        </c:spPr>
        <c:dLbl>
          <c:idx val="0"/>
          <c:layout>
            <c:manualLayout>
              <c:x val="-0.15547715064771409"/>
              <c:y val="0.12000586516127509"/>
            </c:manualLayout>
          </c:layout>
          <c:spPr>
            <a:noFill/>
            <a:ln>
              <a:no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9910620589041442"/>
                  <c:h val="0.21728645203286712"/>
                </c:manualLayout>
              </c15:layout>
            </c:ext>
          </c:extLst>
        </c:dLbl>
      </c:pivotFmt>
      <c:pivotFmt>
        <c:idx val="16"/>
        <c:spPr>
          <a:solidFill>
            <a:schemeClr val="accent1">
              <a:lumMod val="40000"/>
              <a:lumOff val="60000"/>
            </a:schemeClr>
          </a:solidFill>
          <a:ln w="19050">
            <a:solidFill>
              <a:schemeClr val="tx1"/>
            </a:solidFill>
          </a:ln>
          <a:effectLst/>
        </c:spPr>
        <c:dLbl>
          <c:idx val="0"/>
          <c:layout>
            <c:manualLayout>
              <c:x val="-0.17635786271278797"/>
              <c:y val="-1.3597250779707326E-2"/>
            </c:manualLayout>
          </c:layout>
          <c:spPr>
            <a:noFill/>
            <a:ln>
              <a:no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174766505161288"/>
                  <c:h val="0.26431141932829832"/>
                </c:manualLayout>
              </c15:layout>
            </c:ext>
          </c:extLst>
        </c:dLbl>
      </c:pivotFmt>
      <c:pivotFmt>
        <c:idx val="17"/>
        <c:spPr>
          <a:solidFill>
            <a:schemeClr val="accent3">
              <a:lumMod val="60000"/>
              <a:lumOff val="40000"/>
            </a:schemeClr>
          </a:solidFill>
          <a:ln w="19050">
            <a:solidFill>
              <a:schemeClr val="tx1"/>
            </a:solidFill>
          </a:ln>
          <a:effectLst/>
        </c:spPr>
        <c:dLbl>
          <c:idx val="0"/>
          <c:layout>
            <c:manualLayout>
              <c:x val="-0.12771535114462654"/>
              <c:y val="-0.10636005731844235"/>
            </c:manualLayout>
          </c:layout>
          <c:spPr>
            <a:noFill/>
            <a:ln>
              <a:no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Sheet1!$B$23</c:f>
              <c:strCache>
                <c:ptCount val="1"/>
                <c:pt idx="0">
                  <c:v>Total</c:v>
                </c:pt>
              </c:strCache>
            </c:strRef>
          </c:tx>
          <c:spPr>
            <a:ln>
              <a:solidFill>
                <a:schemeClr val="tx1"/>
              </a:solidFill>
            </a:ln>
          </c:spPr>
          <c:dPt>
            <c:idx val="0"/>
            <c:bubble3D val="0"/>
            <c:spPr>
              <a:solidFill>
                <a:schemeClr val="accent5">
                  <a:lumMod val="40000"/>
                  <a:lumOff val="60000"/>
                </a:schemeClr>
              </a:solidFill>
              <a:ln w="19050">
                <a:solidFill>
                  <a:schemeClr val="tx1"/>
                </a:solidFill>
              </a:ln>
              <a:effectLst/>
            </c:spPr>
            <c:extLst>
              <c:ext xmlns:c16="http://schemas.microsoft.com/office/drawing/2014/chart" uri="{C3380CC4-5D6E-409C-BE32-E72D297353CC}">
                <c16:uniqueId val="{00000001-19DB-4A49-9E99-423DDB6D67BF}"/>
              </c:ext>
            </c:extLst>
          </c:dPt>
          <c:dPt>
            <c:idx val="1"/>
            <c:bubble3D val="0"/>
            <c:spPr>
              <a:solidFill>
                <a:schemeClr val="accent2">
                  <a:lumMod val="60000"/>
                  <a:lumOff val="40000"/>
                </a:schemeClr>
              </a:solidFill>
              <a:ln w="19050">
                <a:solidFill>
                  <a:schemeClr val="tx1"/>
                </a:solidFill>
              </a:ln>
              <a:effectLst/>
            </c:spPr>
            <c:extLst>
              <c:ext xmlns:c16="http://schemas.microsoft.com/office/drawing/2014/chart" uri="{C3380CC4-5D6E-409C-BE32-E72D297353CC}">
                <c16:uniqueId val="{00000003-19DB-4A49-9E99-423DDB6D67BF}"/>
              </c:ext>
            </c:extLst>
          </c:dPt>
          <c:dPt>
            <c:idx val="2"/>
            <c:bubble3D val="0"/>
            <c:spPr>
              <a:solidFill>
                <a:srgbClr val="FFFF66"/>
              </a:solidFill>
              <a:ln w="19050">
                <a:solidFill>
                  <a:schemeClr val="tx1"/>
                </a:solidFill>
              </a:ln>
              <a:effectLst/>
            </c:spPr>
            <c:extLst>
              <c:ext xmlns:c16="http://schemas.microsoft.com/office/drawing/2014/chart" uri="{C3380CC4-5D6E-409C-BE32-E72D297353CC}">
                <c16:uniqueId val="{00000005-19DB-4A49-9E99-423DDB6D67BF}"/>
              </c:ext>
            </c:extLst>
          </c:dPt>
          <c:dPt>
            <c:idx val="3"/>
            <c:bubble3D val="0"/>
            <c:spPr>
              <a:solidFill>
                <a:schemeClr val="accent1">
                  <a:lumMod val="40000"/>
                  <a:lumOff val="60000"/>
                </a:schemeClr>
              </a:solidFill>
              <a:ln w="19050">
                <a:solidFill>
                  <a:schemeClr val="tx1"/>
                </a:solidFill>
              </a:ln>
              <a:effectLst/>
            </c:spPr>
            <c:extLst>
              <c:ext xmlns:c16="http://schemas.microsoft.com/office/drawing/2014/chart" uri="{C3380CC4-5D6E-409C-BE32-E72D297353CC}">
                <c16:uniqueId val="{00000007-19DB-4A49-9E99-423DDB6D67BF}"/>
              </c:ext>
            </c:extLst>
          </c:dPt>
          <c:dPt>
            <c:idx val="4"/>
            <c:bubble3D val="0"/>
            <c:spPr>
              <a:solidFill>
                <a:schemeClr val="accent3">
                  <a:lumMod val="60000"/>
                  <a:lumOff val="40000"/>
                </a:schemeClr>
              </a:solidFill>
              <a:ln w="19050">
                <a:solidFill>
                  <a:schemeClr val="tx1"/>
                </a:solidFill>
              </a:ln>
              <a:effectLst/>
            </c:spPr>
            <c:extLst>
              <c:ext xmlns:c16="http://schemas.microsoft.com/office/drawing/2014/chart" uri="{C3380CC4-5D6E-409C-BE32-E72D297353CC}">
                <c16:uniqueId val="{00000009-19DB-4A49-9E99-423DDB6D67BF}"/>
              </c:ext>
            </c:extLst>
          </c:dPt>
          <c:dLbls>
            <c:dLbl>
              <c:idx val="0"/>
              <c:layout>
                <c:manualLayout>
                  <c:x val="0.15828378427075246"/>
                  <c:y val="-1.6696825592542357E-2"/>
                </c:manualLayout>
              </c:layout>
              <c:showLegendKey val="0"/>
              <c:showVal val="0"/>
              <c:showCatName val="1"/>
              <c:showSerName val="0"/>
              <c:showPercent val="1"/>
              <c:showBubbleSize val="0"/>
              <c:extLst>
                <c:ext xmlns:c15="http://schemas.microsoft.com/office/drawing/2012/chart" uri="{CE6537A1-D6FC-4f65-9D91-7224C49458BB}">
                  <c15:layout>
                    <c:manualLayout>
                      <c:w val="0.20848236271770193"/>
                      <c:h val="0.29252639970555705"/>
                    </c:manualLayout>
                  </c15:layout>
                </c:ext>
                <c:ext xmlns:c16="http://schemas.microsoft.com/office/drawing/2014/chart" uri="{C3380CC4-5D6E-409C-BE32-E72D297353CC}">
                  <c16:uniqueId val="{00000001-19DB-4A49-9E99-423DDB6D67BF}"/>
                </c:ext>
              </c:extLst>
            </c:dLbl>
            <c:dLbl>
              <c:idx val="1"/>
              <c:layout>
                <c:manualLayout>
                  <c:x val="0.15830038252422307"/>
                  <c:y val="0.111766868725915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9DB-4A49-9E99-423DDB6D67BF}"/>
                </c:ext>
              </c:extLst>
            </c:dLbl>
            <c:dLbl>
              <c:idx val="2"/>
              <c:layout>
                <c:manualLayout>
                  <c:x val="-0.15547715064771409"/>
                  <c:y val="0.12000586516127509"/>
                </c:manualLayout>
              </c:layout>
              <c:showLegendKey val="0"/>
              <c:showVal val="0"/>
              <c:showCatName val="1"/>
              <c:showSerName val="0"/>
              <c:showPercent val="1"/>
              <c:showBubbleSize val="0"/>
              <c:extLst>
                <c:ext xmlns:c15="http://schemas.microsoft.com/office/drawing/2012/chart" uri="{CE6537A1-D6FC-4f65-9D91-7224C49458BB}">
                  <c15:layout>
                    <c:manualLayout>
                      <c:w val="0.29910620589041442"/>
                      <c:h val="0.21728645203286712"/>
                    </c:manualLayout>
                  </c15:layout>
                </c:ext>
                <c:ext xmlns:c16="http://schemas.microsoft.com/office/drawing/2014/chart" uri="{C3380CC4-5D6E-409C-BE32-E72D297353CC}">
                  <c16:uniqueId val="{00000005-19DB-4A49-9E99-423DDB6D67BF}"/>
                </c:ext>
              </c:extLst>
            </c:dLbl>
            <c:dLbl>
              <c:idx val="3"/>
              <c:layout>
                <c:manualLayout>
                  <c:x val="-0.17635786271278797"/>
                  <c:y val="-1.3597250779707326E-2"/>
                </c:manualLayout>
              </c:layout>
              <c:showLegendKey val="0"/>
              <c:showVal val="0"/>
              <c:showCatName val="1"/>
              <c:showSerName val="0"/>
              <c:showPercent val="1"/>
              <c:showBubbleSize val="0"/>
              <c:extLst>
                <c:ext xmlns:c15="http://schemas.microsoft.com/office/drawing/2012/chart" uri="{CE6537A1-D6FC-4f65-9D91-7224C49458BB}">
                  <c15:layout>
                    <c:manualLayout>
                      <c:w val="0.24174766505161288"/>
                      <c:h val="0.26431141932829832"/>
                    </c:manualLayout>
                  </c15:layout>
                </c:ext>
                <c:ext xmlns:c16="http://schemas.microsoft.com/office/drawing/2014/chart" uri="{C3380CC4-5D6E-409C-BE32-E72D297353CC}">
                  <c16:uniqueId val="{00000007-19DB-4A49-9E99-423DDB6D67BF}"/>
                </c:ext>
              </c:extLst>
            </c:dLbl>
            <c:dLbl>
              <c:idx val="4"/>
              <c:layout>
                <c:manualLayout>
                  <c:x val="-0.12771535114462654"/>
                  <c:y val="-0.1063600573184423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19DB-4A49-9E99-423DDB6D67BF}"/>
                </c:ext>
              </c:extLst>
            </c:dLbl>
            <c:spPr>
              <a:noFill/>
              <a:ln>
                <a:no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Sheet1!$A$24:$A$29</c:f>
              <c:strCache>
                <c:ptCount val="5"/>
                <c:pt idx="0">
                  <c:v>Bangalore</c:v>
                </c:pt>
                <c:pt idx="1">
                  <c:v>Chennai</c:v>
                </c:pt>
                <c:pt idx="2">
                  <c:v>Delhi (NCR)</c:v>
                </c:pt>
                <c:pt idx="3">
                  <c:v>Hyderabad</c:v>
                </c:pt>
                <c:pt idx="4">
                  <c:v>Mumbai</c:v>
                </c:pt>
              </c:strCache>
            </c:strRef>
          </c:cat>
          <c:val>
            <c:numRef>
              <c:f>Sheet1!$B$24:$B$29</c:f>
              <c:numCache>
                <c:formatCode>General</c:formatCode>
                <c:ptCount val="5"/>
                <c:pt idx="0">
                  <c:v>7</c:v>
                </c:pt>
                <c:pt idx="1">
                  <c:v>5</c:v>
                </c:pt>
                <c:pt idx="2">
                  <c:v>3</c:v>
                </c:pt>
                <c:pt idx="3">
                  <c:v>4</c:v>
                </c:pt>
                <c:pt idx="4">
                  <c:v>5</c:v>
                </c:pt>
              </c:numCache>
            </c:numRef>
          </c:val>
          <c:extLst>
            <c:ext xmlns:c16="http://schemas.microsoft.com/office/drawing/2014/chart" uri="{C3380CC4-5D6E-409C-BE32-E72D297353CC}">
              <c16:uniqueId val="{0000000A-19DB-4A49-9E99-423DDB6D67BF}"/>
            </c:ext>
          </c:extLst>
        </c:ser>
        <c:dLbls>
          <c:showLegendKey val="0"/>
          <c:showVal val="0"/>
          <c:showCatName val="0"/>
          <c:showSerName val="0"/>
          <c:showPercent val="0"/>
          <c:showBubbleSize val="0"/>
          <c:showLeaderLines val="0"/>
        </c:dLbls>
        <c:firstSliceAng val="21"/>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Final_Influencer_Rating_Sheet(1).xlsx]Posts vs Reels!PivotTable6</c:name>
    <c:fmtId val="5"/>
  </c:pivotSource>
  <c:chart>
    <c:title>
      <c:tx>
        <c:rich>
          <a:bodyPr rot="0" spcFirstLastPara="1" vertOverflow="ellipsis" vert="horz" wrap="square" anchor="ctr" anchorCtr="1"/>
          <a:lstStyle/>
          <a:p>
            <a:pPr>
              <a:defRPr sz="1400" b="0" i="0" u="none" strike="noStrike" kern="1200" spc="0" baseline="0">
                <a:solidFill>
                  <a:schemeClr val="accent5">
                    <a:lumMod val="20000"/>
                    <a:lumOff val="80000"/>
                  </a:schemeClr>
                </a:solidFill>
                <a:latin typeface="+mn-lt"/>
                <a:ea typeface="+mn-ea"/>
                <a:cs typeface="+mn-cs"/>
              </a:defRPr>
            </a:pPr>
            <a:r>
              <a:rPr lang="en-IN"/>
              <a:t>Post Format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20000"/>
                  <a:lumOff val="80000"/>
                </a:schemeClr>
              </a:solidFill>
              <a:latin typeface="+mn-lt"/>
              <a:ea typeface="+mn-ea"/>
              <a:cs typeface="+mn-cs"/>
            </a:defRPr>
          </a:pPr>
          <a:endParaRPr lang="en-US"/>
        </a:p>
      </c:txPr>
    </c:title>
    <c:autoTitleDeleted val="0"/>
    <c:pivotFmts>
      <c:pivotFmt>
        <c:idx val="0"/>
        <c:spPr>
          <a:solidFill>
            <a:schemeClr val="accent4"/>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75000"/>
            </a:schemeClr>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lumMod val="40000"/>
              <a:lumOff val="60000"/>
            </a:schemeClr>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'Posts vs Reels'!$B$3:$B$4</c:f>
              <c:strCache>
                <c:ptCount val="1"/>
                <c:pt idx="0">
                  <c:v>Reels</c:v>
                </c:pt>
              </c:strCache>
            </c:strRef>
          </c:tx>
          <c:spPr>
            <a:solidFill>
              <a:schemeClr val="accent5">
                <a:lumMod val="75000"/>
              </a:schemeClr>
            </a:solidFill>
            <a:ln w="15875">
              <a:solidFill>
                <a:schemeClr val="tx1"/>
              </a:solidFill>
            </a:ln>
            <a:effectLst/>
          </c:spPr>
          <c:invertIfNegative val="0"/>
          <c:cat>
            <c:strRef>
              <c:f>'Posts vs Reels'!$A$5:$A$7</c:f>
              <c:strCache>
                <c:ptCount val="3"/>
                <c:pt idx="0">
                  <c:v>Macro</c:v>
                </c:pt>
                <c:pt idx="1">
                  <c:v>Micro</c:v>
                </c:pt>
                <c:pt idx="2">
                  <c:v>Nano</c:v>
                </c:pt>
              </c:strCache>
            </c:strRef>
          </c:cat>
          <c:val>
            <c:numRef>
              <c:f>'Posts vs Reels'!$B$5:$B$7</c:f>
              <c:numCache>
                <c:formatCode>General</c:formatCode>
                <c:ptCount val="3"/>
                <c:pt idx="0">
                  <c:v>1</c:v>
                </c:pt>
                <c:pt idx="1">
                  <c:v>3</c:v>
                </c:pt>
                <c:pt idx="2">
                  <c:v>8</c:v>
                </c:pt>
              </c:numCache>
            </c:numRef>
          </c:val>
          <c:extLst>
            <c:ext xmlns:c16="http://schemas.microsoft.com/office/drawing/2014/chart" uri="{C3380CC4-5D6E-409C-BE32-E72D297353CC}">
              <c16:uniqueId val="{00000005-EC75-4484-8872-4F2C81AF9581}"/>
            </c:ext>
          </c:extLst>
        </c:ser>
        <c:ser>
          <c:idx val="1"/>
          <c:order val="1"/>
          <c:tx>
            <c:strRef>
              <c:f>'Posts vs Reels'!$C$3:$C$4</c:f>
              <c:strCache>
                <c:ptCount val="1"/>
                <c:pt idx="0">
                  <c:v>Images</c:v>
                </c:pt>
              </c:strCache>
            </c:strRef>
          </c:tx>
          <c:spPr>
            <a:solidFill>
              <a:schemeClr val="accent5">
                <a:lumMod val="40000"/>
                <a:lumOff val="60000"/>
              </a:schemeClr>
            </a:solidFill>
            <a:ln w="15875">
              <a:solidFill>
                <a:schemeClr val="tx1"/>
              </a:solidFill>
            </a:ln>
            <a:effectLst/>
          </c:spPr>
          <c:invertIfNegative val="0"/>
          <c:cat>
            <c:strRef>
              <c:f>'Posts vs Reels'!$A$5:$A$7</c:f>
              <c:strCache>
                <c:ptCount val="3"/>
                <c:pt idx="0">
                  <c:v>Macro</c:v>
                </c:pt>
                <c:pt idx="1">
                  <c:v>Micro</c:v>
                </c:pt>
                <c:pt idx="2">
                  <c:v>Nano</c:v>
                </c:pt>
              </c:strCache>
            </c:strRef>
          </c:cat>
          <c:val>
            <c:numRef>
              <c:f>'Posts vs Reels'!$C$5:$C$7</c:f>
              <c:numCache>
                <c:formatCode>General</c:formatCode>
                <c:ptCount val="3"/>
                <c:pt idx="0">
                  <c:v>3</c:v>
                </c:pt>
                <c:pt idx="1">
                  <c:v>5</c:v>
                </c:pt>
                <c:pt idx="2">
                  <c:v>4</c:v>
                </c:pt>
              </c:numCache>
            </c:numRef>
          </c:val>
          <c:extLst>
            <c:ext xmlns:c16="http://schemas.microsoft.com/office/drawing/2014/chart" uri="{C3380CC4-5D6E-409C-BE32-E72D297353CC}">
              <c16:uniqueId val="{00000002-69CE-49E9-822D-BBBFBE06448F}"/>
            </c:ext>
          </c:extLst>
        </c:ser>
        <c:dLbls>
          <c:showLegendKey val="0"/>
          <c:showVal val="0"/>
          <c:showCatName val="0"/>
          <c:showSerName val="0"/>
          <c:showPercent val="0"/>
          <c:showBubbleSize val="0"/>
        </c:dLbls>
        <c:gapWidth val="219"/>
        <c:overlap val="-27"/>
        <c:axId val="953059936"/>
        <c:axId val="953060416"/>
      </c:barChart>
      <c:catAx>
        <c:axId val="95305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crossAx val="953060416"/>
        <c:crosses val="autoZero"/>
        <c:auto val="1"/>
        <c:lblAlgn val="ctr"/>
        <c:lblOffset val="100"/>
        <c:noMultiLvlLbl val="0"/>
      </c:catAx>
      <c:valAx>
        <c:axId val="953060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crossAx val="9530599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solidFill>
            <a:schemeClr val="accent5">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Final_Influencer_Rating_Sheet(1).xlsx]Genre!PivotTable1</c:name>
    <c:fmtId val="10"/>
  </c:pivotSource>
  <c:chart>
    <c:autoTitleDeleted val="1"/>
    <c:pivotFmts>
      <c:pivotFmt>
        <c:idx val="0"/>
        <c:spPr>
          <a:solidFill>
            <a:schemeClr val="accent1"/>
          </a:solidFill>
          <a:ln w="19050">
            <a:solidFill>
              <a:schemeClr val="tx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tx1"/>
            </a:solidFill>
          </a:ln>
          <a:effectLst/>
        </c:spPr>
        <c:dLbl>
          <c:idx val="0"/>
          <c:layout>
            <c:manualLayout>
              <c:x val="0.14064115822130285"/>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tx1"/>
            </a:solidFill>
          </a:ln>
          <a:effectLst/>
        </c:spPr>
        <c:dLbl>
          <c:idx val="0"/>
          <c:layout>
            <c:manualLayout>
              <c:x val="0.1473021846533889"/>
              <c:y val="-0.1290672731254656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tx1"/>
            </a:solidFill>
          </a:ln>
          <a:effectLst/>
        </c:spPr>
        <c:dLbl>
          <c:idx val="0"/>
          <c:layout>
            <c:manualLayout>
              <c:x val="0.18614270941054795"/>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tx1"/>
            </a:solidFill>
          </a:ln>
          <a:effectLst/>
        </c:spPr>
        <c:dLbl>
          <c:idx val="0"/>
          <c:layout>
            <c:manualLayout>
              <c:x val="-0.14891416752843847"/>
              <c:y val="4.629629629629629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tx1"/>
            </a:solidFill>
          </a:ln>
          <a:effectLst/>
        </c:spPr>
        <c:dLbl>
          <c:idx val="0"/>
          <c:layout>
            <c:manualLayout>
              <c:x val="-0.13443640124095141"/>
              <c:y val="9.722222222222205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tx1"/>
            </a:solidFill>
          </a:ln>
          <a:effectLst/>
        </c:spPr>
        <c:dLbl>
          <c:idx val="0"/>
          <c:layout>
            <c:manualLayout>
              <c:x val="-0.13190424351318503"/>
              <c:y val="-0.133817505759669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tx1"/>
            </a:solidFill>
          </a:ln>
          <a:effectLst/>
        </c:spPr>
        <c:dLbl>
          <c:idx val="0"/>
          <c:layout>
            <c:manualLayout>
              <c:x val="4.0290450825999691E-2"/>
              <c:y val="-0.1199662469209241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tx1"/>
            </a:solidFill>
          </a:ln>
          <a:effectLst/>
        </c:spPr>
        <c:dLbl>
          <c:idx val="0"/>
          <c:layout>
            <c:manualLayout>
              <c:x val="-0.16231723791878958"/>
              <c:y val="-9.028725502478723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tx1"/>
            </a:solidFill>
          </a:ln>
          <a:effectLst/>
        </c:spPr>
        <c:dLbl>
          <c:idx val="0"/>
          <c:layout>
            <c:manualLayout>
              <c:x val="-0.1592554291623578"/>
              <c:y val="-2.777777777777786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tx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tx1"/>
            </a:solidFill>
          </a:ln>
          <a:effectLst/>
        </c:spPr>
        <c:dLbl>
          <c:idx val="0"/>
          <c:layout>
            <c:manualLayout>
              <c:x val="4.0290450825999691E-2"/>
              <c:y val="-0.1199662469209241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tx1"/>
            </a:solidFill>
          </a:ln>
          <a:effectLst/>
        </c:spPr>
        <c:dLbl>
          <c:idx val="0"/>
          <c:layout>
            <c:manualLayout>
              <c:x val="0.1473021846533889"/>
              <c:y val="-0.1290672731254656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tx1"/>
            </a:solidFill>
          </a:ln>
          <a:effectLst/>
        </c:spPr>
        <c:dLbl>
          <c:idx val="0"/>
          <c:layout>
            <c:manualLayout>
              <c:x val="0.14064115822130285"/>
              <c:y val="-0.1064814814814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tx1"/>
            </a:solidFill>
          </a:ln>
          <a:effectLst/>
        </c:spPr>
        <c:dLbl>
          <c:idx val="0"/>
          <c:layout>
            <c:manualLayout>
              <c:x val="0.18614270941054795"/>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tx1"/>
            </a:solidFill>
          </a:ln>
          <a:effectLst/>
        </c:spPr>
        <c:dLbl>
          <c:idx val="0"/>
          <c:layout>
            <c:manualLayout>
              <c:x val="-0.13443640124095141"/>
              <c:y val="9.722222222222205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tx1"/>
            </a:solidFill>
          </a:ln>
          <a:effectLst/>
        </c:spPr>
        <c:dLbl>
          <c:idx val="0"/>
          <c:layout>
            <c:manualLayout>
              <c:x val="-0.14891416752843847"/>
              <c:y val="4.629629629629629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w="19050">
            <a:solidFill>
              <a:schemeClr val="tx1"/>
            </a:solidFill>
          </a:ln>
          <a:effectLst/>
        </c:spPr>
        <c:dLbl>
          <c:idx val="0"/>
          <c:layout>
            <c:manualLayout>
              <c:x val="-0.1592554291623578"/>
              <c:y val="-2.777777777777786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w="19050">
            <a:solidFill>
              <a:schemeClr val="tx1"/>
            </a:solidFill>
          </a:ln>
          <a:effectLst/>
        </c:spPr>
        <c:dLbl>
          <c:idx val="0"/>
          <c:layout>
            <c:manualLayout>
              <c:x val="-0.16231723791878958"/>
              <c:y val="-9.028725502478723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9050">
            <a:solidFill>
              <a:schemeClr val="tx1"/>
            </a:solidFill>
          </a:ln>
          <a:effectLst/>
        </c:spPr>
        <c:dLbl>
          <c:idx val="0"/>
          <c:layout>
            <c:manualLayout>
              <c:x val="-0.13190424351318503"/>
              <c:y val="-0.133817505759669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solidFill>
              <a:schemeClr val="tx1"/>
            </a:solidFill>
          </a:ln>
          <a:effectLst/>
        </c:spPr>
        <c:marker>
          <c:symbol val="none"/>
        </c:marker>
        <c:dLbl>
          <c:idx val="0"/>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rgbClr val="FFFF00"/>
          </a:solidFill>
          <a:ln w="19050">
            <a:solidFill>
              <a:schemeClr val="tx1"/>
            </a:solidFill>
          </a:ln>
          <a:effectLst/>
        </c:spPr>
        <c:dLbl>
          <c:idx val="0"/>
          <c:layout>
            <c:manualLayout>
              <c:x val="0.13215993462104084"/>
              <c:y val="-0.20716036635188806"/>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rgbClr val="7030A0"/>
          </a:solidFill>
          <a:ln w="19050">
            <a:solidFill>
              <a:schemeClr val="tx1"/>
            </a:solidFill>
          </a:ln>
          <a:effectLst/>
        </c:spPr>
        <c:dLbl>
          <c:idx val="0"/>
          <c:layout>
            <c:manualLayout>
              <c:x val="0.17622549210875724"/>
              <c:y val="-8.8050576390140037E-2"/>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rgbClr val="FF9900"/>
          </a:solidFill>
          <a:ln w="19050">
            <a:solidFill>
              <a:schemeClr val="tx1"/>
            </a:solidFill>
          </a:ln>
          <a:effectLst/>
        </c:spPr>
        <c:dLbl>
          <c:idx val="0"/>
          <c:layout>
            <c:manualLayout>
              <c:x val="0.19047810787267283"/>
              <c:y val="4.9298150760387488E-2"/>
            </c:manualLayout>
          </c:layout>
          <c:tx>
            <c:rich>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4099D8C6-5BC1-4FAA-AC9E-C7B30140B7AD}" type="CATEGORYNAME">
                  <a:rPr lang="en-US"/>
                  <a:pPr>
                    <a:defRPr b="1">
                      <a:solidFill>
                        <a:schemeClr val="tx1"/>
                      </a:solidFill>
                    </a:defRPr>
                  </a:pPr>
                  <a:t>[CATEGORY NAME]</a:t>
                </a:fld>
                <a:r>
                  <a:rPr lang="en-US" baseline="0"/>
                  <a:t> </a:t>
                </a:r>
                <a:fld id="{17658F86-CD13-4313-BF69-2982D44BE1F9}" type="PERCENTAGE">
                  <a:rPr lang="en-US" baseline="0"/>
                  <a:pPr>
                    <a:defRPr b="1">
                      <a:solidFill>
                        <a:schemeClr val="tx1"/>
                      </a:solidFill>
                    </a:defRPr>
                  </a:pPr>
                  <a:t>[PERCENTAGE]</a:t>
                </a:fld>
                <a:endParaRPr lang="en-US" baseline="0"/>
              </a:p>
            </c:rich>
          </c:tx>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14746709661087"/>
                  <c:h val="0.14693507538832407"/>
                </c:manualLayout>
              </c15:layout>
              <c15:dlblFieldTable/>
              <c15:showDataLabelsRange val="0"/>
            </c:ext>
          </c:extLst>
        </c:dLbl>
      </c:pivotFmt>
      <c:pivotFmt>
        <c:idx val="24"/>
        <c:spPr>
          <a:solidFill>
            <a:srgbClr val="FF9900"/>
          </a:solidFill>
          <a:ln w="19050">
            <a:solidFill>
              <a:schemeClr val="tx1"/>
            </a:solidFill>
          </a:ln>
          <a:effectLst/>
        </c:spPr>
        <c:dLbl>
          <c:idx val="0"/>
          <c:layout>
            <c:manualLayout>
              <c:x val="0.19047810787267283"/>
              <c:y val="4.9298150760387488E-2"/>
            </c:manualLayout>
          </c:layout>
          <c:tx>
            <c:rich>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4099D8C6-5BC1-4FAA-AC9E-C7B30140B7AD}" type="CATEGORYNAME">
                  <a:rPr lang="en-US"/>
                  <a:pPr>
                    <a:defRPr b="1">
                      <a:solidFill>
                        <a:schemeClr val="tx1"/>
                      </a:solidFill>
                    </a:defRPr>
                  </a:pPr>
                  <a:t>[CATEGORY NAME]</a:t>
                </a:fld>
                <a:r>
                  <a:rPr lang="en-US" baseline="0"/>
                  <a:t> </a:t>
                </a:r>
                <a:fld id="{17658F86-CD13-4313-BF69-2982D44BE1F9}" type="PERCENTAGE">
                  <a:rPr lang="en-US" baseline="0"/>
                  <a:pPr>
                    <a:defRPr b="1">
                      <a:solidFill>
                        <a:schemeClr val="tx1"/>
                      </a:solidFill>
                    </a:defRPr>
                  </a:pPr>
                  <a:t>[PERCENTAGE]</a:t>
                </a:fld>
                <a:endParaRPr lang="en-US" baseline="0"/>
              </a:p>
            </c:rich>
          </c:tx>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14746709661087"/>
                  <c:h val="0.14693507538832407"/>
                </c:manualLayout>
              </c15:layout>
              <c15:dlblFieldTable/>
              <c15:showDataLabelsRange val="0"/>
            </c:ext>
          </c:extLst>
        </c:dLbl>
      </c:pivotFmt>
      <c:pivotFmt>
        <c:idx val="25"/>
        <c:spPr>
          <a:solidFill>
            <a:schemeClr val="accent3">
              <a:lumMod val="60000"/>
              <a:lumOff val="40000"/>
            </a:schemeClr>
          </a:solidFill>
          <a:ln w="19050">
            <a:solidFill>
              <a:schemeClr val="tx1"/>
            </a:solidFill>
          </a:ln>
          <a:effectLst/>
        </c:spPr>
        <c:dLbl>
          <c:idx val="0"/>
          <c:layout>
            <c:manualLayout>
              <c:x val="0.15865546291238619"/>
              <c:y val="4.2180070767756331E-2"/>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solidFill>
            <a:srgbClr val="0070C0"/>
          </a:solidFill>
          <a:ln w="19050">
            <a:solidFill>
              <a:schemeClr val="tx1"/>
            </a:solidFill>
          </a:ln>
          <a:effectLst/>
        </c:spPr>
        <c:dLbl>
          <c:idx val="0"/>
          <c:layout>
            <c:manualLayout>
              <c:x val="-0.23481188152027144"/>
              <c:y val="6.970117209096606E-2"/>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solidFill>
            <a:schemeClr val="tx2">
              <a:lumMod val="25000"/>
              <a:lumOff val="75000"/>
            </a:schemeClr>
          </a:solidFill>
          <a:ln w="19050">
            <a:solidFill>
              <a:schemeClr val="tx1"/>
            </a:solidFill>
          </a:ln>
          <a:effectLst/>
        </c:spPr>
        <c:dLbl>
          <c:idx val="0"/>
          <c:layout>
            <c:manualLayout>
              <c:x val="0.12297466851794538"/>
              <c:y val="9.1151520570451422E-2"/>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3">
              <a:lumMod val="20000"/>
              <a:lumOff val="80000"/>
            </a:schemeClr>
          </a:solidFill>
          <a:ln w="19050">
            <a:solidFill>
              <a:schemeClr val="tx1"/>
            </a:solidFill>
          </a:ln>
          <a:effectLst/>
        </c:spPr>
        <c:dLbl>
          <c:idx val="0"/>
          <c:layout>
            <c:manualLayout>
              <c:x val="-0.25852259891820412"/>
              <c:y val="-0.21316344771663412"/>
            </c:manualLayout>
          </c:layout>
          <c:spPr>
            <a:solidFill>
              <a:srgbClr val="0F9ED5">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solidFill>
            <a:srgbClr val="0070C0"/>
          </a:solidFill>
          <a:ln w="19050">
            <a:solidFill>
              <a:schemeClr val="tx1"/>
            </a:solidFill>
          </a:ln>
          <a:effectLst/>
        </c:spPr>
        <c:dLbl>
          <c:idx val="0"/>
          <c:layout>
            <c:manualLayout>
              <c:x val="-0.23481188152027144"/>
              <c:y val="6.970117209096606E-2"/>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solidFill>
            <a:schemeClr val="accent5">
              <a:lumMod val="60000"/>
              <a:lumOff val="40000"/>
            </a:schemeClr>
          </a:solidFill>
          <a:ln w="19050">
            <a:solidFill>
              <a:schemeClr val="tx1"/>
            </a:solidFill>
          </a:ln>
          <a:effectLst/>
        </c:spPr>
        <c:dLbl>
          <c:idx val="0"/>
          <c:layout>
            <c:manualLayout>
              <c:x val="-0.25690356172995232"/>
              <c:y val="-0.12447196360913358"/>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1"/>
        <c:spPr>
          <a:solidFill>
            <a:srgbClr val="FF0000"/>
          </a:solidFill>
          <a:ln w="19050">
            <a:solidFill>
              <a:schemeClr val="tx1"/>
            </a:solidFill>
          </a:ln>
          <a:effectLst/>
        </c:spPr>
        <c:dLbl>
          <c:idx val="0"/>
          <c:layout>
            <c:manualLayout>
              <c:x val="-0.11472485303391725"/>
              <c:y val="-0.18749631417935203"/>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2"/>
        <c:spPr>
          <a:solidFill>
            <a:schemeClr val="accent1"/>
          </a:solidFill>
          <a:ln w="19050">
            <a:solidFill>
              <a:schemeClr val="tx1"/>
            </a:solidFill>
          </a:ln>
          <a:effectLst/>
        </c:spPr>
        <c:dLbl>
          <c:idx val="0"/>
          <c:layout>
            <c:manualLayout>
              <c:x val="1.8678823812540959E-2"/>
              <c:y val="-0.19871929508382577"/>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32555736729630291"/>
          <c:y val="0.25559092919538534"/>
          <c:w val="0.35232089941700545"/>
          <c:h val="0.59999170690354209"/>
        </c:manualLayout>
      </c:layout>
      <c:doughnutChart>
        <c:varyColors val="1"/>
        <c:ser>
          <c:idx val="0"/>
          <c:order val="0"/>
          <c:tx>
            <c:strRef>
              <c:f>Genre!$B$3</c:f>
              <c:strCache>
                <c:ptCount val="1"/>
                <c:pt idx="0">
                  <c:v>Total</c:v>
                </c:pt>
              </c:strCache>
            </c:strRef>
          </c:tx>
          <c:spPr>
            <a:ln>
              <a:solidFill>
                <a:schemeClr val="tx1"/>
              </a:solidFill>
            </a:ln>
          </c:spPr>
          <c:dPt>
            <c:idx val="0"/>
            <c:bubble3D val="0"/>
            <c:spPr>
              <a:solidFill>
                <a:srgbClr val="7030A0"/>
              </a:solidFill>
              <a:ln w="19050">
                <a:solidFill>
                  <a:schemeClr val="tx1"/>
                </a:solidFill>
              </a:ln>
              <a:effectLst/>
            </c:spPr>
            <c:extLst>
              <c:ext xmlns:c16="http://schemas.microsoft.com/office/drawing/2014/chart" uri="{C3380CC4-5D6E-409C-BE32-E72D297353CC}">
                <c16:uniqueId val="{00000001-A843-4839-A36F-BC18011ADE85}"/>
              </c:ext>
            </c:extLst>
          </c:dPt>
          <c:dPt>
            <c:idx val="1"/>
            <c:bubble3D val="0"/>
            <c:spPr>
              <a:solidFill>
                <a:srgbClr val="FF9900"/>
              </a:solidFill>
              <a:ln w="19050">
                <a:solidFill>
                  <a:schemeClr val="tx1"/>
                </a:solidFill>
              </a:ln>
              <a:effectLst/>
            </c:spPr>
            <c:extLst>
              <c:ext xmlns:c16="http://schemas.microsoft.com/office/drawing/2014/chart" uri="{C3380CC4-5D6E-409C-BE32-E72D297353CC}">
                <c16:uniqueId val="{00000003-A843-4839-A36F-BC18011ADE85}"/>
              </c:ext>
            </c:extLst>
          </c:dPt>
          <c:dPt>
            <c:idx val="2"/>
            <c:bubble3D val="0"/>
            <c:spPr>
              <a:solidFill>
                <a:srgbClr val="FF9900"/>
              </a:solidFill>
              <a:ln w="19050">
                <a:solidFill>
                  <a:schemeClr val="tx1"/>
                </a:solidFill>
              </a:ln>
              <a:effectLst/>
            </c:spPr>
            <c:extLst>
              <c:ext xmlns:c16="http://schemas.microsoft.com/office/drawing/2014/chart" uri="{C3380CC4-5D6E-409C-BE32-E72D297353CC}">
                <c16:uniqueId val="{00000005-A843-4839-A36F-BC18011ADE85}"/>
              </c:ext>
            </c:extLst>
          </c:dPt>
          <c:dPt>
            <c:idx val="3"/>
            <c:bubble3D val="0"/>
            <c:spPr>
              <a:solidFill>
                <a:schemeClr val="accent3">
                  <a:lumMod val="60000"/>
                  <a:lumOff val="40000"/>
                </a:schemeClr>
              </a:solidFill>
              <a:ln w="19050">
                <a:solidFill>
                  <a:schemeClr val="tx1"/>
                </a:solidFill>
              </a:ln>
              <a:effectLst/>
            </c:spPr>
            <c:extLst>
              <c:ext xmlns:c16="http://schemas.microsoft.com/office/drawing/2014/chart" uri="{C3380CC4-5D6E-409C-BE32-E72D297353CC}">
                <c16:uniqueId val="{00000007-A843-4839-A36F-BC18011ADE85}"/>
              </c:ext>
            </c:extLst>
          </c:dPt>
          <c:dPt>
            <c:idx val="4"/>
            <c:bubble3D val="0"/>
            <c:spPr>
              <a:solidFill>
                <a:srgbClr val="0070C0"/>
              </a:solidFill>
              <a:ln w="19050">
                <a:solidFill>
                  <a:schemeClr val="tx1"/>
                </a:solidFill>
              </a:ln>
              <a:effectLst/>
            </c:spPr>
            <c:extLst>
              <c:ext xmlns:c16="http://schemas.microsoft.com/office/drawing/2014/chart" uri="{C3380CC4-5D6E-409C-BE32-E72D297353CC}">
                <c16:uniqueId val="{00000009-A843-4839-A36F-BC18011ADE85}"/>
              </c:ext>
            </c:extLst>
          </c:dPt>
          <c:dPt>
            <c:idx val="5"/>
            <c:bubble3D val="0"/>
            <c:spPr>
              <a:solidFill>
                <a:schemeClr val="tx2">
                  <a:lumMod val="25000"/>
                  <a:lumOff val="75000"/>
                </a:schemeClr>
              </a:solidFill>
              <a:ln w="19050">
                <a:solidFill>
                  <a:schemeClr val="tx1"/>
                </a:solidFill>
              </a:ln>
              <a:effectLst/>
            </c:spPr>
            <c:extLst>
              <c:ext xmlns:c16="http://schemas.microsoft.com/office/drawing/2014/chart" uri="{C3380CC4-5D6E-409C-BE32-E72D297353CC}">
                <c16:uniqueId val="{0000000B-A843-4839-A36F-BC18011ADE85}"/>
              </c:ext>
            </c:extLst>
          </c:dPt>
          <c:dPt>
            <c:idx val="6"/>
            <c:bubble3D val="0"/>
            <c:spPr>
              <a:solidFill>
                <a:srgbClr val="0070C0"/>
              </a:solidFill>
              <a:ln w="19050">
                <a:solidFill>
                  <a:schemeClr val="tx1"/>
                </a:solidFill>
              </a:ln>
              <a:effectLst/>
            </c:spPr>
            <c:extLst>
              <c:ext xmlns:c16="http://schemas.microsoft.com/office/drawing/2014/chart" uri="{C3380CC4-5D6E-409C-BE32-E72D297353CC}">
                <c16:uniqueId val="{0000000D-A843-4839-A36F-BC18011ADE85}"/>
              </c:ext>
            </c:extLst>
          </c:dPt>
          <c:dPt>
            <c:idx val="7"/>
            <c:bubble3D val="0"/>
            <c:spPr>
              <a:solidFill>
                <a:schemeClr val="accent5">
                  <a:lumMod val="60000"/>
                  <a:lumOff val="40000"/>
                </a:schemeClr>
              </a:solidFill>
              <a:ln w="19050">
                <a:solidFill>
                  <a:schemeClr val="tx1"/>
                </a:solidFill>
              </a:ln>
              <a:effectLst/>
            </c:spPr>
            <c:extLst>
              <c:ext xmlns:c16="http://schemas.microsoft.com/office/drawing/2014/chart" uri="{C3380CC4-5D6E-409C-BE32-E72D297353CC}">
                <c16:uniqueId val="{0000000F-A843-4839-A36F-BC18011ADE85}"/>
              </c:ext>
            </c:extLst>
          </c:dPt>
          <c:dPt>
            <c:idx val="8"/>
            <c:bubble3D val="0"/>
            <c:spPr>
              <a:solidFill>
                <a:srgbClr val="FF0000"/>
              </a:solidFill>
              <a:ln w="19050">
                <a:solidFill>
                  <a:schemeClr val="tx1"/>
                </a:solidFill>
              </a:ln>
              <a:effectLst/>
            </c:spPr>
            <c:extLst>
              <c:ext xmlns:c16="http://schemas.microsoft.com/office/drawing/2014/chart" uri="{C3380CC4-5D6E-409C-BE32-E72D297353CC}">
                <c16:uniqueId val="{00000011-A843-4839-A36F-BC18011ADE85}"/>
              </c:ext>
            </c:extLst>
          </c:dPt>
          <c:dPt>
            <c:idx val="9"/>
            <c:bubble3D val="0"/>
            <c:spPr>
              <a:solidFill>
                <a:schemeClr val="accent4">
                  <a:lumMod val="60000"/>
                </a:schemeClr>
              </a:solidFill>
              <a:ln w="19050">
                <a:solidFill>
                  <a:schemeClr val="tx1"/>
                </a:solidFill>
              </a:ln>
              <a:effectLst/>
            </c:spPr>
            <c:extLst>
              <c:ext xmlns:c16="http://schemas.microsoft.com/office/drawing/2014/chart" uri="{C3380CC4-5D6E-409C-BE32-E72D297353CC}">
                <c16:uniqueId val="{00000013-A8C6-4C2A-AF1E-D9E1C3F7288B}"/>
              </c:ext>
            </c:extLst>
          </c:dPt>
          <c:dPt>
            <c:idx val="10"/>
            <c:bubble3D val="0"/>
            <c:spPr>
              <a:solidFill>
                <a:schemeClr val="accent5">
                  <a:lumMod val="60000"/>
                </a:schemeClr>
              </a:solidFill>
              <a:ln w="19050">
                <a:solidFill>
                  <a:schemeClr val="tx1"/>
                </a:solidFill>
              </a:ln>
              <a:effectLst/>
            </c:spPr>
            <c:extLst>
              <c:ext xmlns:c16="http://schemas.microsoft.com/office/drawing/2014/chart" uri="{C3380CC4-5D6E-409C-BE32-E72D297353CC}">
                <c16:uniqueId val="{00000015-108D-4FFF-9DA0-046957E245A9}"/>
              </c:ext>
            </c:extLst>
          </c:dPt>
          <c:dLbls>
            <c:dLbl>
              <c:idx val="0"/>
              <c:layout>
                <c:manualLayout>
                  <c:x val="0.17622549210875724"/>
                  <c:y val="-8.8050576390140037E-2"/>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A843-4839-A36F-BC18011ADE85}"/>
                </c:ext>
              </c:extLst>
            </c:dLbl>
            <c:dLbl>
              <c:idx val="1"/>
              <c:layout>
                <c:manualLayout>
                  <c:x val="0.19047810787267283"/>
                  <c:y val="4.9298150760387488E-2"/>
                </c:manualLayout>
              </c:layout>
              <c:tx>
                <c:rich>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4099D8C6-5BC1-4FAA-AC9E-C7B30140B7AD}" type="CATEGORYNAME">
                      <a:rPr lang="en-US"/>
                      <a:pPr>
                        <a:defRPr b="1">
                          <a:solidFill>
                            <a:schemeClr val="tx1"/>
                          </a:solidFill>
                        </a:defRPr>
                      </a:pPr>
                      <a:t>[CATEGORY NAME]</a:t>
                    </a:fld>
                    <a:r>
                      <a:rPr lang="en-US" baseline="0"/>
                      <a:t> </a:t>
                    </a:r>
                    <a:fld id="{17658F86-CD13-4313-BF69-2982D44BE1F9}" type="PERCENTAGE">
                      <a:rPr lang="en-US" baseline="0"/>
                      <a:pPr>
                        <a:defRPr b="1">
                          <a:solidFill>
                            <a:schemeClr val="tx1"/>
                          </a:solidFill>
                        </a:defRPr>
                      </a:pPr>
                      <a:t>[PERCENTAGE]</a:t>
                    </a:fld>
                    <a:endParaRPr lang="en-US" baseline="0"/>
                  </a:p>
                </c:rich>
              </c:tx>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14746709661087"/>
                      <c:h val="0.14693507538832407"/>
                    </c:manualLayout>
                  </c15:layout>
                  <c15:dlblFieldTable/>
                  <c15:showDataLabelsRange val="0"/>
                </c:ext>
                <c:ext xmlns:c16="http://schemas.microsoft.com/office/drawing/2014/chart" uri="{C3380CC4-5D6E-409C-BE32-E72D297353CC}">
                  <c16:uniqueId val="{00000003-A843-4839-A36F-BC18011ADE85}"/>
                </c:ext>
              </c:extLst>
            </c:dLbl>
            <c:dLbl>
              <c:idx val="2"/>
              <c:layout>
                <c:manualLayout>
                  <c:x val="0.19047810787267283"/>
                  <c:y val="4.9298150760387488E-2"/>
                </c:manualLayout>
              </c:layout>
              <c:tx>
                <c:rich>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fld id="{4099D8C6-5BC1-4FAA-AC9E-C7B30140B7AD}" type="CATEGORYNAME">
                      <a:rPr lang="en-US"/>
                      <a:pPr>
                        <a:defRPr b="1">
                          <a:solidFill>
                            <a:schemeClr val="tx1"/>
                          </a:solidFill>
                        </a:defRPr>
                      </a:pPr>
                      <a:t>[CATEGORY NAME]</a:t>
                    </a:fld>
                    <a:r>
                      <a:rPr lang="en-US" baseline="0"/>
                      <a:t> </a:t>
                    </a:r>
                    <a:fld id="{17658F86-CD13-4313-BF69-2982D44BE1F9}" type="PERCENTAGE">
                      <a:rPr lang="en-US" baseline="0"/>
                      <a:pPr>
                        <a:defRPr b="1">
                          <a:solidFill>
                            <a:schemeClr val="tx1"/>
                          </a:solidFill>
                        </a:defRPr>
                      </a:pPr>
                      <a:t>[PERCENTAGE]</a:t>
                    </a:fld>
                    <a:endParaRPr lang="en-US" baseline="0"/>
                  </a:p>
                </c:rich>
              </c:tx>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14746709661087"/>
                      <c:h val="0.14693507538832407"/>
                    </c:manualLayout>
                  </c15:layout>
                  <c15:dlblFieldTable/>
                  <c15:showDataLabelsRange val="0"/>
                </c:ext>
                <c:ext xmlns:c16="http://schemas.microsoft.com/office/drawing/2014/chart" uri="{C3380CC4-5D6E-409C-BE32-E72D297353CC}">
                  <c16:uniqueId val="{00000005-A843-4839-A36F-BC18011ADE85}"/>
                </c:ext>
              </c:extLst>
            </c:dLbl>
            <c:dLbl>
              <c:idx val="3"/>
              <c:layout>
                <c:manualLayout>
                  <c:x val="0.15865546291238619"/>
                  <c:y val="4.2180070767756331E-2"/>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7-A843-4839-A36F-BC18011ADE85}"/>
                </c:ext>
              </c:extLst>
            </c:dLbl>
            <c:dLbl>
              <c:idx val="4"/>
              <c:layout>
                <c:manualLayout>
                  <c:x val="-0.23481188152027144"/>
                  <c:y val="6.970117209096606E-2"/>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9-A843-4839-A36F-BC18011ADE85}"/>
                </c:ext>
              </c:extLst>
            </c:dLbl>
            <c:dLbl>
              <c:idx val="5"/>
              <c:layout>
                <c:manualLayout>
                  <c:x val="0.12297466851794538"/>
                  <c:y val="9.1151520570451422E-2"/>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B-A843-4839-A36F-BC18011ADE85}"/>
                </c:ext>
              </c:extLst>
            </c:dLbl>
            <c:dLbl>
              <c:idx val="6"/>
              <c:layout>
                <c:manualLayout>
                  <c:x val="-0.23481188152027144"/>
                  <c:y val="6.970117209096606E-2"/>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D-A843-4839-A36F-BC18011ADE85}"/>
                </c:ext>
              </c:extLst>
            </c:dLbl>
            <c:dLbl>
              <c:idx val="7"/>
              <c:layout>
                <c:manualLayout>
                  <c:x val="-0.25690356172995232"/>
                  <c:y val="-0.12447196360913358"/>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F-A843-4839-A36F-BC18011ADE85}"/>
                </c:ext>
              </c:extLst>
            </c:dLbl>
            <c:dLbl>
              <c:idx val="8"/>
              <c:layout>
                <c:manualLayout>
                  <c:x val="-0.11472485303391725"/>
                  <c:y val="-0.18749631417935203"/>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11-A843-4839-A36F-BC18011ADE85}"/>
                </c:ext>
              </c:extLst>
            </c:dLbl>
            <c:dLbl>
              <c:idx val="9"/>
              <c:layout>
                <c:manualLayout>
                  <c:x val="1.8678823812540959E-2"/>
                  <c:y val="-0.19871929508382577"/>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13-A8C6-4C2A-AF1E-D9E1C3F7288B}"/>
                </c:ext>
              </c:extLst>
            </c:dLbl>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Genre!$A$4:$A$14</c:f>
              <c:strCache>
                <c:ptCount val="10"/>
                <c:pt idx="0">
                  <c:v>Beauty &amp; Fashion</c:v>
                </c:pt>
                <c:pt idx="1">
                  <c:v>Entertainment</c:v>
                </c:pt>
                <c:pt idx="2">
                  <c:v>Finance &amp; Business</c:v>
                </c:pt>
                <c:pt idx="3">
                  <c:v>Gaming &amp; Technology</c:v>
                </c:pt>
                <c:pt idx="4">
                  <c:v>Health &amp; Wellness</c:v>
                </c:pt>
                <c:pt idx="5">
                  <c:v>Knowledge &amp; Education</c:v>
                </c:pt>
                <c:pt idx="6">
                  <c:v>Travel &amp; Adventure</c:v>
                </c:pt>
                <c:pt idx="7">
                  <c:v>Meme Page</c:v>
                </c:pt>
                <c:pt idx="8">
                  <c:v>Photography </c:v>
                </c:pt>
                <c:pt idx="9">
                  <c:v>Cuisine</c:v>
                </c:pt>
              </c:strCache>
            </c:strRef>
          </c:cat>
          <c:val>
            <c:numRef>
              <c:f>Genre!$B$4:$B$14</c:f>
              <c:numCache>
                <c:formatCode>General</c:formatCode>
                <c:ptCount val="10"/>
                <c:pt idx="0">
                  <c:v>2</c:v>
                </c:pt>
                <c:pt idx="1">
                  <c:v>2</c:v>
                </c:pt>
                <c:pt idx="2">
                  <c:v>4</c:v>
                </c:pt>
                <c:pt idx="3">
                  <c:v>2</c:v>
                </c:pt>
                <c:pt idx="4">
                  <c:v>2</c:v>
                </c:pt>
                <c:pt idx="5">
                  <c:v>3</c:v>
                </c:pt>
                <c:pt idx="6">
                  <c:v>3</c:v>
                </c:pt>
                <c:pt idx="7">
                  <c:v>3</c:v>
                </c:pt>
                <c:pt idx="8">
                  <c:v>2</c:v>
                </c:pt>
                <c:pt idx="9">
                  <c:v>1</c:v>
                </c:pt>
              </c:numCache>
            </c:numRef>
          </c:val>
          <c:extLst>
            <c:ext xmlns:c16="http://schemas.microsoft.com/office/drawing/2014/chart" uri="{C3380CC4-5D6E-409C-BE32-E72D297353CC}">
              <c16:uniqueId val="{00000012-A843-4839-A36F-BC18011ADE85}"/>
            </c:ext>
          </c:extLst>
        </c:ser>
        <c:dLbls>
          <c:showLegendKey val="0"/>
          <c:showVal val="0"/>
          <c:showCatName val="0"/>
          <c:showSerName val="0"/>
          <c:showPercent val="0"/>
          <c:showBubbleSize val="0"/>
          <c:showLeaderLines val="0"/>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Final_Influencer_Rating_Sheet(1).xlsx]Pie Type!PivotTable4</c:name>
    <c:fmtId val="3"/>
  </c:pivotSource>
  <c:chart>
    <c:autoTitleDeleted val="1"/>
    <c:pivotFmts>
      <c:pivotFmt>
        <c:idx val="0"/>
        <c:spPr>
          <a:solidFill>
            <a:schemeClr val="accent1"/>
          </a:solidFill>
          <a:ln w="19050">
            <a:solidFill>
              <a:schemeClr val="tx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tx1"/>
            </a:solidFill>
          </a:ln>
          <a:effectLst/>
        </c:spPr>
        <c:dLbl>
          <c:idx val="0"/>
          <c:layout>
            <c:manualLayout>
              <c:x val="8.0555555555555561E-2"/>
              <c:y val="-0.120370370370370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tx1"/>
            </a:solidFill>
          </a:ln>
          <a:effectLst/>
        </c:spPr>
        <c:dLbl>
          <c:idx val="0"/>
          <c:layout>
            <c:manualLayout>
              <c:x val="0.138888888888888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tx1"/>
            </a:solidFill>
          </a:ln>
          <a:effectLst/>
        </c:spPr>
        <c:dLbl>
          <c:idx val="0"/>
          <c:layout>
            <c:manualLayout>
              <c:x val="-0.1027777777777778"/>
              <c:y val="-4.62962962962963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tx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tx1"/>
            </a:solidFill>
          </a:ln>
          <a:effectLst/>
        </c:spPr>
        <c:dLbl>
          <c:idx val="0"/>
          <c:layout>
            <c:manualLayout>
              <c:x val="8.0555555555555561E-2"/>
              <c:y val="-0.120370370370370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tx1"/>
            </a:solidFill>
          </a:ln>
          <a:effectLst/>
        </c:spPr>
        <c:dLbl>
          <c:idx val="0"/>
          <c:layout>
            <c:manualLayout>
              <c:x val="0.138888888888888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tx1"/>
            </a:solidFill>
          </a:ln>
          <a:effectLst/>
        </c:spPr>
        <c:dLbl>
          <c:idx val="0"/>
          <c:layout>
            <c:manualLayout>
              <c:x val="-0.1027777777777778"/>
              <c:y val="-4.629629629629633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tx1"/>
            </a:solidFill>
          </a:ln>
          <a:effectLst/>
        </c:spPr>
        <c:marker>
          <c:symbol val="none"/>
        </c:marker>
        <c:dLbl>
          <c:idx val="0"/>
          <c:spPr>
            <a:solidFill>
              <a:schemeClr val="accent5">
                <a:lumMod val="20000"/>
                <a:lumOff val="80000"/>
              </a:schemeClr>
            </a:solidFill>
            <a:ln>
              <a:solidFill>
                <a:schemeClr val="tx1"/>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7030A0"/>
          </a:solidFill>
          <a:ln w="19050">
            <a:solidFill>
              <a:schemeClr val="tx1"/>
            </a:solidFill>
          </a:ln>
          <a:effectLst/>
        </c:spPr>
        <c:dLbl>
          <c:idx val="0"/>
          <c:layout>
            <c:manualLayout>
              <c:x val="0.17971380581167665"/>
              <c:y val="-9.749624393893204E-2"/>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25647036900812"/>
                  <c:h val="0.25634857433583297"/>
                </c:manualLayout>
              </c15:layout>
            </c:ext>
          </c:extLst>
        </c:dLbl>
      </c:pivotFmt>
      <c:pivotFmt>
        <c:idx val="10"/>
        <c:spPr>
          <a:solidFill>
            <a:srgbClr val="7030A0"/>
          </a:solidFill>
          <a:ln w="19050">
            <a:solidFill>
              <a:schemeClr val="tx1"/>
            </a:solidFill>
          </a:ln>
          <a:effectLst/>
        </c:spPr>
        <c:dLbl>
          <c:idx val="0"/>
          <c:layout>
            <c:manualLayout>
              <c:x val="0.17971380581167665"/>
              <c:y val="-9.749624393893204E-2"/>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25647036900812"/>
                  <c:h val="0.25634857433583297"/>
                </c:manualLayout>
              </c15:layout>
            </c:ext>
          </c:extLst>
        </c:dLbl>
      </c:pivotFmt>
      <c:pivotFmt>
        <c:idx val="11"/>
        <c:spPr>
          <a:solidFill>
            <a:schemeClr val="accent5">
              <a:lumMod val="60000"/>
              <a:lumOff val="40000"/>
            </a:schemeClr>
          </a:solidFill>
          <a:ln w="19050">
            <a:solidFill>
              <a:schemeClr val="tx1"/>
            </a:solidFill>
          </a:ln>
          <a:effectLst/>
        </c:spPr>
        <c:dLbl>
          <c:idx val="0"/>
          <c:layout>
            <c:manualLayout>
              <c:x val="-0.16680402305914488"/>
              <c:y val="-0.10816494127015724"/>
            </c:manualLayout>
          </c:layout>
          <c:tx>
            <c:rich>
              <a:bodyPr rot="0" spcFirstLastPara="1" vertOverflow="clip" horzOverflow="clip"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fld id="{5FE2D977-CE57-44F6-AB0D-69F0AAB0F8CA}" type="CATEGORYNAME">
                  <a:rPr lang="en-US" sz="1200"/>
                  <a:pPr>
                    <a:defRPr sz="1200" b="1">
                      <a:solidFill>
                        <a:schemeClr val="tx1"/>
                      </a:solidFill>
                    </a:defRPr>
                  </a:pPr>
                  <a:t>[CATEGORY NAME]</a:t>
                </a:fld>
                <a:r>
                  <a:rPr lang="en-US" sz="1200" baseline="0"/>
                  <a:t>
</a:t>
                </a:r>
                <a:fld id="{4C8FF620-B18D-4506-BB44-CA46FB121104}" type="PERCENTAGE">
                  <a:rPr lang="en-US" sz="1200" baseline="0"/>
                  <a:pPr>
                    <a:defRPr sz="1200" b="1">
                      <a:solidFill>
                        <a:schemeClr val="tx1"/>
                      </a:solidFill>
                    </a:defRPr>
                  </a:pPr>
                  <a:t>[PERCENTAGE]</a:t>
                </a:fld>
                <a:endParaRPr lang="en-US" sz="1200" baseline="0"/>
              </a:p>
            </c:rich>
          </c:tx>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7819813661551215"/>
                  <c:h val="0.26698068514463097"/>
                </c:manualLayout>
              </c15:layout>
              <c15:dlblFieldTable/>
              <c15:showDataLabelsRange val="0"/>
            </c:ext>
          </c:extLst>
        </c:dLbl>
      </c:pivotFmt>
    </c:pivotFmts>
    <c:plotArea>
      <c:layout>
        <c:manualLayout>
          <c:layoutTarget val="inner"/>
          <c:xMode val="edge"/>
          <c:yMode val="edge"/>
          <c:x val="0.31353699733975482"/>
          <c:y val="0.20296497223881257"/>
          <c:w val="0.33095290877880917"/>
          <c:h val="0.59992276269899203"/>
        </c:manualLayout>
      </c:layout>
      <c:doughnutChart>
        <c:varyColors val="1"/>
        <c:ser>
          <c:idx val="0"/>
          <c:order val="0"/>
          <c:tx>
            <c:strRef>
              <c:f>'Pie Type'!$B$1</c:f>
              <c:strCache>
                <c:ptCount val="1"/>
                <c:pt idx="0">
                  <c:v>Total</c:v>
                </c:pt>
              </c:strCache>
            </c:strRef>
          </c:tx>
          <c:spPr>
            <a:ln>
              <a:solidFill>
                <a:schemeClr val="tx1"/>
              </a:solidFill>
            </a:ln>
          </c:spPr>
          <c:dPt>
            <c:idx val="0"/>
            <c:bubble3D val="0"/>
            <c:spPr>
              <a:solidFill>
                <a:srgbClr val="7030A0"/>
              </a:solidFill>
              <a:ln w="19050">
                <a:solidFill>
                  <a:schemeClr val="tx1"/>
                </a:solidFill>
              </a:ln>
              <a:effectLst/>
            </c:spPr>
            <c:extLst>
              <c:ext xmlns:c16="http://schemas.microsoft.com/office/drawing/2014/chart" uri="{C3380CC4-5D6E-409C-BE32-E72D297353CC}">
                <c16:uniqueId val="{00000001-613A-4E61-BBD5-A5CFDF812731}"/>
              </c:ext>
            </c:extLst>
          </c:dPt>
          <c:dPt>
            <c:idx val="1"/>
            <c:bubble3D val="0"/>
            <c:spPr>
              <a:solidFill>
                <a:srgbClr val="7030A0"/>
              </a:solidFill>
              <a:ln w="19050">
                <a:solidFill>
                  <a:schemeClr val="tx1"/>
                </a:solidFill>
              </a:ln>
              <a:effectLst/>
            </c:spPr>
            <c:extLst>
              <c:ext xmlns:c16="http://schemas.microsoft.com/office/drawing/2014/chart" uri="{C3380CC4-5D6E-409C-BE32-E72D297353CC}">
                <c16:uniqueId val="{00000003-613A-4E61-BBD5-A5CFDF812731}"/>
              </c:ext>
            </c:extLst>
          </c:dPt>
          <c:dPt>
            <c:idx val="2"/>
            <c:bubble3D val="0"/>
            <c:spPr>
              <a:solidFill>
                <a:schemeClr val="accent5">
                  <a:lumMod val="60000"/>
                  <a:lumOff val="40000"/>
                </a:schemeClr>
              </a:solidFill>
              <a:ln w="19050">
                <a:solidFill>
                  <a:schemeClr val="tx1"/>
                </a:solidFill>
              </a:ln>
              <a:effectLst/>
            </c:spPr>
            <c:extLst>
              <c:ext xmlns:c16="http://schemas.microsoft.com/office/drawing/2014/chart" uri="{C3380CC4-5D6E-409C-BE32-E72D297353CC}">
                <c16:uniqueId val="{00000005-613A-4E61-BBD5-A5CFDF812731}"/>
              </c:ext>
            </c:extLst>
          </c:dPt>
          <c:dLbls>
            <c:dLbl>
              <c:idx val="0"/>
              <c:layout>
                <c:manualLayout>
                  <c:x val="0.17971380581167665"/>
                  <c:y val="-9.749624393893204E-2"/>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25647036900812"/>
                      <c:h val="0.25634857433583297"/>
                    </c:manualLayout>
                  </c15:layout>
                </c:ext>
                <c:ext xmlns:c16="http://schemas.microsoft.com/office/drawing/2014/chart" uri="{C3380CC4-5D6E-409C-BE32-E72D297353CC}">
                  <c16:uniqueId val="{00000001-613A-4E61-BBD5-A5CFDF812731}"/>
                </c:ext>
              </c:extLst>
            </c:dLbl>
            <c:dLbl>
              <c:idx val="1"/>
              <c:layout>
                <c:manualLayout>
                  <c:x val="0.17971380581167665"/>
                  <c:y val="-9.749624393893204E-2"/>
                </c:manualLayout>
              </c:layout>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025647036900812"/>
                      <c:h val="0.25634857433583297"/>
                    </c:manualLayout>
                  </c15:layout>
                </c:ext>
                <c:ext xmlns:c16="http://schemas.microsoft.com/office/drawing/2014/chart" uri="{C3380CC4-5D6E-409C-BE32-E72D297353CC}">
                  <c16:uniqueId val="{00000003-613A-4E61-BBD5-A5CFDF812731}"/>
                </c:ext>
              </c:extLst>
            </c:dLbl>
            <c:dLbl>
              <c:idx val="2"/>
              <c:layout>
                <c:manualLayout>
                  <c:x val="-0.16680402305914488"/>
                  <c:y val="-0.10816494127015724"/>
                </c:manualLayout>
              </c:layout>
              <c:tx>
                <c:rich>
                  <a:bodyPr rot="0" spcFirstLastPara="1" vertOverflow="clip" horzOverflow="clip"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fld id="{5FE2D977-CE57-44F6-AB0D-69F0AAB0F8CA}" type="CATEGORYNAME">
                      <a:rPr lang="en-US" sz="1200"/>
                      <a:pPr>
                        <a:defRPr sz="1200" b="1">
                          <a:solidFill>
                            <a:schemeClr val="tx1"/>
                          </a:solidFill>
                        </a:defRPr>
                      </a:pPr>
                      <a:t>[CATEGORY NAME]</a:t>
                    </a:fld>
                    <a:r>
                      <a:rPr lang="en-US" sz="1200" baseline="0"/>
                      <a:t>
</a:t>
                    </a:r>
                    <a:fld id="{4C8FF620-B18D-4506-BB44-CA46FB121104}" type="PERCENTAGE">
                      <a:rPr lang="en-US" sz="1200" baseline="0"/>
                      <a:pPr>
                        <a:defRPr sz="1200" b="1">
                          <a:solidFill>
                            <a:schemeClr val="tx1"/>
                          </a:solidFill>
                        </a:defRPr>
                      </a:pPr>
                      <a:t>[PERCENTAGE]</a:t>
                    </a:fld>
                    <a:endParaRPr lang="en-US" sz="1200" baseline="0"/>
                  </a:p>
                </c:rich>
              </c:tx>
              <c:spPr>
                <a:solidFill>
                  <a:srgbClr val="A02B93">
                    <a:lumMod val="20000"/>
                    <a:lumOff val="80000"/>
                  </a:srgbClr>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7819813661551215"/>
                      <c:h val="0.26698068514463097"/>
                    </c:manualLayout>
                  </c15:layout>
                  <c15:dlblFieldTable/>
                  <c15:showDataLabelsRange val="0"/>
                </c:ext>
                <c:ext xmlns:c16="http://schemas.microsoft.com/office/drawing/2014/chart" uri="{C3380CC4-5D6E-409C-BE32-E72D297353CC}">
                  <c16:uniqueId val="{00000005-613A-4E61-BBD5-A5CFDF812731}"/>
                </c:ext>
              </c:extLst>
            </c:dLbl>
            <c:spPr>
              <a:solidFill>
                <a:schemeClr val="accent5">
                  <a:lumMod val="20000"/>
                  <a:lumOff val="80000"/>
                </a:schemeClr>
              </a:solidFill>
              <a:ln>
                <a:solidFill>
                  <a:schemeClr val="tx1"/>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'Pie Type'!$A$2:$A$5</c:f>
              <c:strCache>
                <c:ptCount val="3"/>
                <c:pt idx="0">
                  <c:v>Macro</c:v>
                </c:pt>
                <c:pt idx="1">
                  <c:v>Micro</c:v>
                </c:pt>
                <c:pt idx="2">
                  <c:v>Nano</c:v>
                </c:pt>
              </c:strCache>
            </c:strRef>
          </c:cat>
          <c:val>
            <c:numRef>
              <c:f>'Pie Type'!$B$2:$B$5</c:f>
              <c:numCache>
                <c:formatCode>General</c:formatCode>
                <c:ptCount val="3"/>
                <c:pt idx="0">
                  <c:v>4</c:v>
                </c:pt>
                <c:pt idx="1">
                  <c:v>8</c:v>
                </c:pt>
                <c:pt idx="2">
                  <c:v>12</c:v>
                </c:pt>
              </c:numCache>
            </c:numRef>
          </c:val>
          <c:extLst>
            <c:ext xmlns:c16="http://schemas.microsoft.com/office/drawing/2014/chart" uri="{C3380CC4-5D6E-409C-BE32-E72D297353CC}">
              <c16:uniqueId val="{00000006-613A-4E61-BBD5-A5CFDF812731}"/>
            </c:ext>
          </c:extLst>
        </c:ser>
        <c:dLbls>
          <c:showLegendKey val="0"/>
          <c:showVal val="0"/>
          <c:showCatName val="0"/>
          <c:showSerName val="0"/>
          <c:showPercent val="0"/>
          <c:showBubbleSize val="0"/>
          <c:showLeaderLines val="0"/>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Final_Influencer_Rating_Sheet(1).xlsx]Payout vs Eng %!PivotTable5</c:name>
    <c:fmtId val="3"/>
  </c:pivotSource>
  <c:chart>
    <c:title>
      <c:tx>
        <c:rich>
          <a:bodyPr rot="0" spcFirstLastPara="1" vertOverflow="ellipsis" vert="horz" wrap="square" anchor="ctr" anchorCtr="1"/>
          <a:lstStyle/>
          <a:p>
            <a:pPr>
              <a:defRPr sz="1400" b="1" i="0" u="none" strike="noStrike" kern="1200" spc="0" baseline="0">
                <a:solidFill>
                  <a:schemeClr val="accent5">
                    <a:lumMod val="20000"/>
                    <a:lumOff val="80000"/>
                  </a:schemeClr>
                </a:solidFill>
                <a:latin typeface="+mn-lt"/>
                <a:ea typeface="+mn-ea"/>
                <a:cs typeface="+mn-cs"/>
              </a:defRPr>
            </a:pPr>
            <a:r>
              <a:rPr lang="en-IN"/>
              <a:t>Payout vs Eng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5">
                  <a:lumMod val="20000"/>
                  <a:lumOff val="80000"/>
                </a:schemeClr>
              </a:solidFill>
              <a:latin typeface="+mn-lt"/>
              <a:ea typeface="+mn-ea"/>
              <a:cs typeface="+mn-cs"/>
            </a:defRPr>
          </a:pPr>
          <a:endParaRPr lang="en-US"/>
        </a:p>
      </c:txPr>
    </c:title>
    <c:autoTitleDeleted val="0"/>
    <c:pivotFmts>
      <c:pivotFmt>
        <c:idx val="0"/>
        <c:spPr>
          <a:solidFill>
            <a:schemeClr val="accent4"/>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alpha val="65000"/>
              </a:srgb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alpha val="65000"/>
              </a:srgbClr>
            </a:solidFill>
            <a:round/>
          </a:ln>
          <a:effectLst/>
        </c:spPr>
        <c:marker>
          <c:symbol val="none"/>
        </c:marker>
        <c:dLbl>
          <c:idx val="0"/>
          <c:layout>
            <c:manualLayout>
              <c:x val="-4.778972520908005E-2"/>
              <c:y val="-5.75858250276855E-2"/>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alpha val="65000"/>
              </a:srgbClr>
            </a:solidFill>
            <a:round/>
          </a:ln>
          <a:effectLst/>
        </c:spPr>
        <c:marker>
          <c:symbol val="none"/>
        </c:marker>
        <c:dLbl>
          <c:idx val="0"/>
          <c:layout>
            <c:manualLayout>
              <c:x val="-4.3010752688172067E-2"/>
              <c:y val="5.3156146179402078E-2"/>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alpha val="65000"/>
              </a:srgb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alpha val="65000"/>
              </a:srgbClr>
            </a:solidFill>
            <a:round/>
          </a:ln>
          <a:effectLst/>
        </c:spPr>
        <c:marker>
          <c:symbol val="none"/>
        </c:marker>
        <c:dLbl>
          <c:idx val="0"/>
          <c:layout>
            <c:manualLayout>
              <c:x val="-4.3010752688172067E-2"/>
              <c:y val="5.3156146179402078E-2"/>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alpha val="65000"/>
              </a:srgbClr>
            </a:solidFill>
            <a:round/>
          </a:ln>
          <a:effectLst/>
        </c:spPr>
        <c:marker>
          <c:symbol val="none"/>
        </c:marker>
        <c:dLbl>
          <c:idx val="0"/>
          <c:layout>
            <c:manualLayout>
              <c:x val="-4.778972520908005E-2"/>
              <c:y val="-5.75858250276855E-2"/>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40000"/>
              <a:lumOff val="60000"/>
            </a:schemeClr>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rgbClr val="7030A0">
                <a:alpha val="65000"/>
              </a:srgbClr>
            </a:solidFill>
            <a:round/>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accent5">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rgbClr val="7030A0">
                <a:alpha val="65000"/>
              </a:srgbClr>
            </a:solidFill>
            <a:round/>
          </a:ln>
          <a:effectLst/>
        </c:spPr>
        <c:marker>
          <c:symbol val="none"/>
        </c:marker>
        <c:dLbl>
          <c:idx val="0"/>
          <c:layout>
            <c:manualLayout>
              <c:x val="-5.8600948571030133E-2"/>
              <c:y val="5.9123577260220418E-2"/>
            </c:manualLayout>
          </c:layout>
          <c:tx>
            <c:rich>
              <a:bodyPr rot="0" spcFirstLastPara="1" vertOverflow="ellipsis" vert="horz" wrap="square" anchor="ctr" anchorCtr="1"/>
              <a:lstStyle/>
              <a:p>
                <a:pPr>
                  <a:defRPr sz="1000" b="1" i="0" u="none" strike="noStrike" kern="1200" baseline="0">
                    <a:solidFill>
                      <a:schemeClr val="accent5">
                        <a:lumMod val="20000"/>
                        <a:lumOff val="80000"/>
                      </a:schemeClr>
                    </a:solidFill>
                    <a:latin typeface="+mn-lt"/>
                    <a:ea typeface="+mn-ea"/>
                    <a:cs typeface="+mn-cs"/>
                  </a:defRPr>
                </a:pPr>
                <a:fld id="{E3EB957D-78E6-41BE-8D82-4F1843B82E52}" type="VALUE">
                  <a:rPr lang="en-US">
                    <a:solidFill>
                      <a:schemeClr val="tx1"/>
                    </a:solidFill>
                  </a:rPr>
                  <a:pPr>
                    <a:defRPr sz="1000"/>
                  </a:pPr>
                  <a:t>[VALUE]</a:t>
                </a:fld>
                <a:endParaRPr lang="en-IN"/>
              </a:p>
            </c:rich>
          </c:tx>
          <c:spPr>
            <a:noFill/>
            <a:ln>
              <a:noFill/>
            </a:ln>
            <a:effectLst/>
          </c:spPr>
          <c:txPr>
            <a:bodyPr rot="0" spcFirstLastPara="1" vertOverflow="ellipsis" vert="horz" wrap="square" anchor="ctr" anchorCtr="1"/>
            <a:lstStyle/>
            <a:p>
              <a:pPr>
                <a:defRPr sz="1000" b="1" i="0" u="none" strike="noStrike" kern="1200" baseline="0">
                  <a:solidFill>
                    <a:schemeClr val="accent5">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ln w="28575" cap="rnd">
            <a:solidFill>
              <a:srgbClr val="7030A0">
                <a:alpha val="65000"/>
              </a:srgbClr>
            </a:solidFill>
            <a:round/>
          </a:ln>
          <a:effectLst/>
        </c:spPr>
        <c:marker>
          <c:symbol val="none"/>
        </c:marker>
        <c:dLbl>
          <c:idx val="0"/>
          <c:layout>
            <c:manualLayout>
              <c:x val="-5.8600948571030133E-2"/>
              <c:y val="5.9123577260220418E-2"/>
            </c:manualLayout>
          </c:layout>
          <c:tx>
            <c:rich>
              <a:bodyPr rot="0" spcFirstLastPara="1" vertOverflow="ellipsis" vert="horz" wrap="square" anchor="ctr" anchorCtr="1"/>
              <a:lstStyle/>
              <a:p>
                <a:pPr>
                  <a:defRPr sz="1000" b="1" i="0" u="none" strike="noStrike" kern="1200" baseline="0">
                    <a:solidFill>
                      <a:schemeClr val="accent5">
                        <a:lumMod val="20000"/>
                        <a:lumOff val="80000"/>
                      </a:schemeClr>
                    </a:solidFill>
                    <a:latin typeface="+mn-lt"/>
                    <a:ea typeface="+mn-ea"/>
                    <a:cs typeface="+mn-cs"/>
                  </a:defRPr>
                </a:pPr>
                <a:fld id="{E3EB957D-78E6-41BE-8D82-4F1843B82E52}" type="VALUE">
                  <a:rPr lang="en-US">
                    <a:solidFill>
                      <a:schemeClr val="tx1"/>
                    </a:solidFill>
                  </a:rPr>
                  <a:pPr>
                    <a:defRPr sz="1000"/>
                  </a:pPr>
                  <a:t>[VALUE]</a:t>
                </a:fld>
                <a:endParaRPr lang="en-IN"/>
              </a:p>
            </c:rich>
          </c:tx>
          <c:spPr>
            <a:noFill/>
            <a:ln>
              <a:noFill/>
            </a:ln>
            <a:effectLst/>
          </c:spPr>
          <c:txPr>
            <a:bodyPr rot="0" spcFirstLastPara="1" vertOverflow="ellipsis" vert="horz" wrap="square" anchor="ctr" anchorCtr="1"/>
            <a:lstStyle/>
            <a:p>
              <a:pPr>
                <a:defRPr sz="1000" b="1" i="0" u="none" strike="noStrike" kern="1200" baseline="0">
                  <a:solidFill>
                    <a:schemeClr val="accent5">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ln w="28575" cap="rnd">
            <a:solidFill>
              <a:srgbClr val="7030A0">
                <a:alpha val="65000"/>
              </a:srgbClr>
            </a:solidFill>
            <a:round/>
          </a:ln>
          <a:effectLst/>
        </c:spPr>
        <c:marker>
          <c:symbol val="none"/>
        </c:marker>
      </c:pivotFmt>
    </c:pivotFmts>
    <c:plotArea>
      <c:layout/>
      <c:barChart>
        <c:barDir val="col"/>
        <c:grouping val="clustered"/>
        <c:varyColors val="0"/>
        <c:ser>
          <c:idx val="0"/>
          <c:order val="0"/>
          <c:tx>
            <c:strRef>
              <c:f>'Payout vs Eng %'!$B$3</c:f>
              <c:strCache>
                <c:ptCount val="1"/>
                <c:pt idx="0">
                  <c:v>Sum of Monthly Payout / Video</c:v>
                </c:pt>
              </c:strCache>
            </c:strRef>
          </c:tx>
          <c:spPr>
            <a:solidFill>
              <a:schemeClr val="accent5">
                <a:lumMod val="40000"/>
                <a:lumOff val="60000"/>
              </a:schemeClr>
            </a:solidFill>
            <a:ln w="15875">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20000"/>
                        <a:lumOff val="8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'Payout vs Eng %'!$A$4:$A$7</c:f>
              <c:strCache>
                <c:ptCount val="3"/>
                <c:pt idx="0">
                  <c:v>Macro</c:v>
                </c:pt>
                <c:pt idx="1">
                  <c:v>Micro</c:v>
                </c:pt>
                <c:pt idx="2">
                  <c:v>Nano</c:v>
                </c:pt>
              </c:strCache>
            </c:strRef>
          </c:cat>
          <c:val>
            <c:numRef>
              <c:f>'Payout vs Eng %'!$B$4:$B$7</c:f>
              <c:numCache>
                <c:formatCode>General</c:formatCode>
                <c:ptCount val="3"/>
                <c:pt idx="0">
                  <c:v>48000</c:v>
                </c:pt>
                <c:pt idx="1">
                  <c:v>64000</c:v>
                </c:pt>
                <c:pt idx="2">
                  <c:v>60000</c:v>
                </c:pt>
              </c:numCache>
            </c:numRef>
          </c:val>
          <c:extLst>
            <c:ext xmlns:c16="http://schemas.microsoft.com/office/drawing/2014/chart" uri="{C3380CC4-5D6E-409C-BE32-E72D297353CC}">
              <c16:uniqueId val="{00000000-021C-4697-B492-87D912E0F5AF}"/>
            </c:ext>
          </c:extLst>
        </c:ser>
        <c:dLbls>
          <c:showLegendKey val="0"/>
          <c:showVal val="1"/>
          <c:showCatName val="0"/>
          <c:showSerName val="0"/>
          <c:showPercent val="0"/>
          <c:showBubbleSize val="0"/>
        </c:dLbls>
        <c:gapWidth val="219"/>
        <c:overlap val="-27"/>
        <c:axId val="953029216"/>
        <c:axId val="953042656"/>
      </c:barChart>
      <c:lineChart>
        <c:grouping val="standard"/>
        <c:varyColors val="0"/>
        <c:ser>
          <c:idx val="1"/>
          <c:order val="1"/>
          <c:tx>
            <c:strRef>
              <c:f>'Payout vs Eng %'!$C$3</c:f>
              <c:strCache>
                <c:ptCount val="1"/>
                <c:pt idx="0">
                  <c:v>Average of Engagement Rate</c:v>
                </c:pt>
              </c:strCache>
            </c:strRef>
          </c:tx>
          <c:spPr>
            <a:ln w="28575" cap="rnd">
              <a:solidFill>
                <a:srgbClr val="7030A0">
                  <a:alpha val="65000"/>
                </a:srgbClr>
              </a:solidFill>
              <a:round/>
            </a:ln>
            <a:effectLst/>
          </c:spPr>
          <c:marker>
            <c:symbol val="none"/>
          </c:marker>
          <c:dPt>
            <c:idx val="0"/>
            <c:marker>
              <c:symbol val="none"/>
            </c:marker>
            <c:bubble3D val="0"/>
            <c:extLst>
              <c:ext xmlns:c16="http://schemas.microsoft.com/office/drawing/2014/chart" uri="{C3380CC4-5D6E-409C-BE32-E72D297353CC}">
                <c16:uniqueId val="{00000001-021C-4697-B492-87D912E0F5AF}"/>
              </c:ext>
            </c:extLst>
          </c:dPt>
          <c:dPt>
            <c:idx val="1"/>
            <c:marker>
              <c:symbol val="none"/>
            </c:marker>
            <c:bubble3D val="0"/>
            <c:spPr>
              <a:ln w="28575" cap="rnd">
                <a:solidFill>
                  <a:srgbClr val="7030A0">
                    <a:alpha val="65000"/>
                  </a:srgbClr>
                </a:solidFill>
                <a:round/>
              </a:ln>
              <a:effectLst/>
            </c:spPr>
            <c:extLst>
              <c:ext xmlns:c16="http://schemas.microsoft.com/office/drawing/2014/chart" uri="{C3380CC4-5D6E-409C-BE32-E72D297353CC}">
                <c16:uniqueId val="{00000002-021C-4697-B492-87D912E0F5AF}"/>
              </c:ext>
            </c:extLst>
          </c:dPt>
          <c:dPt>
            <c:idx val="2"/>
            <c:marker>
              <c:symbol val="none"/>
            </c:marker>
            <c:bubble3D val="0"/>
            <c:extLst>
              <c:ext xmlns:c16="http://schemas.microsoft.com/office/drawing/2014/chart" uri="{C3380CC4-5D6E-409C-BE32-E72D297353CC}">
                <c16:uniqueId val="{00000004-013A-4105-B36F-60F6108677BC}"/>
              </c:ext>
            </c:extLst>
          </c:dPt>
          <c:dLbls>
            <c:dLbl>
              <c:idx val="0"/>
              <c:layout>
                <c:manualLayout>
                  <c:x val="-5.8600948571030133E-2"/>
                  <c:y val="5.9123577260220418E-2"/>
                </c:manualLayout>
              </c:layout>
              <c:tx>
                <c:rich>
                  <a:bodyPr/>
                  <a:lstStyle/>
                  <a:p>
                    <a:fld id="{E3EB957D-78E6-41BE-8D82-4F1843B82E52}" type="VALUE">
                      <a:rPr lang="en-US">
                        <a:solidFill>
                          <a:schemeClr val="tx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021C-4697-B492-87D912E0F5AF}"/>
                </c:ext>
              </c:extLst>
            </c:dLbl>
            <c:dLbl>
              <c:idx val="1"/>
              <c:layout>
                <c:manualLayout>
                  <c:x val="-5.8600948571030133E-2"/>
                  <c:y val="5.9123577260220418E-2"/>
                </c:manualLayout>
              </c:layout>
              <c:tx>
                <c:rich>
                  <a:bodyPr/>
                  <a:lstStyle/>
                  <a:p>
                    <a:fld id="{E3EB957D-78E6-41BE-8D82-4F1843B82E52}" type="VALUE">
                      <a:rPr lang="en-US">
                        <a:solidFill>
                          <a:schemeClr val="tx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021C-4697-B492-87D912E0F5AF}"/>
                </c:ext>
              </c:extLst>
            </c:dLbl>
            <c:spPr>
              <a:noFill/>
              <a:ln>
                <a:noFill/>
              </a:ln>
              <a:effectLst/>
            </c:spPr>
            <c:txPr>
              <a:bodyPr rot="0" spcFirstLastPara="1" vertOverflow="ellipsis" vert="horz" wrap="square" anchor="ctr" anchorCtr="1"/>
              <a:lstStyle/>
              <a:p>
                <a:pPr>
                  <a:defRPr sz="1000" b="1" i="0" u="none" strike="noStrike" kern="1200" baseline="0">
                    <a:solidFill>
                      <a:schemeClr val="accent5">
                        <a:lumMod val="20000"/>
                        <a:lumOff val="8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'Payout vs Eng %'!$A$4:$A$7</c:f>
              <c:strCache>
                <c:ptCount val="3"/>
                <c:pt idx="0">
                  <c:v>Macro</c:v>
                </c:pt>
                <c:pt idx="1">
                  <c:v>Micro</c:v>
                </c:pt>
                <c:pt idx="2">
                  <c:v>Nano</c:v>
                </c:pt>
              </c:strCache>
            </c:strRef>
          </c:cat>
          <c:val>
            <c:numRef>
              <c:f>'Payout vs Eng %'!$C$4:$C$7</c:f>
              <c:numCache>
                <c:formatCode>0.00%</c:formatCode>
                <c:ptCount val="3"/>
                <c:pt idx="0">
                  <c:v>1.085E-2</c:v>
                </c:pt>
                <c:pt idx="1">
                  <c:v>1.3825E-2</c:v>
                </c:pt>
                <c:pt idx="2">
                  <c:v>2.4650000000000005E-2</c:v>
                </c:pt>
              </c:numCache>
            </c:numRef>
          </c:val>
          <c:smooth val="0"/>
          <c:extLst>
            <c:ext xmlns:c16="http://schemas.microsoft.com/office/drawing/2014/chart" uri="{C3380CC4-5D6E-409C-BE32-E72D297353CC}">
              <c16:uniqueId val="{00000003-021C-4697-B492-87D912E0F5AF}"/>
            </c:ext>
          </c:extLst>
        </c:ser>
        <c:dLbls>
          <c:showLegendKey val="0"/>
          <c:showVal val="1"/>
          <c:showCatName val="0"/>
          <c:showSerName val="0"/>
          <c:showPercent val="0"/>
          <c:showBubbleSize val="0"/>
        </c:dLbls>
        <c:marker val="1"/>
        <c:smooth val="0"/>
        <c:axId val="953058976"/>
        <c:axId val="953058496"/>
      </c:lineChart>
      <c:catAx>
        <c:axId val="95302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5">
                    <a:lumMod val="20000"/>
                    <a:lumOff val="80000"/>
                  </a:schemeClr>
                </a:solidFill>
                <a:latin typeface="+mn-lt"/>
                <a:ea typeface="+mn-ea"/>
                <a:cs typeface="+mn-cs"/>
              </a:defRPr>
            </a:pPr>
            <a:endParaRPr lang="en-US"/>
          </a:p>
        </c:txPr>
        <c:crossAx val="953042656"/>
        <c:crosses val="autoZero"/>
        <c:auto val="1"/>
        <c:lblAlgn val="ctr"/>
        <c:lblOffset val="100"/>
        <c:noMultiLvlLbl val="0"/>
      </c:catAx>
      <c:valAx>
        <c:axId val="9530426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accent5">
                    <a:lumMod val="20000"/>
                    <a:lumOff val="80000"/>
                  </a:schemeClr>
                </a:solidFill>
                <a:latin typeface="+mn-lt"/>
                <a:ea typeface="+mn-ea"/>
                <a:cs typeface="+mn-cs"/>
              </a:defRPr>
            </a:pPr>
            <a:endParaRPr lang="en-US"/>
          </a:p>
        </c:txPr>
        <c:crossAx val="953029216"/>
        <c:crosses val="autoZero"/>
        <c:crossBetween val="between"/>
      </c:valAx>
      <c:valAx>
        <c:axId val="9530584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accent5">
                    <a:lumMod val="20000"/>
                    <a:lumOff val="80000"/>
                  </a:schemeClr>
                </a:solidFill>
                <a:latin typeface="+mn-lt"/>
                <a:ea typeface="+mn-ea"/>
                <a:cs typeface="+mn-cs"/>
              </a:defRPr>
            </a:pPr>
            <a:endParaRPr lang="en-US"/>
          </a:p>
        </c:txPr>
        <c:crossAx val="953058976"/>
        <c:crosses val="max"/>
        <c:crossBetween val="between"/>
      </c:valAx>
      <c:catAx>
        <c:axId val="953058976"/>
        <c:scaling>
          <c:orientation val="minMax"/>
        </c:scaling>
        <c:delete val="1"/>
        <c:axPos val="b"/>
        <c:numFmt formatCode="General" sourceLinked="1"/>
        <c:majorTickMark val="out"/>
        <c:minorTickMark val="none"/>
        <c:tickLblPos val="nextTo"/>
        <c:crossAx val="9530584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accent5">
                  <a:lumMod val="20000"/>
                  <a:lumOff val="8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b="1">
          <a:solidFill>
            <a:schemeClr val="accent5">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Final_Influencer_Rating_Sheet(1).xlsx]Follower wise Eng%!PivotTable1</c:name>
    <c:fmtId val="15"/>
  </c:pivotSource>
  <c:chart>
    <c:title>
      <c:tx>
        <c:rich>
          <a:bodyPr rot="0" spcFirstLastPara="1" vertOverflow="ellipsis" vert="horz" wrap="square" anchor="ctr" anchorCtr="1"/>
          <a:lstStyle/>
          <a:p>
            <a:pPr>
              <a:defRPr sz="1400" b="0" i="0" u="none" strike="noStrike" kern="1200" spc="0" baseline="0">
                <a:solidFill>
                  <a:schemeClr val="accent5">
                    <a:lumMod val="20000"/>
                    <a:lumOff val="80000"/>
                  </a:schemeClr>
                </a:solidFill>
                <a:latin typeface="+mn-lt"/>
                <a:ea typeface="+mn-ea"/>
                <a:cs typeface="+mn-cs"/>
              </a:defRPr>
            </a:pPr>
            <a:r>
              <a:rPr lang="en-IN"/>
              <a:t>Followers wise Eng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20000"/>
                  <a:lumOff val="80000"/>
                </a:schemeClr>
              </a:solidFill>
              <a:latin typeface="+mn-lt"/>
              <a:ea typeface="+mn-ea"/>
              <a:cs typeface="+mn-cs"/>
            </a:defRPr>
          </a:pPr>
          <a:endParaRPr lang="en-US"/>
        </a:p>
      </c:txPr>
    </c:title>
    <c:autoTitleDeleted val="0"/>
    <c:pivotFmts>
      <c:pivotFmt>
        <c:idx val="0"/>
        <c:spPr>
          <a:solidFill>
            <a:srgbClr val="00B0F0"/>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alpha val="7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alpha val="70000"/>
              </a:srgbClr>
            </a:solidFill>
            <a:round/>
          </a:ln>
          <a:effectLst/>
        </c:spPr>
        <c:marker>
          <c:symbol val="none"/>
        </c:marker>
        <c:dLbl>
          <c:idx val="0"/>
          <c:layout>
            <c:manualLayout>
              <c:x val="-4.0728831725616289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alpha val="70000"/>
              </a:srgbClr>
            </a:solidFill>
            <a:round/>
          </a:ln>
          <a:effectLst/>
        </c:spPr>
        <c:marker>
          <c:symbol val="none"/>
        </c:marker>
        <c:dLbl>
          <c:idx val="0"/>
          <c:layout>
            <c:manualLayout>
              <c:x val="-4.0728831725616289E-2"/>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alpha val="7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alpha val="70000"/>
              </a:srgbClr>
            </a:solidFill>
            <a:round/>
          </a:ln>
          <a:effectLst/>
        </c:spPr>
        <c:marker>
          <c:symbol val="none"/>
        </c:marker>
        <c:dLbl>
          <c:idx val="0"/>
          <c:layout>
            <c:manualLayout>
              <c:x val="-4.0728831725616289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alpha val="70000"/>
              </a:srgbClr>
            </a:solidFill>
            <a:round/>
          </a:ln>
          <a:effectLst/>
        </c:spPr>
        <c:marker>
          <c:symbol val="none"/>
        </c:marker>
        <c:dLbl>
          <c:idx val="0"/>
          <c:layout>
            <c:manualLayout>
              <c:x val="-4.0728831725616289E-2"/>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F0"/>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0000">
                <a:alpha val="7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FF0000">
                <a:alpha val="70000"/>
              </a:srgbClr>
            </a:solidFill>
            <a:round/>
          </a:ln>
          <a:effectLst/>
        </c:spPr>
        <c:marker>
          <c:symbol val="none"/>
        </c:marker>
        <c:dLbl>
          <c:idx val="0"/>
          <c:layout>
            <c:manualLayout>
              <c:x val="-4.0728831725616289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FF0000">
                <a:alpha val="70000"/>
              </a:srgbClr>
            </a:solidFill>
            <a:round/>
          </a:ln>
          <a:effectLst/>
        </c:spPr>
        <c:marker>
          <c:symbol val="none"/>
        </c:marker>
        <c:dLbl>
          <c:idx val="0"/>
          <c:layout>
            <c:manualLayout>
              <c:x val="-4.0728831725616289E-2"/>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40000"/>
              <a:lumOff val="60000"/>
            </a:schemeClr>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7030A0">
                <a:alpha val="70000"/>
              </a:srgb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rgbClr val="7030A0">
                <a:alpha val="70000"/>
              </a:srgbClr>
            </a:solidFill>
            <a:round/>
          </a:ln>
          <a:effectLst/>
        </c:spPr>
        <c:marker>
          <c:symbol val="none"/>
        </c:marker>
        <c:dLbl>
          <c:idx val="0"/>
          <c:layout>
            <c:manualLayout>
              <c:x val="-6.0076201361892075E-2"/>
              <c:y val="5.5555430073258069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rgbClr val="7030A0">
                <a:alpha val="70000"/>
              </a:srgbClr>
            </a:solidFill>
            <a:round/>
          </a:ln>
          <a:effectLst/>
        </c:spPr>
        <c:marker>
          <c:symbol val="none"/>
        </c:marker>
        <c:dLbl>
          <c:idx val="0"/>
          <c:layout>
            <c:manualLayout>
              <c:x val="-6.0076201361892075E-2"/>
              <c:y val="5.5555430073258069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rgbClr val="7030A0">
                <a:alpha val="70000"/>
              </a:srgbClr>
            </a:solidFill>
            <a:round/>
          </a:ln>
          <a:effectLst/>
        </c:spPr>
        <c:marker>
          <c:symbol val="none"/>
        </c:marker>
        <c:dLbl>
          <c:idx val="0"/>
          <c:tx>
            <c:rich>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fld id="{6EC2D8B1-4F46-4DA1-9E50-C28E2F9F9286}" type="VALUE">
                  <a:rPr lang="en-US">
                    <a:solidFill>
                      <a:schemeClr val="bg1"/>
                    </a:solidFill>
                  </a:rPr>
                  <a:pPr>
                    <a:defRPr>
                      <a:solidFill>
                        <a:schemeClr val="tx1"/>
                      </a:solidFill>
                    </a:defRPr>
                  </a:pPr>
                  <a:t>[VALUE]</a:t>
                </a:fld>
                <a:endParaRPr lang="en-IN"/>
              </a:p>
            </c:rich>
          </c:tx>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'Follower wise Eng%'!$B$3</c:f>
              <c:strCache>
                <c:ptCount val="1"/>
                <c:pt idx="0">
                  <c:v>Average of Followers</c:v>
                </c:pt>
              </c:strCache>
            </c:strRef>
          </c:tx>
          <c:spPr>
            <a:solidFill>
              <a:schemeClr val="accent5">
                <a:lumMod val="40000"/>
                <a:lumOff val="60000"/>
              </a:schemeClr>
            </a:solidFill>
            <a:ln w="15875">
              <a:solidFill>
                <a:schemeClr val="tx1"/>
              </a:solidFill>
            </a:ln>
            <a:effectLst/>
          </c:spPr>
          <c:invertIfNegative val="0"/>
          <c:cat>
            <c:strRef>
              <c:f>'Follower wise Eng%'!$A$4:$A$7</c:f>
              <c:strCache>
                <c:ptCount val="3"/>
                <c:pt idx="0">
                  <c:v>Macro</c:v>
                </c:pt>
                <c:pt idx="1">
                  <c:v>Micro</c:v>
                </c:pt>
                <c:pt idx="2">
                  <c:v>Nano</c:v>
                </c:pt>
              </c:strCache>
            </c:strRef>
          </c:cat>
          <c:val>
            <c:numRef>
              <c:f>'Follower wise Eng%'!$B$4:$B$7</c:f>
              <c:numCache>
                <c:formatCode>General</c:formatCode>
                <c:ptCount val="3"/>
                <c:pt idx="0">
                  <c:v>105547.5</c:v>
                </c:pt>
                <c:pt idx="1">
                  <c:v>43987.5</c:v>
                </c:pt>
                <c:pt idx="2">
                  <c:v>21991.666666666668</c:v>
                </c:pt>
              </c:numCache>
            </c:numRef>
          </c:val>
          <c:extLst>
            <c:ext xmlns:c16="http://schemas.microsoft.com/office/drawing/2014/chart" uri="{C3380CC4-5D6E-409C-BE32-E72D297353CC}">
              <c16:uniqueId val="{00000000-7423-4616-A5C3-30D7925AA7D5}"/>
            </c:ext>
          </c:extLst>
        </c:ser>
        <c:dLbls>
          <c:showLegendKey val="0"/>
          <c:showVal val="0"/>
          <c:showCatName val="0"/>
          <c:showSerName val="0"/>
          <c:showPercent val="0"/>
          <c:showBubbleSize val="0"/>
        </c:dLbls>
        <c:gapWidth val="160"/>
        <c:axId val="879958303"/>
        <c:axId val="1003596751"/>
      </c:barChart>
      <c:lineChart>
        <c:grouping val="standard"/>
        <c:varyColors val="0"/>
        <c:ser>
          <c:idx val="1"/>
          <c:order val="1"/>
          <c:tx>
            <c:strRef>
              <c:f>'Follower wise Eng%'!$C$3</c:f>
              <c:strCache>
                <c:ptCount val="1"/>
                <c:pt idx="0">
                  <c:v>Average of Engagement Rate</c:v>
                </c:pt>
              </c:strCache>
            </c:strRef>
          </c:tx>
          <c:spPr>
            <a:ln w="28575" cap="rnd">
              <a:solidFill>
                <a:srgbClr val="7030A0">
                  <a:alpha val="70000"/>
                </a:srgbClr>
              </a:solidFill>
              <a:round/>
            </a:ln>
            <a:effectLst/>
          </c:spPr>
          <c:marker>
            <c:symbol val="none"/>
          </c:marker>
          <c:dPt>
            <c:idx val="0"/>
            <c:marker>
              <c:symbol val="none"/>
            </c:marker>
            <c:bubble3D val="0"/>
            <c:extLst>
              <c:ext xmlns:c16="http://schemas.microsoft.com/office/drawing/2014/chart" uri="{C3380CC4-5D6E-409C-BE32-E72D297353CC}">
                <c16:uniqueId val="{00000001-7423-4616-A5C3-30D7925AA7D5}"/>
              </c:ext>
            </c:extLst>
          </c:dPt>
          <c:dPt>
            <c:idx val="1"/>
            <c:marker>
              <c:symbol val="none"/>
            </c:marker>
            <c:bubble3D val="0"/>
            <c:spPr>
              <a:ln w="28575" cap="rnd">
                <a:solidFill>
                  <a:srgbClr val="7030A0">
                    <a:alpha val="70000"/>
                  </a:srgbClr>
                </a:solidFill>
                <a:round/>
              </a:ln>
              <a:effectLst/>
            </c:spPr>
            <c:extLst>
              <c:ext xmlns:c16="http://schemas.microsoft.com/office/drawing/2014/chart" uri="{C3380CC4-5D6E-409C-BE32-E72D297353CC}">
                <c16:uniqueId val="{00000002-B93D-4972-BA2E-AC9384C8DA3D}"/>
              </c:ext>
            </c:extLst>
          </c:dPt>
          <c:dPt>
            <c:idx val="2"/>
            <c:marker>
              <c:symbol val="none"/>
            </c:marker>
            <c:bubble3D val="0"/>
            <c:extLst>
              <c:ext xmlns:c16="http://schemas.microsoft.com/office/drawing/2014/chart" uri="{C3380CC4-5D6E-409C-BE32-E72D297353CC}">
                <c16:uniqueId val="{00000004-5038-49A7-9755-24D8E221F736}"/>
              </c:ext>
            </c:extLst>
          </c:dPt>
          <c:dLbls>
            <c:dLbl>
              <c:idx val="0"/>
              <c:layout>
                <c:manualLayout>
                  <c:x val="-6.0076201361892075E-2"/>
                  <c:y val="5.55554300732580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423-4616-A5C3-30D7925AA7D5}"/>
                </c:ext>
              </c:extLst>
            </c:dLbl>
            <c:dLbl>
              <c:idx val="1"/>
              <c:layout>
                <c:manualLayout>
                  <c:x val="-6.0076201361892075E-2"/>
                  <c:y val="5.55554300732580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93D-4972-BA2E-AC9384C8DA3D}"/>
                </c:ext>
              </c:extLst>
            </c:dLbl>
            <c:dLbl>
              <c:idx val="2"/>
              <c:tx>
                <c:rich>
                  <a:bodyPr/>
                  <a:lstStyle/>
                  <a:p>
                    <a:fld id="{6EC2D8B1-4F46-4DA1-9E50-C28E2F9F9286}" type="VALUE">
                      <a:rPr lang="en-US">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5038-49A7-9755-24D8E221F736}"/>
                </c:ext>
              </c:extLst>
            </c:dLbl>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'Follower wise Eng%'!$A$4:$A$7</c:f>
              <c:strCache>
                <c:ptCount val="3"/>
                <c:pt idx="0">
                  <c:v>Macro</c:v>
                </c:pt>
                <c:pt idx="1">
                  <c:v>Micro</c:v>
                </c:pt>
                <c:pt idx="2">
                  <c:v>Nano</c:v>
                </c:pt>
              </c:strCache>
            </c:strRef>
          </c:cat>
          <c:val>
            <c:numRef>
              <c:f>'Follower wise Eng%'!$C$4:$C$7</c:f>
              <c:numCache>
                <c:formatCode>0.00%</c:formatCode>
                <c:ptCount val="3"/>
                <c:pt idx="0">
                  <c:v>1.085E-2</c:v>
                </c:pt>
                <c:pt idx="1">
                  <c:v>1.3825E-2</c:v>
                </c:pt>
                <c:pt idx="2">
                  <c:v>2.4650000000000005E-2</c:v>
                </c:pt>
              </c:numCache>
            </c:numRef>
          </c:val>
          <c:smooth val="0"/>
          <c:extLst>
            <c:ext xmlns:c16="http://schemas.microsoft.com/office/drawing/2014/chart" uri="{C3380CC4-5D6E-409C-BE32-E72D297353CC}">
              <c16:uniqueId val="{00000003-7423-4616-A5C3-30D7925AA7D5}"/>
            </c:ext>
          </c:extLst>
        </c:ser>
        <c:dLbls>
          <c:showLegendKey val="0"/>
          <c:showVal val="0"/>
          <c:showCatName val="0"/>
          <c:showSerName val="0"/>
          <c:showPercent val="0"/>
          <c:showBubbleSize val="0"/>
        </c:dLbls>
        <c:marker val="1"/>
        <c:smooth val="0"/>
        <c:axId val="736816783"/>
        <c:axId val="736816303"/>
      </c:lineChart>
      <c:catAx>
        <c:axId val="879958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crossAx val="1003596751"/>
        <c:crosses val="autoZero"/>
        <c:auto val="1"/>
        <c:lblAlgn val="ctr"/>
        <c:lblOffset val="100"/>
        <c:noMultiLvlLbl val="0"/>
      </c:catAx>
      <c:valAx>
        <c:axId val="10035967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crossAx val="879958303"/>
        <c:crosses val="autoZero"/>
        <c:crossBetween val="between"/>
      </c:valAx>
      <c:valAx>
        <c:axId val="736816303"/>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crossAx val="736816783"/>
        <c:crosses val="max"/>
        <c:crossBetween val="between"/>
      </c:valAx>
      <c:catAx>
        <c:axId val="736816783"/>
        <c:scaling>
          <c:orientation val="minMax"/>
        </c:scaling>
        <c:delete val="1"/>
        <c:axPos val="b"/>
        <c:numFmt formatCode="General" sourceLinked="1"/>
        <c:majorTickMark val="out"/>
        <c:minorTickMark val="none"/>
        <c:tickLblPos val="nextTo"/>
        <c:crossAx val="73681630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solidFill>
            <a:schemeClr val="accent5">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Final_Influencer_Rating_Sheet(1).xlsx]Creator Type wise Performance !PivotTable3</c:name>
    <c:fmtId val="13"/>
  </c:pivotSource>
  <c:chart>
    <c:title>
      <c:tx>
        <c:rich>
          <a:bodyPr rot="0" spcFirstLastPara="1" vertOverflow="ellipsis" vert="horz" wrap="square" anchor="ctr" anchorCtr="1"/>
          <a:lstStyle/>
          <a:p>
            <a:pPr>
              <a:defRPr sz="1400" b="0" i="0" u="none" strike="noStrike" kern="1200" spc="0" baseline="0">
                <a:solidFill>
                  <a:schemeClr val="accent5">
                    <a:lumMod val="20000"/>
                    <a:lumOff val="80000"/>
                  </a:schemeClr>
                </a:solidFill>
                <a:latin typeface="+mn-lt"/>
                <a:ea typeface="+mn-ea"/>
                <a:cs typeface="+mn-cs"/>
              </a:defRPr>
            </a:pPr>
            <a:r>
              <a:rPr lang="en-IN"/>
              <a:t>Type wise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20000"/>
                  <a:lumOff val="80000"/>
                </a:schemeClr>
              </a:solidFill>
              <a:latin typeface="+mn-lt"/>
              <a:ea typeface="+mn-ea"/>
              <a:cs typeface="+mn-cs"/>
            </a:defRPr>
          </a:pPr>
          <a:endParaRPr lang="en-US"/>
        </a:p>
      </c:txPr>
    </c:title>
    <c:autoTitleDeleted val="0"/>
    <c:pivotFmts>
      <c:pivotFmt>
        <c:idx val="0"/>
        <c:spPr>
          <a:solidFill>
            <a:schemeClr val="accent4"/>
          </a:solidFill>
          <a:ln w="15875">
            <a:solidFill>
              <a:schemeClr val="tx1"/>
            </a:solidFill>
          </a:ln>
          <a:effectLst/>
        </c:spPr>
        <c:marker>
          <c:symbol val="none"/>
        </c:marker>
      </c:pivotFmt>
      <c:pivotFmt>
        <c:idx val="1"/>
        <c:spPr>
          <a:solidFill>
            <a:schemeClr val="accent1"/>
          </a:solidFill>
          <a:ln w="28575" cap="rnd">
            <a:solidFill>
              <a:srgbClr val="FF0000">
                <a:alpha val="6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alpha val="60000"/>
              </a:srgbClr>
            </a:solidFill>
            <a:round/>
          </a:ln>
          <a:effectLst/>
        </c:spPr>
        <c:marker>
          <c:symbol val="none"/>
        </c:marker>
        <c:dLbl>
          <c:idx val="0"/>
          <c:layout>
            <c:manualLayout>
              <c:x val="-4.7222222222222276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alpha val="60000"/>
              </a:srgbClr>
            </a:solidFill>
            <a:round/>
          </a:ln>
          <a:effectLst/>
        </c:spPr>
        <c:marker>
          <c:symbol val="none"/>
        </c:marker>
        <c:dLbl>
          <c:idx val="0"/>
          <c:layout>
            <c:manualLayout>
              <c:x val="-5.8333333333333334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alpha val="60000"/>
              </a:srgbClr>
            </a:solidFill>
            <a:round/>
          </a:ln>
          <a:effectLst/>
        </c:spPr>
        <c:marker>
          <c:symbol val="none"/>
        </c:marker>
        <c:dLbl>
          <c:idx val="0"/>
          <c:layout>
            <c:manualLayout>
              <c:x val="-5.5555555555555552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alpha val="65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alpha val="65000"/>
              </a:srgbClr>
            </a:solidFill>
            <a:round/>
          </a:ln>
          <a:effectLst/>
        </c:spPr>
        <c:marker>
          <c:symbol val="none"/>
        </c:marker>
        <c:dLbl>
          <c:idx val="0"/>
          <c:layout>
            <c:manualLayout>
              <c:x val="-5.5555555555555552E-2"/>
              <c:y val="3.703703703703701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alpha val="65000"/>
              </a:srgbClr>
            </a:solidFill>
            <a:round/>
          </a:ln>
          <a:effectLst/>
        </c:spPr>
        <c:marker>
          <c:symbol val="none"/>
        </c:marker>
        <c:dLbl>
          <c:idx val="0"/>
          <c:layout>
            <c:manualLayout>
              <c:x val="-4.1666666666666644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alpha val="65000"/>
              </a:srgbClr>
            </a:solidFill>
            <a:round/>
          </a:ln>
          <a:effectLst/>
        </c:spPr>
        <c:marker>
          <c:symbol val="none"/>
        </c:marker>
        <c:dLbl>
          <c:idx val="0"/>
          <c:layout>
            <c:manualLayout>
              <c:x val="-3.0555555555555555E-2"/>
              <c:y val="-3.240740740740741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0000">
                <a:alpha val="65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FF0000">
                <a:alpha val="65000"/>
              </a:srgbClr>
            </a:solidFill>
            <a:round/>
          </a:ln>
          <a:effectLst/>
        </c:spPr>
        <c:marker>
          <c:symbol val="none"/>
        </c:marker>
        <c:dLbl>
          <c:idx val="0"/>
          <c:layout>
            <c:manualLayout>
              <c:x val="-4.1666666666666644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FF0000">
                <a:alpha val="65000"/>
              </a:srgbClr>
            </a:solidFill>
            <a:round/>
          </a:ln>
          <a:effectLst/>
        </c:spPr>
        <c:marker>
          <c:symbol val="none"/>
        </c:marker>
        <c:dLbl>
          <c:idx val="0"/>
          <c:layout>
            <c:manualLayout>
              <c:x val="-5.5555555555555552E-2"/>
              <c:y val="3.703703703703701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FF0000">
                <a:alpha val="65000"/>
              </a:srgbClr>
            </a:solidFill>
            <a:round/>
          </a:ln>
          <a:effectLst/>
        </c:spPr>
        <c:marker>
          <c:symbol val="none"/>
        </c:marker>
        <c:dLbl>
          <c:idx val="0"/>
          <c:layout>
            <c:manualLayout>
              <c:x val="-3.0555555555555555E-2"/>
              <c:y val="-3.240740740740741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lumMod val="40000"/>
              <a:lumOff val="60000"/>
            </a:schemeClr>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rgbClr val="7030A0">
                <a:alpha val="65000"/>
              </a:srgb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rgbClr val="7030A0">
                <a:alpha val="65000"/>
              </a:srgbClr>
            </a:solidFill>
            <a:round/>
          </a:ln>
          <a:effectLst/>
        </c:spPr>
        <c:marker>
          <c:symbol val="none"/>
        </c:marker>
        <c:dLbl>
          <c:idx val="0"/>
          <c:layout>
            <c:manualLayout>
              <c:x val="-4.6372518649499095E-2"/>
              <c:y val="-4.2966999152743664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rgbClr val="7030A0">
                <a:alpha val="65000"/>
              </a:srgbClr>
            </a:solidFill>
            <a:round/>
          </a:ln>
          <a:effectLst/>
        </c:spPr>
        <c:marker>
          <c:symbol val="none"/>
        </c:marker>
        <c:dLbl>
          <c:idx val="0"/>
          <c:layout>
            <c:manualLayout>
              <c:x val="-4.6372518649499095E-2"/>
              <c:y val="-4.2966999152743664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rgbClr val="7030A0">
                <a:alpha val="65000"/>
              </a:srgbClr>
            </a:solidFill>
            <a:round/>
          </a:ln>
          <a:effectLst/>
        </c:spPr>
        <c:marker>
          <c:symbol val="none"/>
        </c:marker>
        <c:dLbl>
          <c:idx val="0"/>
          <c:layout>
            <c:manualLayout>
              <c:x val="-3.7941729097376399E-2"/>
              <c:y val="-5.0115568007577806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'Creator Type wise Performance '!$B$3</c:f>
              <c:strCache>
                <c:ptCount val="1"/>
                <c:pt idx="0">
                  <c:v>Count of IID</c:v>
                </c:pt>
              </c:strCache>
            </c:strRef>
          </c:tx>
          <c:spPr>
            <a:solidFill>
              <a:schemeClr val="accent5">
                <a:lumMod val="40000"/>
                <a:lumOff val="60000"/>
              </a:schemeClr>
            </a:solidFill>
            <a:ln w="15875">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'Creator Type wise Performance '!$A$4:$A$7</c:f>
              <c:strCache>
                <c:ptCount val="3"/>
                <c:pt idx="0">
                  <c:v>Macro</c:v>
                </c:pt>
                <c:pt idx="1">
                  <c:v>Micro</c:v>
                </c:pt>
                <c:pt idx="2">
                  <c:v>Nano</c:v>
                </c:pt>
              </c:strCache>
            </c:strRef>
          </c:cat>
          <c:val>
            <c:numRef>
              <c:f>'Creator Type wise Performance '!$B$4:$B$7</c:f>
              <c:numCache>
                <c:formatCode>General</c:formatCode>
                <c:ptCount val="3"/>
                <c:pt idx="0">
                  <c:v>4</c:v>
                </c:pt>
                <c:pt idx="1">
                  <c:v>8</c:v>
                </c:pt>
                <c:pt idx="2">
                  <c:v>12</c:v>
                </c:pt>
              </c:numCache>
            </c:numRef>
          </c:val>
          <c:extLst>
            <c:ext xmlns:c16="http://schemas.microsoft.com/office/drawing/2014/chart" uri="{C3380CC4-5D6E-409C-BE32-E72D297353CC}">
              <c16:uniqueId val="{00000000-2F19-471B-A529-004C75CAE727}"/>
            </c:ext>
          </c:extLst>
        </c:ser>
        <c:dLbls>
          <c:showLegendKey val="0"/>
          <c:showVal val="1"/>
          <c:showCatName val="0"/>
          <c:showSerName val="0"/>
          <c:showPercent val="0"/>
          <c:showBubbleSize val="0"/>
        </c:dLbls>
        <c:gapWidth val="219"/>
        <c:axId val="827829376"/>
        <c:axId val="827831776"/>
      </c:barChart>
      <c:lineChart>
        <c:grouping val="standard"/>
        <c:varyColors val="0"/>
        <c:ser>
          <c:idx val="1"/>
          <c:order val="1"/>
          <c:tx>
            <c:strRef>
              <c:f>'Creator Type wise Performance '!$C$3</c:f>
              <c:strCache>
                <c:ptCount val="1"/>
                <c:pt idx="0">
                  <c:v>Average of Performance</c:v>
                </c:pt>
              </c:strCache>
            </c:strRef>
          </c:tx>
          <c:spPr>
            <a:ln w="28575" cap="rnd">
              <a:solidFill>
                <a:srgbClr val="7030A0">
                  <a:alpha val="65000"/>
                </a:srgbClr>
              </a:solidFill>
              <a:round/>
            </a:ln>
            <a:effectLst/>
          </c:spPr>
          <c:marker>
            <c:symbol val="none"/>
          </c:marker>
          <c:dPt>
            <c:idx val="0"/>
            <c:marker>
              <c:symbol val="none"/>
            </c:marker>
            <c:bubble3D val="0"/>
            <c:spPr>
              <a:ln w="28575" cap="rnd">
                <a:solidFill>
                  <a:srgbClr val="7030A0">
                    <a:alpha val="65000"/>
                  </a:srgbClr>
                </a:solidFill>
                <a:round/>
              </a:ln>
              <a:effectLst/>
            </c:spPr>
            <c:extLst>
              <c:ext xmlns:c16="http://schemas.microsoft.com/office/drawing/2014/chart" uri="{C3380CC4-5D6E-409C-BE32-E72D297353CC}">
                <c16:uniqueId val="{00000001-2F19-471B-A529-004C75CAE727}"/>
              </c:ext>
            </c:extLst>
          </c:dPt>
          <c:dPt>
            <c:idx val="1"/>
            <c:marker>
              <c:symbol val="none"/>
            </c:marker>
            <c:bubble3D val="0"/>
            <c:spPr>
              <a:ln w="28575" cap="rnd">
                <a:solidFill>
                  <a:srgbClr val="7030A0">
                    <a:alpha val="65000"/>
                  </a:srgbClr>
                </a:solidFill>
                <a:round/>
              </a:ln>
              <a:effectLst/>
            </c:spPr>
            <c:extLst>
              <c:ext xmlns:c16="http://schemas.microsoft.com/office/drawing/2014/chart" uri="{C3380CC4-5D6E-409C-BE32-E72D297353CC}">
                <c16:uniqueId val="{00000002-2F19-471B-A529-004C75CAE727}"/>
              </c:ext>
            </c:extLst>
          </c:dPt>
          <c:dPt>
            <c:idx val="2"/>
            <c:marker>
              <c:symbol val="none"/>
            </c:marker>
            <c:bubble3D val="0"/>
            <c:spPr>
              <a:ln w="28575" cap="rnd">
                <a:solidFill>
                  <a:srgbClr val="7030A0">
                    <a:alpha val="65000"/>
                  </a:srgbClr>
                </a:solidFill>
                <a:round/>
              </a:ln>
              <a:effectLst/>
            </c:spPr>
            <c:extLst>
              <c:ext xmlns:c16="http://schemas.microsoft.com/office/drawing/2014/chart" uri="{C3380CC4-5D6E-409C-BE32-E72D297353CC}">
                <c16:uniqueId val="{00000003-2F19-471B-A529-004C75CAE727}"/>
              </c:ext>
            </c:extLst>
          </c:dPt>
          <c:dLbls>
            <c:dLbl>
              <c:idx val="0"/>
              <c:layout>
                <c:manualLayout>
                  <c:x val="-4.6372518649499095E-2"/>
                  <c:y val="-4.2966999152743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F19-471B-A529-004C75CAE727}"/>
                </c:ext>
              </c:extLst>
            </c:dLbl>
            <c:dLbl>
              <c:idx val="1"/>
              <c:layout>
                <c:manualLayout>
                  <c:x val="-4.6372518649499095E-2"/>
                  <c:y val="-4.2966999152743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F19-471B-A529-004C75CAE727}"/>
                </c:ext>
              </c:extLst>
            </c:dLbl>
            <c:dLbl>
              <c:idx val="2"/>
              <c:layout>
                <c:manualLayout>
                  <c:x val="-3.7941729097376399E-2"/>
                  <c:y val="-5.01155680075778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F19-471B-A529-004C75CAE727}"/>
                </c:ext>
              </c:extLst>
            </c:dLbl>
            <c:spPr>
              <a:noFill/>
              <a:ln>
                <a:noFill/>
              </a:ln>
              <a:effectLst/>
            </c:spPr>
            <c:txPr>
              <a:bodyPr rot="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'Creator Type wise Performance '!$A$4:$A$7</c:f>
              <c:strCache>
                <c:ptCount val="3"/>
                <c:pt idx="0">
                  <c:v>Macro</c:v>
                </c:pt>
                <c:pt idx="1">
                  <c:v>Micro</c:v>
                </c:pt>
                <c:pt idx="2">
                  <c:v>Nano</c:v>
                </c:pt>
              </c:strCache>
            </c:strRef>
          </c:cat>
          <c:val>
            <c:numRef>
              <c:f>'Creator Type wise Performance '!$C$4:$C$7</c:f>
              <c:numCache>
                <c:formatCode>General</c:formatCode>
                <c:ptCount val="3"/>
                <c:pt idx="0">
                  <c:v>4.1749999999999998</c:v>
                </c:pt>
                <c:pt idx="1">
                  <c:v>4.4375</c:v>
                </c:pt>
                <c:pt idx="2">
                  <c:v>4.8250000000000002</c:v>
                </c:pt>
              </c:numCache>
            </c:numRef>
          </c:val>
          <c:smooth val="0"/>
          <c:extLst>
            <c:ext xmlns:c16="http://schemas.microsoft.com/office/drawing/2014/chart" uri="{C3380CC4-5D6E-409C-BE32-E72D297353CC}">
              <c16:uniqueId val="{00000004-2F19-471B-A529-004C75CAE727}"/>
            </c:ext>
          </c:extLst>
        </c:ser>
        <c:dLbls>
          <c:showLegendKey val="0"/>
          <c:showVal val="1"/>
          <c:showCatName val="0"/>
          <c:showSerName val="0"/>
          <c:showPercent val="0"/>
          <c:showBubbleSize val="0"/>
        </c:dLbls>
        <c:marker val="1"/>
        <c:smooth val="0"/>
        <c:axId val="1127377312"/>
        <c:axId val="1127372032"/>
      </c:lineChart>
      <c:catAx>
        <c:axId val="82782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crossAx val="827831776"/>
        <c:crosses val="autoZero"/>
        <c:auto val="1"/>
        <c:lblAlgn val="ctr"/>
        <c:lblOffset val="100"/>
        <c:noMultiLvlLbl val="0"/>
      </c:catAx>
      <c:valAx>
        <c:axId val="8278317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crossAx val="827829376"/>
        <c:crosses val="autoZero"/>
        <c:crossBetween val="between"/>
      </c:valAx>
      <c:valAx>
        <c:axId val="112737203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crossAx val="1127377312"/>
        <c:crosses val="max"/>
        <c:crossBetween val="between"/>
      </c:valAx>
      <c:catAx>
        <c:axId val="1127377312"/>
        <c:scaling>
          <c:orientation val="minMax"/>
        </c:scaling>
        <c:delete val="1"/>
        <c:axPos val="b"/>
        <c:numFmt formatCode="General" sourceLinked="1"/>
        <c:majorTickMark val="out"/>
        <c:minorTickMark val="none"/>
        <c:tickLblPos val="nextTo"/>
        <c:crossAx val="112737203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solidFill>
            <a:schemeClr val="accent5">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Final_Influencer_Rating_Sheet(1).xlsx]Sheet1!PivotTable4</c:name>
    <c:fmtId val="3"/>
  </c:pivotSource>
  <c:chart>
    <c:title>
      <c:tx>
        <c:rich>
          <a:bodyPr rot="0" spcFirstLastPara="1" vertOverflow="ellipsis" vert="horz" wrap="square" anchor="ctr" anchorCtr="1"/>
          <a:lstStyle/>
          <a:p>
            <a:pPr>
              <a:defRPr sz="1260" b="0" i="0" u="none" strike="noStrike" kern="1200" spc="0" baseline="0">
                <a:solidFill>
                  <a:schemeClr val="accent5">
                    <a:lumMod val="40000"/>
                    <a:lumOff val="60000"/>
                  </a:schemeClr>
                </a:solidFill>
                <a:latin typeface="Abadi" panose="020B0604020104020204" pitchFamily="34" charset="0"/>
                <a:ea typeface="+mn-ea"/>
                <a:cs typeface="+mn-cs"/>
              </a:defRPr>
            </a:pPr>
            <a:r>
              <a:rPr lang="en-US"/>
              <a:t>Age Wise Distribution</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accent5">
                  <a:lumMod val="40000"/>
                  <a:lumOff val="60000"/>
                </a:schemeClr>
              </a:solidFill>
              <a:latin typeface="Abadi" panose="020B0604020104020204" pitchFamily="34" charset="0"/>
              <a:ea typeface="+mn-ea"/>
              <a:cs typeface="+mn-cs"/>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accent5">
                      <a:lumMod val="40000"/>
                      <a:lumOff val="60000"/>
                    </a:schemeClr>
                  </a:solidFill>
                  <a:latin typeface="Abadi" panose="020B0604020104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Sheet1!$B$4</c:f>
              <c:strCache>
                <c:ptCount val="1"/>
                <c:pt idx="0">
                  <c:v>Total</c:v>
                </c:pt>
              </c:strCache>
            </c:strRef>
          </c:tx>
          <c:spPr>
            <a:solidFill>
              <a:srgbClr val="7030A0"/>
            </a:solidFill>
            <a:ln>
              <a:noFill/>
            </a:ln>
            <a:effectLst/>
          </c:spPr>
          <c:invertIfNegative val="0"/>
          <c:cat>
            <c:strRef>
              <c:f>Sheet1!$A$5:$A$9</c:f>
              <c:strCache>
                <c:ptCount val="4"/>
                <c:pt idx="0">
                  <c:v>18-22</c:v>
                </c:pt>
                <c:pt idx="1">
                  <c:v>23-27</c:v>
                </c:pt>
                <c:pt idx="2">
                  <c:v>28-32</c:v>
                </c:pt>
                <c:pt idx="3">
                  <c:v>33-37</c:v>
                </c:pt>
              </c:strCache>
            </c:strRef>
          </c:cat>
          <c:val>
            <c:numRef>
              <c:f>Sheet1!$B$5:$B$9</c:f>
              <c:numCache>
                <c:formatCode>General</c:formatCode>
                <c:ptCount val="4"/>
                <c:pt idx="0">
                  <c:v>5</c:v>
                </c:pt>
                <c:pt idx="1">
                  <c:v>9</c:v>
                </c:pt>
                <c:pt idx="2">
                  <c:v>7</c:v>
                </c:pt>
                <c:pt idx="3">
                  <c:v>3</c:v>
                </c:pt>
              </c:numCache>
            </c:numRef>
          </c:val>
          <c:extLst>
            <c:ext xmlns:c16="http://schemas.microsoft.com/office/drawing/2014/chart" uri="{C3380CC4-5D6E-409C-BE32-E72D297353CC}">
              <c16:uniqueId val="{00000000-7697-4418-B986-B3C7E71F5140}"/>
            </c:ext>
          </c:extLst>
        </c:ser>
        <c:dLbls>
          <c:showLegendKey val="0"/>
          <c:showVal val="0"/>
          <c:showCatName val="0"/>
          <c:showSerName val="0"/>
          <c:showPercent val="0"/>
          <c:showBubbleSize val="0"/>
        </c:dLbls>
        <c:gapWidth val="219"/>
        <c:overlap val="-27"/>
        <c:axId val="574246768"/>
        <c:axId val="574243888"/>
      </c:barChart>
      <c:catAx>
        <c:axId val="57424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accent5">
                    <a:lumMod val="40000"/>
                    <a:lumOff val="60000"/>
                  </a:schemeClr>
                </a:solidFill>
                <a:latin typeface="Abadi" panose="020B0604020104020204" pitchFamily="34" charset="0"/>
                <a:ea typeface="+mn-ea"/>
                <a:cs typeface="+mn-cs"/>
              </a:defRPr>
            </a:pPr>
            <a:endParaRPr lang="en-US"/>
          </a:p>
        </c:txPr>
        <c:crossAx val="574243888"/>
        <c:crosses val="autoZero"/>
        <c:auto val="1"/>
        <c:lblAlgn val="ctr"/>
        <c:lblOffset val="100"/>
        <c:noMultiLvlLbl val="0"/>
      </c:catAx>
      <c:valAx>
        <c:axId val="574243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accent5">
                    <a:lumMod val="40000"/>
                    <a:lumOff val="60000"/>
                  </a:schemeClr>
                </a:solidFill>
                <a:latin typeface="Abadi" panose="020B0604020104020204" pitchFamily="34" charset="0"/>
                <a:ea typeface="+mn-ea"/>
                <a:cs typeface="+mn-cs"/>
              </a:defRPr>
            </a:pPr>
            <a:endParaRPr lang="en-US"/>
          </a:p>
        </c:txPr>
        <c:crossAx val="57424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0">
          <a:solidFill>
            <a:schemeClr val="accent5">
              <a:lumMod val="40000"/>
              <a:lumOff val="60000"/>
            </a:schemeClr>
          </a:solidFill>
          <a:latin typeface="Abadi" panose="020B0604020104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Final_Influencer_Rating_Sheet(1).xlsx]Sheet1!PivotTable2</c:name>
    <c:fmtId val="0"/>
  </c:pivotSource>
  <c:chart>
    <c:autoTitleDeleted val="1"/>
    <c:pivotFmts>
      <c:pivotFmt>
        <c:idx val="0"/>
        <c:spPr>
          <a:solidFill>
            <a:schemeClr val="accent5">
              <a:lumMod val="20000"/>
              <a:lumOff val="80000"/>
            </a:schemeClr>
          </a:solidFill>
          <a:ln w="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5">
              <a:lumMod val="20000"/>
              <a:lumOff val="80000"/>
            </a:schemeClr>
          </a:solidFill>
          <a:ln w="0">
            <a:solidFill>
              <a:schemeClr val="lt1"/>
            </a:solidFill>
          </a:ln>
          <a:effectLst/>
        </c:spPr>
        <c:dLbl>
          <c:idx val="0"/>
          <c:layout>
            <c:manualLayout>
              <c:x val="0.11164874551971327"/>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lumMod val="20000"/>
              <a:lumOff val="80000"/>
            </a:schemeClr>
          </a:solidFill>
          <a:ln w="0">
            <a:solidFill>
              <a:schemeClr val="lt1"/>
            </a:solidFill>
          </a:ln>
          <a:effectLst/>
        </c:spPr>
        <c:dLbl>
          <c:idx val="0"/>
          <c:layout>
            <c:manualLayout>
              <c:x val="-0.103584229390681"/>
              <c:y val="-0.11111111111111109"/>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Sheet1!$B$18</c:f>
              <c:strCache>
                <c:ptCount val="1"/>
                <c:pt idx="0">
                  <c:v>Total</c:v>
                </c:pt>
              </c:strCache>
            </c:strRef>
          </c:tx>
          <c:spPr>
            <a:solidFill>
              <a:schemeClr val="accent5">
                <a:lumMod val="20000"/>
                <a:lumOff val="80000"/>
              </a:schemeClr>
            </a:solidFill>
            <a:ln w="0"/>
          </c:spPr>
          <c:dPt>
            <c:idx val="0"/>
            <c:bubble3D val="0"/>
            <c:spPr>
              <a:solidFill>
                <a:schemeClr val="accent5">
                  <a:lumMod val="20000"/>
                  <a:lumOff val="80000"/>
                </a:schemeClr>
              </a:solidFill>
              <a:ln w="0">
                <a:solidFill>
                  <a:schemeClr val="lt1"/>
                </a:solidFill>
              </a:ln>
              <a:effectLst/>
            </c:spPr>
            <c:extLst>
              <c:ext xmlns:c16="http://schemas.microsoft.com/office/drawing/2014/chart" uri="{C3380CC4-5D6E-409C-BE32-E72D297353CC}">
                <c16:uniqueId val="{00000002-B31E-4180-909A-52E8114CB2F3}"/>
              </c:ext>
            </c:extLst>
          </c:dPt>
          <c:dPt>
            <c:idx val="1"/>
            <c:bubble3D val="0"/>
            <c:spPr>
              <a:solidFill>
                <a:schemeClr val="accent1">
                  <a:lumMod val="20000"/>
                  <a:lumOff val="80000"/>
                </a:schemeClr>
              </a:solidFill>
              <a:ln w="0">
                <a:solidFill>
                  <a:schemeClr val="lt1"/>
                </a:solidFill>
              </a:ln>
              <a:effectLst/>
            </c:spPr>
            <c:extLst>
              <c:ext xmlns:c16="http://schemas.microsoft.com/office/drawing/2014/chart" uri="{C3380CC4-5D6E-409C-BE32-E72D297353CC}">
                <c16:uniqueId val="{00000003-B31E-4180-909A-52E8114CB2F3}"/>
              </c:ext>
            </c:extLst>
          </c:dPt>
          <c:dLbls>
            <c:dLbl>
              <c:idx val="0"/>
              <c:layout>
                <c:manualLayout>
                  <c:x val="0.11164874551971327"/>
                  <c:y val="9.722222222222222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B31E-4180-909A-52E8114CB2F3}"/>
                </c:ext>
              </c:extLst>
            </c:dLbl>
            <c:dLbl>
              <c:idx val="1"/>
              <c:layout>
                <c:manualLayout>
                  <c:x val="-0.103584229390681"/>
                  <c:y val="-0.1111111111111110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31E-4180-909A-52E8114CB2F3}"/>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5">
                        <a:lumMod val="40000"/>
                        <a:lumOff val="60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Sheet1!$A$19:$A$21</c:f>
              <c:strCache>
                <c:ptCount val="2"/>
                <c:pt idx="0">
                  <c:v>Female</c:v>
                </c:pt>
                <c:pt idx="1">
                  <c:v>Male</c:v>
                </c:pt>
              </c:strCache>
            </c:strRef>
          </c:cat>
          <c:val>
            <c:numRef>
              <c:f>Sheet1!$B$19:$B$21</c:f>
              <c:numCache>
                <c:formatCode>General</c:formatCode>
                <c:ptCount val="2"/>
                <c:pt idx="0">
                  <c:v>16</c:v>
                </c:pt>
                <c:pt idx="1">
                  <c:v>8</c:v>
                </c:pt>
              </c:numCache>
            </c:numRef>
          </c:val>
          <c:extLst>
            <c:ext xmlns:c16="http://schemas.microsoft.com/office/drawing/2014/chart" uri="{C3380CC4-5D6E-409C-BE32-E72D297353CC}">
              <c16:uniqueId val="{00000000-B31E-4180-909A-52E8114CB2F3}"/>
            </c:ext>
          </c:extLst>
        </c:ser>
        <c:dLbls>
          <c:showLegendKey val="0"/>
          <c:showVal val="1"/>
          <c:showCatName val="0"/>
          <c:showSerName val="0"/>
          <c:showPercent val="0"/>
          <c:showBubbleSize val="0"/>
          <c:showLeaderLines val="1"/>
        </c:dLbls>
        <c:firstSliceAng val="0"/>
        <c:holeSize val="60"/>
      </c:doughnutChart>
      <c:spPr>
        <a:noFill/>
        <a:ln>
          <a:solidFill>
            <a:schemeClr val="lt1"/>
          </a:solidFill>
          <a:round/>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Final_Influencer_Rating_Sheet(1).xlsx]Sheet1!PivotTable3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40000"/>
                      <a:lumOff val="60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lumMod val="40000"/>
              <a:lumOff val="60000"/>
            </a:schemeClr>
          </a:solidFill>
          <a:ln w="19050">
            <a:solidFill>
              <a:schemeClr val="lt1"/>
            </a:solidFill>
          </a:ln>
          <a:effectLst/>
        </c:spPr>
      </c:pivotFmt>
      <c:pivotFmt>
        <c:idx val="2"/>
        <c:spPr>
          <a:solidFill>
            <a:schemeClr val="accent5">
              <a:lumMod val="40000"/>
              <a:lumOff val="60000"/>
            </a:schemeClr>
          </a:solidFill>
          <a:ln w="19050">
            <a:solidFill>
              <a:schemeClr val="lt1"/>
            </a:solidFill>
          </a:ln>
          <a:effectLst/>
        </c:spPr>
      </c:pivotFmt>
      <c:pivotFmt>
        <c:idx val="3"/>
        <c:spPr>
          <a:solidFill>
            <a:schemeClr val="accent2">
              <a:lumMod val="60000"/>
              <a:lumOff val="40000"/>
            </a:schemeClr>
          </a:solidFill>
          <a:ln w="19050">
            <a:solidFill>
              <a:schemeClr val="lt1"/>
            </a:solidFill>
          </a:ln>
          <a:effectLst/>
        </c:spPr>
      </c:pivotFmt>
      <c:pivotFmt>
        <c:idx val="4"/>
        <c:spPr>
          <a:solidFill>
            <a:srgbClr val="FFFF66"/>
          </a:solidFill>
          <a:ln w="19050">
            <a:solidFill>
              <a:schemeClr val="lt1"/>
            </a:solidFill>
          </a:ln>
          <a:effectLst/>
        </c:spPr>
      </c:pivotFmt>
      <c:pivotFmt>
        <c:idx val="5"/>
        <c:spPr>
          <a:solidFill>
            <a:schemeClr val="accent3">
              <a:lumMod val="60000"/>
              <a:lumOff val="40000"/>
            </a:schemeClr>
          </a:solidFill>
          <a:ln w="19050">
            <a:solidFill>
              <a:schemeClr val="lt1"/>
            </a:solidFill>
          </a:ln>
          <a:effectLst/>
        </c:spPr>
      </c:pivotFmt>
    </c:pivotFmts>
    <c:plotArea>
      <c:layout/>
      <c:pieChart>
        <c:varyColors val="1"/>
        <c:ser>
          <c:idx val="0"/>
          <c:order val="0"/>
          <c:tx>
            <c:strRef>
              <c:f>Sheet1!$B$23</c:f>
              <c:strCache>
                <c:ptCount val="1"/>
                <c:pt idx="0">
                  <c:v>Total</c:v>
                </c:pt>
              </c:strCache>
            </c:strRef>
          </c:tx>
          <c:dPt>
            <c:idx val="0"/>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2-239F-4B54-9FE1-1CE7DE440680}"/>
              </c:ext>
            </c:extLst>
          </c:dPt>
          <c:dPt>
            <c:idx val="1"/>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3-239F-4B54-9FE1-1CE7DE440680}"/>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4-239F-4B54-9FE1-1CE7DE440680}"/>
              </c:ext>
            </c:extLst>
          </c:dPt>
          <c:dPt>
            <c:idx val="3"/>
            <c:bubble3D val="0"/>
            <c:spPr>
              <a:solidFill>
                <a:srgbClr val="FFFF66"/>
              </a:solidFill>
              <a:ln w="19050">
                <a:solidFill>
                  <a:schemeClr val="lt1"/>
                </a:solidFill>
              </a:ln>
              <a:effectLst/>
            </c:spPr>
            <c:extLst>
              <c:ext xmlns:c16="http://schemas.microsoft.com/office/drawing/2014/chart" uri="{C3380CC4-5D6E-409C-BE32-E72D297353CC}">
                <c16:uniqueId val="{00000005-239F-4B54-9FE1-1CE7DE440680}"/>
              </c:ext>
            </c:extLst>
          </c:dPt>
          <c:dPt>
            <c:idx val="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6-239F-4B54-9FE1-1CE7DE44068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40000"/>
                        <a:lumOff val="60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Sheet1!$A$24:$A$29</c:f>
              <c:strCache>
                <c:ptCount val="5"/>
                <c:pt idx="0">
                  <c:v>Bangalore</c:v>
                </c:pt>
                <c:pt idx="1">
                  <c:v>Chennai</c:v>
                </c:pt>
                <c:pt idx="2">
                  <c:v>Delhi (NCR)</c:v>
                </c:pt>
                <c:pt idx="3">
                  <c:v>Hyderabad</c:v>
                </c:pt>
                <c:pt idx="4">
                  <c:v>Mumbai</c:v>
                </c:pt>
              </c:strCache>
            </c:strRef>
          </c:cat>
          <c:val>
            <c:numRef>
              <c:f>Sheet1!$B$24:$B$29</c:f>
              <c:numCache>
                <c:formatCode>General</c:formatCode>
                <c:ptCount val="5"/>
                <c:pt idx="0">
                  <c:v>7</c:v>
                </c:pt>
                <c:pt idx="1">
                  <c:v>5</c:v>
                </c:pt>
                <c:pt idx="2">
                  <c:v>3</c:v>
                </c:pt>
                <c:pt idx="3">
                  <c:v>4</c:v>
                </c:pt>
                <c:pt idx="4">
                  <c:v>5</c:v>
                </c:pt>
              </c:numCache>
            </c:numRef>
          </c:val>
          <c:extLst>
            <c:ext xmlns:c16="http://schemas.microsoft.com/office/drawing/2014/chart" uri="{C3380CC4-5D6E-409C-BE32-E72D297353CC}">
              <c16:uniqueId val="{00000000-239F-4B54-9FE1-1CE7DE44068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Final_Influencer_Rating_Sheet(1).xlsx]Pie Type!PivotTable4</c:name>
    <c:fmtId val="0"/>
  </c:pivotSource>
  <c:chart>
    <c:autoTitleDeleted val="1"/>
    <c:pivotFmts>
      <c:pivotFmt>
        <c:idx val="0"/>
        <c:spPr>
          <a:solidFill>
            <a:schemeClr val="accent1"/>
          </a:solidFill>
          <a:ln w="19050">
            <a:solidFill>
              <a:schemeClr val="tx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tx1"/>
            </a:solidFill>
          </a:ln>
          <a:effectLst/>
        </c:spPr>
        <c:dLbl>
          <c:idx val="0"/>
          <c:layout>
            <c:manualLayout>
              <c:x val="0.1388888888888889"/>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tx1"/>
            </a:solidFill>
          </a:ln>
          <a:effectLst/>
        </c:spPr>
      </c:pivotFmt>
      <c:pivotFmt>
        <c:idx val="3"/>
        <c:spPr>
          <a:solidFill>
            <a:schemeClr val="accent1"/>
          </a:solidFill>
          <a:ln w="19050">
            <a:solidFill>
              <a:schemeClr val="tx1"/>
            </a:solidFill>
          </a:ln>
          <a:effectLst/>
        </c:spPr>
      </c:pivotFmt>
    </c:pivotFmts>
    <c:plotArea>
      <c:layout/>
      <c:doughnutChart>
        <c:varyColors val="1"/>
        <c:ser>
          <c:idx val="0"/>
          <c:order val="0"/>
          <c:tx>
            <c:strRef>
              <c:f>'Pie Type'!$B$1</c:f>
              <c:strCache>
                <c:ptCount val="1"/>
                <c:pt idx="0">
                  <c:v>Total</c:v>
                </c:pt>
              </c:strCache>
            </c:strRef>
          </c:tx>
          <c:spPr>
            <a:ln>
              <a:solidFill>
                <a:schemeClr val="tx1"/>
              </a:solidFill>
            </a:ln>
          </c:spPr>
          <c:dPt>
            <c:idx val="0"/>
            <c:bubble3D val="0"/>
            <c:spPr>
              <a:solidFill>
                <a:schemeClr val="accent1"/>
              </a:solidFill>
              <a:ln w="19050">
                <a:solidFill>
                  <a:schemeClr val="tx1"/>
                </a:solidFill>
              </a:ln>
              <a:effectLst/>
            </c:spPr>
            <c:extLst>
              <c:ext xmlns:c16="http://schemas.microsoft.com/office/drawing/2014/chart" uri="{C3380CC4-5D6E-409C-BE32-E72D297353CC}">
                <c16:uniqueId val="{00000002-7457-447F-95C9-E0E314BAAD8D}"/>
              </c:ext>
            </c:extLst>
          </c:dPt>
          <c:dPt>
            <c:idx val="1"/>
            <c:bubble3D val="0"/>
            <c:spPr>
              <a:solidFill>
                <a:schemeClr val="accent2"/>
              </a:solidFill>
              <a:ln w="19050">
                <a:solidFill>
                  <a:schemeClr val="tx1"/>
                </a:solidFill>
              </a:ln>
              <a:effectLst/>
            </c:spPr>
            <c:extLst>
              <c:ext xmlns:c16="http://schemas.microsoft.com/office/drawing/2014/chart" uri="{C3380CC4-5D6E-409C-BE32-E72D297353CC}">
                <c16:uniqueId val="{00000003-7457-447F-95C9-E0E314BAAD8D}"/>
              </c:ext>
            </c:extLst>
          </c:dPt>
          <c:dPt>
            <c:idx val="2"/>
            <c:bubble3D val="0"/>
            <c:spPr>
              <a:solidFill>
                <a:schemeClr val="accent3"/>
              </a:solidFill>
              <a:ln w="19050">
                <a:solidFill>
                  <a:schemeClr val="tx1"/>
                </a:solidFill>
              </a:ln>
              <a:effectLst/>
            </c:spPr>
            <c:extLst>
              <c:ext xmlns:c16="http://schemas.microsoft.com/office/drawing/2014/chart" uri="{C3380CC4-5D6E-409C-BE32-E72D297353CC}">
                <c16:uniqueId val="{00000004-7457-447F-95C9-E0E314BAAD8D}"/>
              </c:ext>
            </c:extLst>
          </c:dPt>
          <c:dLbls>
            <c:dLbl>
              <c:idx val="0"/>
              <c:layout>
                <c:manualLayout>
                  <c:x val="0.1388888888888889"/>
                  <c:y val="2.777777777777777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7457-447F-95C9-E0E314BAAD8D}"/>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'Pie Type'!$A$2:$A$5</c:f>
              <c:strCache>
                <c:ptCount val="3"/>
                <c:pt idx="0">
                  <c:v>Macro</c:v>
                </c:pt>
                <c:pt idx="1">
                  <c:v>Micro</c:v>
                </c:pt>
                <c:pt idx="2">
                  <c:v>Nano</c:v>
                </c:pt>
              </c:strCache>
            </c:strRef>
          </c:cat>
          <c:val>
            <c:numRef>
              <c:f>'Pie Type'!$B$2:$B$5</c:f>
              <c:numCache>
                <c:formatCode>General</c:formatCode>
                <c:ptCount val="3"/>
                <c:pt idx="0">
                  <c:v>4</c:v>
                </c:pt>
                <c:pt idx="1">
                  <c:v>8</c:v>
                </c:pt>
                <c:pt idx="2">
                  <c:v>12</c:v>
                </c:pt>
              </c:numCache>
            </c:numRef>
          </c:val>
          <c:extLst>
            <c:ext xmlns:c16="http://schemas.microsoft.com/office/drawing/2014/chart" uri="{C3380CC4-5D6E-409C-BE32-E72D297353CC}">
              <c16:uniqueId val="{00000000-7457-447F-95C9-E0E314BAAD8D}"/>
            </c:ext>
          </c:extLst>
        </c:ser>
        <c:dLbls>
          <c:showLegendKey val="0"/>
          <c:showVal val="0"/>
          <c:showCatName val="0"/>
          <c:showSerName val="0"/>
          <c:showPercent val="0"/>
          <c:showBubbleSize val="0"/>
          <c:showLeaderLines val="0"/>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Final_Influencer_Rating_Sheet(1).xlsx]Genre!PivotTable1</c:name>
    <c:fmtId val="2"/>
  </c:pivotSource>
  <c:chart>
    <c:autoTitleDeleted val="1"/>
    <c:pivotFmts>
      <c:pivotFmt>
        <c:idx val="0"/>
        <c:spPr>
          <a:solidFill>
            <a:schemeClr val="accent1"/>
          </a:solidFill>
          <a:ln w="19050">
            <a:solidFill>
              <a:schemeClr val="tx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tx1"/>
            </a:solidFill>
          </a:ln>
          <a:effectLst/>
        </c:spPr>
        <c:dLbl>
          <c:idx val="0"/>
          <c:layout>
            <c:manualLayout>
              <c:x val="0.18614270941054795"/>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tx1"/>
            </a:solidFill>
          </a:ln>
          <a:effectLst/>
        </c:spPr>
        <c:dLbl>
          <c:idx val="0"/>
          <c:layout>
            <c:manualLayout>
              <c:x val="0.1473021846533889"/>
              <c:y val="-0.1290672731254656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tx1"/>
            </a:solidFill>
          </a:ln>
          <a:effectLst/>
        </c:spPr>
        <c:dLbl>
          <c:idx val="0"/>
          <c:layout>
            <c:manualLayout>
              <c:x val="0.18614270941054795"/>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tx1"/>
            </a:solidFill>
          </a:ln>
          <a:effectLst/>
        </c:spPr>
        <c:dLbl>
          <c:idx val="0"/>
          <c:layout>
            <c:manualLayout>
              <c:x val="-0.13190424351318503"/>
              <c:y val="-0.1338175057596690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tx1"/>
            </a:solidFill>
          </a:ln>
          <a:effectLst/>
        </c:spPr>
        <c:dLbl>
          <c:idx val="0"/>
          <c:layout>
            <c:manualLayout>
              <c:x val="-0.13443640124095141"/>
              <c:y val="9.722222222222205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tx1"/>
            </a:solidFill>
          </a:ln>
          <a:effectLst/>
        </c:spPr>
      </c:pivotFmt>
      <c:pivotFmt>
        <c:idx val="7"/>
        <c:spPr>
          <a:solidFill>
            <a:schemeClr val="accent1"/>
          </a:solidFill>
          <a:ln w="19050">
            <a:solidFill>
              <a:schemeClr val="tx1"/>
            </a:solidFill>
          </a:ln>
          <a:effectLst/>
        </c:spPr>
        <c:dLbl>
          <c:idx val="0"/>
          <c:layout>
            <c:manualLayout>
              <c:x val="4.0290450825999691E-2"/>
              <c:y val="-0.1199662469209241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tx1"/>
            </a:solidFill>
          </a:ln>
          <a:effectLst/>
        </c:spPr>
        <c:dLbl>
          <c:idx val="0"/>
          <c:layout>
            <c:manualLayout>
              <c:x val="-0.16231723791878958"/>
              <c:y val="-9.028725502478723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tx1"/>
            </a:solidFill>
          </a:ln>
          <a:effectLst/>
        </c:spPr>
      </c:pivotFmt>
      <c:pivotFmt>
        <c:idx val="10"/>
        <c:spPr>
          <a:solidFill>
            <a:schemeClr val="accent1"/>
          </a:solidFill>
          <a:ln w="19050">
            <a:solidFill>
              <a:schemeClr val="tx1"/>
            </a:solidFill>
          </a:ln>
          <a:effectLst/>
        </c:spPr>
      </c:pivotFmt>
      <c:pivotFmt>
        <c:idx val="11"/>
        <c:spPr>
          <a:solidFill>
            <a:schemeClr val="accent1"/>
          </a:solidFill>
          <a:ln w="19050">
            <a:solidFill>
              <a:schemeClr val="tx1"/>
            </a:solidFill>
          </a:ln>
          <a:effectLst/>
        </c:spPr>
      </c:pivotFmt>
      <c:pivotFmt>
        <c:idx val="12"/>
        <c:spPr>
          <a:solidFill>
            <a:schemeClr val="accent1"/>
          </a:solidFill>
          <a:ln w="19050">
            <a:solidFill>
              <a:schemeClr val="tx1"/>
            </a:solidFill>
          </a:ln>
          <a:effectLst/>
        </c:spPr>
      </c:pivotFmt>
    </c:pivotFmts>
    <c:plotArea>
      <c:layout/>
      <c:doughnutChart>
        <c:varyColors val="1"/>
        <c:ser>
          <c:idx val="0"/>
          <c:order val="0"/>
          <c:tx>
            <c:strRef>
              <c:f>Genre!$B$3</c:f>
              <c:strCache>
                <c:ptCount val="1"/>
                <c:pt idx="0">
                  <c:v>Total</c:v>
                </c:pt>
              </c:strCache>
            </c:strRef>
          </c:tx>
          <c:spPr>
            <a:ln>
              <a:solidFill>
                <a:schemeClr val="tx1"/>
              </a:solidFill>
            </a:ln>
          </c:spPr>
          <c:dPt>
            <c:idx val="0"/>
            <c:bubble3D val="0"/>
            <c:spPr>
              <a:solidFill>
                <a:schemeClr val="accent1"/>
              </a:solidFill>
              <a:ln w="19050">
                <a:solidFill>
                  <a:schemeClr val="tx1"/>
                </a:solidFill>
              </a:ln>
              <a:effectLst/>
            </c:spPr>
            <c:extLst>
              <c:ext xmlns:c16="http://schemas.microsoft.com/office/drawing/2014/chart" uri="{C3380CC4-5D6E-409C-BE32-E72D297353CC}">
                <c16:uniqueId val="{00000008-5699-4810-995A-A2FD7D42AF5A}"/>
              </c:ext>
            </c:extLst>
          </c:dPt>
          <c:dPt>
            <c:idx val="1"/>
            <c:bubble3D val="0"/>
            <c:spPr>
              <a:solidFill>
                <a:schemeClr val="accent2"/>
              </a:solidFill>
              <a:ln w="19050">
                <a:solidFill>
                  <a:schemeClr val="tx1"/>
                </a:solidFill>
              </a:ln>
              <a:effectLst/>
            </c:spPr>
            <c:extLst>
              <c:ext xmlns:c16="http://schemas.microsoft.com/office/drawing/2014/chart" uri="{C3380CC4-5D6E-409C-BE32-E72D297353CC}">
                <c16:uniqueId val="{00000003-5699-4810-995A-A2FD7D42AF5A}"/>
              </c:ext>
            </c:extLst>
          </c:dPt>
          <c:dPt>
            <c:idx val="2"/>
            <c:bubble3D val="0"/>
            <c:spPr>
              <a:solidFill>
                <a:schemeClr val="accent3"/>
              </a:solidFill>
              <a:ln w="19050">
                <a:solidFill>
                  <a:schemeClr val="tx1"/>
                </a:solidFill>
              </a:ln>
              <a:effectLst/>
            </c:spPr>
            <c:extLst>
              <c:ext xmlns:c16="http://schemas.microsoft.com/office/drawing/2014/chart" uri="{C3380CC4-5D6E-409C-BE32-E72D297353CC}">
                <c16:uniqueId val="{00000002-5699-4810-995A-A2FD7D42AF5A}"/>
              </c:ext>
            </c:extLst>
          </c:dPt>
          <c:dPt>
            <c:idx val="3"/>
            <c:bubble3D val="0"/>
            <c:spPr>
              <a:solidFill>
                <a:schemeClr val="accent4"/>
              </a:solidFill>
              <a:ln w="19050">
                <a:solidFill>
                  <a:schemeClr val="tx1"/>
                </a:solidFill>
              </a:ln>
              <a:effectLst/>
            </c:spPr>
            <c:extLst>
              <c:ext xmlns:c16="http://schemas.microsoft.com/office/drawing/2014/chart" uri="{C3380CC4-5D6E-409C-BE32-E72D297353CC}">
                <c16:uniqueId val="{00000004-5699-4810-995A-A2FD7D42AF5A}"/>
              </c:ext>
            </c:extLst>
          </c:dPt>
          <c:dPt>
            <c:idx val="4"/>
            <c:bubble3D val="0"/>
            <c:spPr>
              <a:solidFill>
                <a:schemeClr val="accent5"/>
              </a:solidFill>
              <a:ln w="19050">
                <a:solidFill>
                  <a:schemeClr val="tx1"/>
                </a:solidFill>
              </a:ln>
              <a:effectLst/>
            </c:spPr>
            <c:extLst>
              <c:ext xmlns:c16="http://schemas.microsoft.com/office/drawing/2014/chart" uri="{C3380CC4-5D6E-409C-BE32-E72D297353CC}">
                <c16:uniqueId val="{00000006-5699-4810-995A-A2FD7D42AF5A}"/>
              </c:ext>
            </c:extLst>
          </c:dPt>
          <c:dPt>
            <c:idx val="5"/>
            <c:bubble3D val="0"/>
            <c:spPr>
              <a:solidFill>
                <a:schemeClr val="accent6"/>
              </a:solidFill>
              <a:ln w="19050">
                <a:solidFill>
                  <a:schemeClr val="tx1"/>
                </a:solidFill>
              </a:ln>
              <a:effectLst/>
            </c:spPr>
            <c:extLst>
              <c:ext xmlns:c16="http://schemas.microsoft.com/office/drawing/2014/chart" uri="{C3380CC4-5D6E-409C-BE32-E72D297353CC}">
                <c16:uniqueId val="{00000005-5699-4810-995A-A2FD7D42AF5A}"/>
              </c:ext>
            </c:extLst>
          </c:dPt>
          <c:dPt>
            <c:idx val="6"/>
            <c:bubble3D val="0"/>
            <c:spPr>
              <a:solidFill>
                <a:schemeClr val="accent1">
                  <a:lumMod val="60000"/>
                </a:schemeClr>
              </a:solidFill>
              <a:ln w="19050">
                <a:solidFill>
                  <a:schemeClr val="tx1"/>
                </a:solidFill>
              </a:ln>
              <a:effectLst/>
            </c:spPr>
            <c:extLst>
              <c:ext xmlns:c16="http://schemas.microsoft.com/office/drawing/2014/chart" uri="{C3380CC4-5D6E-409C-BE32-E72D297353CC}">
                <c16:uniqueId val="{0000000B-5699-4810-995A-A2FD7D42AF5A}"/>
              </c:ext>
            </c:extLst>
          </c:dPt>
          <c:dPt>
            <c:idx val="7"/>
            <c:bubble3D val="0"/>
            <c:spPr>
              <a:solidFill>
                <a:schemeClr val="accent2">
                  <a:lumMod val="60000"/>
                </a:schemeClr>
              </a:solidFill>
              <a:ln w="19050">
                <a:solidFill>
                  <a:schemeClr val="tx1"/>
                </a:solidFill>
              </a:ln>
              <a:effectLst/>
            </c:spPr>
            <c:extLst>
              <c:ext xmlns:c16="http://schemas.microsoft.com/office/drawing/2014/chart" uri="{C3380CC4-5D6E-409C-BE32-E72D297353CC}">
                <c16:uniqueId val="{0000000A-5699-4810-995A-A2FD7D42AF5A}"/>
              </c:ext>
            </c:extLst>
          </c:dPt>
          <c:dPt>
            <c:idx val="8"/>
            <c:bubble3D val="0"/>
            <c:spPr>
              <a:solidFill>
                <a:schemeClr val="accent3">
                  <a:lumMod val="60000"/>
                </a:schemeClr>
              </a:solidFill>
              <a:ln w="19050">
                <a:solidFill>
                  <a:schemeClr val="tx1"/>
                </a:solidFill>
              </a:ln>
              <a:effectLst/>
            </c:spPr>
            <c:extLst>
              <c:ext xmlns:c16="http://schemas.microsoft.com/office/drawing/2014/chart" uri="{C3380CC4-5D6E-409C-BE32-E72D297353CC}">
                <c16:uniqueId val="{00000007-5699-4810-995A-A2FD7D42AF5A}"/>
              </c:ext>
            </c:extLst>
          </c:dPt>
          <c:dPt>
            <c:idx val="9"/>
            <c:bubble3D val="0"/>
            <c:spPr>
              <a:solidFill>
                <a:schemeClr val="accent4">
                  <a:lumMod val="60000"/>
                </a:schemeClr>
              </a:solidFill>
              <a:ln w="19050">
                <a:solidFill>
                  <a:schemeClr val="tx1"/>
                </a:solidFill>
              </a:ln>
              <a:effectLst/>
            </c:spPr>
            <c:extLst>
              <c:ext xmlns:c16="http://schemas.microsoft.com/office/drawing/2014/chart" uri="{C3380CC4-5D6E-409C-BE32-E72D297353CC}">
                <c16:uniqueId val="{00000013-F5D7-4D88-9BB4-C56FF1964E98}"/>
              </c:ext>
            </c:extLst>
          </c:dPt>
          <c:dPt>
            <c:idx val="10"/>
            <c:bubble3D val="0"/>
            <c:spPr>
              <a:solidFill>
                <a:schemeClr val="accent5">
                  <a:lumMod val="60000"/>
                </a:schemeClr>
              </a:solidFill>
              <a:ln w="19050">
                <a:solidFill>
                  <a:schemeClr val="tx1"/>
                </a:solidFill>
              </a:ln>
              <a:effectLst/>
            </c:spPr>
            <c:extLst>
              <c:ext xmlns:c16="http://schemas.microsoft.com/office/drawing/2014/chart" uri="{C3380CC4-5D6E-409C-BE32-E72D297353CC}">
                <c16:uniqueId val="{00000015-EAE5-4769-8105-66EE0DF8F7EA}"/>
              </c:ext>
            </c:extLst>
          </c:dPt>
          <c:dLbls>
            <c:dLbl>
              <c:idx val="0"/>
              <c:layout>
                <c:manualLayout>
                  <c:x val="0.1473021846533889"/>
                  <c:y val="-0.1290672731254656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5699-4810-995A-A2FD7D42AF5A}"/>
                </c:ext>
              </c:extLst>
            </c:dLbl>
            <c:dLbl>
              <c:idx val="1"/>
              <c:layout>
                <c:manualLayout>
                  <c:x val="0.18614270941054795"/>
                  <c:y val="-4.6296296296296294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699-4810-995A-A2FD7D42AF5A}"/>
                </c:ext>
              </c:extLst>
            </c:dLbl>
            <c:dLbl>
              <c:idx val="2"/>
              <c:layout>
                <c:manualLayout>
                  <c:x val="0.18614270941054795"/>
                  <c:y val="-4.6296296296296294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5699-4810-995A-A2FD7D42AF5A}"/>
                </c:ext>
              </c:extLst>
            </c:dLbl>
            <c:dLbl>
              <c:idx val="3"/>
              <c:layout>
                <c:manualLayout>
                  <c:x val="-0.13443640124095141"/>
                  <c:y val="9.722222222222205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5699-4810-995A-A2FD7D42AF5A}"/>
                </c:ext>
              </c:extLst>
            </c:dLbl>
            <c:dLbl>
              <c:idx val="4"/>
              <c:layout>
                <c:manualLayout>
                  <c:x val="-0.13190424351318503"/>
                  <c:y val="-0.1338175057596690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5699-4810-995A-A2FD7D42AF5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Genre!$A$4:$A$14</c:f>
              <c:strCache>
                <c:ptCount val="10"/>
                <c:pt idx="0">
                  <c:v>Beauty &amp; Fashion</c:v>
                </c:pt>
                <c:pt idx="1">
                  <c:v>Entertainment</c:v>
                </c:pt>
                <c:pt idx="2">
                  <c:v>Finance &amp; Business</c:v>
                </c:pt>
                <c:pt idx="3">
                  <c:v>Gaming &amp; Technology</c:v>
                </c:pt>
                <c:pt idx="4">
                  <c:v>Health &amp; Wellness</c:v>
                </c:pt>
                <c:pt idx="5">
                  <c:v>Knowledge &amp; Education</c:v>
                </c:pt>
                <c:pt idx="6">
                  <c:v>Travel &amp; Adventure</c:v>
                </c:pt>
                <c:pt idx="7">
                  <c:v>Meme Page</c:v>
                </c:pt>
                <c:pt idx="8">
                  <c:v>Photography </c:v>
                </c:pt>
                <c:pt idx="9">
                  <c:v>Cuisine</c:v>
                </c:pt>
              </c:strCache>
            </c:strRef>
          </c:cat>
          <c:val>
            <c:numRef>
              <c:f>Genre!$B$4:$B$14</c:f>
              <c:numCache>
                <c:formatCode>General</c:formatCode>
                <c:ptCount val="10"/>
                <c:pt idx="0">
                  <c:v>2</c:v>
                </c:pt>
                <c:pt idx="1">
                  <c:v>2</c:v>
                </c:pt>
                <c:pt idx="2">
                  <c:v>4</c:v>
                </c:pt>
                <c:pt idx="3">
                  <c:v>2</c:v>
                </c:pt>
                <c:pt idx="4">
                  <c:v>2</c:v>
                </c:pt>
                <c:pt idx="5">
                  <c:v>3</c:v>
                </c:pt>
                <c:pt idx="6">
                  <c:v>3</c:v>
                </c:pt>
                <c:pt idx="7">
                  <c:v>3</c:v>
                </c:pt>
                <c:pt idx="8">
                  <c:v>2</c:v>
                </c:pt>
                <c:pt idx="9">
                  <c:v>1</c:v>
                </c:pt>
              </c:numCache>
            </c:numRef>
          </c:val>
          <c:extLst>
            <c:ext xmlns:c16="http://schemas.microsoft.com/office/drawing/2014/chart" uri="{C3380CC4-5D6E-409C-BE32-E72D297353CC}">
              <c16:uniqueId val="{00000000-5699-4810-995A-A2FD7D42AF5A}"/>
            </c:ext>
          </c:extLst>
        </c:ser>
        <c:dLbls>
          <c:showLegendKey val="0"/>
          <c:showVal val="0"/>
          <c:showCatName val="0"/>
          <c:showSerName val="0"/>
          <c:showPercent val="0"/>
          <c:showBubbleSize val="0"/>
          <c:showLeaderLines val="0"/>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Final_Influencer_Rating_Sheet(1).xlsx]Payout vs Eng %!PivotTable5</c:name>
    <c:fmtId val="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a:t>Payout vs Eng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rgbClr val="FF0000">
                <a:alpha val="65000"/>
              </a:srgb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FF0000">
                <a:alpha val="65000"/>
              </a:srgbClr>
            </a:solidFill>
            <a:round/>
          </a:ln>
          <a:effectLst/>
        </c:spPr>
        <c:marker>
          <c:symbol val="none"/>
        </c:marker>
      </c:pivotFmt>
      <c:pivotFmt>
        <c:idx val="3"/>
        <c:spPr>
          <a:ln w="28575" cap="rnd">
            <a:solidFill>
              <a:srgbClr val="FF0000">
                <a:alpha val="65000"/>
              </a:srgbClr>
            </a:solidFill>
            <a:round/>
          </a:ln>
          <a:effectLst/>
        </c:spPr>
        <c:marker>
          <c:symbol val="none"/>
        </c:marker>
        <c:dLbl>
          <c:idx val="0"/>
          <c:layout>
            <c:manualLayout>
              <c:x val="-4.778972520908005E-2"/>
              <c:y val="-5.75858250276855E-2"/>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rgbClr val="FF0000">
                <a:alpha val="65000"/>
              </a:srgbClr>
            </a:solidFill>
            <a:round/>
          </a:ln>
          <a:effectLst/>
        </c:spPr>
        <c:marker>
          <c:symbol val="none"/>
        </c:marker>
      </c:pivotFmt>
    </c:pivotFmts>
    <c:plotArea>
      <c:layout/>
      <c:barChart>
        <c:barDir val="col"/>
        <c:grouping val="clustered"/>
        <c:varyColors val="0"/>
        <c:ser>
          <c:idx val="0"/>
          <c:order val="0"/>
          <c:tx>
            <c:strRef>
              <c:f>'Payout vs Eng %'!$B$3</c:f>
              <c:strCache>
                <c:ptCount val="1"/>
                <c:pt idx="0">
                  <c:v>Sum of Monthly Payout / Video</c:v>
                </c:pt>
              </c:strCache>
            </c:strRef>
          </c:tx>
          <c:spPr>
            <a:solidFill>
              <a:schemeClr val="accent4"/>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'Payout vs Eng %'!$A$4:$A$7</c:f>
              <c:strCache>
                <c:ptCount val="3"/>
                <c:pt idx="0">
                  <c:v>Macro</c:v>
                </c:pt>
                <c:pt idx="1">
                  <c:v>Micro</c:v>
                </c:pt>
                <c:pt idx="2">
                  <c:v>Nano</c:v>
                </c:pt>
              </c:strCache>
            </c:strRef>
          </c:cat>
          <c:val>
            <c:numRef>
              <c:f>'Payout vs Eng %'!$B$4:$B$7</c:f>
              <c:numCache>
                <c:formatCode>General</c:formatCode>
                <c:ptCount val="3"/>
                <c:pt idx="0">
                  <c:v>48000</c:v>
                </c:pt>
                <c:pt idx="1">
                  <c:v>64000</c:v>
                </c:pt>
                <c:pt idx="2">
                  <c:v>60000</c:v>
                </c:pt>
              </c:numCache>
            </c:numRef>
          </c:val>
          <c:extLst>
            <c:ext xmlns:c16="http://schemas.microsoft.com/office/drawing/2014/chart" uri="{C3380CC4-5D6E-409C-BE32-E72D297353CC}">
              <c16:uniqueId val="{00000000-34D4-4AEE-A94E-DC98ED2B7540}"/>
            </c:ext>
          </c:extLst>
        </c:ser>
        <c:dLbls>
          <c:showLegendKey val="0"/>
          <c:showVal val="1"/>
          <c:showCatName val="0"/>
          <c:showSerName val="0"/>
          <c:showPercent val="0"/>
          <c:showBubbleSize val="0"/>
        </c:dLbls>
        <c:gapWidth val="219"/>
        <c:overlap val="-27"/>
        <c:axId val="953029216"/>
        <c:axId val="953042656"/>
      </c:barChart>
      <c:lineChart>
        <c:grouping val="standard"/>
        <c:varyColors val="0"/>
        <c:ser>
          <c:idx val="1"/>
          <c:order val="1"/>
          <c:tx>
            <c:strRef>
              <c:f>'Payout vs Eng %'!$C$3</c:f>
              <c:strCache>
                <c:ptCount val="1"/>
                <c:pt idx="0">
                  <c:v>Average of Engagement Rate</c:v>
                </c:pt>
              </c:strCache>
            </c:strRef>
          </c:tx>
          <c:spPr>
            <a:ln w="28575" cap="rnd">
              <a:solidFill>
                <a:srgbClr val="FF0000">
                  <a:alpha val="65000"/>
                </a:srgbClr>
              </a:solidFill>
              <a:round/>
            </a:ln>
            <a:effectLst/>
          </c:spPr>
          <c:marker>
            <c:symbol val="none"/>
          </c:marker>
          <c:dPt>
            <c:idx val="0"/>
            <c:marker>
              <c:symbol val="none"/>
            </c:marker>
            <c:bubble3D val="0"/>
            <c:extLst>
              <c:ext xmlns:c16="http://schemas.microsoft.com/office/drawing/2014/chart" uri="{C3380CC4-5D6E-409C-BE32-E72D297353CC}">
                <c16:uniqueId val="{00000004-34D4-4AEE-A94E-DC98ED2B7540}"/>
              </c:ext>
            </c:extLst>
          </c:dPt>
          <c:dPt>
            <c:idx val="1"/>
            <c:marker>
              <c:symbol val="none"/>
            </c:marker>
            <c:bubble3D val="0"/>
            <c:extLst>
              <c:ext xmlns:c16="http://schemas.microsoft.com/office/drawing/2014/chart" uri="{C3380CC4-5D6E-409C-BE32-E72D297353CC}">
                <c16:uniqueId val="{00000003-34D4-4AEE-A94E-DC98ED2B7540}"/>
              </c:ext>
            </c:extLst>
          </c:dPt>
          <c:dPt>
            <c:idx val="2"/>
            <c:marker>
              <c:symbol val="none"/>
            </c:marker>
            <c:bubble3D val="0"/>
            <c:extLst>
              <c:ext xmlns:c16="http://schemas.microsoft.com/office/drawing/2014/chart" uri="{C3380CC4-5D6E-409C-BE32-E72D297353CC}">
                <c16:uniqueId val="{00000002-AA2C-40F2-B230-5AD48FB57768}"/>
              </c:ext>
            </c:extLst>
          </c:dPt>
          <c:dLbls>
            <c:dLbl>
              <c:idx val="0"/>
              <c:layout>
                <c:manualLayout>
                  <c:x val="-4.778972520908005E-2"/>
                  <c:y val="-5.7585825027685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4D4-4AEE-A94E-DC98ED2B7540}"/>
                </c:ext>
              </c:extLst>
            </c:dLbl>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'Payout vs Eng %'!$A$4:$A$7</c:f>
              <c:strCache>
                <c:ptCount val="3"/>
                <c:pt idx="0">
                  <c:v>Macro</c:v>
                </c:pt>
                <c:pt idx="1">
                  <c:v>Micro</c:v>
                </c:pt>
                <c:pt idx="2">
                  <c:v>Nano</c:v>
                </c:pt>
              </c:strCache>
            </c:strRef>
          </c:cat>
          <c:val>
            <c:numRef>
              <c:f>'Payout vs Eng %'!$C$4:$C$7</c:f>
              <c:numCache>
                <c:formatCode>0.00%</c:formatCode>
                <c:ptCount val="3"/>
                <c:pt idx="0">
                  <c:v>1.085E-2</c:v>
                </c:pt>
                <c:pt idx="1">
                  <c:v>1.3825E-2</c:v>
                </c:pt>
                <c:pt idx="2">
                  <c:v>2.4650000000000005E-2</c:v>
                </c:pt>
              </c:numCache>
            </c:numRef>
          </c:val>
          <c:smooth val="0"/>
          <c:extLst>
            <c:ext xmlns:c16="http://schemas.microsoft.com/office/drawing/2014/chart" uri="{C3380CC4-5D6E-409C-BE32-E72D297353CC}">
              <c16:uniqueId val="{00000001-34D4-4AEE-A94E-DC98ED2B7540}"/>
            </c:ext>
          </c:extLst>
        </c:ser>
        <c:dLbls>
          <c:showLegendKey val="0"/>
          <c:showVal val="1"/>
          <c:showCatName val="0"/>
          <c:showSerName val="0"/>
          <c:showPercent val="0"/>
          <c:showBubbleSize val="0"/>
        </c:dLbls>
        <c:marker val="1"/>
        <c:smooth val="0"/>
        <c:axId val="953058976"/>
        <c:axId val="953058496"/>
      </c:lineChart>
      <c:catAx>
        <c:axId val="95302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53042656"/>
        <c:crosses val="autoZero"/>
        <c:auto val="1"/>
        <c:lblAlgn val="ctr"/>
        <c:lblOffset val="100"/>
        <c:noMultiLvlLbl val="0"/>
      </c:catAx>
      <c:valAx>
        <c:axId val="9530426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53029216"/>
        <c:crosses val="autoZero"/>
        <c:crossBetween val="between"/>
      </c:valAx>
      <c:valAx>
        <c:axId val="9530584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53058976"/>
        <c:crosses val="max"/>
        <c:crossBetween val="between"/>
      </c:valAx>
      <c:catAx>
        <c:axId val="953058976"/>
        <c:scaling>
          <c:orientation val="minMax"/>
        </c:scaling>
        <c:delete val="1"/>
        <c:axPos val="b"/>
        <c:numFmt formatCode="General" sourceLinked="1"/>
        <c:majorTickMark val="out"/>
        <c:minorTickMark val="none"/>
        <c:tickLblPos val="nextTo"/>
        <c:crossAx val="9530584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Final_Influencer_Rating_Sheet(1).xlsx]Follower wise Eng%!PivotTable1</c:name>
    <c:fmtId val="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Followers wise Eng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00B0F0"/>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0000">
                <a:alpha val="7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FF0000">
                <a:alpha val="70000"/>
              </a:srgbClr>
            </a:solidFill>
            <a:round/>
          </a:ln>
          <a:effectLst/>
        </c:spPr>
        <c:marker>
          <c:symbol val="none"/>
        </c:marker>
        <c:dLbl>
          <c:idx val="0"/>
          <c:layout>
            <c:manualLayout>
              <c:x val="-4.0728831725616289E-2"/>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rgbClr val="FF0000">
                <a:alpha val="70000"/>
              </a:srgbClr>
            </a:solidFill>
            <a:round/>
          </a:ln>
          <a:effectLst/>
        </c:spPr>
        <c:marker>
          <c:symbol val="none"/>
        </c:marker>
      </c:pivotFmt>
      <c:pivotFmt>
        <c:idx val="5"/>
        <c:spPr>
          <a:ln w="28575" cap="rnd">
            <a:solidFill>
              <a:srgbClr val="FF0000">
                <a:alpha val="70000"/>
              </a:srgbClr>
            </a:solidFill>
            <a:round/>
          </a:ln>
          <a:effectLst/>
        </c:spPr>
        <c:marker>
          <c:symbol val="none"/>
        </c:marker>
      </c:pivotFmt>
    </c:pivotFmts>
    <c:plotArea>
      <c:layout/>
      <c:barChart>
        <c:barDir val="col"/>
        <c:grouping val="clustered"/>
        <c:varyColors val="0"/>
        <c:ser>
          <c:idx val="0"/>
          <c:order val="0"/>
          <c:tx>
            <c:strRef>
              <c:f>'Follower wise Eng%'!$B$3</c:f>
              <c:strCache>
                <c:ptCount val="1"/>
                <c:pt idx="0">
                  <c:v>Average of Followers</c:v>
                </c:pt>
              </c:strCache>
            </c:strRef>
          </c:tx>
          <c:spPr>
            <a:solidFill>
              <a:srgbClr val="00B0F0"/>
            </a:solidFill>
            <a:ln w="15875">
              <a:solidFill>
                <a:schemeClr val="tx1"/>
              </a:solidFill>
            </a:ln>
            <a:effectLst/>
          </c:spPr>
          <c:invertIfNegative val="0"/>
          <c:cat>
            <c:strRef>
              <c:f>'Follower wise Eng%'!$A$4:$A$7</c:f>
              <c:strCache>
                <c:ptCount val="3"/>
                <c:pt idx="0">
                  <c:v>Macro</c:v>
                </c:pt>
                <c:pt idx="1">
                  <c:v>Micro</c:v>
                </c:pt>
                <c:pt idx="2">
                  <c:v>Nano</c:v>
                </c:pt>
              </c:strCache>
            </c:strRef>
          </c:cat>
          <c:val>
            <c:numRef>
              <c:f>'Follower wise Eng%'!$B$4:$B$7</c:f>
              <c:numCache>
                <c:formatCode>General</c:formatCode>
                <c:ptCount val="3"/>
                <c:pt idx="0">
                  <c:v>105547.5</c:v>
                </c:pt>
                <c:pt idx="1">
                  <c:v>43987.5</c:v>
                </c:pt>
                <c:pt idx="2">
                  <c:v>21991.666666666668</c:v>
                </c:pt>
              </c:numCache>
            </c:numRef>
          </c:val>
          <c:extLst>
            <c:ext xmlns:c16="http://schemas.microsoft.com/office/drawing/2014/chart" uri="{C3380CC4-5D6E-409C-BE32-E72D297353CC}">
              <c16:uniqueId val="{00000000-56C2-427B-B581-8AC13C041A0F}"/>
            </c:ext>
          </c:extLst>
        </c:ser>
        <c:dLbls>
          <c:showLegendKey val="0"/>
          <c:showVal val="0"/>
          <c:showCatName val="0"/>
          <c:showSerName val="0"/>
          <c:showPercent val="0"/>
          <c:showBubbleSize val="0"/>
        </c:dLbls>
        <c:gapWidth val="150"/>
        <c:axId val="879958303"/>
        <c:axId val="1003596751"/>
      </c:barChart>
      <c:lineChart>
        <c:grouping val="standard"/>
        <c:varyColors val="0"/>
        <c:ser>
          <c:idx val="1"/>
          <c:order val="1"/>
          <c:tx>
            <c:strRef>
              <c:f>'Follower wise Eng%'!$C$3</c:f>
              <c:strCache>
                <c:ptCount val="1"/>
                <c:pt idx="0">
                  <c:v>Average of Engagement Rate</c:v>
                </c:pt>
              </c:strCache>
            </c:strRef>
          </c:tx>
          <c:spPr>
            <a:ln w="28575" cap="rnd">
              <a:solidFill>
                <a:srgbClr val="FF0000">
                  <a:alpha val="70000"/>
                </a:srgbClr>
              </a:solidFill>
              <a:round/>
            </a:ln>
            <a:effectLst/>
          </c:spPr>
          <c:marker>
            <c:symbol val="none"/>
          </c:marker>
          <c:dPt>
            <c:idx val="0"/>
            <c:marker>
              <c:symbol val="none"/>
            </c:marker>
            <c:bubble3D val="0"/>
            <c:extLst>
              <c:ext xmlns:c16="http://schemas.microsoft.com/office/drawing/2014/chart" uri="{C3380CC4-5D6E-409C-BE32-E72D297353CC}">
                <c16:uniqueId val="{00000004-56C2-427B-B581-8AC13C041A0F}"/>
              </c:ext>
            </c:extLst>
          </c:dPt>
          <c:dPt>
            <c:idx val="1"/>
            <c:marker>
              <c:symbol val="none"/>
            </c:marker>
            <c:bubble3D val="0"/>
            <c:spPr>
              <a:ln w="28575" cap="rnd">
                <a:solidFill>
                  <a:srgbClr val="FF0000">
                    <a:alpha val="70000"/>
                  </a:srgbClr>
                </a:solidFill>
                <a:round/>
              </a:ln>
              <a:effectLst/>
            </c:spPr>
            <c:extLst>
              <c:ext xmlns:c16="http://schemas.microsoft.com/office/drawing/2014/chart" uri="{C3380CC4-5D6E-409C-BE32-E72D297353CC}">
                <c16:uniqueId val="{00000001-D97F-4292-9B56-16D3948DABD3}"/>
              </c:ext>
            </c:extLst>
          </c:dPt>
          <c:dPt>
            <c:idx val="2"/>
            <c:marker>
              <c:symbol val="none"/>
            </c:marker>
            <c:bubble3D val="0"/>
            <c:extLst>
              <c:ext xmlns:c16="http://schemas.microsoft.com/office/drawing/2014/chart" uri="{C3380CC4-5D6E-409C-BE32-E72D297353CC}">
                <c16:uniqueId val="{00000003-A75A-466E-85E9-EFD332335AF1}"/>
              </c:ext>
            </c:extLst>
          </c:dPt>
          <c:dLbls>
            <c:dLbl>
              <c:idx val="0"/>
              <c:layout>
                <c:manualLayout>
                  <c:x val="-4.0728831725616289E-2"/>
                  <c:y val="4.6296296296296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6C2-427B-B581-8AC13C041A0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'Follower wise Eng%'!$A$4:$A$7</c:f>
              <c:strCache>
                <c:ptCount val="3"/>
                <c:pt idx="0">
                  <c:v>Macro</c:v>
                </c:pt>
                <c:pt idx="1">
                  <c:v>Micro</c:v>
                </c:pt>
                <c:pt idx="2">
                  <c:v>Nano</c:v>
                </c:pt>
              </c:strCache>
            </c:strRef>
          </c:cat>
          <c:val>
            <c:numRef>
              <c:f>'Follower wise Eng%'!$C$4:$C$7</c:f>
              <c:numCache>
                <c:formatCode>0.00%</c:formatCode>
                <c:ptCount val="3"/>
                <c:pt idx="0">
                  <c:v>1.085E-2</c:v>
                </c:pt>
                <c:pt idx="1">
                  <c:v>1.3825E-2</c:v>
                </c:pt>
                <c:pt idx="2">
                  <c:v>2.4650000000000005E-2</c:v>
                </c:pt>
              </c:numCache>
            </c:numRef>
          </c:val>
          <c:smooth val="0"/>
          <c:extLst>
            <c:ext xmlns:c16="http://schemas.microsoft.com/office/drawing/2014/chart" uri="{C3380CC4-5D6E-409C-BE32-E72D297353CC}">
              <c16:uniqueId val="{00000001-56C2-427B-B581-8AC13C041A0F}"/>
            </c:ext>
          </c:extLst>
        </c:ser>
        <c:dLbls>
          <c:showLegendKey val="0"/>
          <c:showVal val="0"/>
          <c:showCatName val="0"/>
          <c:showSerName val="0"/>
          <c:showPercent val="0"/>
          <c:showBubbleSize val="0"/>
        </c:dLbls>
        <c:marker val="1"/>
        <c:smooth val="0"/>
        <c:axId val="736816783"/>
        <c:axId val="736816303"/>
      </c:lineChart>
      <c:catAx>
        <c:axId val="879958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03596751"/>
        <c:crosses val="autoZero"/>
        <c:auto val="1"/>
        <c:lblAlgn val="ctr"/>
        <c:lblOffset val="100"/>
        <c:noMultiLvlLbl val="0"/>
      </c:catAx>
      <c:valAx>
        <c:axId val="10035967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79958303"/>
        <c:crosses val="autoZero"/>
        <c:crossBetween val="between"/>
      </c:valAx>
      <c:valAx>
        <c:axId val="736816303"/>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36816783"/>
        <c:crosses val="max"/>
        <c:crossBetween val="between"/>
      </c:valAx>
      <c:catAx>
        <c:axId val="736816783"/>
        <c:scaling>
          <c:orientation val="minMax"/>
        </c:scaling>
        <c:delete val="1"/>
        <c:axPos val="b"/>
        <c:numFmt formatCode="General" sourceLinked="1"/>
        <c:majorTickMark val="out"/>
        <c:minorTickMark val="none"/>
        <c:tickLblPos val="nextTo"/>
        <c:crossAx val="73681630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Final_Influencer_Rating_Sheet(1).xlsx]Posts vs Reels!PivotTable6</c:name>
    <c:fmtId val="0"/>
  </c:pivotSource>
  <c:chart>
    <c:autoTitleDeleted val="0"/>
    <c:pivotFmts>
      <c:pivotFmt>
        <c:idx val="0"/>
        <c:spPr>
          <a:solidFill>
            <a:schemeClr val="accent4"/>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w="19050">
            <a:solidFill>
              <a:schemeClr val="tx1"/>
            </a:solidFill>
          </a:ln>
          <a:effectLst/>
        </c:spPr>
        <c:marker>
          <c:symbol val="none"/>
        </c:marker>
      </c:pivotFmt>
    </c:pivotFmts>
    <c:plotArea>
      <c:layout/>
      <c:barChart>
        <c:barDir val="col"/>
        <c:grouping val="clustered"/>
        <c:varyColors val="0"/>
        <c:ser>
          <c:idx val="0"/>
          <c:order val="0"/>
          <c:tx>
            <c:strRef>
              <c:f>'Posts vs Reels'!$B$3:$B$4</c:f>
              <c:strCache>
                <c:ptCount val="1"/>
                <c:pt idx="0">
                  <c:v>Reels</c:v>
                </c:pt>
              </c:strCache>
            </c:strRef>
          </c:tx>
          <c:spPr>
            <a:solidFill>
              <a:srgbClr val="FF0000"/>
            </a:solidFill>
            <a:ln w="19050">
              <a:solidFill>
                <a:schemeClr val="tx1"/>
              </a:solidFill>
            </a:ln>
            <a:effectLst/>
          </c:spPr>
          <c:invertIfNegative val="0"/>
          <c:cat>
            <c:strRef>
              <c:f>'Posts vs Reels'!$A$5:$A$7</c:f>
              <c:strCache>
                <c:ptCount val="3"/>
                <c:pt idx="0">
                  <c:v>Macro</c:v>
                </c:pt>
                <c:pt idx="1">
                  <c:v>Micro</c:v>
                </c:pt>
                <c:pt idx="2">
                  <c:v>Nano</c:v>
                </c:pt>
              </c:strCache>
            </c:strRef>
          </c:cat>
          <c:val>
            <c:numRef>
              <c:f>'Posts vs Reels'!$B$5:$B$7</c:f>
              <c:numCache>
                <c:formatCode>General</c:formatCode>
                <c:ptCount val="3"/>
                <c:pt idx="0">
                  <c:v>1</c:v>
                </c:pt>
                <c:pt idx="1">
                  <c:v>3</c:v>
                </c:pt>
                <c:pt idx="2">
                  <c:v>8</c:v>
                </c:pt>
              </c:numCache>
            </c:numRef>
          </c:val>
          <c:extLst>
            <c:ext xmlns:c16="http://schemas.microsoft.com/office/drawing/2014/chart" uri="{C3380CC4-5D6E-409C-BE32-E72D297353CC}">
              <c16:uniqueId val="{00000004-75DF-4425-A025-C8BBC1A0D8F1}"/>
            </c:ext>
          </c:extLst>
        </c:ser>
        <c:ser>
          <c:idx val="1"/>
          <c:order val="1"/>
          <c:tx>
            <c:strRef>
              <c:f>'Posts vs Reels'!$C$3:$C$4</c:f>
              <c:strCache>
                <c:ptCount val="1"/>
                <c:pt idx="0">
                  <c:v>Images</c:v>
                </c:pt>
              </c:strCache>
            </c:strRef>
          </c:tx>
          <c:spPr>
            <a:solidFill>
              <a:schemeClr val="accent2"/>
            </a:solidFill>
            <a:ln>
              <a:noFill/>
            </a:ln>
            <a:effectLst/>
          </c:spPr>
          <c:invertIfNegative val="0"/>
          <c:cat>
            <c:strRef>
              <c:f>'Posts vs Reels'!$A$5:$A$7</c:f>
              <c:strCache>
                <c:ptCount val="3"/>
                <c:pt idx="0">
                  <c:v>Macro</c:v>
                </c:pt>
                <c:pt idx="1">
                  <c:v>Micro</c:v>
                </c:pt>
                <c:pt idx="2">
                  <c:v>Nano</c:v>
                </c:pt>
              </c:strCache>
            </c:strRef>
          </c:cat>
          <c:val>
            <c:numRef>
              <c:f>'Posts vs Reels'!$C$5:$C$7</c:f>
              <c:numCache>
                <c:formatCode>General</c:formatCode>
                <c:ptCount val="3"/>
                <c:pt idx="0">
                  <c:v>3</c:v>
                </c:pt>
                <c:pt idx="1">
                  <c:v>5</c:v>
                </c:pt>
                <c:pt idx="2">
                  <c:v>4</c:v>
                </c:pt>
              </c:numCache>
            </c:numRef>
          </c:val>
          <c:extLst>
            <c:ext xmlns:c16="http://schemas.microsoft.com/office/drawing/2014/chart" uri="{C3380CC4-5D6E-409C-BE32-E72D297353CC}">
              <c16:uniqueId val="{00000001-95FD-4443-82C8-11CF87C84D88}"/>
            </c:ext>
          </c:extLst>
        </c:ser>
        <c:dLbls>
          <c:showLegendKey val="0"/>
          <c:showVal val="0"/>
          <c:showCatName val="0"/>
          <c:showSerName val="0"/>
          <c:showPercent val="0"/>
          <c:showBubbleSize val="0"/>
        </c:dLbls>
        <c:gapWidth val="219"/>
        <c:overlap val="-27"/>
        <c:axId val="953059936"/>
        <c:axId val="953060416"/>
      </c:barChart>
      <c:catAx>
        <c:axId val="95305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53060416"/>
        <c:crosses val="autoZero"/>
        <c:auto val="1"/>
        <c:lblAlgn val="ctr"/>
        <c:lblOffset val="100"/>
        <c:noMultiLvlLbl val="0"/>
      </c:catAx>
      <c:valAx>
        <c:axId val="953060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530599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Final_Influencer_Rating_Sheet(1).xlsx]Creator Type wise Performance !PivotTable3</c:name>
    <c:fmtId val="0"/>
  </c:pivotSource>
  <c:chart>
    <c:autoTitleDeleted val="0"/>
    <c:pivotFmts>
      <c:pivotFmt>
        <c:idx val="0"/>
        <c:spPr>
          <a:solidFill>
            <a:schemeClr val="accent4"/>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alpha val="6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alpha val="60000"/>
              </a:srgbClr>
            </a:solidFill>
            <a:round/>
          </a:ln>
          <a:effectLst/>
        </c:spPr>
        <c:marker>
          <c:symbol val="none"/>
        </c:marker>
        <c:dLbl>
          <c:idx val="0"/>
          <c:layout>
            <c:manualLayout>
              <c:x val="-4.7222222222222276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alpha val="60000"/>
              </a:srgbClr>
            </a:solidFill>
            <a:round/>
          </a:ln>
          <a:effectLst/>
        </c:spPr>
        <c:marker>
          <c:symbol val="none"/>
        </c:marker>
        <c:dLbl>
          <c:idx val="0"/>
          <c:layout>
            <c:manualLayout>
              <c:x val="-5.8333333333333334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alpha val="60000"/>
              </a:srgbClr>
            </a:solidFill>
            <a:round/>
          </a:ln>
          <a:effectLst/>
        </c:spPr>
        <c:marker>
          <c:symbol val="none"/>
        </c:marker>
        <c:dLbl>
          <c:idx val="0"/>
          <c:layout>
            <c:manualLayout>
              <c:x val="-5.5555555555555552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F0000">
                <a:alpha val="65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rgbClr val="FF0000">
                <a:alpha val="65000"/>
              </a:srgbClr>
            </a:solidFill>
            <a:round/>
          </a:ln>
          <a:effectLst/>
        </c:spPr>
        <c:marker>
          <c:symbol val="none"/>
        </c:marker>
      </c:pivotFmt>
      <c:pivotFmt>
        <c:idx val="7"/>
        <c:spPr>
          <a:ln w="28575" cap="rnd">
            <a:solidFill>
              <a:srgbClr val="FF0000">
                <a:alpha val="65000"/>
              </a:srgbClr>
            </a:solidFill>
            <a:round/>
          </a:ln>
          <a:effectLst/>
        </c:spPr>
        <c:marker>
          <c:symbol val="none"/>
        </c:marker>
        <c:dLbl>
          <c:idx val="0"/>
          <c:layout>
            <c:manualLayout>
              <c:x val="-5.5555555555555552E-2"/>
              <c:y val="3.703703703703701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rgbClr val="FF0000">
                <a:alpha val="65000"/>
              </a:srgbClr>
            </a:solidFill>
            <a:round/>
          </a:ln>
          <a:effectLst/>
        </c:spPr>
        <c:marker>
          <c:symbol val="none"/>
        </c:marker>
      </c:pivotFmt>
    </c:pivotFmts>
    <c:plotArea>
      <c:layout/>
      <c:barChart>
        <c:barDir val="col"/>
        <c:grouping val="clustered"/>
        <c:varyColors val="0"/>
        <c:ser>
          <c:idx val="0"/>
          <c:order val="0"/>
          <c:tx>
            <c:strRef>
              <c:f>'Creator Type wise Performance '!$B$3</c:f>
              <c:strCache>
                <c:ptCount val="1"/>
                <c:pt idx="0">
                  <c:v>Count of IID</c:v>
                </c:pt>
              </c:strCache>
            </c:strRef>
          </c:tx>
          <c:spPr>
            <a:solidFill>
              <a:schemeClr val="accent4"/>
            </a:solidFill>
            <a:ln w="15875">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'Creator Type wise Performance '!$A$4:$A$7</c:f>
              <c:strCache>
                <c:ptCount val="3"/>
                <c:pt idx="0">
                  <c:v>Macro</c:v>
                </c:pt>
                <c:pt idx="1">
                  <c:v>Micro</c:v>
                </c:pt>
                <c:pt idx="2">
                  <c:v>Nano</c:v>
                </c:pt>
              </c:strCache>
            </c:strRef>
          </c:cat>
          <c:val>
            <c:numRef>
              <c:f>'Creator Type wise Performance '!$B$4:$B$7</c:f>
              <c:numCache>
                <c:formatCode>General</c:formatCode>
                <c:ptCount val="3"/>
                <c:pt idx="0">
                  <c:v>4</c:v>
                </c:pt>
                <c:pt idx="1">
                  <c:v>8</c:v>
                </c:pt>
                <c:pt idx="2">
                  <c:v>12</c:v>
                </c:pt>
              </c:numCache>
            </c:numRef>
          </c:val>
          <c:extLst>
            <c:ext xmlns:c16="http://schemas.microsoft.com/office/drawing/2014/chart" uri="{C3380CC4-5D6E-409C-BE32-E72D297353CC}">
              <c16:uniqueId val="{00000000-66C9-4C0E-94D1-68220F5CD5EE}"/>
            </c:ext>
          </c:extLst>
        </c:ser>
        <c:dLbls>
          <c:showLegendKey val="0"/>
          <c:showVal val="1"/>
          <c:showCatName val="0"/>
          <c:showSerName val="0"/>
          <c:showPercent val="0"/>
          <c:showBubbleSize val="0"/>
        </c:dLbls>
        <c:gapWidth val="219"/>
        <c:axId val="827829376"/>
        <c:axId val="827831776"/>
      </c:barChart>
      <c:lineChart>
        <c:grouping val="standard"/>
        <c:varyColors val="0"/>
        <c:ser>
          <c:idx val="1"/>
          <c:order val="1"/>
          <c:tx>
            <c:strRef>
              <c:f>'Creator Type wise Performance '!$C$3</c:f>
              <c:strCache>
                <c:ptCount val="1"/>
                <c:pt idx="0">
                  <c:v>Average of Performance</c:v>
                </c:pt>
              </c:strCache>
            </c:strRef>
          </c:tx>
          <c:spPr>
            <a:ln w="28575" cap="rnd">
              <a:solidFill>
                <a:srgbClr val="FF0000">
                  <a:alpha val="65000"/>
                </a:srgbClr>
              </a:solidFill>
              <a:round/>
            </a:ln>
            <a:effectLst/>
          </c:spPr>
          <c:marker>
            <c:symbol val="none"/>
          </c:marker>
          <c:dPt>
            <c:idx val="0"/>
            <c:marker>
              <c:symbol val="none"/>
            </c:marker>
            <c:bubble3D val="0"/>
            <c:extLst>
              <c:ext xmlns:c16="http://schemas.microsoft.com/office/drawing/2014/chart" uri="{C3380CC4-5D6E-409C-BE32-E72D297353CC}">
                <c16:uniqueId val="{00000007-115B-4524-9028-2EFC3ACC3438}"/>
              </c:ext>
            </c:extLst>
          </c:dPt>
          <c:dPt>
            <c:idx val="1"/>
            <c:marker>
              <c:symbol val="none"/>
            </c:marker>
            <c:bubble3D val="0"/>
            <c:extLst>
              <c:ext xmlns:c16="http://schemas.microsoft.com/office/drawing/2014/chart" uri="{C3380CC4-5D6E-409C-BE32-E72D297353CC}">
                <c16:uniqueId val="{00000006-115B-4524-9028-2EFC3ACC3438}"/>
              </c:ext>
            </c:extLst>
          </c:dPt>
          <c:dPt>
            <c:idx val="2"/>
            <c:marker>
              <c:symbol val="none"/>
            </c:marker>
            <c:bubble3D val="0"/>
            <c:extLst>
              <c:ext xmlns:c16="http://schemas.microsoft.com/office/drawing/2014/chart" uri="{C3380CC4-5D6E-409C-BE32-E72D297353CC}">
                <c16:uniqueId val="{00000008-115B-4524-9028-2EFC3ACC3438}"/>
              </c:ext>
            </c:extLst>
          </c:dPt>
          <c:dLbls>
            <c:dLbl>
              <c:idx val="0"/>
              <c:layout>
                <c:manualLayout>
                  <c:x val="-5.5555555555555552E-2"/>
                  <c:y val="3.70370370370370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15B-4524-9028-2EFC3ACC343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'Creator Type wise Performance '!$A$4:$A$7</c:f>
              <c:strCache>
                <c:ptCount val="3"/>
                <c:pt idx="0">
                  <c:v>Macro</c:v>
                </c:pt>
                <c:pt idx="1">
                  <c:v>Micro</c:v>
                </c:pt>
                <c:pt idx="2">
                  <c:v>Nano</c:v>
                </c:pt>
              </c:strCache>
            </c:strRef>
          </c:cat>
          <c:val>
            <c:numRef>
              <c:f>'Creator Type wise Performance '!$C$4:$C$7</c:f>
              <c:numCache>
                <c:formatCode>General</c:formatCode>
                <c:ptCount val="3"/>
                <c:pt idx="0">
                  <c:v>4.1749999999999998</c:v>
                </c:pt>
                <c:pt idx="1">
                  <c:v>4.4375</c:v>
                </c:pt>
                <c:pt idx="2">
                  <c:v>4.8250000000000002</c:v>
                </c:pt>
              </c:numCache>
            </c:numRef>
          </c:val>
          <c:smooth val="0"/>
          <c:extLst>
            <c:ext xmlns:c16="http://schemas.microsoft.com/office/drawing/2014/chart" uri="{C3380CC4-5D6E-409C-BE32-E72D297353CC}">
              <c16:uniqueId val="{00000005-115B-4524-9028-2EFC3ACC3438}"/>
            </c:ext>
          </c:extLst>
        </c:ser>
        <c:dLbls>
          <c:showLegendKey val="0"/>
          <c:showVal val="1"/>
          <c:showCatName val="0"/>
          <c:showSerName val="0"/>
          <c:showPercent val="0"/>
          <c:showBubbleSize val="0"/>
        </c:dLbls>
        <c:marker val="1"/>
        <c:smooth val="0"/>
        <c:axId val="1127377312"/>
        <c:axId val="1127372032"/>
      </c:lineChart>
      <c:catAx>
        <c:axId val="82782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27831776"/>
        <c:crosses val="autoZero"/>
        <c:auto val="1"/>
        <c:lblAlgn val="ctr"/>
        <c:lblOffset val="100"/>
        <c:noMultiLvlLbl val="0"/>
      </c:catAx>
      <c:valAx>
        <c:axId val="8278317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27829376"/>
        <c:crosses val="autoZero"/>
        <c:crossBetween val="between"/>
      </c:valAx>
      <c:valAx>
        <c:axId val="112737203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27377312"/>
        <c:crosses val="max"/>
        <c:crossBetween val="between"/>
      </c:valAx>
      <c:catAx>
        <c:axId val="1127377312"/>
        <c:scaling>
          <c:orientation val="minMax"/>
        </c:scaling>
        <c:delete val="1"/>
        <c:axPos val="b"/>
        <c:numFmt formatCode="General" sourceLinked="1"/>
        <c:majorTickMark val="out"/>
        <c:minorTickMark val="none"/>
        <c:tickLblPos val="nextTo"/>
        <c:crossAx val="112737203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Mapping!A1"/><Relationship Id="rId3" Type="http://schemas.openxmlformats.org/officeDocument/2006/relationships/hyperlink" Target="#Demographics!A1"/><Relationship Id="rId7" Type="http://schemas.openxmlformats.org/officeDocument/2006/relationships/hyperlink" Target="#Insights!A1"/><Relationship Id="rId2" Type="http://schemas.openxmlformats.org/officeDocument/2006/relationships/hyperlink" Target="#'Packages Offered'!A1"/><Relationship Id="rId1" Type="http://schemas.openxmlformats.org/officeDocument/2006/relationships/hyperlink" Target="#Rating!A1"/><Relationship Id="rId6" Type="http://schemas.openxmlformats.org/officeDocument/2006/relationships/hyperlink" Target="#Details!A1"/><Relationship Id="rId5" Type="http://schemas.openxmlformats.org/officeDocument/2006/relationships/hyperlink" Target="#Comparison!A1"/><Relationship Id="rId4" Type="http://schemas.openxmlformats.org/officeDocument/2006/relationships/hyperlink" Target="#Sorted!A1"/></Relationships>
</file>

<file path=xl/drawings/_rels/drawing2.xml.rels><?xml version="1.0" encoding="UTF-8" standalone="yes"?>
<Relationships xmlns="http://schemas.openxmlformats.org/package/2006/relationships"><Relationship Id="rId8" Type="http://schemas.openxmlformats.org/officeDocument/2006/relationships/hyperlink" Target="#Mapping!A1"/><Relationship Id="rId3" Type="http://schemas.openxmlformats.org/officeDocument/2006/relationships/hyperlink" Target="#Demographics!A1"/><Relationship Id="rId7" Type="http://schemas.openxmlformats.org/officeDocument/2006/relationships/hyperlink" Target="#Insights!A1"/><Relationship Id="rId2" Type="http://schemas.openxmlformats.org/officeDocument/2006/relationships/hyperlink" Target="#'Packages Offered'!A1"/><Relationship Id="rId1" Type="http://schemas.openxmlformats.org/officeDocument/2006/relationships/hyperlink" Target="#Rating!A1"/><Relationship Id="rId6" Type="http://schemas.openxmlformats.org/officeDocument/2006/relationships/hyperlink" Target="#Details!A1"/><Relationship Id="rId5" Type="http://schemas.openxmlformats.org/officeDocument/2006/relationships/hyperlink" Target="#Comparison!A1"/><Relationship Id="rId4" Type="http://schemas.openxmlformats.org/officeDocument/2006/relationships/hyperlink" Target="#Sorted!A1"/></Relationships>
</file>

<file path=xl/drawings/_rels/drawing3.xml.rels><?xml version="1.0" encoding="UTF-8" standalone="yes"?>
<Relationships xmlns="http://schemas.openxmlformats.org/package/2006/relationships"><Relationship Id="rId8" Type="http://schemas.openxmlformats.org/officeDocument/2006/relationships/hyperlink" Target="#Mapping!A1"/><Relationship Id="rId3" Type="http://schemas.openxmlformats.org/officeDocument/2006/relationships/hyperlink" Target="#Demographics!A1"/><Relationship Id="rId7" Type="http://schemas.openxmlformats.org/officeDocument/2006/relationships/hyperlink" Target="#Insights!A1"/><Relationship Id="rId2" Type="http://schemas.openxmlformats.org/officeDocument/2006/relationships/hyperlink" Target="#'Packages Offered'!A1"/><Relationship Id="rId1" Type="http://schemas.openxmlformats.org/officeDocument/2006/relationships/hyperlink" Target="#Rating!A1"/><Relationship Id="rId6" Type="http://schemas.openxmlformats.org/officeDocument/2006/relationships/hyperlink" Target="#Details!A1"/><Relationship Id="rId5" Type="http://schemas.openxmlformats.org/officeDocument/2006/relationships/hyperlink" Target="#Comparison!A1"/><Relationship Id="rId4" Type="http://schemas.openxmlformats.org/officeDocument/2006/relationships/hyperlink" Target="#Sorted!A1"/></Relationships>
</file>

<file path=xl/drawings/_rels/drawing4.xml.rels><?xml version="1.0" encoding="UTF-8" standalone="yes"?>
<Relationships xmlns="http://schemas.openxmlformats.org/package/2006/relationships"><Relationship Id="rId8" Type="http://schemas.openxmlformats.org/officeDocument/2006/relationships/hyperlink" Target="#Mapping!A1"/><Relationship Id="rId3" Type="http://schemas.openxmlformats.org/officeDocument/2006/relationships/hyperlink" Target="#Demographics!A1"/><Relationship Id="rId7" Type="http://schemas.openxmlformats.org/officeDocument/2006/relationships/hyperlink" Target="#Insights!A1"/><Relationship Id="rId2" Type="http://schemas.openxmlformats.org/officeDocument/2006/relationships/hyperlink" Target="#'Packages Offered'!A1"/><Relationship Id="rId1" Type="http://schemas.openxmlformats.org/officeDocument/2006/relationships/hyperlink" Target="#Rating!A1"/><Relationship Id="rId6" Type="http://schemas.openxmlformats.org/officeDocument/2006/relationships/hyperlink" Target="#Details!A1"/><Relationship Id="rId5" Type="http://schemas.openxmlformats.org/officeDocument/2006/relationships/hyperlink" Target="#Comparison!A1"/><Relationship Id="rId4" Type="http://schemas.openxmlformats.org/officeDocument/2006/relationships/hyperlink" Target="#Sorted!A1"/></Relationships>
</file>

<file path=xl/drawings/_rels/drawing5.xml.rels><?xml version="1.0" encoding="UTF-8" standalone="yes"?>
<Relationships xmlns="http://schemas.openxmlformats.org/package/2006/relationships"><Relationship Id="rId8" Type="http://schemas.openxmlformats.org/officeDocument/2006/relationships/hyperlink" Target="#Insights!A1"/><Relationship Id="rId3" Type="http://schemas.openxmlformats.org/officeDocument/2006/relationships/hyperlink" Target="#'Packages Offered'!A1"/><Relationship Id="rId7" Type="http://schemas.openxmlformats.org/officeDocument/2006/relationships/hyperlink" Target="#Details!A1"/><Relationship Id="rId2" Type="http://schemas.openxmlformats.org/officeDocument/2006/relationships/hyperlink" Target="#Rating!A1"/><Relationship Id="rId1" Type="http://schemas.openxmlformats.org/officeDocument/2006/relationships/chart" Target="../charts/chart1.xml"/><Relationship Id="rId6" Type="http://schemas.openxmlformats.org/officeDocument/2006/relationships/hyperlink" Target="#Comparison!A1"/><Relationship Id="rId5" Type="http://schemas.openxmlformats.org/officeDocument/2006/relationships/hyperlink" Target="#Sorted!A1"/><Relationship Id="rId4" Type="http://schemas.openxmlformats.org/officeDocument/2006/relationships/hyperlink" Target="#Demographics!A1"/><Relationship Id="rId9" Type="http://schemas.openxmlformats.org/officeDocument/2006/relationships/hyperlink" Target="#Mapping!A1"/></Relationships>
</file>

<file path=xl/drawings/_rels/drawing6.xml.rels><?xml version="1.0" encoding="UTF-8" standalone="yes"?>
<Relationships xmlns="http://schemas.openxmlformats.org/package/2006/relationships"><Relationship Id="rId8" Type="http://schemas.openxmlformats.org/officeDocument/2006/relationships/hyperlink" Target="#Comparison!A1"/><Relationship Id="rId3" Type="http://schemas.openxmlformats.org/officeDocument/2006/relationships/chart" Target="../charts/chart4.xml"/><Relationship Id="rId7" Type="http://schemas.openxmlformats.org/officeDocument/2006/relationships/hyperlink" Target="#Sorted!A1"/><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hyperlink" Target="#Demographics!A1"/><Relationship Id="rId11" Type="http://schemas.openxmlformats.org/officeDocument/2006/relationships/hyperlink" Target="#Mapping!A1"/><Relationship Id="rId5" Type="http://schemas.openxmlformats.org/officeDocument/2006/relationships/hyperlink" Target="#'Packages Offered'!A1"/><Relationship Id="rId10" Type="http://schemas.openxmlformats.org/officeDocument/2006/relationships/hyperlink" Target="#Insights!A1"/><Relationship Id="rId4" Type="http://schemas.openxmlformats.org/officeDocument/2006/relationships/hyperlink" Target="#Rating!A1"/><Relationship Id="rId9" Type="http://schemas.openxmlformats.org/officeDocument/2006/relationships/hyperlink" Target="#Details!A1"/></Relationships>
</file>

<file path=xl/drawings/_rels/drawing7.xml.rels><?xml version="1.0" encoding="UTF-8" standalone="yes"?>
<Relationships xmlns="http://schemas.openxmlformats.org/package/2006/relationships"><Relationship Id="rId8" Type="http://schemas.openxmlformats.org/officeDocument/2006/relationships/hyperlink" Target="#Rating!A1"/><Relationship Id="rId13" Type="http://schemas.openxmlformats.org/officeDocument/2006/relationships/hyperlink" Target="#Details!A1"/><Relationship Id="rId3" Type="http://schemas.openxmlformats.org/officeDocument/2006/relationships/chart" Target="../charts/chart7.xml"/><Relationship Id="rId7" Type="http://schemas.openxmlformats.org/officeDocument/2006/relationships/chart" Target="../charts/chart10.xml"/><Relationship Id="rId12" Type="http://schemas.openxmlformats.org/officeDocument/2006/relationships/hyperlink" Target="#Comparison!A1"/><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1.png"/><Relationship Id="rId11" Type="http://schemas.openxmlformats.org/officeDocument/2006/relationships/hyperlink" Target="#Sorted!A1"/><Relationship Id="rId5" Type="http://schemas.openxmlformats.org/officeDocument/2006/relationships/chart" Target="../charts/chart9.xml"/><Relationship Id="rId15" Type="http://schemas.openxmlformats.org/officeDocument/2006/relationships/hyperlink" Target="#Mapping!A1"/><Relationship Id="rId10" Type="http://schemas.openxmlformats.org/officeDocument/2006/relationships/hyperlink" Target="#Demographics!A1"/><Relationship Id="rId4" Type="http://schemas.openxmlformats.org/officeDocument/2006/relationships/chart" Target="../charts/chart8.xml"/><Relationship Id="rId9" Type="http://schemas.openxmlformats.org/officeDocument/2006/relationships/hyperlink" Target="#'Packages Offered'!A1"/><Relationship Id="rId14" Type="http://schemas.openxmlformats.org/officeDocument/2006/relationships/hyperlink" Target="#Insights!A1"/></Relationships>
</file>

<file path=xl/drawings/_rels/drawing8.xml.rels><?xml version="1.0" encoding="UTF-8" standalone="yes"?>
<Relationships xmlns="http://schemas.openxmlformats.org/package/2006/relationships"><Relationship Id="rId8" Type="http://schemas.openxmlformats.org/officeDocument/2006/relationships/hyperlink" Target="#Mapping!A1"/><Relationship Id="rId3" Type="http://schemas.openxmlformats.org/officeDocument/2006/relationships/hyperlink" Target="#Demographics!A1"/><Relationship Id="rId7" Type="http://schemas.openxmlformats.org/officeDocument/2006/relationships/hyperlink" Target="#Insights!A1"/><Relationship Id="rId2" Type="http://schemas.openxmlformats.org/officeDocument/2006/relationships/hyperlink" Target="#'Packages Offered'!A1"/><Relationship Id="rId1" Type="http://schemas.openxmlformats.org/officeDocument/2006/relationships/hyperlink" Target="#Rating!A1"/><Relationship Id="rId6" Type="http://schemas.openxmlformats.org/officeDocument/2006/relationships/hyperlink" Target="#Details!A1"/><Relationship Id="rId5" Type="http://schemas.openxmlformats.org/officeDocument/2006/relationships/hyperlink" Target="#Comparison!A1"/><Relationship Id="rId4" Type="http://schemas.openxmlformats.org/officeDocument/2006/relationships/hyperlink" Target="#Sorted!A1"/></Relationships>
</file>

<file path=xl/drawings/_rels/drawing9.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xdr:col>
      <xdr:colOff>1188956</xdr:colOff>
      <xdr:row>0</xdr:row>
      <xdr:rowOff>3537</xdr:rowOff>
    </xdr:from>
    <xdr:to>
      <xdr:col>2</xdr:col>
      <xdr:colOff>518327</xdr:colOff>
      <xdr:row>1</xdr:row>
      <xdr:rowOff>156618</xdr:rowOff>
    </xdr:to>
    <xdr:sp macro="" textlink="">
      <xdr:nvSpPr>
        <xdr:cNvPr id="2" name="TextBox 1">
          <a:hlinkClick xmlns:r="http://schemas.openxmlformats.org/officeDocument/2006/relationships" r:id="rId1" tooltip="Rating"/>
          <a:extLst>
            <a:ext uri="{FF2B5EF4-FFF2-40B4-BE49-F238E27FC236}">
              <a16:creationId xmlns:a16="http://schemas.microsoft.com/office/drawing/2014/main" id="{B2FE1AE6-61CB-4410-B9DC-ABD4089C4F86}"/>
            </a:ext>
          </a:extLst>
        </xdr:cNvPr>
        <xdr:cNvSpPr txBox="1"/>
      </xdr:nvSpPr>
      <xdr:spPr>
        <a:xfrm>
          <a:off x="1801277" y="3537"/>
          <a:ext cx="811038"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Ratings</a:t>
          </a:r>
        </a:p>
      </xdr:txBody>
    </xdr:sp>
    <xdr:clientData/>
  </xdr:twoCellAnchor>
  <xdr:twoCellAnchor>
    <xdr:from>
      <xdr:col>2</xdr:col>
      <xdr:colOff>1306628</xdr:colOff>
      <xdr:row>0</xdr:row>
      <xdr:rowOff>3537</xdr:rowOff>
    </xdr:from>
    <xdr:to>
      <xdr:col>5</xdr:col>
      <xdr:colOff>155559</xdr:colOff>
      <xdr:row>1</xdr:row>
      <xdr:rowOff>156618</xdr:rowOff>
    </xdr:to>
    <xdr:sp macro="" textlink="">
      <xdr:nvSpPr>
        <xdr:cNvPr id="3" name="TextBox 2">
          <a:hlinkClick xmlns:r="http://schemas.openxmlformats.org/officeDocument/2006/relationships" r:id="rId2" tooltip="Packages Offered"/>
          <a:extLst>
            <a:ext uri="{FF2B5EF4-FFF2-40B4-BE49-F238E27FC236}">
              <a16:creationId xmlns:a16="http://schemas.microsoft.com/office/drawing/2014/main" id="{E4EE39A3-9DD2-4FDE-AFCE-DBBC69E40ADE}"/>
            </a:ext>
          </a:extLst>
        </xdr:cNvPr>
        <xdr:cNvSpPr txBox="1"/>
      </xdr:nvSpPr>
      <xdr:spPr>
        <a:xfrm>
          <a:off x="3400616" y="3537"/>
          <a:ext cx="1630836"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Packages Offered</a:t>
          </a:r>
        </a:p>
      </xdr:txBody>
    </xdr:sp>
    <xdr:clientData/>
  </xdr:twoCellAnchor>
  <xdr:twoCellAnchor>
    <xdr:from>
      <xdr:col>9</xdr:col>
      <xdr:colOff>1019921</xdr:colOff>
      <xdr:row>0</xdr:row>
      <xdr:rowOff>3537</xdr:rowOff>
    </xdr:from>
    <xdr:to>
      <xdr:col>9</xdr:col>
      <xdr:colOff>2308131</xdr:colOff>
      <xdr:row>1</xdr:row>
      <xdr:rowOff>138874</xdr:rowOff>
    </xdr:to>
    <xdr:sp macro="" textlink="">
      <xdr:nvSpPr>
        <xdr:cNvPr id="4" name="TextBox 3">
          <a:hlinkClick xmlns:r="http://schemas.openxmlformats.org/officeDocument/2006/relationships" r:id="rId3" tooltip="Demographics"/>
          <a:extLst>
            <a:ext uri="{FF2B5EF4-FFF2-40B4-BE49-F238E27FC236}">
              <a16:creationId xmlns:a16="http://schemas.microsoft.com/office/drawing/2014/main" id="{5F91132C-2E55-4C99-B6BE-E47EF7DFA5A8}"/>
            </a:ext>
          </a:extLst>
        </xdr:cNvPr>
        <xdr:cNvSpPr txBox="1"/>
      </xdr:nvSpPr>
      <xdr:spPr>
        <a:xfrm>
          <a:off x="9335397" y="3537"/>
          <a:ext cx="1288210" cy="339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Demographics</a:t>
          </a:r>
        </a:p>
      </xdr:txBody>
    </xdr:sp>
    <xdr:clientData/>
  </xdr:twoCellAnchor>
  <xdr:twoCellAnchor>
    <xdr:from>
      <xdr:col>6</xdr:col>
      <xdr:colOff>112313</xdr:colOff>
      <xdr:row>0</xdr:row>
      <xdr:rowOff>3537</xdr:rowOff>
    </xdr:from>
    <xdr:to>
      <xdr:col>7</xdr:col>
      <xdr:colOff>187442</xdr:colOff>
      <xdr:row>1</xdr:row>
      <xdr:rowOff>156618</xdr:rowOff>
    </xdr:to>
    <xdr:sp macro="" textlink="">
      <xdr:nvSpPr>
        <xdr:cNvPr id="5" name="TextBox 4">
          <a:hlinkClick xmlns:r="http://schemas.openxmlformats.org/officeDocument/2006/relationships" r:id="rId4" tooltip="Sorted"/>
          <a:extLst>
            <a:ext uri="{FF2B5EF4-FFF2-40B4-BE49-F238E27FC236}">
              <a16:creationId xmlns:a16="http://schemas.microsoft.com/office/drawing/2014/main" id="{EDEE7CCB-DA46-4780-B57F-6B66F000818F}"/>
            </a:ext>
          </a:extLst>
        </xdr:cNvPr>
        <xdr:cNvSpPr txBox="1"/>
      </xdr:nvSpPr>
      <xdr:spPr>
        <a:xfrm>
          <a:off x="5819753" y="3537"/>
          <a:ext cx="732808"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Sorted</a:t>
          </a:r>
        </a:p>
      </xdr:txBody>
    </xdr:sp>
    <xdr:clientData/>
  </xdr:twoCellAnchor>
  <xdr:twoCellAnchor>
    <xdr:from>
      <xdr:col>8</xdr:col>
      <xdr:colOff>38362</xdr:colOff>
      <xdr:row>0</xdr:row>
      <xdr:rowOff>3537</xdr:rowOff>
    </xdr:from>
    <xdr:to>
      <xdr:col>9</xdr:col>
      <xdr:colOff>231620</xdr:colOff>
      <xdr:row>1</xdr:row>
      <xdr:rowOff>143930</xdr:rowOff>
    </xdr:to>
    <xdr:sp macro="" textlink="">
      <xdr:nvSpPr>
        <xdr:cNvPr id="6" name="TextBox 5">
          <a:hlinkClick xmlns:r="http://schemas.openxmlformats.org/officeDocument/2006/relationships" r:id="rId5" tooltip="Comparison"/>
          <a:extLst>
            <a:ext uri="{FF2B5EF4-FFF2-40B4-BE49-F238E27FC236}">
              <a16:creationId xmlns:a16="http://schemas.microsoft.com/office/drawing/2014/main" id="{8554869F-D520-46A9-970C-A3F1A98E6FE7}"/>
            </a:ext>
          </a:extLst>
        </xdr:cNvPr>
        <xdr:cNvSpPr txBox="1"/>
      </xdr:nvSpPr>
      <xdr:spPr>
        <a:xfrm>
          <a:off x="7340862" y="3537"/>
          <a:ext cx="1206234" cy="3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Comparison</a:t>
          </a:r>
        </a:p>
      </xdr:txBody>
    </xdr:sp>
    <xdr:clientData/>
  </xdr:twoCellAnchor>
  <xdr:twoCellAnchor>
    <xdr:from>
      <xdr:col>0</xdr:col>
      <xdr:colOff>227985</xdr:colOff>
      <xdr:row>0</xdr:row>
      <xdr:rowOff>3537</xdr:rowOff>
    </xdr:from>
    <xdr:to>
      <xdr:col>1</xdr:col>
      <xdr:colOff>400655</xdr:colOff>
      <xdr:row>1</xdr:row>
      <xdr:rowOff>156618</xdr:rowOff>
    </xdr:to>
    <xdr:sp macro="" textlink="">
      <xdr:nvSpPr>
        <xdr:cNvPr id="17" name="TextBox 16">
          <a:hlinkClick xmlns:r="http://schemas.openxmlformats.org/officeDocument/2006/relationships" r:id="rId6" tooltip="Details"/>
          <a:extLst>
            <a:ext uri="{FF2B5EF4-FFF2-40B4-BE49-F238E27FC236}">
              <a16:creationId xmlns:a16="http://schemas.microsoft.com/office/drawing/2014/main" id="{408EF833-6BC1-459D-9056-0945471531C8}"/>
            </a:ext>
          </a:extLst>
        </xdr:cNvPr>
        <xdr:cNvSpPr txBox="1"/>
      </xdr:nvSpPr>
      <xdr:spPr>
        <a:xfrm>
          <a:off x="227985" y="3537"/>
          <a:ext cx="784991"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Details</a:t>
          </a:r>
        </a:p>
      </xdr:txBody>
    </xdr:sp>
    <xdr:clientData/>
  </xdr:twoCellAnchor>
  <xdr:twoCellAnchor>
    <xdr:from>
      <xdr:col>10</xdr:col>
      <xdr:colOff>692503</xdr:colOff>
      <xdr:row>0</xdr:row>
      <xdr:rowOff>3537</xdr:rowOff>
    </xdr:from>
    <xdr:to>
      <xdr:col>11</xdr:col>
      <xdr:colOff>631342</xdr:colOff>
      <xdr:row>1</xdr:row>
      <xdr:rowOff>156618</xdr:rowOff>
    </xdr:to>
    <xdr:sp macro="" textlink="">
      <xdr:nvSpPr>
        <xdr:cNvPr id="22" name="TextBox 21">
          <a:hlinkClick xmlns:r="http://schemas.openxmlformats.org/officeDocument/2006/relationships" r:id="rId7" tooltip="insights"/>
          <a:extLst>
            <a:ext uri="{FF2B5EF4-FFF2-40B4-BE49-F238E27FC236}">
              <a16:creationId xmlns:a16="http://schemas.microsoft.com/office/drawing/2014/main" id="{F960905D-1D1A-4B2B-B96E-52141EB926B7}"/>
            </a:ext>
          </a:extLst>
        </xdr:cNvPr>
        <xdr:cNvSpPr txBox="1"/>
      </xdr:nvSpPr>
      <xdr:spPr>
        <a:xfrm>
          <a:off x="11411908" y="3537"/>
          <a:ext cx="830863"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Insights</a:t>
          </a:r>
        </a:p>
      </xdr:txBody>
    </xdr:sp>
    <xdr:clientData/>
  </xdr:twoCellAnchor>
  <xdr:twoCellAnchor>
    <xdr:from>
      <xdr:col>12</xdr:col>
      <xdr:colOff>686370</xdr:colOff>
      <xdr:row>0</xdr:row>
      <xdr:rowOff>3537</xdr:rowOff>
    </xdr:from>
    <xdr:to>
      <xdr:col>13</xdr:col>
      <xdr:colOff>340180</xdr:colOff>
      <xdr:row>1</xdr:row>
      <xdr:rowOff>152814</xdr:rowOff>
    </xdr:to>
    <xdr:sp macro="" textlink="">
      <xdr:nvSpPr>
        <xdr:cNvPr id="23" name="TextBox 22">
          <a:hlinkClick xmlns:r="http://schemas.openxmlformats.org/officeDocument/2006/relationships" r:id="rId8" tooltip="Mapping"/>
          <a:extLst>
            <a:ext uri="{FF2B5EF4-FFF2-40B4-BE49-F238E27FC236}">
              <a16:creationId xmlns:a16="http://schemas.microsoft.com/office/drawing/2014/main" id="{0A46D73E-8C6C-4539-AEE1-7ADD4118B0DD}"/>
            </a:ext>
          </a:extLst>
        </xdr:cNvPr>
        <xdr:cNvSpPr txBox="1"/>
      </xdr:nvSpPr>
      <xdr:spPr>
        <a:xfrm>
          <a:off x="13031072" y="3537"/>
          <a:ext cx="870894" cy="353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Mapping</a:t>
          </a:r>
        </a:p>
      </xdr:txBody>
    </xdr:sp>
    <xdr:clientData/>
  </xdr:twoCellAnchor>
  <xdr:twoCellAnchor>
    <xdr:from>
      <xdr:col>0</xdr:col>
      <xdr:colOff>294821</xdr:colOff>
      <xdr:row>1</xdr:row>
      <xdr:rowOff>52917</xdr:rowOff>
    </xdr:from>
    <xdr:to>
      <xdr:col>0</xdr:col>
      <xdr:colOff>561895</xdr:colOff>
      <xdr:row>1</xdr:row>
      <xdr:rowOff>164975</xdr:rowOff>
    </xdr:to>
    <xdr:sp macro="" textlink="">
      <xdr:nvSpPr>
        <xdr:cNvPr id="37" name="Rectangle: Rounded Corners 36">
          <a:extLst>
            <a:ext uri="{FF2B5EF4-FFF2-40B4-BE49-F238E27FC236}">
              <a16:creationId xmlns:a16="http://schemas.microsoft.com/office/drawing/2014/main" id="{157B5ACF-A059-47A2-A80F-26B4037B6AE0}"/>
            </a:ext>
          </a:extLst>
        </xdr:cNvPr>
        <xdr:cNvSpPr/>
      </xdr:nvSpPr>
      <xdr:spPr>
        <a:xfrm>
          <a:off x="294821" y="257024"/>
          <a:ext cx="267074" cy="112058"/>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1170914</xdr:colOff>
      <xdr:row>0</xdr:row>
      <xdr:rowOff>-8052</xdr:rowOff>
    </xdr:from>
    <xdr:to>
      <xdr:col>2</xdr:col>
      <xdr:colOff>669874</xdr:colOff>
      <xdr:row>1</xdr:row>
      <xdr:rowOff>145029</xdr:rowOff>
    </xdr:to>
    <xdr:sp macro="" textlink="">
      <xdr:nvSpPr>
        <xdr:cNvPr id="2" name="TextBox 1">
          <a:hlinkClick xmlns:r="http://schemas.openxmlformats.org/officeDocument/2006/relationships" r:id="rId1" tooltip="Rating"/>
          <a:extLst>
            <a:ext uri="{FF2B5EF4-FFF2-40B4-BE49-F238E27FC236}">
              <a16:creationId xmlns:a16="http://schemas.microsoft.com/office/drawing/2014/main" id="{C22D5440-EBD0-428C-9CED-25D2CF77CFC5}"/>
            </a:ext>
          </a:extLst>
        </xdr:cNvPr>
        <xdr:cNvSpPr txBox="1"/>
      </xdr:nvSpPr>
      <xdr:spPr>
        <a:xfrm>
          <a:off x="1901164" y="-8052"/>
          <a:ext cx="840398"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Ratings</a:t>
          </a:r>
        </a:p>
      </xdr:txBody>
    </xdr:sp>
    <xdr:clientData/>
  </xdr:twoCellAnchor>
  <xdr:twoCellAnchor>
    <xdr:from>
      <xdr:col>3</xdr:col>
      <xdr:colOff>265383</xdr:colOff>
      <xdr:row>0</xdr:row>
      <xdr:rowOff>-8052</xdr:rowOff>
    </xdr:from>
    <xdr:to>
      <xdr:col>3</xdr:col>
      <xdr:colOff>1798414</xdr:colOff>
      <xdr:row>1</xdr:row>
      <xdr:rowOff>145029</xdr:rowOff>
    </xdr:to>
    <xdr:sp macro="" textlink="">
      <xdr:nvSpPr>
        <xdr:cNvPr id="3" name="TextBox 2">
          <a:hlinkClick xmlns:r="http://schemas.openxmlformats.org/officeDocument/2006/relationships" r:id="rId2" tooltip="Packages Offered"/>
          <a:extLst>
            <a:ext uri="{FF2B5EF4-FFF2-40B4-BE49-F238E27FC236}">
              <a16:creationId xmlns:a16="http://schemas.microsoft.com/office/drawing/2014/main" id="{EAEE98E1-3623-4DD0-A9ED-5F5515A3EA3B}"/>
            </a:ext>
          </a:extLst>
        </xdr:cNvPr>
        <xdr:cNvSpPr txBox="1"/>
      </xdr:nvSpPr>
      <xdr:spPr>
        <a:xfrm>
          <a:off x="3511821" y="-8052"/>
          <a:ext cx="1533031"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Packages Offered</a:t>
          </a:r>
        </a:p>
      </xdr:txBody>
    </xdr:sp>
    <xdr:clientData/>
  </xdr:twoCellAnchor>
  <xdr:twoCellAnchor>
    <xdr:from>
      <xdr:col>7</xdr:col>
      <xdr:colOff>437589</xdr:colOff>
      <xdr:row>0</xdr:row>
      <xdr:rowOff>820</xdr:rowOff>
    </xdr:from>
    <xdr:to>
      <xdr:col>8</xdr:col>
      <xdr:colOff>763264</xdr:colOff>
      <xdr:row>1</xdr:row>
      <xdr:rowOff>136157</xdr:rowOff>
    </xdr:to>
    <xdr:sp macro="" textlink="">
      <xdr:nvSpPr>
        <xdr:cNvPr id="4" name="TextBox 3">
          <a:hlinkClick xmlns:r="http://schemas.openxmlformats.org/officeDocument/2006/relationships" r:id="rId3" tooltip="Demographics"/>
          <a:extLst>
            <a:ext uri="{FF2B5EF4-FFF2-40B4-BE49-F238E27FC236}">
              <a16:creationId xmlns:a16="http://schemas.microsoft.com/office/drawing/2014/main" id="{B9148605-0880-4568-898A-8090BEBF80CA}"/>
            </a:ext>
          </a:extLst>
        </xdr:cNvPr>
        <xdr:cNvSpPr txBox="1"/>
      </xdr:nvSpPr>
      <xdr:spPr>
        <a:xfrm>
          <a:off x="9462527" y="820"/>
          <a:ext cx="1286112" cy="341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Demographics</a:t>
          </a:r>
        </a:p>
      </xdr:txBody>
    </xdr:sp>
    <xdr:clientData/>
  </xdr:twoCellAnchor>
  <xdr:twoCellAnchor>
    <xdr:from>
      <xdr:col>4</xdr:col>
      <xdr:colOff>616048</xdr:colOff>
      <xdr:row>0</xdr:row>
      <xdr:rowOff>-8052</xdr:rowOff>
    </xdr:from>
    <xdr:to>
      <xdr:col>4</xdr:col>
      <xdr:colOff>1358717</xdr:colOff>
      <xdr:row>1</xdr:row>
      <xdr:rowOff>145029</xdr:rowOff>
    </xdr:to>
    <xdr:sp macro="" textlink="">
      <xdr:nvSpPr>
        <xdr:cNvPr id="5" name="TextBox 4">
          <a:hlinkClick xmlns:r="http://schemas.openxmlformats.org/officeDocument/2006/relationships" r:id="rId4" tooltip="Sorted"/>
          <a:extLst>
            <a:ext uri="{FF2B5EF4-FFF2-40B4-BE49-F238E27FC236}">
              <a16:creationId xmlns:a16="http://schemas.microsoft.com/office/drawing/2014/main" id="{D02B45C1-063B-406C-92B1-86C562302D59}"/>
            </a:ext>
          </a:extLst>
        </xdr:cNvPr>
        <xdr:cNvSpPr txBox="1"/>
      </xdr:nvSpPr>
      <xdr:spPr>
        <a:xfrm>
          <a:off x="5815111" y="-8052"/>
          <a:ext cx="742669"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Sorted</a:t>
          </a:r>
        </a:p>
      </xdr:txBody>
    </xdr:sp>
    <xdr:clientData/>
  </xdr:twoCellAnchor>
  <xdr:twoCellAnchor>
    <xdr:from>
      <xdr:col>5</xdr:col>
      <xdr:colOff>684351</xdr:colOff>
      <xdr:row>0</xdr:row>
      <xdr:rowOff>-1708</xdr:rowOff>
    </xdr:from>
    <xdr:to>
      <xdr:col>6</xdr:col>
      <xdr:colOff>1080205</xdr:colOff>
      <xdr:row>1</xdr:row>
      <xdr:rowOff>138685</xdr:rowOff>
    </xdr:to>
    <xdr:sp macro="" textlink="">
      <xdr:nvSpPr>
        <xdr:cNvPr id="6" name="TextBox 5">
          <a:hlinkClick xmlns:r="http://schemas.openxmlformats.org/officeDocument/2006/relationships" r:id="rId5" tooltip="Comparison"/>
          <a:extLst>
            <a:ext uri="{FF2B5EF4-FFF2-40B4-BE49-F238E27FC236}">
              <a16:creationId xmlns:a16="http://schemas.microsoft.com/office/drawing/2014/main" id="{1765594D-3673-4C32-8F43-D469F1C6373F}"/>
            </a:ext>
          </a:extLst>
        </xdr:cNvPr>
        <xdr:cNvSpPr txBox="1"/>
      </xdr:nvSpPr>
      <xdr:spPr>
        <a:xfrm>
          <a:off x="7328039" y="-1708"/>
          <a:ext cx="1364229" cy="346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Comparison</a:t>
          </a:r>
        </a:p>
      </xdr:txBody>
    </xdr:sp>
    <xdr:clientData/>
  </xdr:twoCellAnchor>
  <xdr:twoCellAnchor>
    <xdr:from>
      <xdr:col>0</xdr:col>
      <xdr:colOff>227985</xdr:colOff>
      <xdr:row>0</xdr:row>
      <xdr:rowOff>-8052</xdr:rowOff>
    </xdr:from>
    <xdr:to>
      <xdr:col>1</xdr:col>
      <xdr:colOff>400655</xdr:colOff>
      <xdr:row>1</xdr:row>
      <xdr:rowOff>145029</xdr:rowOff>
    </xdr:to>
    <xdr:sp macro="" textlink="">
      <xdr:nvSpPr>
        <xdr:cNvPr id="7" name="TextBox 6">
          <a:hlinkClick xmlns:r="http://schemas.openxmlformats.org/officeDocument/2006/relationships" r:id="rId6" tooltip="Details"/>
          <a:extLst>
            <a:ext uri="{FF2B5EF4-FFF2-40B4-BE49-F238E27FC236}">
              <a16:creationId xmlns:a16="http://schemas.microsoft.com/office/drawing/2014/main" id="{F2BCC356-B35A-45D2-A613-0E3B895213B0}"/>
            </a:ext>
          </a:extLst>
        </xdr:cNvPr>
        <xdr:cNvSpPr txBox="1"/>
      </xdr:nvSpPr>
      <xdr:spPr>
        <a:xfrm>
          <a:off x="227985" y="-8052"/>
          <a:ext cx="902920"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Details</a:t>
          </a:r>
        </a:p>
      </xdr:txBody>
    </xdr:sp>
    <xdr:clientData/>
  </xdr:twoCellAnchor>
  <xdr:twoCellAnchor>
    <xdr:from>
      <xdr:col>9</xdr:col>
      <xdr:colOff>358773</xdr:colOff>
      <xdr:row>0</xdr:row>
      <xdr:rowOff>-8052</xdr:rowOff>
    </xdr:from>
    <xdr:to>
      <xdr:col>9</xdr:col>
      <xdr:colOff>1125259</xdr:colOff>
      <xdr:row>1</xdr:row>
      <xdr:rowOff>145029</xdr:rowOff>
    </xdr:to>
    <xdr:sp macro="" textlink="">
      <xdr:nvSpPr>
        <xdr:cNvPr id="8" name="TextBox 7">
          <a:hlinkClick xmlns:r="http://schemas.openxmlformats.org/officeDocument/2006/relationships" r:id="rId7" tooltip="insights"/>
          <a:extLst>
            <a:ext uri="{FF2B5EF4-FFF2-40B4-BE49-F238E27FC236}">
              <a16:creationId xmlns:a16="http://schemas.microsoft.com/office/drawing/2014/main" id="{D71363C9-63B0-4046-89BF-10E1BCE544A6}"/>
            </a:ext>
          </a:extLst>
        </xdr:cNvPr>
        <xdr:cNvSpPr txBox="1"/>
      </xdr:nvSpPr>
      <xdr:spPr>
        <a:xfrm>
          <a:off x="11518898" y="-8052"/>
          <a:ext cx="766486"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Insights</a:t>
          </a:r>
        </a:p>
      </xdr:txBody>
    </xdr:sp>
    <xdr:clientData/>
  </xdr:twoCellAnchor>
  <xdr:twoCellAnchor>
    <xdr:from>
      <xdr:col>10</xdr:col>
      <xdr:colOff>530265</xdr:colOff>
      <xdr:row>0</xdr:row>
      <xdr:rowOff>-6150</xdr:rowOff>
    </xdr:from>
    <xdr:to>
      <xdr:col>11</xdr:col>
      <xdr:colOff>443366</xdr:colOff>
      <xdr:row>1</xdr:row>
      <xdr:rowOff>143127</xdr:rowOff>
    </xdr:to>
    <xdr:sp macro="" textlink="">
      <xdr:nvSpPr>
        <xdr:cNvPr id="9" name="TextBox 8">
          <a:hlinkClick xmlns:r="http://schemas.openxmlformats.org/officeDocument/2006/relationships" r:id="rId8" tooltip="Mapping"/>
          <a:extLst>
            <a:ext uri="{FF2B5EF4-FFF2-40B4-BE49-F238E27FC236}">
              <a16:creationId xmlns:a16="http://schemas.microsoft.com/office/drawing/2014/main" id="{C3663BD8-C316-459F-8343-403418FE2773}"/>
            </a:ext>
          </a:extLst>
        </xdr:cNvPr>
        <xdr:cNvSpPr txBox="1"/>
      </xdr:nvSpPr>
      <xdr:spPr>
        <a:xfrm>
          <a:off x="13055640" y="-6150"/>
          <a:ext cx="913226" cy="355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Mapping</a:t>
          </a:r>
        </a:p>
      </xdr:txBody>
    </xdr:sp>
    <xdr:clientData/>
  </xdr:twoCellAnchor>
  <xdr:twoCellAnchor>
    <xdr:from>
      <xdr:col>1</xdr:col>
      <xdr:colOff>1247337</xdr:colOff>
      <xdr:row>1</xdr:row>
      <xdr:rowOff>52917</xdr:rowOff>
    </xdr:from>
    <xdr:to>
      <xdr:col>2</xdr:col>
      <xdr:colOff>172973</xdr:colOff>
      <xdr:row>1</xdr:row>
      <xdr:rowOff>164975</xdr:rowOff>
    </xdr:to>
    <xdr:sp macro="" textlink="">
      <xdr:nvSpPr>
        <xdr:cNvPr id="10" name="Rectangle: Rounded Corners 9">
          <a:extLst>
            <a:ext uri="{FF2B5EF4-FFF2-40B4-BE49-F238E27FC236}">
              <a16:creationId xmlns:a16="http://schemas.microsoft.com/office/drawing/2014/main" id="{8FBB88EB-0C02-4C1A-9801-53D35BF7EA52}"/>
            </a:ext>
          </a:extLst>
        </xdr:cNvPr>
        <xdr:cNvSpPr/>
      </xdr:nvSpPr>
      <xdr:spPr>
        <a:xfrm>
          <a:off x="1977587" y="259292"/>
          <a:ext cx="267074" cy="112058"/>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413712</xdr:colOff>
      <xdr:row>4</xdr:row>
      <xdr:rowOff>104671</xdr:rowOff>
    </xdr:from>
    <xdr:to>
      <xdr:col>2</xdr:col>
      <xdr:colOff>949011</xdr:colOff>
      <xdr:row>7</xdr:row>
      <xdr:rowOff>62803</xdr:rowOff>
    </xdr:to>
    <xdr:sp macro="" textlink="">
      <xdr:nvSpPr>
        <xdr:cNvPr id="2" name="Callout: Right Arrow 1">
          <a:extLst>
            <a:ext uri="{FF2B5EF4-FFF2-40B4-BE49-F238E27FC236}">
              <a16:creationId xmlns:a16="http://schemas.microsoft.com/office/drawing/2014/main" id="{43B54EC3-4E9F-45F5-85E0-A64602A90229}"/>
            </a:ext>
          </a:extLst>
        </xdr:cNvPr>
        <xdr:cNvSpPr/>
      </xdr:nvSpPr>
      <xdr:spPr>
        <a:xfrm>
          <a:off x="413712" y="662701"/>
          <a:ext cx="1747572" cy="564269"/>
        </a:xfrm>
        <a:prstGeom prst="rightArrowCallout">
          <a:avLst>
            <a:gd name="adj1" fmla="val 18459"/>
            <a:gd name="adj2" fmla="val 25000"/>
            <a:gd name="adj3" fmla="val 30334"/>
            <a:gd name="adj4" fmla="val 75707"/>
          </a:avLst>
        </a:prstGeom>
        <a:solidFill>
          <a:schemeClr val="accent5">
            <a:lumMod val="60000"/>
            <a:lumOff val="4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200">
              <a:solidFill>
                <a:schemeClr val="tx1"/>
              </a:solidFill>
              <a:effectLst/>
              <a:latin typeface="+mn-lt"/>
              <a:ea typeface="+mn-ea"/>
              <a:cs typeface="+mn-cs"/>
            </a:rPr>
            <a:t>Select</a:t>
          </a:r>
          <a:r>
            <a:rPr lang="en-IN" sz="1200" baseline="0">
              <a:solidFill>
                <a:schemeClr val="tx1"/>
              </a:solidFill>
              <a:effectLst/>
              <a:latin typeface="+mn-lt"/>
              <a:ea typeface="+mn-ea"/>
              <a:cs typeface="+mn-cs"/>
            </a:rPr>
            <a:t> from</a:t>
          </a:r>
          <a:r>
            <a:rPr lang="en-IN" sz="1200">
              <a:solidFill>
                <a:schemeClr val="tx1"/>
              </a:solidFill>
              <a:effectLst/>
              <a:latin typeface="+mn-lt"/>
              <a:ea typeface="+mn-ea"/>
              <a:cs typeface="+mn-cs"/>
            </a:rPr>
            <a:t> the</a:t>
          </a:r>
          <a:r>
            <a:rPr lang="en-IN" sz="1200" baseline="0">
              <a:solidFill>
                <a:schemeClr val="tx1"/>
              </a:solidFill>
              <a:effectLst/>
              <a:latin typeface="+mn-lt"/>
              <a:ea typeface="+mn-ea"/>
              <a:cs typeface="+mn-cs"/>
            </a:rPr>
            <a:t> desired options</a:t>
          </a:r>
          <a:endParaRPr lang="en-IN" sz="1200">
            <a:solidFill>
              <a:schemeClr val="tx1"/>
            </a:solidFill>
            <a:effectLst/>
          </a:endParaRPr>
        </a:p>
      </xdr:txBody>
    </xdr:sp>
    <xdr:clientData/>
  </xdr:twoCellAnchor>
  <xdr:twoCellAnchor>
    <xdr:from>
      <xdr:col>2</xdr:col>
      <xdr:colOff>232454</xdr:colOff>
      <xdr:row>0</xdr:row>
      <xdr:rowOff>-1638</xdr:rowOff>
    </xdr:from>
    <xdr:to>
      <xdr:col>2</xdr:col>
      <xdr:colOff>966456</xdr:colOff>
      <xdr:row>1</xdr:row>
      <xdr:rowOff>151443</xdr:rowOff>
    </xdr:to>
    <xdr:sp macro="" textlink="">
      <xdr:nvSpPr>
        <xdr:cNvPr id="3" name="TextBox 2">
          <a:hlinkClick xmlns:r="http://schemas.openxmlformats.org/officeDocument/2006/relationships" r:id="rId1" tooltip="Rating"/>
          <a:extLst>
            <a:ext uri="{FF2B5EF4-FFF2-40B4-BE49-F238E27FC236}">
              <a16:creationId xmlns:a16="http://schemas.microsoft.com/office/drawing/2014/main" id="{8AFAFF37-CCD9-4056-88A5-604A39B42330}"/>
            </a:ext>
          </a:extLst>
        </xdr:cNvPr>
        <xdr:cNvSpPr txBox="1"/>
      </xdr:nvSpPr>
      <xdr:spPr>
        <a:xfrm>
          <a:off x="1454829" y="-1638"/>
          <a:ext cx="734002"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Ratings</a:t>
          </a:r>
        </a:p>
      </xdr:txBody>
    </xdr:sp>
    <xdr:clientData/>
  </xdr:twoCellAnchor>
  <xdr:twoCellAnchor>
    <xdr:from>
      <xdr:col>3</xdr:col>
      <xdr:colOff>401379</xdr:colOff>
      <xdr:row>0</xdr:row>
      <xdr:rowOff>-6815</xdr:rowOff>
    </xdr:from>
    <xdr:to>
      <xdr:col>5</xdr:col>
      <xdr:colOff>124135</xdr:colOff>
      <xdr:row>1</xdr:row>
      <xdr:rowOff>146266</xdr:rowOff>
    </xdr:to>
    <xdr:sp macro="" textlink="">
      <xdr:nvSpPr>
        <xdr:cNvPr id="4" name="TextBox 3">
          <a:hlinkClick xmlns:r="http://schemas.openxmlformats.org/officeDocument/2006/relationships" r:id="rId2" tooltip="Packages Offered"/>
          <a:extLst>
            <a:ext uri="{FF2B5EF4-FFF2-40B4-BE49-F238E27FC236}">
              <a16:creationId xmlns:a16="http://schemas.microsoft.com/office/drawing/2014/main" id="{57BF36C0-A06F-440D-B0CD-0D04429BC54C}"/>
            </a:ext>
          </a:extLst>
        </xdr:cNvPr>
        <xdr:cNvSpPr txBox="1"/>
      </xdr:nvSpPr>
      <xdr:spPr>
        <a:xfrm>
          <a:off x="2631817" y="-6815"/>
          <a:ext cx="1492818"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Packages Offered</a:t>
          </a:r>
        </a:p>
      </xdr:txBody>
    </xdr:sp>
    <xdr:clientData/>
  </xdr:twoCellAnchor>
  <xdr:twoCellAnchor>
    <xdr:from>
      <xdr:col>8</xdr:col>
      <xdr:colOff>658301</xdr:colOff>
      <xdr:row>0</xdr:row>
      <xdr:rowOff>0</xdr:rowOff>
    </xdr:from>
    <xdr:to>
      <xdr:col>9</xdr:col>
      <xdr:colOff>751165</xdr:colOff>
      <xdr:row>1</xdr:row>
      <xdr:rowOff>135337</xdr:rowOff>
    </xdr:to>
    <xdr:sp macro="" textlink="">
      <xdr:nvSpPr>
        <xdr:cNvPr id="5" name="TextBox 4">
          <a:hlinkClick xmlns:r="http://schemas.openxmlformats.org/officeDocument/2006/relationships" r:id="rId3" tooltip="Demographics"/>
          <a:extLst>
            <a:ext uri="{FF2B5EF4-FFF2-40B4-BE49-F238E27FC236}">
              <a16:creationId xmlns:a16="http://schemas.microsoft.com/office/drawing/2014/main" id="{C7E19EA7-A94E-48CF-B542-40CC34C97B7B}"/>
            </a:ext>
          </a:extLst>
        </xdr:cNvPr>
        <xdr:cNvSpPr txBox="1"/>
      </xdr:nvSpPr>
      <xdr:spPr>
        <a:xfrm>
          <a:off x="7262301" y="0"/>
          <a:ext cx="1386677" cy="341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Demographics</a:t>
          </a:r>
        </a:p>
      </xdr:txBody>
    </xdr:sp>
    <xdr:clientData/>
  </xdr:twoCellAnchor>
  <xdr:twoCellAnchor>
    <xdr:from>
      <xdr:col>5</xdr:col>
      <xdr:colOff>567121</xdr:colOff>
      <xdr:row>0</xdr:row>
      <xdr:rowOff>-11992</xdr:rowOff>
    </xdr:from>
    <xdr:to>
      <xdr:col>7</xdr:col>
      <xdr:colOff>31062</xdr:colOff>
      <xdr:row>1</xdr:row>
      <xdr:rowOff>141089</xdr:rowOff>
    </xdr:to>
    <xdr:sp macro="" textlink="">
      <xdr:nvSpPr>
        <xdr:cNvPr id="6" name="TextBox 5">
          <a:hlinkClick xmlns:r="http://schemas.openxmlformats.org/officeDocument/2006/relationships" r:id="rId4" tooltip="Sorted"/>
          <a:extLst>
            <a:ext uri="{FF2B5EF4-FFF2-40B4-BE49-F238E27FC236}">
              <a16:creationId xmlns:a16="http://schemas.microsoft.com/office/drawing/2014/main" id="{6A3DD370-6EE0-4C60-B2DC-9E9CBE71148D}"/>
            </a:ext>
          </a:extLst>
        </xdr:cNvPr>
        <xdr:cNvSpPr txBox="1"/>
      </xdr:nvSpPr>
      <xdr:spPr>
        <a:xfrm>
          <a:off x="4567621" y="-11992"/>
          <a:ext cx="686316"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Sorted</a:t>
          </a:r>
        </a:p>
      </xdr:txBody>
    </xdr:sp>
    <xdr:clientData/>
  </xdr:twoCellAnchor>
  <xdr:twoCellAnchor>
    <xdr:from>
      <xdr:col>7</xdr:col>
      <xdr:colOff>474048</xdr:colOff>
      <xdr:row>0</xdr:row>
      <xdr:rowOff>-12567</xdr:rowOff>
    </xdr:from>
    <xdr:to>
      <xdr:col>8</xdr:col>
      <xdr:colOff>215315</xdr:colOff>
      <xdr:row>1</xdr:row>
      <xdr:rowOff>127826</xdr:rowOff>
    </xdr:to>
    <xdr:sp macro="" textlink="">
      <xdr:nvSpPr>
        <xdr:cNvPr id="7" name="TextBox 6">
          <a:hlinkClick xmlns:r="http://schemas.openxmlformats.org/officeDocument/2006/relationships" r:id="rId5" tooltip="Comparison"/>
          <a:extLst>
            <a:ext uri="{FF2B5EF4-FFF2-40B4-BE49-F238E27FC236}">
              <a16:creationId xmlns:a16="http://schemas.microsoft.com/office/drawing/2014/main" id="{D7560822-766C-4DDC-A701-D20AF3C39F1E}"/>
            </a:ext>
          </a:extLst>
        </xdr:cNvPr>
        <xdr:cNvSpPr txBox="1"/>
      </xdr:nvSpPr>
      <xdr:spPr>
        <a:xfrm>
          <a:off x="5696923" y="-12567"/>
          <a:ext cx="1122392" cy="346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Comparison</a:t>
          </a:r>
        </a:p>
      </xdr:txBody>
    </xdr:sp>
    <xdr:clientData/>
  </xdr:twoCellAnchor>
  <xdr:twoCellAnchor>
    <xdr:from>
      <xdr:col>0</xdr:col>
      <xdr:colOff>227985</xdr:colOff>
      <xdr:row>0</xdr:row>
      <xdr:rowOff>3537</xdr:rowOff>
    </xdr:from>
    <xdr:to>
      <xdr:col>1</xdr:col>
      <xdr:colOff>400655</xdr:colOff>
      <xdr:row>1</xdr:row>
      <xdr:rowOff>156618</xdr:rowOff>
    </xdr:to>
    <xdr:sp macro="" textlink="">
      <xdr:nvSpPr>
        <xdr:cNvPr id="8" name="TextBox 7">
          <a:hlinkClick xmlns:r="http://schemas.openxmlformats.org/officeDocument/2006/relationships" r:id="rId6" tooltip="Details"/>
          <a:extLst>
            <a:ext uri="{FF2B5EF4-FFF2-40B4-BE49-F238E27FC236}">
              <a16:creationId xmlns:a16="http://schemas.microsoft.com/office/drawing/2014/main" id="{E8D1C6B7-863C-4DA4-B5F3-9E8407E4D5B1}"/>
            </a:ext>
          </a:extLst>
        </xdr:cNvPr>
        <xdr:cNvSpPr txBox="1"/>
      </xdr:nvSpPr>
      <xdr:spPr>
        <a:xfrm>
          <a:off x="227985" y="3537"/>
          <a:ext cx="782270" cy="356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Details</a:t>
          </a:r>
        </a:p>
      </xdr:txBody>
    </xdr:sp>
    <xdr:clientData/>
  </xdr:twoCellAnchor>
  <xdr:twoCellAnchor>
    <xdr:from>
      <xdr:col>9</xdr:col>
      <xdr:colOff>1194151</xdr:colOff>
      <xdr:row>0</xdr:row>
      <xdr:rowOff>0</xdr:rowOff>
    </xdr:from>
    <xdr:to>
      <xdr:col>10</xdr:col>
      <xdr:colOff>743445</xdr:colOff>
      <xdr:row>1</xdr:row>
      <xdr:rowOff>153081</xdr:rowOff>
    </xdr:to>
    <xdr:sp macro="" textlink="">
      <xdr:nvSpPr>
        <xdr:cNvPr id="9" name="TextBox 8">
          <a:hlinkClick xmlns:r="http://schemas.openxmlformats.org/officeDocument/2006/relationships" r:id="rId7" tooltip="insights"/>
          <a:extLst>
            <a:ext uri="{FF2B5EF4-FFF2-40B4-BE49-F238E27FC236}">
              <a16:creationId xmlns:a16="http://schemas.microsoft.com/office/drawing/2014/main" id="{6D808526-AD67-474C-A1C9-2855B3458600}"/>
            </a:ext>
          </a:extLst>
        </xdr:cNvPr>
        <xdr:cNvSpPr txBox="1"/>
      </xdr:nvSpPr>
      <xdr:spPr>
        <a:xfrm>
          <a:off x="9091964" y="0"/>
          <a:ext cx="890731"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Insights</a:t>
          </a:r>
        </a:p>
      </xdr:txBody>
    </xdr:sp>
    <xdr:clientData/>
  </xdr:twoCellAnchor>
  <xdr:twoCellAnchor>
    <xdr:from>
      <xdr:col>10</xdr:col>
      <xdr:colOff>1186433</xdr:colOff>
      <xdr:row>0</xdr:row>
      <xdr:rowOff>0</xdr:rowOff>
    </xdr:from>
    <xdr:to>
      <xdr:col>11</xdr:col>
      <xdr:colOff>650875</xdr:colOff>
      <xdr:row>1</xdr:row>
      <xdr:rowOff>149277</xdr:rowOff>
    </xdr:to>
    <xdr:sp macro="" textlink="">
      <xdr:nvSpPr>
        <xdr:cNvPr id="10" name="TextBox 9">
          <a:hlinkClick xmlns:r="http://schemas.openxmlformats.org/officeDocument/2006/relationships" r:id="rId8" tooltip="Mapping"/>
          <a:extLst>
            <a:ext uri="{FF2B5EF4-FFF2-40B4-BE49-F238E27FC236}">
              <a16:creationId xmlns:a16="http://schemas.microsoft.com/office/drawing/2014/main" id="{CDE4D0CD-2EE0-403A-A8DF-375B4029BC03}"/>
            </a:ext>
          </a:extLst>
        </xdr:cNvPr>
        <xdr:cNvSpPr txBox="1"/>
      </xdr:nvSpPr>
      <xdr:spPr>
        <a:xfrm>
          <a:off x="10425683" y="0"/>
          <a:ext cx="972567" cy="355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Mapping</a:t>
          </a:r>
        </a:p>
      </xdr:txBody>
    </xdr:sp>
    <xdr:clientData/>
  </xdr:twoCellAnchor>
  <xdr:twoCellAnchor>
    <xdr:from>
      <xdr:col>3</xdr:col>
      <xdr:colOff>501192</xdr:colOff>
      <xdr:row>1</xdr:row>
      <xdr:rowOff>52917</xdr:rowOff>
    </xdr:from>
    <xdr:to>
      <xdr:col>4</xdr:col>
      <xdr:colOff>101516</xdr:colOff>
      <xdr:row>1</xdr:row>
      <xdr:rowOff>164975</xdr:rowOff>
    </xdr:to>
    <xdr:sp macro="" textlink="">
      <xdr:nvSpPr>
        <xdr:cNvPr id="11" name="Rectangle: Rounded Corners 10">
          <a:extLst>
            <a:ext uri="{FF2B5EF4-FFF2-40B4-BE49-F238E27FC236}">
              <a16:creationId xmlns:a16="http://schemas.microsoft.com/office/drawing/2014/main" id="{E1205B70-D16D-4CCD-AE3D-2816B0B9B8DA}"/>
            </a:ext>
          </a:extLst>
        </xdr:cNvPr>
        <xdr:cNvSpPr/>
      </xdr:nvSpPr>
      <xdr:spPr>
        <a:xfrm>
          <a:off x="2731630" y="259292"/>
          <a:ext cx="267074" cy="112058"/>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636319</xdr:colOff>
      <xdr:row>2</xdr:row>
      <xdr:rowOff>27957</xdr:rowOff>
    </xdr:from>
    <xdr:to>
      <xdr:col>4</xdr:col>
      <xdr:colOff>305378</xdr:colOff>
      <xdr:row>9</xdr:row>
      <xdr:rowOff>19710</xdr:rowOff>
    </xdr:to>
    <mc:AlternateContent xmlns:mc="http://schemas.openxmlformats.org/markup-compatibility/2006" xmlns:a14="http://schemas.microsoft.com/office/drawing/2010/main">
      <mc:Choice Requires="a14">
        <xdr:graphicFrame macro="">
          <xdr:nvGraphicFramePr>
            <xdr:cNvPr id="2" name="Creator Type 1">
              <a:extLst>
                <a:ext uri="{FF2B5EF4-FFF2-40B4-BE49-F238E27FC236}">
                  <a16:creationId xmlns:a16="http://schemas.microsoft.com/office/drawing/2014/main" id="{7FBAB466-7250-9073-11D1-0FFC55482726}"/>
                </a:ext>
              </a:extLst>
            </xdr:cNvPr>
            <xdr:cNvGraphicFramePr/>
          </xdr:nvGraphicFramePr>
          <xdr:xfrm>
            <a:off x="0" y="0"/>
            <a:ext cx="0" cy="0"/>
          </xdr:xfrm>
          <a:graphic>
            <a:graphicData uri="http://schemas.microsoft.com/office/drawing/2010/slicer">
              <sle:slicer xmlns:sle="http://schemas.microsoft.com/office/drawing/2010/slicer" name="Creator Type 1"/>
            </a:graphicData>
          </a:graphic>
        </xdr:graphicFrame>
      </mc:Choice>
      <mc:Fallback xmlns="">
        <xdr:sp macro="" textlink="">
          <xdr:nvSpPr>
            <xdr:cNvPr id="0" name=""/>
            <xdr:cNvSpPr>
              <a:spLocks noTextEdit="1"/>
            </xdr:cNvSpPr>
          </xdr:nvSpPr>
          <xdr:spPr>
            <a:xfrm>
              <a:off x="3267033" y="390814"/>
              <a:ext cx="2101850" cy="127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646463</xdr:colOff>
      <xdr:row>9</xdr:row>
      <xdr:rowOff>50220</xdr:rowOff>
    </xdr:from>
    <xdr:to>
      <xdr:col>4</xdr:col>
      <xdr:colOff>309172</xdr:colOff>
      <xdr:row>27</xdr:row>
      <xdr:rowOff>15678</xdr:rowOff>
    </xdr:to>
    <mc:AlternateContent xmlns:mc="http://schemas.openxmlformats.org/markup-compatibility/2006" xmlns:a14="http://schemas.microsoft.com/office/drawing/2010/main">
      <mc:Choice Requires="a14">
        <xdr:graphicFrame macro="">
          <xdr:nvGraphicFramePr>
            <xdr:cNvPr id="3" name="Genre 1">
              <a:extLst>
                <a:ext uri="{FF2B5EF4-FFF2-40B4-BE49-F238E27FC236}">
                  <a16:creationId xmlns:a16="http://schemas.microsoft.com/office/drawing/2014/main" id="{888FB5D6-AB75-9094-56E6-7488D126DDD8}"/>
                </a:ext>
              </a:extLst>
            </xdr:cNvPr>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mlns="">
        <xdr:sp macro="" textlink="">
          <xdr:nvSpPr>
            <xdr:cNvPr id="0" name=""/>
            <xdr:cNvSpPr>
              <a:spLocks noTextEdit="1"/>
            </xdr:cNvSpPr>
          </xdr:nvSpPr>
          <xdr:spPr>
            <a:xfrm>
              <a:off x="3277177" y="1683078"/>
              <a:ext cx="2095500" cy="29600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666116</xdr:colOff>
      <xdr:row>0</xdr:row>
      <xdr:rowOff>18440</xdr:rowOff>
    </xdr:from>
    <xdr:to>
      <xdr:col>4</xdr:col>
      <xdr:colOff>58680</xdr:colOff>
      <xdr:row>2</xdr:row>
      <xdr:rowOff>4833</xdr:rowOff>
    </xdr:to>
    <xdr:sp macro="" textlink="">
      <xdr:nvSpPr>
        <xdr:cNvPr id="4" name="TextBox 3">
          <a:hlinkClick xmlns:r="http://schemas.openxmlformats.org/officeDocument/2006/relationships" r:id="rId1" tooltip="Rating"/>
          <a:extLst>
            <a:ext uri="{FF2B5EF4-FFF2-40B4-BE49-F238E27FC236}">
              <a16:creationId xmlns:a16="http://schemas.microsoft.com/office/drawing/2014/main" id="{6A47E5FA-EE3A-4758-A03F-4993BA731B6C}"/>
            </a:ext>
          </a:extLst>
        </xdr:cNvPr>
        <xdr:cNvSpPr txBox="1"/>
      </xdr:nvSpPr>
      <xdr:spPr>
        <a:xfrm>
          <a:off x="1761491" y="18440"/>
          <a:ext cx="734002"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Ratings</a:t>
          </a:r>
        </a:p>
      </xdr:txBody>
    </xdr:sp>
    <xdr:clientData/>
  </xdr:twoCellAnchor>
  <xdr:twoCellAnchor>
    <xdr:from>
      <xdr:col>5</xdr:col>
      <xdr:colOff>171122</xdr:colOff>
      <xdr:row>0</xdr:row>
      <xdr:rowOff>13263</xdr:rowOff>
    </xdr:from>
    <xdr:to>
      <xdr:col>6</xdr:col>
      <xdr:colOff>878127</xdr:colOff>
      <xdr:row>1</xdr:row>
      <xdr:rowOff>190156</xdr:rowOff>
    </xdr:to>
    <xdr:sp macro="" textlink="">
      <xdr:nvSpPr>
        <xdr:cNvPr id="5" name="TextBox 4">
          <a:hlinkClick xmlns:r="http://schemas.openxmlformats.org/officeDocument/2006/relationships" r:id="rId2" tooltip="Packages Offered"/>
          <a:extLst>
            <a:ext uri="{FF2B5EF4-FFF2-40B4-BE49-F238E27FC236}">
              <a16:creationId xmlns:a16="http://schemas.microsoft.com/office/drawing/2014/main" id="{7CB37CD5-15C4-4EBD-B3F9-AE99CB1BACD9}"/>
            </a:ext>
          </a:extLst>
        </xdr:cNvPr>
        <xdr:cNvSpPr txBox="1"/>
      </xdr:nvSpPr>
      <xdr:spPr>
        <a:xfrm>
          <a:off x="3219122" y="13263"/>
          <a:ext cx="1492818"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Packages Offered</a:t>
          </a:r>
        </a:p>
      </xdr:txBody>
    </xdr:sp>
    <xdr:clientData/>
  </xdr:twoCellAnchor>
  <xdr:twoCellAnchor>
    <xdr:from>
      <xdr:col>10</xdr:col>
      <xdr:colOff>190471</xdr:colOff>
      <xdr:row>0</xdr:row>
      <xdr:rowOff>20078</xdr:rowOff>
    </xdr:from>
    <xdr:to>
      <xdr:col>12</xdr:col>
      <xdr:colOff>299212</xdr:colOff>
      <xdr:row>1</xdr:row>
      <xdr:rowOff>179227</xdr:rowOff>
    </xdr:to>
    <xdr:sp macro="" textlink="">
      <xdr:nvSpPr>
        <xdr:cNvPr id="6" name="TextBox 5">
          <a:hlinkClick xmlns:r="http://schemas.openxmlformats.org/officeDocument/2006/relationships" r:id="rId3" tooltip="Demographics"/>
          <a:extLst>
            <a:ext uri="{FF2B5EF4-FFF2-40B4-BE49-F238E27FC236}">
              <a16:creationId xmlns:a16="http://schemas.microsoft.com/office/drawing/2014/main" id="{3C8F9CF8-9070-4F2E-BED7-885C78E5C8CF}"/>
            </a:ext>
          </a:extLst>
        </xdr:cNvPr>
        <xdr:cNvSpPr txBox="1"/>
      </xdr:nvSpPr>
      <xdr:spPr>
        <a:xfrm>
          <a:off x="8691534" y="20078"/>
          <a:ext cx="1386678" cy="341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Demographics</a:t>
          </a:r>
        </a:p>
      </xdr:txBody>
    </xdr:sp>
    <xdr:clientData/>
  </xdr:twoCellAnchor>
  <xdr:twoCellAnchor>
    <xdr:from>
      <xdr:col>7</xdr:col>
      <xdr:colOff>244444</xdr:colOff>
      <xdr:row>0</xdr:row>
      <xdr:rowOff>8086</xdr:rowOff>
    </xdr:from>
    <xdr:to>
      <xdr:col>7</xdr:col>
      <xdr:colOff>930760</xdr:colOff>
      <xdr:row>1</xdr:row>
      <xdr:rowOff>184979</xdr:rowOff>
    </xdr:to>
    <xdr:sp macro="" textlink="">
      <xdr:nvSpPr>
        <xdr:cNvPr id="7" name="TextBox 6">
          <a:hlinkClick xmlns:r="http://schemas.openxmlformats.org/officeDocument/2006/relationships" r:id="rId4" tooltip="Sorted"/>
          <a:extLst>
            <a:ext uri="{FF2B5EF4-FFF2-40B4-BE49-F238E27FC236}">
              <a16:creationId xmlns:a16="http://schemas.microsoft.com/office/drawing/2014/main" id="{6DEB9741-7365-422E-A345-5337817C6633}"/>
            </a:ext>
          </a:extLst>
        </xdr:cNvPr>
        <xdr:cNvSpPr txBox="1"/>
      </xdr:nvSpPr>
      <xdr:spPr>
        <a:xfrm>
          <a:off x="5435569" y="8086"/>
          <a:ext cx="686316"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Sorted</a:t>
          </a:r>
        </a:p>
      </xdr:txBody>
    </xdr:sp>
    <xdr:clientData/>
  </xdr:twoCellAnchor>
  <xdr:twoCellAnchor>
    <xdr:from>
      <xdr:col>8</xdr:col>
      <xdr:colOff>312951</xdr:colOff>
      <xdr:row>0</xdr:row>
      <xdr:rowOff>7511</xdr:rowOff>
    </xdr:from>
    <xdr:to>
      <xdr:col>9</xdr:col>
      <xdr:colOff>824155</xdr:colOff>
      <xdr:row>1</xdr:row>
      <xdr:rowOff>171716</xdr:rowOff>
    </xdr:to>
    <xdr:sp macro="" textlink="">
      <xdr:nvSpPr>
        <xdr:cNvPr id="8" name="TextBox 7">
          <a:hlinkClick xmlns:r="http://schemas.openxmlformats.org/officeDocument/2006/relationships" r:id="rId5" tooltip="Comparison"/>
          <a:extLst>
            <a:ext uri="{FF2B5EF4-FFF2-40B4-BE49-F238E27FC236}">
              <a16:creationId xmlns:a16="http://schemas.microsoft.com/office/drawing/2014/main" id="{E14CE75E-F5F3-4727-9C8A-635A755C2C40}"/>
            </a:ext>
          </a:extLst>
        </xdr:cNvPr>
        <xdr:cNvSpPr txBox="1"/>
      </xdr:nvSpPr>
      <xdr:spPr>
        <a:xfrm>
          <a:off x="6845514" y="7511"/>
          <a:ext cx="1122391" cy="346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Comparison</a:t>
          </a:r>
        </a:p>
      </xdr:txBody>
    </xdr:sp>
    <xdr:clientData/>
  </xdr:twoCellAnchor>
  <xdr:twoCellAnchor>
    <xdr:from>
      <xdr:col>2</xdr:col>
      <xdr:colOff>254004</xdr:colOff>
      <xdr:row>0</xdr:row>
      <xdr:rowOff>23615</xdr:rowOff>
    </xdr:from>
    <xdr:to>
      <xdr:col>2</xdr:col>
      <xdr:colOff>1037862</xdr:colOff>
      <xdr:row>2</xdr:row>
      <xdr:rowOff>10008</xdr:rowOff>
    </xdr:to>
    <xdr:sp macro="" textlink="">
      <xdr:nvSpPr>
        <xdr:cNvPr id="9" name="TextBox 8">
          <a:hlinkClick xmlns:r="http://schemas.openxmlformats.org/officeDocument/2006/relationships" r:id="rId6" tooltip="Details"/>
          <a:extLst>
            <a:ext uri="{FF2B5EF4-FFF2-40B4-BE49-F238E27FC236}">
              <a16:creationId xmlns:a16="http://schemas.microsoft.com/office/drawing/2014/main" id="{D6D8B39E-7E68-4C98-A26A-DA874854D682}"/>
            </a:ext>
          </a:extLst>
        </xdr:cNvPr>
        <xdr:cNvSpPr txBox="1"/>
      </xdr:nvSpPr>
      <xdr:spPr>
        <a:xfrm>
          <a:off x="254004" y="23615"/>
          <a:ext cx="783858"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Details</a:t>
          </a:r>
        </a:p>
      </xdr:txBody>
    </xdr:sp>
    <xdr:clientData/>
  </xdr:twoCellAnchor>
  <xdr:twoCellAnchor>
    <xdr:from>
      <xdr:col>12</xdr:col>
      <xdr:colOff>1022841</xdr:colOff>
      <xdr:row>0</xdr:row>
      <xdr:rowOff>2909</xdr:rowOff>
    </xdr:from>
    <xdr:to>
      <xdr:col>13</xdr:col>
      <xdr:colOff>556258</xdr:colOff>
      <xdr:row>1</xdr:row>
      <xdr:rowOff>179802</xdr:rowOff>
    </xdr:to>
    <xdr:sp macro="" textlink="">
      <xdr:nvSpPr>
        <xdr:cNvPr id="10" name="TextBox 9">
          <a:hlinkClick xmlns:r="http://schemas.openxmlformats.org/officeDocument/2006/relationships" r:id="rId7" tooltip="insights"/>
          <a:extLst>
            <a:ext uri="{FF2B5EF4-FFF2-40B4-BE49-F238E27FC236}">
              <a16:creationId xmlns:a16="http://schemas.microsoft.com/office/drawing/2014/main" id="{5D66CC43-3065-437B-9792-7169F66F21C9}"/>
            </a:ext>
          </a:extLst>
        </xdr:cNvPr>
        <xdr:cNvSpPr txBox="1"/>
      </xdr:nvSpPr>
      <xdr:spPr>
        <a:xfrm>
          <a:off x="10801841" y="2909"/>
          <a:ext cx="890730"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Insights</a:t>
          </a:r>
        </a:p>
      </xdr:txBody>
    </xdr:sp>
    <xdr:clientData/>
  </xdr:twoCellAnchor>
  <xdr:twoCellAnchor>
    <xdr:from>
      <xdr:col>7</xdr:col>
      <xdr:colOff>328787</xdr:colOff>
      <xdr:row>1</xdr:row>
      <xdr:rowOff>72993</xdr:rowOff>
    </xdr:from>
    <xdr:to>
      <xdr:col>7</xdr:col>
      <xdr:colOff>595861</xdr:colOff>
      <xdr:row>1</xdr:row>
      <xdr:rowOff>185051</xdr:rowOff>
    </xdr:to>
    <xdr:sp macro="" textlink="">
      <xdr:nvSpPr>
        <xdr:cNvPr id="11" name="Rectangle: Rounded Corners 10">
          <a:extLst>
            <a:ext uri="{FF2B5EF4-FFF2-40B4-BE49-F238E27FC236}">
              <a16:creationId xmlns:a16="http://schemas.microsoft.com/office/drawing/2014/main" id="{18E51CE2-9ED8-4A7B-8718-FF9F660FD2BB}"/>
            </a:ext>
          </a:extLst>
        </xdr:cNvPr>
        <xdr:cNvSpPr/>
      </xdr:nvSpPr>
      <xdr:spPr>
        <a:xfrm>
          <a:off x="5519912" y="255556"/>
          <a:ext cx="267074" cy="112058"/>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57513</xdr:colOff>
      <xdr:row>0</xdr:row>
      <xdr:rowOff>0</xdr:rowOff>
    </xdr:from>
    <xdr:to>
      <xdr:col>16</xdr:col>
      <xdr:colOff>356052</xdr:colOff>
      <xdr:row>1</xdr:row>
      <xdr:rowOff>174625</xdr:rowOff>
    </xdr:to>
    <xdr:sp macro="" textlink="">
      <xdr:nvSpPr>
        <xdr:cNvPr id="12" name="TextBox 11">
          <a:hlinkClick xmlns:r="http://schemas.openxmlformats.org/officeDocument/2006/relationships" r:id="rId8" tooltip="Mapping"/>
          <a:extLst>
            <a:ext uri="{FF2B5EF4-FFF2-40B4-BE49-F238E27FC236}">
              <a16:creationId xmlns:a16="http://schemas.microsoft.com/office/drawing/2014/main" id="{7E093EE1-1F41-4125-983B-2EEBECD8B315}"/>
            </a:ext>
          </a:extLst>
        </xdr:cNvPr>
        <xdr:cNvSpPr txBox="1"/>
      </xdr:nvSpPr>
      <xdr:spPr>
        <a:xfrm>
          <a:off x="12416201" y="0"/>
          <a:ext cx="909726"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Mapping</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1063832</xdr:colOff>
      <xdr:row>13</xdr:row>
      <xdr:rowOff>57150</xdr:rowOff>
    </xdr:from>
    <xdr:to>
      <xdr:col>8</xdr:col>
      <xdr:colOff>0</xdr:colOff>
      <xdr:row>28</xdr:row>
      <xdr:rowOff>38100</xdr:rowOff>
    </xdr:to>
    <xdr:graphicFrame macro="">
      <xdr:nvGraphicFramePr>
        <xdr:cNvPr id="2" name="Chart 1">
          <a:extLst>
            <a:ext uri="{FF2B5EF4-FFF2-40B4-BE49-F238E27FC236}">
              <a16:creationId xmlns:a16="http://schemas.microsoft.com/office/drawing/2014/main" id="{51BAA284-40E7-F8CD-A359-3110F86B43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176039</xdr:colOff>
      <xdr:row>4</xdr:row>
      <xdr:rowOff>39217</xdr:rowOff>
    </xdr:from>
    <xdr:to>
      <xdr:col>1</xdr:col>
      <xdr:colOff>990701</xdr:colOff>
      <xdr:row>8</xdr:row>
      <xdr:rowOff>157179</xdr:rowOff>
    </xdr:to>
    <xdr:sp macro="" textlink="">
      <xdr:nvSpPr>
        <xdr:cNvPr id="4" name="Callout: Right Arrow 3">
          <a:extLst>
            <a:ext uri="{FF2B5EF4-FFF2-40B4-BE49-F238E27FC236}">
              <a16:creationId xmlns:a16="http://schemas.microsoft.com/office/drawing/2014/main" id="{B6D67673-3172-F69F-9B1B-C29E0E42905F}"/>
            </a:ext>
          </a:extLst>
        </xdr:cNvPr>
        <xdr:cNvSpPr/>
      </xdr:nvSpPr>
      <xdr:spPr>
        <a:xfrm>
          <a:off x="176039" y="402074"/>
          <a:ext cx="1936220" cy="860170"/>
        </a:xfrm>
        <a:prstGeom prst="rightArrowCallout">
          <a:avLst>
            <a:gd name="adj1" fmla="val 18459"/>
            <a:gd name="adj2" fmla="val 25000"/>
            <a:gd name="adj3" fmla="val 25000"/>
            <a:gd name="adj4" fmla="val 73392"/>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600">
              <a:solidFill>
                <a:schemeClr val="tx1"/>
              </a:solidFill>
              <a:effectLst/>
              <a:latin typeface="+mn-lt"/>
              <a:ea typeface="+mn-ea"/>
              <a:cs typeface="+mn-cs"/>
            </a:rPr>
            <a:t>Select upto 5 influencers</a:t>
          </a:r>
          <a:r>
            <a:rPr lang="en-IN" sz="1600" baseline="0">
              <a:solidFill>
                <a:schemeClr val="tx1"/>
              </a:solidFill>
              <a:effectLst/>
              <a:latin typeface="+mn-lt"/>
              <a:ea typeface="+mn-ea"/>
              <a:cs typeface="+mn-cs"/>
            </a:rPr>
            <a:t> for comparison</a:t>
          </a:r>
          <a:endParaRPr lang="en-IN" sz="1600">
            <a:solidFill>
              <a:schemeClr val="tx1"/>
            </a:solidFill>
            <a:effectLst/>
          </a:endParaRPr>
        </a:p>
        <a:p>
          <a:pPr algn="l"/>
          <a:endParaRPr lang="en-IN" sz="1100">
            <a:solidFill>
              <a:schemeClr val="tx1"/>
            </a:solidFill>
          </a:endParaRPr>
        </a:p>
      </xdr:txBody>
    </xdr:sp>
    <xdr:clientData/>
  </xdr:twoCellAnchor>
  <xdr:twoCellAnchor>
    <xdr:from>
      <xdr:col>1</xdr:col>
      <xdr:colOff>847750</xdr:colOff>
      <xdr:row>0</xdr:row>
      <xdr:rowOff>18440</xdr:rowOff>
    </xdr:from>
    <xdr:to>
      <xdr:col>2</xdr:col>
      <xdr:colOff>501427</xdr:colOff>
      <xdr:row>2</xdr:row>
      <xdr:rowOff>15039</xdr:rowOff>
    </xdr:to>
    <xdr:sp macro="" textlink="">
      <xdr:nvSpPr>
        <xdr:cNvPr id="3" name="TextBox 2">
          <a:hlinkClick xmlns:r="http://schemas.openxmlformats.org/officeDocument/2006/relationships" r:id="rId2" tooltip="Rating"/>
          <a:extLst>
            <a:ext uri="{FF2B5EF4-FFF2-40B4-BE49-F238E27FC236}">
              <a16:creationId xmlns:a16="http://schemas.microsoft.com/office/drawing/2014/main" id="{6BA212C3-A091-44C3-A6C6-B7F4CDE8127E}"/>
            </a:ext>
          </a:extLst>
        </xdr:cNvPr>
        <xdr:cNvSpPr txBox="1"/>
      </xdr:nvSpPr>
      <xdr:spPr>
        <a:xfrm>
          <a:off x="1969308" y="18440"/>
          <a:ext cx="734002"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Ratings</a:t>
          </a:r>
        </a:p>
      </xdr:txBody>
    </xdr:sp>
    <xdr:clientData/>
  </xdr:twoCellAnchor>
  <xdr:twoCellAnchor>
    <xdr:from>
      <xdr:col>3</xdr:col>
      <xdr:colOff>276679</xdr:colOff>
      <xdr:row>0</xdr:row>
      <xdr:rowOff>13263</xdr:rowOff>
    </xdr:from>
    <xdr:to>
      <xdr:col>4</xdr:col>
      <xdr:colOff>458263</xdr:colOff>
      <xdr:row>2</xdr:row>
      <xdr:rowOff>9862</xdr:rowOff>
    </xdr:to>
    <xdr:sp macro="" textlink="">
      <xdr:nvSpPr>
        <xdr:cNvPr id="5" name="TextBox 4">
          <a:hlinkClick xmlns:r="http://schemas.openxmlformats.org/officeDocument/2006/relationships" r:id="rId3" tooltip="Packages Offered"/>
          <a:extLst>
            <a:ext uri="{FF2B5EF4-FFF2-40B4-BE49-F238E27FC236}">
              <a16:creationId xmlns:a16="http://schemas.microsoft.com/office/drawing/2014/main" id="{EDE6084D-6A25-41DC-88FF-481126BC2FE5}"/>
            </a:ext>
          </a:extLst>
        </xdr:cNvPr>
        <xdr:cNvSpPr txBox="1"/>
      </xdr:nvSpPr>
      <xdr:spPr>
        <a:xfrm>
          <a:off x="3426939" y="13263"/>
          <a:ext cx="1492818"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Packages Offered</a:t>
          </a:r>
        </a:p>
      </xdr:txBody>
    </xdr:sp>
    <xdr:clientData/>
  </xdr:twoCellAnchor>
  <xdr:twoCellAnchor>
    <xdr:from>
      <xdr:col>8</xdr:col>
      <xdr:colOff>207273</xdr:colOff>
      <xdr:row>0</xdr:row>
      <xdr:rowOff>20078</xdr:rowOff>
    </xdr:from>
    <xdr:to>
      <xdr:col>10</xdr:col>
      <xdr:colOff>373432</xdr:colOff>
      <xdr:row>1</xdr:row>
      <xdr:rowOff>180361</xdr:rowOff>
    </xdr:to>
    <xdr:sp macro="" textlink="">
      <xdr:nvSpPr>
        <xdr:cNvPr id="6" name="TextBox 5">
          <a:hlinkClick xmlns:r="http://schemas.openxmlformats.org/officeDocument/2006/relationships" r:id="rId4" tooltip="Demographics"/>
          <a:extLst>
            <a:ext uri="{FF2B5EF4-FFF2-40B4-BE49-F238E27FC236}">
              <a16:creationId xmlns:a16="http://schemas.microsoft.com/office/drawing/2014/main" id="{BCD15267-A302-489F-B4FD-9E4E225A9156}"/>
            </a:ext>
          </a:extLst>
        </xdr:cNvPr>
        <xdr:cNvSpPr txBox="1"/>
      </xdr:nvSpPr>
      <xdr:spPr>
        <a:xfrm>
          <a:off x="8899351" y="20078"/>
          <a:ext cx="1386678" cy="341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Demographics</a:t>
          </a:r>
        </a:p>
      </xdr:txBody>
    </xdr:sp>
    <xdr:clientData/>
  </xdr:twoCellAnchor>
  <xdr:twoCellAnchor>
    <xdr:from>
      <xdr:col>5</xdr:col>
      <xdr:colOff>233516</xdr:colOff>
      <xdr:row>0</xdr:row>
      <xdr:rowOff>8086</xdr:rowOff>
    </xdr:from>
    <xdr:to>
      <xdr:col>5</xdr:col>
      <xdr:colOff>919832</xdr:colOff>
      <xdr:row>2</xdr:row>
      <xdr:rowOff>4685</xdr:rowOff>
    </xdr:to>
    <xdr:sp macro="" textlink="">
      <xdr:nvSpPr>
        <xdr:cNvPr id="7" name="TextBox 6">
          <a:hlinkClick xmlns:r="http://schemas.openxmlformats.org/officeDocument/2006/relationships" r:id="rId5" tooltip="Sorted"/>
          <a:extLst>
            <a:ext uri="{FF2B5EF4-FFF2-40B4-BE49-F238E27FC236}">
              <a16:creationId xmlns:a16="http://schemas.microsoft.com/office/drawing/2014/main" id="{B4447CD7-5684-42C0-9BAC-520D02377740}"/>
            </a:ext>
          </a:extLst>
        </xdr:cNvPr>
        <xdr:cNvSpPr txBox="1"/>
      </xdr:nvSpPr>
      <xdr:spPr>
        <a:xfrm>
          <a:off x="5643386" y="8086"/>
          <a:ext cx="686316"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Sorted</a:t>
          </a:r>
        </a:p>
      </xdr:txBody>
    </xdr:sp>
    <xdr:clientData/>
  </xdr:twoCellAnchor>
  <xdr:twoCellAnchor>
    <xdr:from>
      <xdr:col>6</xdr:col>
      <xdr:colOff>348721</xdr:colOff>
      <xdr:row>0</xdr:row>
      <xdr:rowOff>7511</xdr:rowOff>
    </xdr:from>
    <xdr:to>
      <xdr:col>7</xdr:col>
      <xdr:colOff>432021</xdr:colOff>
      <xdr:row>1</xdr:row>
      <xdr:rowOff>172850</xdr:rowOff>
    </xdr:to>
    <xdr:sp macro="" textlink="">
      <xdr:nvSpPr>
        <xdr:cNvPr id="8" name="TextBox 7">
          <a:hlinkClick xmlns:r="http://schemas.openxmlformats.org/officeDocument/2006/relationships" r:id="rId6" tooltip="Comparison"/>
          <a:extLst>
            <a:ext uri="{FF2B5EF4-FFF2-40B4-BE49-F238E27FC236}">
              <a16:creationId xmlns:a16="http://schemas.microsoft.com/office/drawing/2014/main" id="{653FCA4E-11DC-4C64-94B8-FAC252376E5C}"/>
            </a:ext>
          </a:extLst>
        </xdr:cNvPr>
        <xdr:cNvSpPr txBox="1"/>
      </xdr:nvSpPr>
      <xdr:spPr>
        <a:xfrm>
          <a:off x="7053331" y="7511"/>
          <a:ext cx="1122391" cy="346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Comparison</a:t>
          </a:r>
        </a:p>
      </xdr:txBody>
    </xdr:sp>
    <xdr:clientData/>
  </xdr:twoCellAnchor>
  <xdr:twoCellAnchor>
    <xdr:from>
      <xdr:col>0</xdr:col>
      <xdr:colOff>461821</xdr:colOff>
      <xdr:row>0</xdr:row>
      <xdr:rowOff>23615</xdr:rowOff>
    </xdr:from>
    <xdr:to>
      <xdr:col>1</xdr:col>
      <xdr:colOff>124121</xdr:colOff>
      <xdr:row>2</xdr:row>
      <xdr:rowOff>20214</xdr:rowOff>
    </xdr:to>
    <xdr:sp macro="" textlink="">
      <xdr:nvSpPr>
        <xdr:cNvPr id="9" name="TextBox 8">
          <a:hlinkClick xmlns:r="http://schemas.openxmlformats.org/officeDocument/2006/relationships" r:id="rId7" tooltip="Details"/>
          <a:extLst>
            <a:ext uri="{FF2B5EF4-FFF2-40B4-BE49-F238E27FC236}">
              <a16:creationId xmlns:a16="http://schemas.microsoft.com/office/drawing/2014/main" id="{97057E63-2112-474F-8238-EA1F0C175282}"/>
            </a:ext>
          </a:extLst>
        </xdr:cNvPr>
        <xdr:cNvSpPr txBox="1"/>
      </xdr:nvSpPr>
      <xdr:spPr>
        <a:xfrm>
          <a:off x="461821" y="23615"/>
          <a:ext cx="783858"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Details</a:t>
          </a:r>
        </a:p>
      </xdr:txBody>
    </xdr:sp>
    <xdr:clientData/>
  </xdr:twoCellAnchor>
  <xdr:twoCellAnchor>
    <xdr:from>
      <xdr:col>11</xdr:col>
      <xdr:colOff>486801</xdr:colOff>
      <xdr:row>0</xdr:row>
      <xdr:rowOff>2909</xdr:rowOff>
    </xdr:from>
    <xdr:to>
      <xdr:col>13</xdr:col>
      <xdr:colOff>157011</xdr:colOff>
      <xdr:row>1</xdr:row>
      <xdr:rowOff>180936</xdr:rowOff>
    </xdr:to>
    <xdr:sp macro="" textlink="">
      <xdr:nvSpPr>
        <xdr:cNvPr id="10" name="TextBox 9">
          <a:hlinkClick xmlns:r="http://schemas.openxmlformats.org/officeDocument/2006/relationships" r:id="rId8" tooltip="insights"/>
          <a:extLst>
            <a:ext uri="{FF2B5EF4-FFF2-40B4-BE49-F238E27FC236}">
              <a16:creationId xmlns:a16="http://schemas.microsoft.com/office/drawing/2014/main" id="{465F35BC-E821-43C0-8FB1-56454F16A28E}"/>
            </a:ext>
          </a:extLst>
        </xdr:cNvPr>
        <xdr:cNvSpPr txBox="1"/>
      </xdr:nvSpPr>
      <xdr:spPr>
        <a:xfrm>
          <a:off x="11009658" y="2909"/>
          <a:ext cx="890730"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Insights</a:t>
          </a:r>
        </a:p>
      </xdr:txBody>
    </xdr:sp>
    <xdr:clientData/>
  </xdr:twoCellAnchor>
  <xdr:twoCellAnchor>
    <xdr:from>
      <xdr:col>14</xdr:col>
      <xdr:colOff>270382</xdr:colOff>
      <xdr:row>0</xdr:row>
      <xdr:rowOff>0</xdr:rowOff>
    </xdr:from>
    <xdr:to>
      <xdr:col>15</xdr:col>
      <xdr:colOff>569848</xdr:colOff>
      <xdr:row>1</xdr:row>
      <xdr:rowOff>175759</xdr:rowOff>
    </xdr:to>
    <xdr:sp macro="" textlink="">
      <xdr:nvSpPr>
        <xdr:cNvPr id="12" name="TextBox 11">
          <a:hlinkClick xmlns:r="http://schemas.openxmlformats.org/officeDocument/2006/relationships" r:id="rId9" tooltip="Mapping"/>
          <a:extLst>
            <a:ext uri="{FF2B5EF4-FFF2-40B4-BE49-F238E27FC236}">
              <a16:creationId xmlns:a16="http://schemas.microsoft.com/office/drawing/2014/main" id="{BF15087B-1181-4360-B753-BB8C9FCAE501}"/>
            </a:ext>
          </a:extLst>
        </xdr:cNvPr>
        <xdr:cNvSpPr txBox="1"/>
      </xdr:nvSpPr>
      <xdr:spPr>
        <a:xfrm>
          <a:off x="12624018" y="0"/>
          <a:ext cx="909726"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Mapping</a:t>
          </a:r>
        </a:p>
      </xdr:txBody>
    </xdr:sp>
    <xdr:clientData/>
  </xdr:twoCellAnchor>
  <xdr:twoCellAnchor>
    <xdr:from>
      <xdr:col>6</xdr:col>
      <xdr:colOff>428845</xdr:colOff>
      <xdr:row>1</xdr:row>
      <xdr:rowOff>82462</xdr:rowOff>
    </xdr:from>
    <xdr:to>
      <xdr:col>6</xdr:col>
      <xdr:colOff>695919</xdr:colOff>
      <xdr:row>1</xdr:row>
      <xdr:rowOff>194520</xdr:rowOff>
    </xdr:to>
    <xdr:sp macro="" textlink="">
      <xdr:nvSpPr>
        <xdr:cNvPr id="13" name="Rectangle: Rounded Corners 12">
          <a:extLst>
            <a:ext uri="{FF2B5EF4-FFF2-40B4-BE49-F238E27FC236}">
              <a16:creationId xmlns:a16="http://schemas.microsoft.com/office/drawing/2014/main" id="{8E075E5C-896A-4279-AF95-C095235FFCEC}"/>
            </a:ext>
          </a:extLst>
        </xdr:cNvPr>
        <xdr:cNvSpPr/>
      </xdr:nvSpPr>
      <xdr:spPr>
        <a:xfrm>
          <a:off x="7133455" y="263891"/>
          <a:ext cx="267074" cy="112058"/>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19050</xdr:colOff>
      <xdr:row>2</xdr:row>
      <xdr:rowOff>44451</xdr:rowOff>
    </xdr:from>
    <xdr:to>
      <xdr:col>2</xdr:col>
      <xdr:colOff>405191</xdr:colOff>
      <xdr:row>7</xdr:row>
      <xdr:rowOff>127001</xdr:rowOff>
    </xdr:to>
    <mc:AlternateContent xmlns:mc="http://schemas.openxmlformats.org/markup-compatibility/2006" xmlns:a14="http://schemas.microsoft.com/office/drawing/2010/main">
      <mc:Choice Requires="a14">
        <xdr:graphicFrame macro="">
          <xdr:nvGraphicFramePr>
            <xdr:cNvPr id="2" name="Creator Type 3">
              <a:extLst>
                <a:ext uri="{FF2B5EF4-FFF2-40B4-BE49-F238E27FC236}">
                  <a16:creationId xmlns:a16="http://schemas.microsoft.com/office/drawing/2014/main" id="{E662FA6C-6507-46B8-AAE2-1F84F1F00CE8}"/>
                </a:ext>
              </a:extLst>
            </xdr:cNvPr>
            <xdr:cNvGraphicFramePr/>
          </xdr:nvGraphicFramePr>
          <xdr:xfrm>
            <a:off x="0" y="0"/>
            <a:ext cx="0" cy="0"/>
          </xdr:xfrm>
          <a:graphic>
            <a:graphicData uri="http://schemas.microsoft.com/office/drawing/2010/slicer">
              <sle:slicer xmlns:sle="http://schemas.microsoft.com/office/drawing/2010/slicer" name="Creator Type 3"/>
            </a:graphicData>
          </a:graphic>
        </xdr:graphicFrame>
      </mc:Choice>
      <mc:Fallback xmlns="">
        <xdr:sp macro="" textlink="">
          <xdr:nvSpPr>
            <xdr:cNvPr id="0" name=""/>
            <xdr:cNvSpPr>
              <a:spLocks noTextEdit="1"/>
            </xdr:cNvSpPr>
          </xdr:nvSpPr>
          <xdr:spPr>
            <a:xfrm>
              <a:off x="19050" y="44451"/>
              <a:ext cx="1607760" cy="9896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7</xdr:row>
      <xdr:rowOff>158749</xdr:rowOff>
    </xdr:from>
    <xdr:to>
      <xdr:col>2</xdr:col>
      <xdr:colOff>400050</xdr:colOff>
      <xdr:row>24</xdr:row>
      <xdr:rowOff>47624</xdr:rowOff>
    </xdr:to>
    <mc:AlternateContent xmlns:mc="http://schemas.openxmlformats.org/markup-compatibility/2006" xmlns:a14="http://schemas.microsoft.com/office/drawing/2010/main">
      <mc:Choice Requires="a14">
        <xdr:graphicFrame macro="">
          <xdr:nvGraphicFramePr>
            <xdr:cNvPr id="3" name="Genre 3">
              <a:extLst>
                <a:ext uri="{FF2B5EF4-FFF2-40B4-BE49-F238E27FC236}">
                  <a16:creationId xmlns:a16="http://schemas.microsoft.com/office/drawing/2014/main" id="{A7A44F99-4BE8-4578-A4C9-07A10C85D4F7}"/>
                </a:ext>
              </a:extLst>
            </xdr:cNvPr>
            <xdr:cNvGraphicFramePr/>
          </xdr:nvGraphicFramePr>
          <xdr:xfrm>
            <a:off x="0" y="0"/>
            <a:ext cx="0" cy="0"/>
          </xdr:xfrm>
          <a:graphic>
            <a:graphicData uri="http://schemas.microsoft.com/office/drawing/2010/slicer">
              <sle:slicer xmlns:sle="http://schemas.microsoft.com/office/drawing/2010/slicer" name="Genre 3"/>
            </a:graphicData>
          </a:graphic>
        </xdr:graphicFrame>
      </mc:Choice>
      <mc:Fallback xmlns="">
        <xdr:sp macro="" textlink="">
          <xdr:nvSpPr>
            <xdr:cNvPr id="0" name=""/>
            <xdr:cNvSpPr>
              <a:spLocks noTextEdit="1"/>
            </xdr:cNvSpPr>
          </xdr:nvSpPr>
          <xdr:spPr>
            <a:xfrm>
              <a:off x="19050" y="1065893"/>
              <a:ext cx="1602619" cy="32642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268050</xdr:colOff>
      <xdr:row>5</xdr:row>
      <xdr:rowOff>87046</xdr:rowOff>
    </xdr:from>
    <xdr:to>
      <xdr:col>21</xdr:col>
      <xdr:colOff>570389</xdr:colOff>
      <xdr:row>20</xdr:row>
      <xdr:rowOff>67996</xdr:rowOff>
    </xdr:to>
    <xdr:graphicFrame macro="">
      <xdr:nvGraphicFramePr>
        <xdr:cNvPr id="4" name="Chart 3">
          <a:extLst>
            <a:ext uri="{FF2B5EF4-FFF2-40B4-BE49-F238E27FC236}">
              <a16:creationId xmlns:a16="http://schemas.microsoft.com/office/drawing/2014/main" id="{61CE79CB-5DFE-4FF1-B5C4-EAB0DF211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81306</xdr:colOff>
      <xdr:row>5</xdr:row>
      <xdr:rowOff>97265</xdr:rowOff>
    </xdr:from>
    <xdr:to>
      <xdr:col>15</xdr:col>
      <xdr:colOff>75611</xdr:colOff>
      <xdr:row>20</xdr:row>
      <xdr:rowOff>119037</xdr:rowOff>
    </xdr:to>
    <xdr:graphicFrame macro="">
      <xdr:nvGraphicFramePr>
        <xdr:cNvPr id="5" name="Chart 4">
          <a:extLst>
            <a:ext uri="{FF2B5EF4-FFF2-40B4-BE49-F238E27FC236}">
              <a16:creationId xmlns:a16="http://schemas.microsoft.com/office/drawing/2014/main" id="{31F8993A-B63C-457F-BB3A-A6D9293A1B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261981</xdr:colOff>
      <xdr:row>5</xdr:row>
      <xdr:rowOff>78653</xdr:rowOff>
    </xdr:from>
    <xdr:to>
      <xdr:col>9</xdr:col>
      <xdr:colOff>380161</xdr:colOff>
      <xdr:row>20</xdr:row>
      <xdr:rowOff>46264</xdr:rowOff>
    </xdr:to>
    <xdr:graphicFrame macro="">
      <xdr:nvGraphicFramePr>
        <xdr:cNvPr id="6" name="Chart 5">
          <a:extLst>
            <a:ext uri="{FF2B5EF4-FFF2-40B4-BE49-F238E27FC236}">
              <a16:creationId xmlns:a16="http://schemas.microsoft.com/office/drawing/2014/main" id="{78B5C28D-E998-4D88-8A66-FC1858B557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298380</xdr:colOff>
      <xdr:row>0</xdr:row>
      <xdr:rowOff>18440</xdr:rowOff>
    </xdr:from>
    <xdr:to>
      <xdr:col>4</xdr:col>
      <xdr:colOff>423478</xdr:colOff>
      <xdr:row>2</xdr:row>
      <xdr:rowOff>27240</xdr:rowOff>
    </xdr:to>
    <xdr:sp macro="" textlink="">
      <xdr:nvSpPr>
        <xdr:cNvPr id="8" name="TextBox 7">
          <a:hlinkClick xmlns:r="http://schemas.openxmlformats.org/officeDocument/2006/relationships" r:id="rId4" tooltip="Rating"/>
          <a:extLst>
            <a:ext uri="{FF2B5EF4-FFF2-40B4-BE49-F238E27FC236}">
              <a16:creationId xmlns:a16="http://schemas.microsoft.com/office/drawing/2014/main" id="{50BC1AAF-C4C7-4F6E-AE75-EC3C777D93A7}"/>
            </a:ext>
          </a:extLst>
        </xdr:cNvPr>
        <xdr:cNvSpPr txBox="1"/>
      </xdr:nvSpPr>
      <xdr:spPr>
        <a:xfrm>
          <a:off x="2125092" y="18440"/>
          <a:ext cx="734002" cy="408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Ratings</a:t>
          </a:r>
        </a:p>
      </xdr:txBody>
    </xdr:sp>
    <xdr:clientData/>
  </xdr:twoCellAnchor>
  <xdr:twoCellAnchor>
    <xdr:from>
      <xdr:col>5</xdr:col>
      <xdr:colOff>538202</xdr:colOff>
      <xdr:row>0</xdr:row>
      <xdr:rowOff>13263</xdr:rowOff>
    </xdr:from>
    <xdr:to>
      <xdr:col>8</xdr:col>
      <xdr:colOff>204308</xdr:colOff>
      <xdr:row>2</xdr:row>
      <xdr:rowOff>22063</xdr:rowOff>
    </xdr:to>
    <xdr:sp macro="" textlink="">
      <xdr:nvSpPr>
        <xdr:cNvPr id="9" name="TextBox 8">
          <a:hlinkClick xmlns:r="http://schemas.openxmlformats.org/officeDocument/2006/relationships" r:id="rId5" tooltip="Packages Offered"/>
          <a:extLst>
            <a:ext uri="{FF2B5EF4-FFF2-40B4-BE49-F238E27FC236}">
              <a16:creationId xmlns:a16="http://schemas.microsoft.com/office/drawing/2014/main" id="{2CF1CE1B-C86F-4515-8662-FAF31DA078A8}"/>
            </a:ext>
          </a:extLst>
        </xdr:cNvPr>
        <xdr:cNvSpPr txBox="1"/>
      </xdr:nvSpPr>
      <xdr:spPr>
        <a:xfrm>
          <a:off x="3582723" y="13263"/>
          <a:ext cx="1492818" cy="408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Packages Offered</a:t>
          </a:r>
        </a:p>
      </xdr:txBody>
    </xdr:sp>
    <xdr:clientData/>
  </xdr:twoCellAnchor>
  <xdr:twoCellAnchor>
    <xdr:from>
      <xdr:col>14</xdr:col>
      <xdr:colOff>330409</xdr:colOff>
      <xdr:row>0</xdr:row>
      <xdr:rowOff>20078</xdr:rowOff>
    </xdr:from>
    <xdr:to>
      <xdr:col>16</xdr:col>
      <xdr:colOff>499279</xdr:colOff>
      <xdr:row>1</xdr:row>
      <xdr:rowOff>144324</xdr:rowOff>
    </xdr:to>
    <xdr:sp macro="" textlink="">
      <xdr:nvSpPr>
        <xdr:cNvPr id="10" name="TextBox 9">
          <a:hlinkClick xmlns:r="http://schemas.openxmlformats.org/officeDocument/2006/relationships" r:id="rId6" tooltip="Demographics"/>
          <a:extLst>
            <a:ext uri="{FF2B5EF4-FFF2-40B4-BE49-F238E27FC236}">
              <a16:creationId xmlns:a16="http://schemas.microsoft.com/office/drawing/2014/main" id="{F0D9ADDF-AEAB-4403-BDC0-1DE49E706AA9}"/>
            </a:ext>
          </a:extLst>
        </xdr:cNvPr>
        <xdr:cNvSpPr txBox="1"/>
      </xdr:nvSpPr>
      <xdr:spPr>
        <a:xfrm>
          <a:off x="9055135" y="20078"/>
          <a:ext cx="1386678" cy="341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Demographics</a:t>
          </a:r>
        </a:p>
      </xdr:txBody>
    </xdr:sp>
    <xdr:clientData/>
  </xdr:twoCellAnchor>
  <xdr:twoCellAnchor>
    <xdr:from>
      <xdr:col>9</xdr:col>
      <xdr:colOff>118965</xdr:colOff>
      <xdr:row>0</xdr:row>
      <xdr:rowOff>8086</xdr:rowOff>
    </xdr:from>
    <xdr:to>
      <xdr:col>10</xdr:col>
      <xdr:colOff>196376</xdr:colOff>
      <xdr:row>2</xdr:row>
      <xdr:rowOff>16886</xdr:rowOff>
    </xdr:to>
    <xdr:sp macro="" textlink="">
      <xdr:nvSpPr>
        <xdr:cNvPr id="11" name="TextBox 10">
          <a:hlinkClick xmlns:r="http://schemas.openxmlformats.org/officeDocument/2006/relationships" r:id="rId7" tooltip="Sorted"/>
          <a:extLst>
            <a:ext uri="{FF2B5EF4-FFF2-40B4-BE49-F238E27FC236}">
              <a16:creationId xmlns:a16="http://schemas.microsoft.com/office/drawing/2014/main" id="{CD6532B6-F51A-43BC-8F93-77E01C953157}"/>
            </a:ext>
          </a:extLst>
        </xdr:cNvPr>
        <xdr:cNvSpPr txBox="1"/>
      </xdr:nvSpPr>
      <xdr:spPr>
        <a:xfrm>
          <a:off x="5799170" y="8086"/>
          <a:ext cx="686316" cy="408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Sorted</a:t>
          </a:r>
        </a:p>
      </xdr:txBody>
    </xdr:sp>
    <xdr:clientData/>
  </xdr:twoCellAnchor>
  <xdr:twoCellAnchor>
    <xdr:from>
      <xdr:col>11</xdr:col>
      <xdr:colOff>311101</xdr:colOff>
      <xdr:row>0</xdr:row>
      <xdr:rowOff>7511</xdr:rowOff>
    </xdr:from>
    <xdr:to>
      <xdr:col>13</xdr:col>
      <xdr:colOff>215684</xdr:colOff>
      <xdr:row>1</xdr:row>
      <xdr:rowOff>136813</xdr:rowOff>
    </xdr:to>
    <xdr:sp macro="" textlink="">
      <xdr:nvSpPr>
        <xdr:cNvPr id="12" name="TextBox 11">
          <a:hlinkClick xmlns:r="http://schemas.openxmlformats.org/officeDocument/2006/relationships" r:id="rId8" tooltip="Comparison"/>
          <a:extLst>
            <a:ext uri="{FF2B5EF4-FFF2-40B4-BE49-F238E27FC236}">
              <a16:creationId xmlns:a16="http://schemas.microsoft.com/office/drawing/2014/main" id="{BCE2771D-7FA6-4A0C-8430-8B15DF15B23D}"/>
            </a:ext>
          </a:extLst>
        </xdr:cNvPr>
        <xdr:cNvSpPr txBox="1"/>
      </xdr:nvSpPr>
      <xdr:spPr>
        <a:xfrm>
          <a:off x="7209115" y="7511"/>
          <a:ext cx="1122391" cy="346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Comparison</a:t>
          </a:r>
        </a:p>
      </xdr:txBody>
    </xdr:sp>
    <xdr:clientData/>
  </xdr:twoCellAnchor>
  <xdr:twoCellAnchor>
    <xdr:from>
      <xdr:col>1</xdr:col>
      <xdr:colOff>8701</xdr:colOff>
      <xdr:row>0</xdr:row>
      <xdr:rowOff>23615</xdr:rowOff>
    </xdr:from>
    <xdr:to>
      <xdr:col>2</xdr:col>
      <xdr:colOff>183655</xdr:colOff>
      <xdr:row>2</xdr:row>
      <xdr:rowOff>32415</xdr:rowOff>
    </xdr:to>
    <xdr:sp macro="" textlink="">
      <xdr:nvSpPr>
        <xdr:cNvPr id="13" name="TextBox 12">
          <a:hlinkClick xmlns:r="http://schemas.openxmlformats.org/officeDocument/2006/relationships" r:id="rId9" tooltip="Details"/>
          <a:extLst>
            <a:ext uri="{FF2B5EF4-FFF2-40B4-BE49-F238E27FC236}">
              <a16:creationId xmlns:a16="http://schemas.microsoft.com/office/drawing/2014/main" id="{9BFDF1AE-2B6E-43AB-8F59-51D47729647F}"/>
            </a:ext>
          </a:extLst>
        </xdr:cNvPr>
        <xdr:cNvSpPr txBox="1"/>
      </xdr:nvSpPr>
      <xdr:spPr>
        <a:xfrm>
          <a:off x="617605" y="23615"/>
          <a:ext cx="783858" cy="408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Details</a:t>
          </a:r>
        </a:p>
      </xdr:txBody>
    </xdr:sp>
    <xdr:clientData/>
  </xdr:twoCellAnchor>
  <xdr:twoCellAnchor>
    <xdr:from>
      <xdr:col>18</xdr:col>
      <xdr:colOff>5100</xdr:colOff>
      <xdr:row>0</xdr:row>
      <xdr:rowOff>2909</xdr:rowOff>
    </xdr:from>
    <xdr:to>
      <xdr:col>19</xdr:col>
      <xdr:colOff>286925</xdr:colOff>
      <xdr:row>1</xdr:row>
      <xdr:rowOff>144899</xdr:rowOff>
    </xdr:to>
    <xdr:sp macro="" textlink="">
      <xdr:nvSpPr>
        <xdr:cNvPr id="14" name="TextBox 13">
          <a:hlinkClick xmlns:r="http://schemas.openxmlformats.org/officeDocument/2006/relationships" r:id="rId10" tooltip="insights"/>
          <a:extLst>
            <a:ext uri="{FF2B5EF4-FFF2-40B4-BE49-F238E27FC236}">
              <a16:creationId xmlns:a16="http://schemas.microsoft.com/office/drawing/2014/main" id="{A6329EF3-5948-46D3-8E92-9119C1B66043}"/>
            </a:ext>
          </a:extLst>
        </xdr:cNvPr>
        <xdr:cNvSpPr txBox="1"/>
      </xdr:nvSpPr>
      <xdr:spPr>
        <a:xfrm>
          <a:off x="11165442" y="2909"/>
          <a:ext cx="890730" cy="3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Insights</a:t>
          </a:r>
        </a:p>
      </xdr:txBody>
    </xdr:sp>
    <xdr:clientData/>
  </xdr:twoCellAnchor>
  <xdr:twoCellAnchor>
    <xdr:from>
      <xdr:col>20</xdr:col>
      <xdr:colOff>401651</xdr:colOff>
      <xdr:row>0</xdr:row>
      <xdr:rowOff>0</xdr:rowOff>
    </xdr:from>
    <xdr:to>
      <xdr:col>22</xdr:col>
      <xdr:colOff>93569</xdr:colOff>
      <xdr:row>1</xdr:row>
      <xdr:rowOff>139722</xdr:rowOff>
    </xdr:to>
    <xdr:sp macro="" textlink="">
      <xdr:nvSpPr>
        <xdr:cNvPr id="15" name="TextBox 14">
          <a:hlinkClick xmlns:r="http://schemas.openxmlformats.org/officeDocument/2006/relationships" r:id="rId11" tooltip="Mapping"/>
          <a:extLst>
            <a:ext uri="{FF2B5EF4-FFF2-40B4-BE49-F238E27FC236}">
              <a16:creationId xmlns:a16="http://schemas.microsoft.com/office/drawing/2014/main" id="{69D455D2-21BB-4EE0-B749-2455CD34C5F3}"/>
            </a:ext>
          </a:extLst>
        </xdr:cNvPr>
        <xdr:cNvSpPr txBox="1"/>
      </xdr:nvSpPr>
      <xdr:spPr>
        <a:xfrm>
          <a:off x="12779802" y="0"/>
          <a:ext cx="909726"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Mapping</a:t>
          </a:r>
        </a:p>
      </xdr:txBody>
    </xdr:sp>
    <xdr:clientData/>
  </xdr:twoCellAnchor>
  <xdr:twoCellAnchor>
    <xdr:from>
      <xdr:col>14</xdr:col>
      <xdr:colOff>408620</xdr:colOff>
      <xdr:row>1</xdr:row>
      <xdr:rowOff>46425</xdr:rowOff>
    </xdr:from>
    <xdr:to>
      <xdr:col>15</xdr:col>
      <xdr:colOff>66790</xdr:colOff>
      <xdr:row>1</xdr:row>
      <xdr:rowOff>158483</xdr:rowOff>
    </xdr:to>
    <xdr:sp macro="" textlink="">
      <xdr:nvSpPr>
        <xdr:cNvPr id="16" name="Rectangle: Rounded Corners 15">
          <a:extLst>
            <a:ext uri="{FF2B5EF4-FFF2-40B4-BE49-F238E27FC236}">
              <a16:creationId xmlns:a16="http://schemas.microsoft.com/office/drawing/2014/main" id="{0867CDA7-F411-4030-87EE-F396C9174579}"/>
            </a:ext>
          </a:extLst>
        </xdr:cNvPr>
        <xdr:cNvSpPr/>
      </xdr:nvSpPr>
      <xdr:spPr>
        <a:xfrm>
          <a:off x="9133346" y="263891"/>
          <a:ext cx="267074" cy="112058"/>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349735</xdr:colOff>
      <xdr:row>20</xdr:row>
      <xdr:rowOff>22142</xdr:rowOff>
    </xdr:from>
    <xdr:to>
      <xdr:col>27</xdr:col>
      <xdr:colOff>92364</xdr:colOff>
      <xdr:row>31</xdr:row>
      <xdr:rowOff>131328</xdr:rowOff>
    </xdr:to>
    <xdr:graphicFrame macro="">
      <xdr:nvGraphicFramePr>
        <xdr:cNvPr id="3" name="Chart 2">
          <a:extLst>
            <a:ext uri="{FF2B5EF4-FFF2-40B4-BE49-F238E27FC236}">
              <a16:creationId xmlns:a16="http://schemas.microsoft.com/office/drawing/2014/main" id="{E28C02A1-246B-4562-8F5E-D01022AA8BD9}"/>
            </a:ext>
            <a:ext uri="{147F2762-F138-4A5C-976F-8EAC2B608ADB}">
              <a16:predDERef xmlns:a16="http://schemas.microsoft.com/office/drawing/2014/main" pred="{7E4A5BAF-540C-40E9-DE4A-E5679D0802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336663</xdr:colOff>
      <xdr:row>5</xdr:row>
      <xdr:rowOff>97612</xdr:rowOff>
    </xdr:from>
    <xdr:to>
      <xdr:col>10</xdr:col>
      <xdr:colOff>567267</xdr:colOff>
      <xdr:row>17</xdr:row>
      <xdr:rowOff>115956</xdr:rowOff>
    </xdr:to>
    <xdr:graphicFrame macro="">
      <xdr:nvGraphicFramePr>
        <xdr:cNvPr id="4" name="Chart 3">
          <a:extLst>
            <a:ext uri="{FF2B5EF4-FFF2-40B4-BE49-F238E27FC236}">
              <a16:creationId xmlns:a16="http://schemas.microsoft.com/office/drawing/2014/main" id="{984DC38C-C0D3-4A41-A326-9F11FE3EC54D}"/>
            </a:ext>
            <a:ext uri="{147F2762-F138-4A5C-976F-8EAC2B608ADB}">
              <a16:predDERef xmlns:a16="http://schemas.microsoft.com/office/drawing/2014/main" pred="{E28C02A1-246B-4562-8F5E-D01022AA8B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666044</xdr:colOff>
      <xdr:row>5</xdr:row>
      <xdr:rowOff>97613</xdr:rowOff>
    </xdr:from>
    <xdr:to>
      <xdr:col>18</xdr:col>
      <xdr:colOff>196625</xdr:colOff>
      <xdr:row>17</xdr:row>
      <xdr:rowOff>128756</xdr:rowOff>
    </xdr:to>
    <xdr:graphicFrame macro="">
      <xdr:nvGraphicFramePr>
        <xdr:cNvPr id="5" name="Chart 4">
          <a:extLst>
            <a:ext uri="{FF2B5EF4-FFF2-40B4-BE49-F238E27FC236}">
              <a16:creationId xmlns:a16="http://schemas.microsoft.com/office/drawing/2014/main" id="{0416CDD8-8342-4DD4-AF43-BA14B4AAD89E}"/>
            </a:ext>
            <a:ext uri="{147F2762-F138-4A5C-976F-8EAC2B608ADB}">
              <a16:predDERef xmlns:a16="http://schemas.microsoft.com/office/drawing/2014/main" pred="{984DC38C-C0D3-4A41-A326-9F11FE3EC5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670721</xdr:colOff>
      <xdr:row>20</xdr:row>
      <xdr:rowOff>22142</xdr:rowOff>
    </xdr:from>
    <xdr:to>
      <xdr:col>18</xdr:col>
      <xdr:colOff>255598</xdr:colOff>
      <xdr:row>31</xdr:row>
      <xdr:rowOff>131328</xdr:rowOff>
    </xdr:to>
    <xdr:graphicFrame macro="">
      <xdr:nvGraphicFramePr>
        <xdr:cNvPr id="6" name="Chart 5">
          <a:extLst>
            <a:ext uri="{FF2B5EF4-FFF2-40B4-BE49-F238E27FC236}">
              <a16:creationId xmlns:a16="http://schemas.microsoft.com/office/drawing/2014/main" id="{13A99AED-D757-4B07-BF48-2BC706376321}"/>
            </a:ext>
            <a:ext uri="{147F2762-F138-4A5C-976F-8EAC2B608ADB}">
              <a16:predDERef xmlns:a16="http://schemas.microsoft.com/office/drawing/2014/main" pred="{0416CDD8-8342-4DD4-AF43-BA14B4AAD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310418</xdr:colOff>
      <xdr:row>5</xdr:row>
      <xdr:rowOff>97613</xdr:rowOff>
    </xdr:from>
    <xdr:to>
      <xdr:col>27</xdr:col>
      <xdr:colOff>92364</xdr:colOff>
      <xdr:row>17</xdr:row>
      <xdr:rowOff>127000</xdr:rowOff>
    </xdr:to>
    <xdr:graphicFrame macro="">
      <xdr:nvGraphicFramePr>
        <xdr:cNvPr id="7" name="Chart 6">
          <a:extLst>
            <a:ext uri="{FF2B5EF4-FFF2-40B4-BE49-F238E27FC236}">
              <a16:creationId xmlns:a16="http://schemas.microsoft.com/office/drawing/2014/main" id="{C2D4312D-2451-4EC8-9BE2-C6345F6284AA}"/>
            </a:ext>
            <a:ext uri="{147F2762-F138-4A5C-976F-8EAC2B608ADB}">
              <a16:predDERef xmlns:a16="http://schemas.microsoft.com/office/drawing/2014/main" pred="{13A99AED-D757-4B07-BF48-2BC7063763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9844</xdr:colOff>
      <xdr:row>5</xdr:row>
      <xdr:rowOff>113920</xdr:rowOff>
    </xdr:from>
    <xdr:to>
      <xdr:col>2</xdr:col>
      <xdr:colOff>298258</xdr:colOff>
      <xdr:row>11</xdr:row>
      <xdr:rowOff>14767</xdr:rowOff>
    </xdr:to>
    <mc:AlternateContent xmlns:mc="http://schemas.openxmlformats.org/markup-compatibility/2006" xmlns:a14="http://schemas.microsoft.com/office/drawing/2010/main">
      <mc:Choice Requires="a14">
        <xdr:graphicFrame macro="">
          <xdr:nvGraphicFramePr>
            <xdr:cNvPr id="17" name="Creator Type">
              <a:extLst>
                <a:ext uri="{FF2B5EF4-FFF2-40B4-BE49-F238E27FC236}">
                  <a16:creationId xmlns:a16="http://schemas.microsoft.com/office/drawing/2014/main" id="{D4F9075E-73DC-BDC9-F864-7C9ABE7EBFA6}"/>
                </a:ext>
              </a:extLst>
            </xdr:cNvPr>
            <xdr:cNvGraphicFramePr/>
          </xdr:nvGraphicFramePr>
          <xdr:xfrm>
            <a:off x="0" y="0"/>
            <a:ext cx="0" cy="0"/>
          </xdr:xfrm>
          <a:graphic>
            <a:graphicData uri="http://schemas.microsoft.com/office/drawing/2010/slicer">
              <sle:slicer xmlns:sle="http://schemas.microsoft.com/office/drawing/2010/slicer" name="Creator Type"/>
            </a:graphicData>
          </a:graphic>
        </xdr:graphicFrame>
      </mc:Choice>
      <mc:Fallback xmlns="">
        <xdr:sp macro="" textlink="">
          <xdr:nvSpPr>
            <xdr:cNvPr id="0" name=""/>
            <xdr:cNvSpPr>
              <a:spLocks noTextEdit="1"/>
            </xdr:cNvSpPr>
          </xdr:nvSpPr>
          <xdr:spPr>
            <a:xfrm>
              <a:off x="0" y="869489"/>
              <a:ext cx="1825474" cy="9712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11112</xdr:colOff>
      <xdr:row>11</xdr:row>
      <xdr:rowOff>23808</xdr:rowOff>
    </xdr:from>
    <xdr:to>
      <xdr:col>2</xdr:col>
      <xdr:colOff>299077</xdr:colOff>
      <xdr:row>28</xdr:row>
      <xdr:rowOff>85104</xdr:rowOff>
    </xdr:to>
    <mc:AlternateContent xmlns:mc="http://schemas.openxmlformats.org/markup-compatibility/2006" xmlns:a14="http://schemas.microsoft.com/office/drawing/2010/main">
      <mc:Choice Requires="a14">
        <xdr:graphicFrame macro="">
          <xdr:nvGraphicFramePr>
            <xdr:cNvPr id="18" name="Genre">
              <a:extLst>
                <a:ext uri="{FF2B5EF4-FFF2-40B4-BE49-F238E27FC236}">
                  <a16:creationId xmlns:a16="http://schemas.microsoft.com/office/drawing/2014/main" id="{995783BD-517B-3E9F-A695-AB7232EB57DF}"/>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11112" y="1884711"/>
              <a:ext cx="1813729" cy="30143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60654</xdr:colOff>
      <xdr:row>2</xdr:row>
      <xdr:rowOff>89453</xdr:rowOff>
    </xdr:from>
    <xdr:to>
      <xdr:col>2</xdr:col>
      <xdr:colOff>190501</xdr:colOff>
      <xdr:row>5</xdr:row>
      <xdr:rowOff>24070</xdr:rowOff>
    </xdr:to>
    <xdr:pic>
      <xdr:nvPicPr>
        <xdr:cNvPr id="19" name="Picture 18">
          <a:extLst>
            <a:ext uri="{FF2B5EF4-FFF2-40B4-BE49-F238E27FC236}">
              <a16:creationId xmlns:a16="http://schemas.microsoft.com/office/drawing/2014/main" id="{A91D82FA-A594-4CBC-9000-3DFB94985F11}"/>
            </a:ext>
          </a:extLst>
        </xdr:cNvPr>
        <xdr:cNvPicPr>
          <a:picLocks noChangeAspect="1"/>
        </xdr:cNvPicPr>
      </xdr:nvPicPr>
      <xdr:blipFill>
        <a:blip xmlns:r="http://schemas.openxmlformats.org/officeDocument/2006/relationships" r:embed="rId6"/>
        <a:stretch>
          <a:fillRect/>
        </a:stretch>
      </xdr:blipFill>
      <xdr:spPr>
        <a:xfrm>
          <a:off x="60654" y="510141"/>
          <a:ext cx="1653847" cy="490242"/>
        </a:xfrm>
        <a:prstGeom prst="rect">
          <a:avLst/>
        </a:prstGeom>
        <a:noFill/>
      </xdr:spPr>
    </xdr:pic>
    <xdr:clientData/>
  </xdr:twoCellAnchor>
  <xdr:twoCellAnchor>
    <xdr:from>
      <xdr:col>2</xdr:col>
      <xdr:colOff>328201</xdr:colOff>
      <xdr:row>20</xdr:row>
      <xdr:rowOff>24694</xdr:rowOff>
    </xdr:from>
    <xdr:to>
      <xdr:col>10</xdr:col>
      <xdr:colOff>564444</xdr:colOff>
      <xdr:row>31</xdr:row>
      <xdr:rowOff>129298</xdr:rowOff>
    </xdr:to>
    <xdr:graphicFrame macro="">
      <xdr:nvGraphicFramePr>
        <xdr:cNvPr id="8" name="Chart 7">
          <a:extLst>
            <a:ext uri="{FF2B5EF4-FFF2-40B4-BE49-F238E27FC236}">
              <a16:creationId xmlns:a16="http://schemas.microsoft.com/office/drawing/2014/main" id="{618E7807-DFBE-47FA-810C-4B0A92C3DB45}"/>
            </a:ext>
            <a:ext uri="{147F2762-F138-4A5C-976F-8EAC2B608ADB}">
              <a16:predDERef xmlns:a16="http://schemas.microsoft.com/office/drawing/2014/main" pred="{A91D82FA-A594-4CBC-9000-3DFB94985F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84684</xdr:colOff>
      <xdr:row>0</xdr:row>
      <xdr:rowOff>18440</xdr:rowOff>
    </xdr:from>
    <xdr:to>
      <xdr:col>4</xdr:col>
      <xdr:colOff>213453</xdr:colOff>
      <xdr:row>2</xdr:row>
      <xdr:rowOff>50346</xdr:rowOff>
    </xdr:to>
    <xdr:sp macro="" textlink="">
      <xdr:nvSpPr>
        <xdr:cNvPr id="2" name="TextBox 1">
          <a:hlinkClick xmlns:r="http://schemas.openxmlformats.org/officeDocument/2006/relationships" r:id="rId8" tooltip="Rating"/>
          <a:extLst>
            <a:ext uri="{FF2B5EF4-FFF2-40B4-BE49-F238E27FC236}">
              <a16:creationId xmlns:a16="http://schemas.microsoft.com/office/drawing/2014/main" id="{598704B5-FB4A-4C56-BDD9-64FA258B6F24}"/>
            </a:ext>
          </a:extLst>
        </xdr:cNvPr>
        <xdr:cNvSpPr txBox="1"/>
      </xdr:nvSpPr>
      <xdr:spPr>
        <a:xfrm>
          <a:off x="2219872" y="18440"/>
          <a:ext cx="739956" cy="397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Ratings</a:t>
          </a:r>
        </a:p>
      </xdr:txBody>
    </xdr:sp>
    <xdr:clientData/>
  </xdr:twoCellAnchor>
  <xdr:twoCellAnchor>
    <xdr:from>
      <xdr:col>5</xdr:col>
      <xdr:colOff>337800</xdr:colOff>
      <xdr:row>0</xdr:row>
      <xdr:rowOff>13263</xdr:rowOff>
    </xdr:from>
    <xdr:to>
      <xdr:col>7</xdr:col>
      <xdr:colOff>608243</xdr:colOff>
      <xdr:row>2</xdr:row>
      <xdr:rowOff>45169</xdr:rowOff>
    </xdr:to>
    <xdr:sp macro="" textlink="">
      <xdr:nvSpPr>
        <xdr:cNvPr id="9" name="TextBox 8">
          <a:hlinkClick xmlns:r="http://schemas.openxmlformats.org/officeDocument/2006/relationships" r:id="rId9" tooltip="Packages Offered"/>
          <a:extLst>
            <a:ext uri="{FF2B5EF4-FFF2-40B4-BE49-F238E27FC236}">
              <a16:creationId xmlns:a16="http://schemas.microsoft.com/office/drawing/2014/main" id="{0866B26C-0A74-4192-861F-22414FD7543D}"/>
            </a:ext>
          </a:extLst>
        </xdr:cNvPr>
        <xdr:cNvSpPr txBox="1"/>
      </xdr:nvSpPr>
      <xdr:spPr>
        <a:xfrm>
          <a:off x="3695363" y="13263"/>
          <a:ext cx="1492818" cy="397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Packages Offered</a:t>
          </a:r>
        </a:p>
      </xdr:txBody>
    </xdr:sp>
    <xdr:clientData/>
  </xdr:twoCellAnchor>
  <xdr:twoCellAnchor>
    <xdr:from>
      <xdr:col>13</xdr:col>
      <xdr:colOff>472243</xdr:colOff>
      <xdr:row>0</xdr:row>
      <xdr:rowOff>20078</xdr:rowOff>
    </xdr:from>
    <xdr:to>
      <xdr:col>16</xdr:col>
      <xdr:colOff>37266</xdr:colOff>
      <xdr:row>1</xdr:row>
      <xdr:rowOff>173274</xdr:rowOff>
    </xdr:to>
    <xdr:sp macro="" textlink="">
      <xdr:nvSpPr>
        <xdr:cNvPr id="10" name="TextBox 9">
          <a:hlinkClick xmlns:r="http://schemas.openxmlformats.org/officeDocument/2006/relationships" r:id="rId10" tooltip="Demographics"/>
          <a:extLst>
            <a:ext uri="{FF2B5EF4-FFF2-40B4-BE49-F238E27FC236}">
              <a16:creationId xmlns:a16="http://schemas.microsoft.com/office/drawing/2014/main" id="{08D59676-F719-4CD1-85F6-06A487CB8B51}"/>
            </a:ext>
          </a:extLst>
        </xdr:cNvPr>
        <xdr:cNvSpPr txBox="1"/>
      </xdr:nvSpPr>
      <xdr:spPr>
        <a:xfrm>
          <a:off x="9195556" y="20078"/>
          <a:ext cx="1398585" cy="335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Demographics</a:t>
          </a:r>
        </a:p>
      </xdr:txBody>
    </xdr:sp>
    <xdr:clientData/>
  </xdr:twoCellAnchor>
  <xdr:twoCellAnchor>
    <xdr:from>
      <xdr:col>9</xdr:col>
      <xdr:colOff>63857</xdr:colOff>
      <xdr:row>0</xdr:row>
      <xdr:rowOff>8086</xdr:rowOff>
    </xdr:from>
    <xdr:to>
      <xdr:col>9</xdr:col>
      <xdr:colOff>752157</xdr:colOff>
      <xdr:row>2</xdr:row>
      <xdr:rowOff>39992</xdr:rowOff>
    </xdr:to>
    <xdr:sp macro="" textlink="">
      <xdr:nvSpPr>
        <xdr:cNvPr id="11" name="TextBox 10">
          <a:hlinkClick xmlns:r="http://schemas.openxmlformats.org/officeDocument/2006/relationships" r:id="rId11" tooltip="Sorted"/>
          <a:extLst>
            <a:ext uri="{FF2B5EF4-FFF2-40B4-BE49-F238E27FC236}">
              <a16:creationId xmlns:a16="http://schemas.microsoft.com/office/drawing/2014/main" id="{E274C5ED-F4CD-469B-90F2-9C20C314522D}"/>
            </a:ext>
          </a:extLst>
        </xdr:cNvPr>
        <xdr:cNvSpPr txBox="1"/>
      </xdr:nvSpPr>
      <xdr:spPr>
        <a:xfrm>
          <a:off x="5913795" y="8086"/>
          <a:ext cx="688300" cy="397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Sorted</a:t>
          </a:r>
        </a:p>
      </xdr:txBody>
    </xdr:sp>
    <xdr:clientData/>
  </xdr:twoCellAnchor>
  <xdr:twoCellAnchor>
    <xdr:from>
      <xdr:col>10</xdr:col>
      <xdr:colOff>656239</xdr:colOff>
      <xdr:row>0</xdr:row>
      <xdr:rowOff>7511</xdr:rowOff>
    </xdr:from>
    <xdr:to>
      <xdr:col>12</xdr:col>
      <xdr:colOff>353849</xdr:colOff>
      <xdr:row>1</xdr:row>
      <xdr:rowOff>165763</xdr:rowOff>
    </xdr:to>
    <xdr:sp macro="" textlink="">
      <xdr:nvSpPr>
        <xdr:cNvPr id="12" name="TextBox 11">
          <a:hlinkClick xmlns:r="http://schemas.openxmlformats.org/officeDocument/2006/relationships" r:id="rId12" tooltip="Comparison"/>
          <a:extLst>
            <a:ext uri="{FF2B5EF4-FFF2-40B4-BE49-F238E27FC236}">
              <a16:creationId xmlns:a16="http://schemas.microsoft.com/office/drawing/2014/main" id="{407E05E9-E6A3-4A1A-9D68-C8E06BA4FF74}"/>
            </a:ext>
          </a:extLst>
        </xdr:cNvPr>
        <xdr:cNvSpPr txBox="1"/>
      </xdr:nvSpPr>
      <xdr:spPr>
        <a:xfrm>
          <a:off x="7331677" y="7511"/>
          <a:ext cx="1134297" cy="340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Comparison</a:t>
          </a:r>
        </a:p>
      </xdr:txBody>
    </xdr:sp>
    <xdr:clientData/>
  </xdr:twoCellAnchor>
  <xdr:twoCellAnchor>
    <xdr:from>
      <xdr:col>0</xdr:col>
      <xdr:colOff>700479</xdr:colOff>
      <xdr:row>0</xdr:row>
      <xdr:rowOff>23615</xdr:rowOff>
    </xdr:from>
    <xdr:to>
      <xdr:col>1</xdr:col>
      <xdr:colOff>704478</xdr:colOff>
      <xdr:row>2</xdr:row>
      <xdr:rowOff>55521</xdr:rowOff>
    </xdr:to>
    <xdr:sp macro="" textlink="">
      <xdr:nvSpPr>
        <xdr:cNvPr id="13" name="TextBox 12">
          <a:hlinkClick xmlns:r="http://schemas.openxmlformats.org/officeDocument/2006/relationships" r:id="rId13" tooltip="Details"/>
          <a:extLst>
            <a:ext uri="{FF2B5EF4-FFF2-40B4-BE49-F238E27FC236}">
              <a16:creationId xmlns:a16="http://schemas.microsoft.com/office/drawing/2014/main" id="{B7C78F50-B653-4646-9420-0EFC760BD25C}"/>
            </a:ext>
          </a:extLst>
        </xdr:cNvPr>
        <xdr:cNvSpPr txBox="1"/>
      </xdr:nvSpPr>
      <xdr:spPr>
        <a:xfrm>
          <a:off x="700479" y="23615"/>
          <a:ext cx="789812" cy="397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Details</a:t>
          </a:r>
        </a:p>
      </xdr:txBody>
    </xdr:sp>
    <xdr:clientData/>
  </xdr:twoCellAnchor>
  <xdr:twoCellAnchor>
    <xdr:from>
      <xdr:col>17</xdr:col>
      <xdr:colOff>155659</xdr:colOff>
      <xdr:row>0</xdr:row>
      <xdr:rowOff>2909</xdr:rowOff>
    </xdr:from>
    <xdr:to>
      <xdr:col>18</xdr:col>
      <xdr:colOff>447109</xdr:colOff>
      <xdr:row>1</xdr:row>
      <xdr:rowOff>173849</xdr:rowOff>
    </xdr:to>
    <xdr:sp macro="" textlink="">
      <xdr:nvSpPr>
        <xdr:cNvPr id="14" name="TextBox 13">
          <a:hlinkClick xmlns:r="http://schemas.openxmlformats.org/officeDocument/2006/relationships" r:id="rId14" tooltip="insights"/>
          <a:extLst>
            <a:ext uri="{FF2B5EF4-FFF2-40B4-BE49-F238E27FC236}">
              <a16:creationId xmlns:a16="http://schemas.microsoft.com/office/drawing/2014/main" id="{76680D50-4C4D-478C-A83E-2F38CB6C0100}"/>
            </a:ext>
          </a:extLst>
        </xdr:cNvPr>
        <xdr:cNvSpPr txBox="1"/>
      </xdr:nvSpPr>
      <xdr:spPr>
        <a:xfrm>
          <a:off x="11323722" y="2909"/>
          <a:ext cx="902637" cy="3535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Insights</a:t>
          </a:r>
        </a:p>
      </xdr:txBody>
    </xdr:sp>
    <xdr:clientData/>
  </xdr:twoCellAnchor>
  <xdr:twoCellAnchor>
    <xdr:from>
      <xdr:col>19</xdr:col>
      <xdr:colOff>565504</xdr:colOff>
      <xdr:row>0</xdr:row>
      <xdr:rowOff>0</xdr:rowOff>
    </xdr:from>
    <xdr:to>
      <xdr:col>21</xdr:col>
      <xdr:colOff>258808</xdr:colOff>
      <xdr:row>1</xdr:row>
      <xdr:rowOff>168672</xdr:rowOff>
    </xdr:to>
    <xdr:sp macro="" textlink="">
      <xdr:nvSpPr>
        <xdr:cNvPr id="15" name="TextBox 14">
          <a:hlinkClick xmlns:r="http://schemas.openxmlformats.org/officeDocument/2006/relationships" r:id="rId15" tooltip="Mapping"/>
          <a:extLst>
            <a:ext uri="{FF2B5EF4-FFF2-40B4-BE49-F238E27FC236}">
              <a16:creationId xmlns:a16="http://schemas.microsoft.com/office/drawing/2014/main" id="{1C6538D3-1F41-46CC-A12C-2C4B78E0E953}"/>
            </a:ext>
          </a:extLst>
        </xdr:cNvPr>
        <xdr:cNvSpPr txBox="1"/>
      </xdr:nvSpPr>
      <xdr:spPr>
        <a:xfrm>
          <a:off x="12955942" y="0"/>
          <a:ext cx="915679" cy="351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Mapping</a:t>
          </a:r>
        </a:p>
      </xdr:txBody>
    </xdr:sp>
    <xdr:clientData/>
  </xdr:twoCellAnchor>
  <xdr:twoCellAnchor>
    <xdr:from>
      <xdr:col>17</xdr:col>
      <xdr:colOff>236306</xdr:colOff>
      <xdr:row>1</xdr:row>
      <xdr:rowOff>35685</xdr:rowOff>
    </xdr:from>
    <xdr:to>
      <xdr:col>17</xdr:col>
      <xdr:colOff>503380</xdr:colOff>
      <xdr:row>1</xdr:row>
      <xdr:rowOff>141393</xdr:rowOff>
    </xdr:to>
    <xdr:sp macro="" textlink="">
      <xdr:nvSpPr>
        <xdr:cNvPr id="16" name="Rectangle: Rounded Corners 15">
          <a:extLst>
            <a:ext uri="{FF2B5EF4-FFF2-40B4-BE49-F238E27FC236}">
              <a16:creationId xmlns:a16="http://schemas.microsoft.com/office/drawing/2014/main" id="{9FEBCC9B-CDE2-4E50-8A66-062F13C89091}"/>
            </a:ext>
          </a:extLst>
        </xdr:cNvPr>
        <xdr:cNvSpPr/>
      </xdr:nvSpPr>
      <xdr:spPr>
        <a:xfrm>
          <a:off x="11404369" y="273810"/>
          <a:ext cx="267074" cy="105708"/>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391135</xdr:colOff>
      <xdr:row>0</xdr:row>
      <xdr:rowOff>18440</xdr:rowOff>
    </xdr:from>
    <xdr:to>
      <xdr:col>3</xdr:col>
      <xdr:colOff>295007</xdr:colOff>
      <xdr:row>2</xdr:row>
      <xdr:rowOff>100617</xdr:rowOff>
    </xdr:to>
    <xdr:sp macro="" textlink="">
      <xdr:nvSpPr>
        <xdr:cNvPr id="2" name="TextBox 1">
          <a:hlinkClick xmlns:r="http://schemas.openxmlformats.org/officeDocument/2006/relationships" r:id="rId1" tooltip="Rating"/>
          <a:extLst>
            <a:ext uri="{FF2B5EF4-FFF2-40B4-BE49-F238E27FC236}">
              <a16:creationId xmlns:a16="http://schemas.microsoft.com/office/drawing/2014/main" id="{459266FF-E19F-40B0-A470-3526B5CBDADD}"/>
            </a:ext>
          </a:extLst>
        </xdr:cNvPr>
        <xdr:cNvSpPr txBox="1"/>
      </xdr:nvSpPr>
      <xdr:spPr>
        <a:xfrm>
          <a:off x="2065948" y="18440"/>
          <a:ext cx="745247" cy="455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Ratings</a:t>
          </a:r>
        </a:p>
      </xdr:txBody>
    </xdr:sp>
    <xdr:clientData/>
  </xdr:twoCellAnchor>
  <xdr:twoCellAnchor>
    <xdr:from>
      <xdr:col>4</xdr:col>
      <xdr:colOff>421623</xdr:colOff>
      <xdr:row>0</xdr:row>
      <xdr:rowOff>13263</xdr:rowOff>
    </xdr:from>
    <xdr:to>
      <xdr:col>6</xdr:col>
      <xdr:colOff>427860</xdr:colOff>
      <xdr:row>2</xdr:row>
      <xdr:rowOff>95440</xdr:rowOff>
    </xdr:to>
    <xdr:sp macro="" textlink="">
      <xdr:nvSpPr>
        <xdr:cNvPr id="3" name="TextBox 2">
          <a:hlinkClick xmlns:r="http://schemas.openxmlformats.org/officeDocument/2006/relationships" r:id="rId2" tooltip="Packages Offered"/>
          <a:extLst>
            <a:ext uri="{FF2B5EF4-FFF2-40B4-BE49-F238E27FC236}">
              <a16:creationId xmlns:a16="http://schemas.microsoft.com/office/drawing/2014/main" id="{04201883-816B-45FA-945B-5C635CB151EE}"/>
            </a:ext>
          </a:extLst>
        </xdr:cNvPr>
        <xdr:cNvSpPr txBox="1"/>
      </xdr:nvSpPr>
      <xdr:spPr>
        <a:xfrm>
          <a:off x="3548998" y="13263"/>
          <a:ext cx="1490550" cy="455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Packages Offered</a:t>
          </a:r>
        </a:p>
      </xdr:txBody>
    </xdr:sp>
    <xdr:clientData/>
  </xdr:twoCellAnchor>
  <xdr:twoCellAnchor>
    <xdr:from>
      <xdr:col>12</xdr:col>
      <xdr:colOff>229494</xdr:colOff>
      <xdr:row>0</xdr:row>
      <xdr:rowOff>20078</xdr:rowOff>
    </xdr:from>
    <xdr:to>
      <xdr:col>14</xdr:col>
      <xdr:colOff>197061</xdr:colOff>
      <xdr:row>2</xdr:row>
      <xdr:rowOff>40982</xdr:rowOff>
    </xdr:to>
    <xdr:sp macro="" textlink="">
      <xdr:nvSpPr>
        <xdr:cNvPr id="4" name="TextBox 3">
          <a:hlinkClick xmlns:r="http://schemas.openxmlformats.org/officeDocument/2006/relationships" r:id="rId3" tooltip="Demographics"/>
          <a:extLst>
            <a:ext uri="{FF2B5EF4-FFF2-40B4-BE49-F238E27FC236}">
              <a16:creationId xmlns:a16="http://schemas.microsoft.com/office/drawing/2014/main" id="{81197D97-A4E3-443D-8754-5E35A013296C}"/>
            </a:ext>
          </a:extLst>
        </xdr:cNvPr>
        <xdr:cNvSpPr txBox="1"/>
      </xdr:nvSpPr>
      <xdr:spPr>
        <a:xfrm>
          <a:off x="9048057" y="20078"/>
          <a:ext cx="1396317" cy="393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Demographics</a:t>
          </a:r>
        </a:p>
      </xdr:txBody>
    </xdr:sp>
    <xdr:clientData/>
  </xdr:twoCellAnchor>
  <xdr:twoCellAnchor>
    <xdr:from>
      <xdr:col>7</xdr:col>
      <xdr:colOff>315879</xdr:colOff>
      <xdr:row>0</xdr:row>
      <xdr:rowOff>8086</xdr:rowOff>
    </xdr:from>
    <xdr:to>
      <xdr:col>8</xdr:col>
      <xdr:colOff>395260</xdr:colOff>
      <xdr:row>2</xdr:row>
      <xdr:rowOff>90263</xdr:rowOff>
    </xdr:to>
    <xdr:sp macro="" textlink="">
      <xdr:nvSpPr>
        <xdr:cNvPr id="5" name="TextBox 4">
          <a:hlinkClick xmlns:r="http://schemas.openxmlformats.org/officeDocument/2006/relationships" r:id="rId4" tooltip="Sorted"/>
          <a:extLst>
            <a:ext uri="{FF2B5EF4-FFF2-40B4-BE49-F238E27FC236}">
              <a16:creationId xmlns:a16="http://schemas.microsoft.com/office/drawing/2014/main" id="{21B03791-859E-40E6-A6E2-6A3C27CAD100}"/>
            </a:ext>
          </a:extLst>
        </xdr:cNvPr>
        <xdr:cNvSpPr txBox="1"/>
      </xdr:nvSpPr>
      <xdr:spPr>
        <a:xfrm>
          <a:off x="5768942" y="8086"/>
          <a:ext cx="690568" cy="455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Sorted</a:t>
          </a:r>
        </a:p>
      </xdr:txBody>
    </xdr:sp>
    <xdr:clientData/>
  </xdr:twoCellAnchor>
  <xdr:twoCellAnchor>
    <xdr:from>
      <xdr:col>9</xdr:col>
      <xdr:colOff>512519</xdr:colOff>
      <xdr:row>0</xdr:row>
      <xdr:rowOff>7511</xdr:rowOff>
    </xdr:from>
    <xdr:to>
      <xdr:col>11</xdr:col>
      <xdr:colOff>114879</xdr:colOff>
      <xdr:row>2</xdr:row>
      <xdr:rowOff>33471</xdr:rowOff>
    </xdr:to>
    <xdr:sp macro="" textlink="">
      <xdr:nvSpPr>
        <xdr:cNvPr id="6" name="TextBox 5">
          <a:hlinkClick xmlns:r="http://schemas.openxmlformats.org/officeDocument/2006/relationships" r:id="rId5" tooltip="Comparison"/>
          <a:extLst>
            <a:ext uri="{FF2B5EF4-FFF2-40B4-BE49-F238E27FC236}">
              <a16:creationId xmlns:a16="http://schemas.microsoft.com/office/drawing/2014/main" id="{C39264C8-BF57-4F3B-97BC-9BB648CFA539}"/>
            </a:ext>
          </a:extLst>
        </xdr:cNvPr>
        <xdr:cNvSpPr txBox="1"/>
      </xdr:nvSpPr>
      <xdr:spPr>
        <a:xfrm>
          <a:off x="7187957" y="7511"/>
          <a:ext cx="1134297" cy="399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Comparison</a:t>
          </a:r>
        </a:p>
      </xdr:txBody>
    </xdr:sp>
    <xdr:clientData/>
  </xdr:twoCellAnchor>
  <xdr:twoCellAnchor>
    <xdr:from>
      <xdr:col>0</xdr:col>
      <xdr:colOff>547688</xdr:colOff>
      <xdr:row>0</xdr:row>
      <xdr:rowOff>23615</xdr:rowOff>
    </xdr:from>
    <xdr:to>
      <xdr:col>1</xdr:col>
      <xdr:colOff>725179</xdr:colOff>
      <xdr:row>2</xdr:row>
      <xdr:rowOff>105792</xdr:rowOff>
    </xdr:to>
    <xdr:sp macro="" textlink="">
      <xdr:nvSpPr>
        <xdr:cNvPr id="7" name="TextBox 6">
          <a:hlinkClick xmlns:r="http://schemas.openxmlformats.org/officeDocument/2006/relationships" r:id="rId6" tooltip="Details"/>
          <a:extLst>
            <a:ext uri="{FF2B5EF4-FFF2-40B4-BE49-F238E27FC236}">
              <a16:creationId xmlns:a16="http://schemas.microsoft.com/office/drawing/2014/main" id="{D3399104-048B-4853-8BA0-737ED054DA6C}"/>
            </a:ext>
          </a:extLst>
        </xdr:cNvPr>
        <xdr:cNvSpPr txBox="1"/>
      </xdr:nvSpPr>
      <xdr:spPr>
        <a:xfrm>
          <a:off x="547688" y="23615"/>
          <a:ext cx="788679" cy="455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Details</a:t>
          </a:r>
        </a:p>
      </xdr:txBody>
    </xdr:sp>
    <xdr:clientData/>
  </xdr:twoCellAnchor>
  <xdr:twoCellAnchor>
    <xdr:from>
      <xdr:col>15</xdr:col>
      <xdr:colOff>126089</xdr:colOff>
      <xdr:row>0</xdr:row>
      <xdr:rowOff>2909</xdr:rowOff>
    </xdr:from>
    <xdr:to>
      <xdr:col>16</xdr:col>
      <xdr:colOff>417916</xdr:colOff>
      <xdr:row>2</xdr:row>
      <xdr:rowOff>41557</xdr:rowOff>
    </xdr:to>
    <xdr:sp macro="" textlink="">
      <xdr:nvSpPr>
        <xdr:cNvPr id="8" name="TextBox 7">
          <a:hlinkClick xmlns:r="http://schemas.openxmlformats.org/officeDocument/2006/relationships" r:id="rId7" tooltip="insights"/>
          <a:extLst>
            <a:ext uri="{FF2B5EF4-FFF2-40B4-BE49-F238E27FC236}">
              <a16:creationId xmlns:a16="http://schemas.microsoft.com/office/drawing/2014/main" id="{B0730F5E-BC4E-4BF6-909E-4909F011D197}"/>
            </a:ext>
          </a:extLst>
        </xdr:cNvPr>
        <xdr:cNvSpPr txBox="1"/>
      </xdr:nvSpPr>
      <xdr:spPr>
        <a:xfrm>
          <a:off x="11175089" y="2909"/>
          <a:ext cx="903015" cy="411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Insights</a:t>
          </a:r>
        </a:p>
      </xdr:txBody>
    </xdr:sp>
    <xdr:clientData/>
  </xdr:twoCellAnchor>
  <xdr:twoCellAnchor>
    <xdr:from>
      <xdr:col>17</xdr:col>
      <xdr:colOff>535178</xdr:colOff>
      <xdr:row>0</xdr:row>
      <xdr:rowOff>0</xdr:rowOff>
    </xdr:from>
    <xdr:to>
      <xdr:col>17</xdr:col>
      <xdr:colOff>1449723</xdr:colOff>
      <xdr:row>2</xdr:row>
      <xdr:rowOff>36380</xdr:rowOff>
    </xdr:to>
    <xdr:sp macro="" textlink="">
      <xdr:nvSpPr>
        <xdr:cNvPr id="9" name="TextBox 8">
          <a:hlinkClick xmlns:r="http://schemas.openxmlformats.org/officeDocument/2006/relationships" r:id="rId8" tooltip="Mapping"/>
          <a:extLst>
            <a:ext uri="{FF2B5EF4-FFF2-40B4-BE49-F238E27FC236}">
              <a16:creationId xmlns:a16="http://schemas.microsoft.com/office/drawing/2014/main" id="{B57202AB-43E5-4684-8B68-E76B31185CD2}"/>
            </a:ext>
          </a:extLst>
        </xdr:cNvPr>
        <xdr:cNvSpPr txBox="1"/>
      </xdr:nvSpPr>
      <xdr:spPr>
        <a:xfrm>
          <a:off x="12806553" y="0"/>
          <a:ext cx="914545" cy="409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40000"/>
                  <a:lumOff val="60000"/>
                </a:schemeClr>
              </a:solidFill>
            </a:rPr>
            <a:t>Mapping</a:t>
          </a:r>
        </a:p>
      </xdr:txBody>
    </xdr:sp>
    <xdr:clientData/>
  </xdr:twoCellAnchor>
  <xdr:twoCellAnchor>
    <xdr:from>
      <xdr:col>17</xdr:col>
      <xdr:colOff>603619</xdr:colOff>
      <xdr:row>1</xdr:row>
      <xdr:rowOff>36815</xdr:rowOff>
    </xdr:from>
    <xdr:to>
      <xdr:col>17</xdr:col>
      <xdr:colOff>870693</xdr:colOff>
      <xdr:row>1</xdr:row>
      <xdr:rowOff>144035</xdr:rowOff>
    </xdr:to>
    <xdr:sp macro="" textlink="">
      <xdr:nvSpPr>
        <xdr:cNvPr id="10" name="Rectangle: Rounded Corners 9">
          <a:extLst>
            <a:ext uri="{FF2B5EF4-FFF2-40B4-BE49-F238E27FC236}">
              <a16:creationId xmlns:a16="http://schemas.microsoft.com/office/drawing/2014/main" id="{05A2EF9B-7876-429A-9192-ED8FC84858A1}"/>
            </a:ext>
          </a:extLst>
        </xdr:cNvPr>
        <xdr:cNvSpPr/>
      </xdr:nvSpPr>
      <xdr:spPr>
        <a:xfrm>
          <a:off x="12874994" y="251128"/>
          <a:ext cx="267074" cy="107220"/>
        </a:xfrm>
        <a:prstGeom prst="roundRect">
          <a:avLst>
            <a:gd name="adj" fmla="val 50000"/>
          </a:avLst>
        </a:prstGeom>
        <a:solidFill>
          <a:srgbClr val="194A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520700</xdr:colOff>
      <xdr:row>2</xdr:row>
      <xdr:rowOff>25400</xdr:rowOff>
    </xdr:from>
    <xdr:to>
      <xdr:col>6</xdr:col>
      <xdr:colOff>520700</xdr:colOff>
      <xdr:row>9</xdr:row>
      <xdr:rowOff>12700</xdr:rowOff>
    </xdr:to>
    <mc:AlternateContent xmlns:mc="http://schemas.openxmlformats.org/markup-compatibility/2006" xmlns:a14="http://schemas.microsoft.com/office/drawing/2010/main">
      <mc:Choice Requires="a14">
        <xdr:graphicFrame macro="">
          <xdr:nvGraphicFramePr>
            <xdr:cNvPr id="3" name="Creator Type 2">
              <a:extLst>
                <a:ext uri="{FF2B5EF4-FFF2-40B4-BE49-F238E27FC236}">
                  <a16:creationId xmlns:a16="http://schemas.microsoft.com/office/drawing/2014/main" id="{1342FEED-0CCA-FFAB-4E0D-83FBC792C68B}"/>
                </a:ext>
              </a:extLst>
            </xdr:cNvPr>
            <xdr:cNvGraphicFramePr/>
          </xdr:nvGraphicFramePr>
          <xdr:xfrm>
            <a:off x="0" y="0"/>
            <a:ext cx="0" cy="0"/>
          </xdr:xfrm>
          <a:graphic>
            <a:graphicData uri="http://schemas.microsoft.com/office/drawing/2010/slicer">
              <sle:slicer xmlns:sle="http://schemas.microsoft.com/office/drawing/2010/slicer" name="Creator Type 2"/>
            </a:graphicData>
          </a:graphic>
        </xdr:graphicFrame>
      </mc:Choice>
      <mc:Fallback xmlns="">
        <xdr:sp macro="" textlink="">
          <xdr:nvSpPr>
            <xdr:cNvPr id="0" name=""/>
            <xdr:cNvSpPr>
              <a:spLocks noTextEdit="1"/>
            </xdr:cNvSpPr>
          </xdr:nvSpPr>
          <xdr:spPr>
            <a:xfrm>
              <a:off x="3175000" y="393700"/>
              <a:ext cx="1828800" cy="1276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12700</xdr:colOff>
      <xdr:row>2</xdr:row>
      <xdr:rowOff>12700</xdr:rowOff>
    </xdr:from>
    <xdr:to>
      <xdr:col>11</xdr:col>
      <xdr:colOff>317500</xdr:colOff>
      <xdr:row>16</xdr:row>
      <xdr:rowOff>53972</xdr:rowOff>
    </xdr:to>
    <mc:AlternateContent xmlns:mc="http://schemas.openxmlformats.org/markup-compatibility/2006" xmlns:a14="http://schemas.microsoft.com/office/drawing/2010/main">
      <mc:Choice Requires="a14">
        <xdr:graphicFrame macro="">
          <xdr:nvGraphicFramePr>
            <xdr:cNvPr id="5" name="Genre 2">
              <a:extLst>
                <a:ext uri="{FF2B5EF4-FFF2-40B4-BE49-F238E27FC236}">
                  <a16:creationId xmlns:a16="http://schemas.microsoft.com/office/drawing/2014/main" id="{6759220E-1E5D-C498-89E8-DB6608A48255}"/>
                </a:ext>
              </a:extLst>
            </xdr:cNvPr>
            <xdr:cNvGraphicFramePr/>
          </xdr:nvGraphicFramePr>
          <xdr:xfrm>
            <a:off x="0" y="0"/>
            <a:ext cx="0" cy="0"/>
          </xdr:xfrm>
          <a:graphic>
            <a:graphicData uri="http://schemas.microsoft.com/office/drawing/2010/slicer">
              <sle:slicer xmlns:sle="http://schemas.microsoft.com/office/drawing/2010/slicer" name="Genre 2"/>
            </a:graphicData>
          </a:graphic>
        </xdr:graphicFrame>
      </mc:Choice>
      <mc:Fallback xmlns="">
        <xdr:sp macro="" textlink="">
          <xdr:nvSpPr>
            <xdr:cNvPr id="0" name=""/>
            <xdr:cNvSpPr>
              <a:spLocks noTextEdit="1"/>
            </xdr:cNvSpPr>
          </xdr:nvSpPr>
          <xdr:spPr>
            <a:xfrm>
              <a:off x="5105400" y="381000"/>
              <a:ext cx="27432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25400</xdr:colOff>
      <xdr:row>16</xdr:row>
      <xdr:rowOff>111125</xdr:rowOff>
    </xdr:from>
    <xdr:to>
      <xdr:col>11</xdr:col>
      <xdr:colOff>330200</xdr:colOff>
      <xdr:row>31</xdr:row>
      <xdr:rowOff>92075</xdr:rowOff>
    </xdr:to>
    <xdr:graphicFrame macro="">
      <xdr:nvGraphicFramePr>
        <xdr:cNvPr id="2" name="Chart 1">
          <a:extLst>
            <a:ext uri="{FF2B5EF4-FFF2-40B4-BE49-F238E27FC236}">
              <a16:creationId xmlns:a16="http://schemas.microsoft.com/office/drawing/2014/main" id="{860A75AE-DE86-381C-0DDA-6B86CB74DF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25400</xdr:colOff>
      <xdr:row>31</xdr:row>
      <xdr:rowOff>142875</xdr:rowOff>
    </xdr:from>
    <xdr:to>
      <xdr:col>11</xdr:col>
      <xdr:colOff>222200</xdr:colOff>
      <xdr:row>46</xdr:row>
      <xdr:rowOff>123825</xdr:rowOff>
    </xdr:to>
    <xdr:graphicFrame macro="">
      <xdr:nvGraphicFramePr>
        <xdr:cNvPr id="4" name="Chart 3">
          <a:extLst>
            <a:ext uri="{FF2B5EF4-FFF2-40B4-BE49-F238E27FC236}">
              <a16:creationId xmlns:a16="http://schemas.microsoft.com/office/drawing/2014/main" id="{90A27F4E-14DD-BE91-1306-B897CA709B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1047750</xdr:colOff>
      <xdr:row>11</xdr:row>
      <xdr:rowOff>85725</xdr:rowOff>
    </xdr:from>
    <xdr:to>
      <xdr:col>9</xdr:col>
      <xdr:colOff>177800</xdr:colOff>
      <xdr:row>26</xdr:row>
      <xdr:rowOff>66675</xdr:rowOff>
    </xdr:to>
    <xdr:graphicFrame macro="">
      <xdr:nvGraphicFramePr>
        <xdr:cNvPr id="6" name="Chart 5">
          <a:extLst>
            <a:ext uri="{FF2B5EF4-FFF2-40B4-BE49-F238E27FC236}">
              <a16:creationId xmlns:a16="http://schemas.microsoft.com/office/drawing/2014/main" id="{391EADC5-59E7-FDEC-B331-4794BEA155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304800</xdr:colOff>
      <xdr:row>2</xdr:row>
      <xdr:rowOff>123825</xdr:rowOff>
    </xdr:from>
    <xdr:to>
      <xdr:col>10</xdr:col>
      <xdr:colOff>0</xdr:colOff>
      <xdr:row>17</xdr:row>
      <xdr:rowOff>104775</xdr:rowOff>
    </xdr:to>
    <xdr:graphicFrame macro="">
      <xdr:nvGraphicFramePr>
        <xdr:cNvPr id="2" name="Chart 1">
          <a:extLst>
            <a:ext uri="{FF2B5EF4-FFF2-40B4-BE49-F238E27FC236}">
              <a16:creationId xmlns:a16="http://schemas.microsoft.com/office/drawing/2014/main" id="{A48E8CE0-9BAC-D146-F0DC-A958D50298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57150</xdr:colOff>
      <xdr:row>2</xdr:row>
      <xdr:rowOff>12700</xdr:rowOff>
    </xdr:from>
    <xdr:to>
      <xdr:col>9</xdr:col>
      <xdr:colOff>520700</xdr:colOff>
      <xdr:row>19</xdr:row>
      <xdr:rowOff>19049</xdr:rowOff>
    </xdr:to>
    <xdr:graphicFrame macro="">
      <xdr:nvGraphicFramePr>
        <xdr:cNvPr id="3" name="Chart 2">
          <a:extLst>
            <a:ext uri="{FF2B5EF4-FFF2-40B4-BE49-F238E27FC236}">
              <a16:creationId xmlns:a16="http://schemas.microsoft.com/office/drawing/2014/main" id="{2CEF8A8C-4B4F-BA6B-D2DE-F5C297CEA7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1168400</xdr:colOff>
      <xdr:row>5</xdr:row>
      <xdr:rowOff>73024</xdr:rowOff>
    </xdr:from>
    <xdr:to>
      <xdr:col>10</xdr:col>
      <xdr:colOff>508000</xdr:colOff>
      <xdr:row>20</xdr:row>
      <xdr:rowOff>177799</xdr:rowOff>
    </xdr:to>
    <xdr:graphicFrame macro="">
      <xdr:nvGraphicFramePr>
        <xdr:cNvPr id="2" name="Chart 1">
          <a:extLst>
            <a:ext uri="{FF2B5EF4-FFF2-40B4-BE49-F238E27FC236}">
              <a16:creationId xmlns:a16="http://schemas.microsoft.com/office/drawing/2014/main" id="{06207627-13BE-7A08-009F-653E1398F3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7</xdr:row>
      <xdr:rowOff>180975</xdr:rowOff>
    </xdr:from>
    <xdr:to>
      <xdr:col>8</xdr:col>
      <xdr:colOff>273050</xdr:colOff>
      <xdr:row>22</xdr:row>
      <xdr:rowOff>161925</xdr:rowOff>
    </xdr:to>
    <xdr:graphicFrame macro="">
      <xdr:nvGraphicFramePr>
        <xdr:cNvPr id="2" name="Chart 1">
          <a:extLst>
            <a:ext uri="{FF2B5EF4-FFF2-40B4-BE49-F238E27FC236}">
              <a16:creationId xmlns:a16="http://schemas.microsoft.com/office/drawing/2014/main" id="{ABD6A668-E6CD-8025-18EF-A1AC1B4C63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3</xdr:col>
      <xdr:colOff>515938</xdr:colOff>
      <xdr:row>8</xdr:row>
      <xdr:rowOff>73025</xdr:rowOff>
    </xdr:from>
    <xdr:to>
      <xdr:col>11</xdr:col>
      <xdr:colOff>87313</xdr:colOff>
      <xdr:row>23</xdr:row>
      <xdr:rowOff>77787</xdr:rowOff>
    </xdr:to>
    <xdr:graphicFrame macro="">
      <xdr:nvGraphicFramePr>
        <xdr:cNvPr id="2" name="Chart 1">
          <a:extLst>
            <a:ext uri="{FF2B5EF4-FFF2-40B4-BE49-F238E27FC236}">
              <a16:creationId xmlns:a16="http://schemas.microsoft.com/office/drawing/2014/main" id="{3C893AAD-0088-7608-A095-A752039E37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4</xdr:col>
      <xdr:colOff>12700</xdr:colOff>
      <xdr:row>1</xdr:row>
      <xdr:rowOff>180975</xdr:rowOff>
    </xdr:from>
    <xdr:to>
      <xdr:col>11</xdr:col>
      <xdr:colOff>317500</xdr:colOff>
      <xdr:row>16</xdr:row>
      <xdr:rowOff>161925</xdr:rowOff>
    </xdr:to>
    <xdr:graphicFrame macro="">
      <xdr:nvGraphicFramePr>
        <xdr:cNvPr id="2" name="Chart 1">
          <a:extLst>
            <a:ext uri="{FF2B5EF4-FFF2-40B4-BE49-F238E27FC236}">
              <a16:creationId xmlns:a16="http://schemas.microsoft.com/office/drawing/2014/main" id="{2A637357-1C1C-F7C0-83EF-1FB9656F1B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1" refreshedDate="45483.737877083331" createdVersion="8" refreshedVersion="8" minRefreshableVersion="3" recordCount="24" xr:uid="{BF006C60-C0BF-4F1D-B703-0C5B47DE3CC0}">
  <cacheSource type="worksheet">
    <worksheetSource name="Details"/>
  </cacheSource>
  <cacheFields count="25">
    <cacheField name="IID" numFmtId="0">
      <sharedItems/>
    </cacheField>
    <cacheField name="Full Name" numFmtId="0">
      <sharedItems count="29">
        <s v="Arishfa Khan"/>
        <s v="Jannat Zubair Rahmani"/>
        <s v="Siddharth Nigam"/>
        <s v="Jubin Shah"/>
        <s v="Neha Malik"/>
        <s v="Nagma"/>
        <s v="Erica J Fernandes"/>
        <s v="Shipra Khanna"/>
        <s v="Nisha Gurgain"/>
        <s v="Noorin Shereef"/>
        <s v="Manushi Chhillar"/>
        <s v="Rits Badiani (Ritika)"/>
        <s v="Divya Agarwal"/>
        <s v="Ritabhari Chakraborty"/>
        <s v="Mrunal Panchal"/>
        <s v="Barkha Singh"/>
        <s v="Shilpa Chaudhary"/>
        <s v="Beer Biceps"/>
        <s v="Himansh Kohli"/>
        <s v="Shivani Singh"/>
        <s v="Raj Aryan"/>
        <s v="Arnav"/>
        <s v="Sher"/>
        <s v="Arpita"/>
        <s v="Ayaan" u="1"/>
        <s v="ABC" u="1"/>
        <s v="dfqw" u="1"/>
        <s v="kiran" u="1"/>
        <s v="kiron" u="1"/>
      </sharedItems>
    </cacheField>
    <cacheField name="Username" numFmtId="0">
      <sharedItems/>
    </cacheField>
    <cacheField name="Age" numFmtId="0">
      <sharedItems containsSemiMixedTypes="0" containsString="0" containsNumber="1" containsInteger="1" minValue="18" maxValue="35" count="15">
        <n v="31"/>
        <n v="29"/>
        <n v="24"/>
        <n v="32"/>
        <n v="34"/>
        <n v="22"/>
        <n v="27"/>
        <n v="23"/>
        <n v="20"/>
        <n v="26"/>
        <n v="35"/>
        <n v="30"/>
        <n v="28"/>
        <n v="18"/>
        <n v="33"/>
      </sharedItems>
      <fieldGroup base="3">
        <rangePr autoStart="0" autoEnd="0" startNum="18" endNum="35" groupInterval="5"/>
        <groupItems count="6">
          <s v="&lt;18"/>
          <s v="18-22"/>
          <s v="23-27"/>
          <s v="28-32"/>
          <s v="33-37"/>
          <s v="&gt;38"/>
        </groupItems>
      </fieldGroup>
    </cacheField>
    <cacheField name="Gender" numFmtId="0">
      <sharedItems count="2">
        <s v="Female"/>
        <s v="Male"/>
      </sharedItems>
    </cacheField>
    <cacheField name="Location" numFmtId="0">
      <sharedItems count="5">
        <s v="Mumbai"/>
        <s v="Hyderabad"/>
        <s v="Chennai"/>
        <s v="Bangalore"/>
        <s v="Delhi (NCR)"/>
      </sharedItems>
    </cacheField>
    <cacheField name="Email Id" numFmtId="0">
      <sharedItems containsNonDate="0" containsString="0" containsBlank="1"/>
    </cacheField>
    <cacheField name="Contact No." numFmtId="0">
      <sharedItems containsNonDate="0" containsString="0" containsBlank="1"/>
    </cacheField>
    <cacheField name="Creator Type" numFmtId="0">
      <sharedItems count="3">
        <s v="Micro"/>
        <s v="Nano"/>
        <s v="Macro"/>
      </sharedItems>
    </cacheField>
    <cacheField name="Genre" numFmtId="0">
      <sharedItems count="12">
        <s v="Knowledge &amp; Education"/>
        <s v="Beauty &amp; Fashion"/>
        <s v="Entertainment"/>
        <s v="Gaming &amp; Technology"/>
        <s v="Finance &amp; Business"/>
        <s v="Health &amp; Wellness"/>
        <s v="Meme Page"/>
        <s v="Photography "/>
        <s v="Cuisine"/>
        <s v="Travel &amp; Adventure"/>
        <s v="Art &amp; Creativity" u="1"/>
        <s v="Lifestyle &amp; Personal Development" u="1"/>
      </sharedItems>
    </cacheField>
    <cacheField name="Followers" numFmtId="0">
      <sharedItems containsSemiMixedTypes="0" containsString="0" containsNumber="1" containsInteger="1" minValue="11300" maxValue="190000"/>
    </cacheField>
    <cacheField name="Avg. Likes" numFmtId="3">
      <sharedItems containsSemiMixedTypes="0" containsString="0" containsNumber="1" containsInteger="1" minValue="6000" maxValue="672500"/>
    </cacheField>
    <cacheField name="Engagement Rate" numFmtId="10">
      <sharedItems containsSemiMixedTypes="0" containsString="0" containsNumber="1" minValue="1E-4" maxValue="5.4600000000000003E-2"/>
    </cacheField>
    <cacheField name="Visual" numFmtId="0">
      <sharedItems containsSemiMixedTypes="0" containsString="0" containsNumber="1" containsInteger="1" minValue="6" maxValue="10"/>
    </cacheField>
    <cacheField name="Sound Quality" numFmtId="0">
      <sharedItems containsSemiMixedTypes="0" containsString="0" containsNumber="1" containsInteger="1" minValue="2" maxValue="5"/>
    </cacheField>
    <cacheField name="Overall Appeal" numFmtId="0">
      <sharedItems containsSemiMixedTypes="0" containsString="0" containsNumber="1" containsInteger="1" minValue="6" maxValue="9"/>
    </cacheField>
    <cacheField name="Monthly Payout / Video" numFmtId="0">
      <sharedItems containsSemiMixedTypes="0" containsString="0" containsNumber="1" containsInteger="1" minValue="5000" maxValue="12000"/>
    </cacheField>
    <cacheField name="Post Types" numFmtId="0">
      <sharedItems count="3">
        <s v="Reels"/>
        <s v="Images"/>
        <s v="Posts" u="1"/>
      </sharedItems>
    </cacheField>
    <cacheField name="Contract Signed (Yes/No)" numFmtId="0">
      <sharedItems/>
    </cacheField>
    <cacheField name="Contract Start Date" numFmtId="0">
      <sharedItems containsNonDate="0" containsDate="1" containsString="0" containsBlank="1" minDate="2024-02-05T00:00:00" maxDate="2025-02-18T00:00:00"/>
    </cacheField>
    <cacheField name="Contract End Date" numFmtId="0">
      <sharedItems containsNonDate="0" containsDate="1" containsString="0" containsBlank="1" minDate="2024-04-25T00:00:00" maxDate="2026-01-22T00:00:00"/>
    </cacheField>
    <cacheField name="Contract Tenure Months" numFmtId="2">
      <sharedItems containsMixedTypes="1" containsNumber="1" minValue="2.2000000000000002" maxValue="11.266666666666667"/>
    </cacheField>
    <cacheField name="Total Collabs" numFmtId="0">
      <sharedItems containsNonDate="0" containsString="0" containsBlank="1"/>
    </cacheField>
    <cacheField name="Brands worked with" numFmtId="0">
      <sharedItems containsNonDate="0" containsString="0" containsBlank="1"/>
    </cacheField>
    <cacheField name="Performance" numFmtId="0">
      <sharedItems containsSemiMixedTypes="0" containsString="0" containsNumber="1" minValue="2.2000000000000002" maxValue="6.7"/>
    </cacheField>
  </cacheFields>
  <extLst>
    <ext xmlns:x14="http://schemas.microsoft.com/office/spreadsheetml/2009/9/main" uri="{725AE2AE-9491-48be-B2B4-4EB974FC3084}">
      <x14:pivotCacheDefinition pivotCacheId="1577628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s v="SC004K"/>
    <x v="0"/>
    <s v=".@arishfakhan138"/>
    <x v="0"/>
    <x v="0"/>
    <x v="0"/>
    <m/>
    <m/>
    <x v="0"/>
    <x v="0"/>
    <n v="30900"/>
    <n v="313700"/>
    <n v="1.03E-2"/>
    <n v="10"/>
    <n v="5"/>
    <n v="9"/>
    <n v="8000"/>
    <x v="0"/>
    <s v="Yes"/>
    <d v="2024-06-10T00:00:00"/>
    <d v="2025-02-12T00:00:00"/>
    <n v="8.2333333333333325"/>
    <m/>
    <m/>
    <n v="5.4"/>
  </r>
  <r>
    <s v="SC005B"/>
    <x v="1"/>
    <s v=".@jannatzubair29"/>
    <x v="1"/>
    <x v="1"/>
    <x v="1"/>
    <m/>
    <m/>
    <x v="0"/>
    <x v="1"/>
    <n v="49800"/>
    <n v="672500"/>
    <n v="1.3599999999999999E-2"/>
    <n v="8"/>
    <n v="4"/>
    <n v="7"/>
    <n v="8000"/>
    <x v="1"/>
    <s v="Yes"/>
    <d v="2025-02-17T00:00:00"/>
    <d v="2026-01-21T00:00:00"/>
    <n v="11.266666666666667"/>
    <m/>
    <m/>
    <n v="5.5"/>
  </r>
  <r>
    <s v="SC006E"/>
    <x v="2"/>
    <s v=".@thesiddharthnigam"/>
    <x v="2"/>
    <x v="1"/>
    <x v="2"/>
    <m/>
    <m/>
    <x v="1"/>
    <x v="2"/>
    <n v="11300"/>
    <n v="116100"/>
    <n v="1.03E-2"/>
    <n v="8"/>
    <n v="4"/>
    <n v="7"/>
    <n v="5000"/>
    <x v="0"/>
    <s v="Yes"/>
    <d v="2024-02-12T00:00:00"/>
    <d v="2024-06-12T00:00:00"/>
    <n v="4.0333333333333332"/>
    <m/>
    <m/>
    <n v="4.6999999999999993"/>
  </r>
  <r>
    <s v="SC007G"/>
    <x v="3"/>
    <s v=".@jubin46"/>
    <x v="3"/>
    <x v="1"/>
    <x v="3"/>
    <m/>
    <m/>
    <x v="0"/>
    <x v="3"/>
    <n v="52000"/>
    <n v="14600"/>
    <n v="6.8999999999999999E-3"/>
    <n v="7"/>
    <n v="4"/>
    <n v="6"/>
    <n v="8000"/>
    <x v="0"/>
    <s v="Yes"/>
    <d v="2024-02-05T00:00:00"/>
    <d v="2024-04-25T00:00:00"/>
    <n v="2.6666666666666665"/>
    <m/>
    <m/>
    <n v="3.1"/>
  </r>
  <r>
    <s v="SC008B"/>
    <x v="4"/>
    <s v=".@itsmenehamalik"/>
    <x v="4"/>
    <x v="0"/>
    <x v="2"/>
    <m/>
    <m/>
    <x v="0"/>
    <x v="1"/>
    <n v="46900"/>
    <n v="43100"/>
    <n v="1.0500000000000001E-2"/>
    <n v="7"/>
    <n v="5"/>
    <n v="9"/>
    <n v="8000"/>
    <x v="1"/>
    <s v="Yes"/>
    <d v="2024-04-15T00:00:00"/>
    <d v="2024-06-20T00:00:00"/>
    <n v="2.2000000000000002"/>
    <m/>
    <m/>
    <n v="3.8"/>
  </r>
  <r>
    <s v="SC009F"/>
    <x v="5"/>
    <s v=".@ohmygorg"/>
    <x v="5"/>
    <x v="0"/>
    <x v="4"/>
    <m/>
    <m/>
    <x v="0"/>
    <x v="4"/>
    <n v="42000"/>
    <n v="134600"/>
    <n v="1.6400000000000001E-2"/>
    <n v="9"/>
    <n v="4"/>
    <n v="9"/>
    <n v="8000"/>
    <x v="1"/>
    <s v="Yes"/>
    <d v="2024-07-17T00:00:00"/>
    <d v="2024-10-08T00:00:00"/>
    <n v="2.7666666666666666"/>
    <m/>
    <m/>
    <n v="5.3000000000000007"/>
  </r>
  <r>
    <s v="SC010H"/>
    <x v="6"/>
    <s v=".@IamEJF"/>
    <x v="6"/>
    <x v="0"/>
    <x v="3"/>
    <m/>
    <m/>
    <x v="1"/>
    <x v="5"/>
    <n v="26000"/>
    <n v="93400"/>
    <n v="2.0400000000000001E-2"/>
    <n v="8"/>
    <n v="4"/>
    <n v="7"/>
    <n v="5000"/>
    <x v="0"/>
    <s v="No"/>
    <m/>
    <m/>
    <s v=" "/>
    <m/>
    <m/>
    <n v="5"/>
  </r>
  <r>
    <s v="SC011M"/>
    <x v="7"/>
    <s v=".@ChefShipra"/>
    <x v="7"/>
    <x v="0"/>
    <x v="2"/>
    <m/>
    <m/>
    <x v="1"/>
    <x v="6"/>
    <n v="22000"/>
    <n v="102400"/>
    <n v="1.78E-2"/>
    <n v="8"/>
    <n v="5"/>
    <n v="8"/>
    <n v="5000"/>
    <x v="1"/>
    <s v="Yes"/>
    <m/>
    <m/>
    <s v=" "/>
    <m/>
    <m/>
    <n v="5.2"/>
  </r>
  <r>
    <s v="SC012E"/>
    <x v="8"/>
    <s v=".@iamnishaguragain"/>
    <x v="8"/>
    <x v="0"/>
    <x v="3"/>
    <m/>
    <m/>
    <x v="2"/>
    <x v="2"/>
    <n v="71000"/>
    <n v="72500"/>
    <n v="8.0000000000000002E-3"/>
    <n v="8"/>
    <n v="4"/>
    <n v="7"/>
    <n v="12000"/>
    <x v="0"/>
    <s v="Yes"/>
    <m/>
    <m/>
    <s v=" "/>
    <m/>
    <m/>
    <n v="4.5"/>
  </r>
  <r>
    <s v="SC013K"/>
    <x v="9"/>
    <s v=".@noorin_shereef_"/>
    <x v="9"/>
    <x v="0"/>
    <x v="4"/>
    <m/>
    <m/>
    <x v="1"/>
    <x v="0"/>
    <n v="23000"/>
    <n v="72100"/>
    <n v="2.18E-2"/>
    <n v="7"/>
    <n v="4"/>
    <n v="6"/>
    <n v="5000"/>
    <x v="1"/>
    <s v="Yes"/>
    <m/>
    <m/>
    <s v=" "/>
    <m/>
    <m/>
    <n v="4.6000000000000005"/>
  </r>
  <r>
    <s v="SC014P"/>
    <x v="10"/>
    <s v=".@manushichhillarofficial"/>
    <x v="2"/>
    <x v="0"/>
    <x v="1"/>
    <m/>
    <m/>
    <x v="1"/>
    <x v="7"/>
    <n v="26000"/>
    <n v="108000"/>
    <n v="1.6500000000000001E-2"/>
    <n v="8"/>
    <n v="4"/>
    <n v="8"/>
    <n v="5000"/>
    <x v="0"/>
    <s v="Yes"/>
    <m/>
    <m/>
    <s v=" "/>
    <m/>
    <m/>
    <n v="5"/>
  </r>
  <r>
    <s v="SC015C"/>
    <x v="11"/>
    <s v=".@rits_badiani"/>
    <x v="10"/>
    <x v="0"/>
    <x v="0"/>
    <m/>
    <m/>
    <x v="2"/>
    <x v="8"/>
    <n v="190000"/>
    <n v="192800"/>
    <n v="2.8199999999999999E-2"/>
    <n v="7"/>
    <n v="4"/>
    <n v="7"/>
    <n v="12000"/>
    <x v="1"/>
    <s v="Yes"/>
    <m/>
    <m/>
    <s v=" "/>
    <m/>
    <m/>
    <n v="6.4"/>
  </r>
  <r>
    <s v="SC016F"/>
    <x v="12"/>
    <s v=".@divyaagarwal_official"/>
    <x v="11"/>
    <x v="0"/>
    <x v="2"/>
    <m/>
    <m/>
    <x v="1"/>
    <x v="4"/>
    <n v="30000"/>
    <n v="85100"/>
    <n v="2.8899999999999999E-2"/>
    <n v="6"/>
    <n v="4"/>
    <n v="6"/>
    <n v="5000"/>
    <x v="1"/>
    <s v="No"/>
    <m/>
    <m/>
    <s v=" "/>
    <m/>
    <m/>
    <n v="5.2"/>
  </r>
  <r>
    <s v="SC017G"/>
    <x v="13"/>
    <s v=".@ritabhari_chakraborty"/>
    <x v="11"/>
    <x v="0"/>
    <x v="4"/>
    <m/>
    <m/>
    <x v="2"/>
    <x v="3"/>
    <n v="77000"/>
    <n v="26200"/>
    <n v="7.1000000000000004E-3"/>
    <n v="7"/>
    <n v="4"/>
    <n v="7"/>
    <n v="12000"/>
    <x v="1"/>
    <s v="Yes"/>
    <m/>
    <m/>
    <s v=" "/>
    <m/>
    <m/>
    <n v="3.5999999999999996"/>
  </r>
  <r>
    <s v="SC018M"/>
    <x v="14"/>
    <s v=".@_mrunu"/>
    <x v="9"/>
    <x v="0"/>
    <x v="0"/>
    <m/>
    <m/>
    <x v="1"/>
    <x v="6"/>
    <n v="24000"/>
    <n v="117100"/>
    <n v="2.18E-2"/>
    <n v="8"/>
    <n v="5"/>
    <n v="8"/>
    <n v="5000"/>
    <x v="0"/>
    <s v="No"/>
    <m/>
    <m/>
    <s v=" "/>
    <m/>
    <m/>
    <n v="5.3000000000000007"/>
  </r>
  <r>
    <s v="SC019T"/>
    <x v="15"/>
    <s v=".@BarkhaSingh0308"/>
    <x v="2"/>
    <x v="0"/>
    <x v="3"/>
    <m/>
    <m/>
    <x v="1"/>
    <x v="9"/>
    <n v="29000"/>
    <n v="139200"/>
    <n v="4.8300000000000003E-2"/>
    <n v="9"/>
    <n v="5"/>
    <n v="8"/>
    <n v="5000"/>
    <x v="0"/>
    <s v="Yes"/>
    <m/>
    <m/>
    <s v=" "/>
    <m/>
    <m/>
    <n v="6.2"/>
  </r>
  <r>
    <s v="SC020F"/>
    <x v="16"/>
    <s v=".@_shilpa7799"/>
    <x v="12"/>
    <x v="0"/>
    <x v="2"/>
    <m/>
    <m/>
    <x v="1"/>
    <x v="4"/>
    <n v="12000"/>
    <n v="13700"/>
    <n v="1.15E-2"/>
    <n v="7"/>
    <n v="4"/>
    <n v="7"/>
    <n v="5000"/>
    <x v="1"/>
    <s v="No"/>
    <m/>
    <m/>
    <s v=" "/>
    <m/>
    <m/>
    <n v="2.9"/>
  </r>
  <r>
    <s v="SC021T"/>
    <x v="17"/>
    <s v=".@beerbiceps"/>
    <x v="3"/>
    <x v="1"/>
    <x v="1"/>
    <m/>
    <m/>
    <x v="1"/>
    <x v="9"/>
    <n v="13000"/>
    <n v="205800"/>
    <n v="5.4600000000000003E-2"/>
    <n v="9"/>
    <n v="5"/>
    <n v="8"/>
    <n v="5000"/>
    <x v="0"/>
    <s v="Yes"/>
    <m/>
    <m/>
    <s v=" "/>
    <m/>
    <m/>
    <n v="6.2"/>
  </r>
  <r>
    <s v="SC022P"/>
    <x v="18"/>
    <s v=".@kohlihimansh"/>
    <x v="6"/>
    <x v="1"/>
    <x v="3"/>
    <m/>
    <m/>
    <x v="0"/>
    <x v="7"/>
    <n v="34000"/>
    <n v="6000"/>
    <n v="2E-3"/>
    <n v="7"/>
    <n v="5"/>
    <n v="7"/>
    <n v="8000"/>
    <x v="0"/>
    <s v="Yes"/>
    <m/>
    <m/>
    <s v=" "/>
    <m/>
    <m/>
    <n v="2.3000000000000003"/>
  </r>
  <r>
    <s v="SC023K"/>
    <x v="19"/>
    <s v=".@shivani.singhh"/>
    <x v="13"/>
    <x v="0"/>
    <x v="3"/>
    <m/>
    <m/>
    <x v="2"/>
    <x v="0"/>
    <n v="84190"/>
    <n v="6900"/>
    <n v="1E-4"/>
    <n v="7"/>
    <n v="3"/>
    <n v="7"/>
    <n v="12000"/>
    <x v="1"/>
    <s v="Yes"/>
    <m/>
    <m/>
    <s v=" "/>
    <m/>
    <m/>
    <n v="2.2000000000000002"/>
  </r>
  <r>
    <s v="SC024M"/>
    <x v="20"/>
    <s v=".@rxj.aryxn"/>
    <x v="8"/>
    <x v="1"/>
    <x v="0"/>
    <m/>
    <m/>
    <x v="0"/>
    <x v="6"/>
    <n v="49600"/>
    <n v="593000"/>
    <n v="3.7999999999999999E-2"/>
    <n v="9"/>
    <n v="5"/>
    <n v="9"/>
    <n v="8000"/>
    <x v="1"/>
    <s v="Yes"/>
    <m/>
    <m/>
    <s v=" "/>
    <m/>
    <m/>
    <n v="6.7"/>
  </r>
  <r>
    <s v="SC025T"/>
    <x v="21"/>
    <s v=".@abcytz"/>
    <x v="14"/>
    <x v="1"/>
    <x v="0"/>
    <m/>
    <m/>
    <x v="0"/>
    <x v="9"/>
    <n v="46700"/>
    <n v="20000"/>
    <n v="1.29E-2"/>
    <n v="8"/>
    <n v="2"/>
    <n v="7"/>
    <n v="8000"/>
    <x v="1"/>
    <s v="No"/>
    <m/>
    <m/>
    <s v=" "/>
    <m/>
    <m/>
    <n v="3.4000000000000004"/>
  </r>
  <r>
    <s v="SC026F"/>
    <x v="22"/>
    <s v="wdfveqna"/>
    <x v="13"/>
    <x v="1"/>
    <x v="1"/>
    <m/>
    <m/>
    <x v="1"/>
    <x v="4"/>
    <n v="22700"/>
    <n v="43000"/>
    <n v="1.3899999999999999E-2"/>
    <n v="6"/>
    <n v="3"/>
    <n v="8"/>
    <n v="5000"/>
    <x v="0"/>
    <s v="No"/>
    <m/>
    <m/>
    <s v=" "/>
    <m/>
    <m/>
    <n v="3.5999999999999996"/>
  </r>
  <r>
    <s v="SC027H"/>
    <x v="23"/>
    <s v=".afewr"/>
    <x v="9"/>
    <x v="0"/>
    <x v="3"/>
    <m/>
    <m/>
    <x v="1"/>
    <x v="5"/>
    <n v="24900"/>
    <n v="27000"/>
    <n v="0.03"/>
    <n v="7"/>
    <n v="4"/>
    <n v="6"/>
    <n v="5000"/>
    <x v="0"/>
    <s v="Yes"/>
    <m/>
    <m/>
    <s v=" "/>
    <m/>
    <m/>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510312-034D-4B1A-B9CF-41190D93B0EB}"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5:B79" firstHeaderRow="1" firstDataRow="1" firstDataCol="1"/>
  <pivotFields count="25">
    <pivotField showAll="0"/>
    <pivotField axis="axisRow" showAll="0">
      <items count="30">
        <item m="1" x="25"/>
        <item x="0"/>
        <item x="15"/>
        <item x="17"/>
        <item m="1" x="26"/>
        <item x="12"/>
        <item x="6"/>
        <item x="18"/>
        <item x="1"/>
        <item x="3"/>
        <item m="1" x="28"/>
        <item x="10"/>
        <item x="14"/>
        <item x="5"/>
        <item x="4"/>
        <item x="8"/>
        <item x="9"/>
        <item x="20"/>
        <item x="13"/>
        <item x="11"/>
        <item x="16"/>
        <item x="7"/>
        <item x="19"/>
        <item x="2"/>
        <item m="1" x="27"/>
        <item x="21"/>
        <item x="22"/>
        <item m="1" x="24"/>
        <item x="23"/>
        <item t="default"/>
      </items>
    </pivotField>
    <pivotField showAll="0"/>
    <pivotField showAll="0"/>
    <pivotField showAll="0"/>
    <pivotField showAll="0"/>
    <pivotField showAll="0"/>
    <pivotField showAll="0"/>
    <pivotField showAll="0">
      <items count="4">
        <item x="2"/>
        <item x="0"/>
        <item x="1"/>
        <item t="default"/>
      </items>
    </pivotField>
    <pivotField showAll="0">
      <items count="13">
        <item m="1" x="10"/>
        <item x="1"/>
        <item x="8"/>
        <item x="2"/>
        <item x="4"/>
        <item x="3"/>
        <item x="5"/>
        <item x="0"/>
        <item m="1" x="11"/>
        <item x="6"/>
        <item x="7"/>
        <item x="9"/>
        <item t="default"/>
      </items>
    </pivotField>
    <pivotField showAll="0"/>
    <pivotField numFmtId="3" showAll="0"/>
    <pivotField numFmtId="10"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
  </rowFields>
  <rowItems count="24">
    <i>
      <x v="1"/>
    </i>
    <i>
      <x v="2"/>
    </i>
    <i>
      <x v="3"/>
    </i>
    <i>
      <x v="5"/>
    </i>
    <i>
      <x v="6"/>
    </i>
    <i>
      <x v="7"/>
    </i>
    <i>
      <x v="8"/>
    </i>
    <i>
      <x v="9"/>
    </i>
    <i>
      <x v="11"/>
    </i>
    <i>
      <x v="12"/>
    </i>
    <i>
      <x v="13"/>
    </i>
    <i>
      <x v="14"/>
    </i>
    <i>
      <x v="15"/>
    </i>
    <i>
      <x v="16"/>
    </i>
    <i>
      <x v="17"/>
    </i>
    <i>
      <x v="18"/>
    </i>
    <i>
      <x v="19"/>
    </i>
    <i>
      <x v="20"/>
    </i>
    <i>
      <x v="21"/>
    </i>
    <i>
      <x v="22"/>
    </i>
    <i>
      <x v="23"/>
    </i>
    <i>
      <x v="25"/>
    </i>
    <i>
      <x v="26"/>
    </i>
    <i>
      <x v="28"/>
    </i>
  </rowItems>
  <colItems count="1">
    <i/>
  </colItems>
  <dataFields count="1">
    <dataField name="Sum of Performance" fld="24" baseField="1" baseItem="1"/>
  </dataFields>
  <formats count="6">
    <format dxfId="11">
      <pivotArea type="all" dataOnly="0" outline="0" fieldPosition="0"/>
    </format>
    <format dxfId="10">
      <pivotArea outline="0" collapsedLevelsAreSubtotals="1" fieldPosition="0"/>
    </format>
    <format dxfId="9">
      <pivotArea field="1" type="button" dataOnly="0" labelOnly="1" outline="0" axis="axisRow" fieldPosition="0"/>
    </format>
    <format dxfId="8">
      <pivotArea dataOnly="0" labelOnly="1" fieldPosition="0">
        <references count="1">
          <reference field="1" count="14">
            <x v="1"/>
            <x v="4"/>
            <x v="5"/>
            <x v="6"/>
            <x v="7"/>
            <x v="9"/>
            <x v="10"/>
            <x v="13"/>
            <x v="16"/>
            <x v="17"/>
            <x v="18"/>
            <x v="20"/>
            <x v="21"/>
            <x v="22"/>
          </reference>
        </references>
      </pivotArea>
    </format>
    <format dxfId="7">
      <pivotArea dataOnly="0" labelOnly="1" outline="0" axis="axisValues" fieldPosition="0"/>
    </format>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E974A2-09C3-4AEB-8A9D-0F939E4C0BC5}"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9:B53" firstHeaderRow="1" firstDataRow="1" firstDataCol="1"/>
  <pivotFields count="25">
    <pivotField showAll="0"/>
    <pivotField axis="axisRow" showAll="0">
      <items count="30">
        <item m="1" x="25"/>
        <item x="0"/>
        <item x="15"/>
        <item x="17"/>
        <item m="1" x="26"/>
        <item x="12"/>
        <item x="6"/>
        <item x="18"/>
        <item x="1"/>
        <item x="3"/>
        <item m="1" x="28"/>
        <item x="10"/>
        <item x="14"/>
        <item x="5"/>
        <item x="4"/>
        <item x="8"/>
        <item x="9"/>
        <item x="20"/>
        <item x="13"/>
        <item x="11"/>
        <item x="16"/>
        <item x="7"/>
        <item x="19"/>
        <item x="2"/>
        <item m="1" x="27"/>
        <item x="21"/>
        <item x="22"/>
        <item m="1" x="24"/>
        <item x="23"/>
        <item t="default"/>
      </items>
    </pivotField>
    <pivotField showAll="0"/>
    <pivotField showAll="0"/>
    <pivotField showAll="0"/>
    <pivotField showAll="0"/>
    <pivotField showAll="0"/>
    <pivotField showAll="0"/>
    <pivotField showAll="0">
      <items count="4">
        <item x="2"/>
        <item x="0"/>
        <item x="1"/>
        <item t="default"/>
      </items>
    </pivotField>
    <pivotField showAll="0">
      <items count="13">
        <item m="1" x="10"/>
        <item x="1"/>
        <item x="8"/>
        <item x="2"/>
        <item x="4"/>
        <item x="3"/>
        <item x="5"/>
        <item x="0"/>
        <item m="1" x="11"/>
        <item x="6"/>
        <item x="7"/>
        <item x="9"/>
        <item t="default"/>
      </items>
    </pivotField>
    <pivotField dataField="1" showAll="0"/>
    <pivotField numFmtId="3" showAll="0"/>
    <pivotField numFmtId="10"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4">
    <i>
      <x v="1"/>
    </i>
    <i>
      <x v="2"/>
    </i>
    <i>
      <x v="3"/>
    </i>
    <i>
      <x v="5"/>
    </i>
    <i>
      <x v="6"/>
    </i>
    <i>
      <x v="7"/>
    </i>
    <i>
      <x v="8"/>
    </i>
    <i>
      <x v="9"/>
    </i>
    <i>
      <x v="11"/>
    </i>
    <i>
      <x v="12"/>
    </i>
    <i>
      <x v="13"/>
    </i>
    <i>
      <x v="14"/>
    </i>
    <i>
      <x v="15"/>
    </i>
    <i>
      <x v="16"/>
    </i>
    <i>
      <x v="17"/>
    </i>
    <i>
      <x v="18"/>
    </i>
    <i>
      <x v="19"/>
    </i>
    <i>
      <x v="20"/>
    </i>
    <i>
      <x v="21"/>
    </i>
    <i>
      <x v="22"/>
    </i>
    <i>
      <x v="23"/>
    </i>
    <i>
      <x v="25"/>
    </i>
    <i>
      <x v="26"/>
    </i>
    <i>
      <x v="28"/>
    </i>
  </rowItems>
  <colItems count="1">
    <i/>
  </colItems>
  <dataFields count="1">
    <dataField name="Sum of Followers" fld="10" baseField="0" baseItem="0"/>
  </dataFields>
  <formats count="5">
    <format dxfId="16">
      <pivotArea type="all" dataOnly="0" outline="0" fieldPosition="0"/>
    </format>
    <format dxfId="15">
      <pivotArea outline="0" collapsedLevelsAreSubtotals="1" fieldPosition="0"/>
    </format>
    <format dxfId="14">
      <pivotArea field="1" type="button" dataOnly="0" labelOnly="1" outline="0" axis="axisRow" fieldPosition="0"/>
    </format>
    <format dxfId="13">
      <pivotArea dataOnly="0" labelOnly="1" fieldPosition="0">
        <references count="1">
          <reference field="1" count="14">
            <x v="1"/>
            <x v="4"/>
            <x v="5"/>
            <x v="6"/>
            <x v="7"/>
            <x v="9"/>
            <x v="10"/>
            <x v="13"/>
            <x v="16"/>
            <x v="17"/>
            <x v="18"/>
            <x v="20"/>
            <x v="21"/>
            <x v="22"/>
          </reference>
        </references>
      </pivotArea>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36F025-EBD2-484A-826B-1EB354DBD09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27" firstHeaderRow="1" firstDataRow="1" firstDataCol="1"/>
  <pivotFields count="25">
    <pivotField showAll="0"/>
    <pivotField axis="axisRow" showAll="0">
      <items count="30">
        <item m="1" x="25"/>
        <item x="0"/>
        <item x="15"/>
        <item x="17"/>
        <item m="1" x="26"/>
        <item x="12"/>
        <item x="6"/>
        <item x="18"/>
        <item x="1"/>
        <item x="3"/>
        <item x="10"/>
        <item x="14"/>
        <item x="5"/>
        <item x="4"/>
        <item x="8"/>
        <item x="9"/>
        <item x="20"/>
        <item x="13"/>
        <item x="11"/>
        <item x="16"/>
        <item x="7"/>
        <item x="19"/>
        <item x="2"/>
        <item m="1" x="28"/>
        <item m="1" x="27"/>
        <item x="21"/>
        <item x="22"/>
        <item m="1" x="24"/>
        <item x="23"/>
        <item t="default"/>
      </items>
    </pivotField>
    <pivotField showAll="0"/>
    <pivotField showAll="0"/>
    <pivotField showAll="0"/>
    <pivotField showAll="0"/>
    <pivotField showAll="0"/>
    <pivotField showAll="0"/>
    <pivotField showAll="0">
      <items count="4">
        <item x="2"/>
        <item x="0"/>
        <item x="1"/>
        <item t="default"/>
      </items>
    </pivotField>
    <pivotField showAll="0">
      <items count="13">
        <item m="1" x="10"/>
        <item x="1"/>
        <item x="8"/>
        <item x="2"/>
        <item x="4"/>
        <item x="3"/>
        <item x="5"/>
        <item x="0"/>
        <item m="1" x="11"/>
        <item x="6"/>
        <item x="7"/>
        <item x="9"/>
        <item t="default"/>
      </items>
    </pivotField>
    <pivotField showAll="0"/>
    <pivotField numFmtId="3" showAll="0"/>
    <pivotField dataField="1" numFmtId="10"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24">
    <i>
      <x v="1"/>
    </i>
    <i>
      <x v="2"/>
    </i>
    <i>
      <x v="3"/>
    </i>
    <i>
      <x v="5"/>
    </i>
    <i>
      <x v="6"/>
    </i>
    <i>
      <x v="7"/>
    </i>
    <i>
      <x v="8"/>
    </i>
    <i>
      <x v="9"/>
    </i>
    <i>
      <x v="10"/>
    </i>
    <i>
      <x v="11"/>
    </i>
    <i>
      <x v="12"/>
    </i>
    <i>
      <x v="13"/>
    </i>
    <i>
      <x v="14"/>
    </i>
    <i>
      <x v="15"/>
    </i>
    <i>
      <x v="16"/>
    </i>
    <i>
      <x v="17"/>
    </i>
    <i>
      <x v="18"/>
    </i>
    <i>
      <x v="19"/>
    </i>
    <i>
      <x v="20"/>
    </i>
    <i>
      <x v="21"/>
    </i>
    <i>
      <x v="22"/>
    </i>
    <i>
      <x v="25"/>
    </i>
    <i>
      <x v="26"/>
    </i>
    <i>
      <x v="28"/>
    </i>
  </rowItems>
  <colItems count="1">
    <i/>
  </colItems>
  <dataFields count="1">
    <dataField name="Sum of Engagement Rate" fld="12" baseField="0" baseItem="0"/>
  </dataFields>
  <formats count="7">
    <format dxfId="23">
      <pivotArea field="1" type="button" dataOnly="0" labelOnly="1" outline="0" axis="axisRow" fieldPosition="0"/>
    </format>
    <format dxfId="22">
      <pivotArea outline="0" collapsedLevelsAreSubtotals="1" fieldPosition="0"/>
    </format>
    <format dxfId="21">
      <pivotArea type="all" dataOnly="0" outline="0" fieldPosition="0"/>
    </format>
    <format dxfId="20">
      <pivotArea outline="0" collapsedLevelsAreSubtotals="1" fieldPosition="0"/>
    </format>
    <format dxfId="19">
      <pivotArea field="1" type="button" dataOnly="0" labelOnly="1" outline="0" axis="axisRow" fieldPosition="0"/>
    </format>
    <format dxfId="18">
      <pivotArea dataOnly="0" labelOnly="1" fieldPosition="0">
        <references count="1">
          <reference field="1" count="14">
            <x v="1"/>
            <x v="4"/>
            <x v="5"/>
            <x v="6"/>
            <x v="7"/>
            <x v="9"/>
            <x v="12"/>
            <x v="15"/>
            <x v="16"/>
            <x v="17"/>
            <x v="19"/>
            <x v="20"/>
            <x v="21"/>
            <x v="23"/>
          </reference>
        </references>
      </pivotArea>
    </format>
    <format dxfId="1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77C6C5-CAF8-4E04-83C4-AB578F0492F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B16" firstHeaderRow="1" firstDataRow="1" firstDataCol="1"/>
  <pivotFields count="25">
    <pivotField showAll="0"/>
    <pivotField showAll="0"/>
    <pivotField showAll="0"/>
    <pivotField dataField="1" showAll="0"/>
    <pivotField showAll="0"/>
    <pivotField showAll="0"/>
    <pivotField showAll="0"/>
    <pivotField showAll="0"/>
    <pivotField axis="axisRow" showAll="0">
      <items count="4">
        <item x="2"/>
        <item x="0"/>
        <item x="1"/>
        <item t="default"/>
      </items>
    </pivotField>
    <pivotField showAll="0">
      <items count="13">
        <item m="1" x="10"/>
        <item x="1"/>
        <item x="8"/>
        <item x="2"/>
        <item x="4"/>
        <item x="3"/>
        <item x="5"/>
        <item x="0"/>
        <item m="1" x="11"/>
        <item x="6"/>
        <item x="7"/>
        <item x="9"/>
        <item t="default"/>
      </items>
    </pivotField>
    <pivotField showAll="0"/>
    <pivotField numFmtId="3" showAll="0"/>
    <pivotField numFmtId="10"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Average of Age" fld="3" subtotal="average"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6C8180-E7C7-42CD-B8EC-64F7A851E95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B9" firstHeaderRow="1" firstDataRow="1" firstDataCol="1"/>
  <pivotFields count="25">
    <pivotField showAll="0"/>
    <pivotField dataField="1" showAll="0"/>
    <pivotField showAll="0"/>
    <pivotField axis="axisRow" showAll="0">
      <items count="7">
        <item x="0"/>
        <item x="1"/>
        <item x="2"/>
        <item x="3"/>
        <item x="4"/>
        <item x="5"/>
        <item t="default"/>
      </items>
    </pivotField>
    <pivotField showAll="0"/>
    <pivotField showAll="0"/>
    <pivotField showAll="0"/>
    <pivotField showAll="0"/>
    <pivotField showAll="0">
      <items count="4">
        <item x="2"/>
        <item x="0"/>
        <item x="1"/>
        <item t="default"/>
      </items>
    </pivotField>
    <pivotField showAll="0">
      <items count="13">
        <item m="1" x="10"/>
        <item x="1"/>
        <item x="8"/>
        <item x="2"/>
        <item x="4"/>
        <item x="3"/>
        <item x="5"/>
        <item x="0"/>
        <item m="1" x="11"/>
        <item x="6"/>
        <item x="7"/>
        <item x="9"/>
        <item t="default"/>
      </items>
    </pivotField>
    <pivotField showAll="0"/>
    <pivotField numFmtId="3" showAll="0"/>
    <pivotField numFmtId="10"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v="1"/>
    </i>
    <i>
      <x v="2"/>
    </i>
    <i>
      <x v="3"/>
    </i>
    <i>
      <x v="4"/>
    </i>
    <i t="grand">
      <x/>
    </i>
  </rowItems>
  <colItems count="1">
    <i/>
  </colItems>
  <dataFields count="1">
    <dataField name="Count of Full Name" fld="1" subtotal="count" baseField="0" baseItem="0"/>
  </dataFields>
  <formats count="2">
    <format dxfId="5">
      <pivotArea collapsedLevelsAreSubtotals="1" fieldPosition="0">
        <references count="1">
          <reference field="3" count="1">
            <x v="3"/>
          </reference>
        </references>
      </pivotArea>
    </format>
    <format dxfId="4">
      <pivotArea collapsedLevelsAreSubtotals="1" fieldPosition="0">
        <references count="1">
          <reference field="3" count="1">
            <x v="3"/>
          </reference>
        </references>
      </pivotArea>
    </format>
  </format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4EEBA9D-6283-4A06-BDC8-C21DEB71C3C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3:B29" firstHeaderRow="1" firstDataRow="1" firstDataCol="1"/>
  <pivotFields count="25">
    <pivotField showAll="0"/>
    <pivotField showAll="0"/>
    <pivotField dataField="1" showAll="0"/>
    <pivotField showAll="0"/>
    <pivotField showAll="0"/>
    <pivotField axis="axisRow" showAll="0">
      <items count="6">
        <item x="3"/>
        <item x="2"/>
        <item x="4"/>
        <item x="1"/>
        <item x="0"/>
        <item t="default"/>
      </items>
    </pivotField>
    <pivotField showAll="0"/>
    <pivotField showAll="0"/>
    <pivotField showAll="0">
      <items count="4">
        <item x="2"/>
        <item x="0"/>
        <item x="1"/>
        <item t="default"/>
      </items>
    </pivotField>
    <pivotField showAll="0">
      <items count="13">
        <item m="1" x="10"/>
        <item x="1"/>
        <item x="8"/>
        <item x="2"/>
        <item x="4"/>
        <item x="3"/>
        <item x="5"/>
        <item x="0"/>
        <item m="1" x="11"/>
        <item x="6"/>
        <item x="7"/>
        <item x="9"/>
        <item t="default"/>
      </items>
    </pivotField>
    <pivotField showAll="0"/>
    <pivotField numFmtId="3" showAll="0"/>
    <pivotField numFmtId="10"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6">
    <i>
      <x/>
    </i>
    <i>
      <x v="1"/>
    </i>
    <i>
      <x v="2"/>
    </i>
    <i>
      <x v="3"/>
    </i>
    <i>
      <x v="4"/>
    </i>
    <i t="grand">
      <x/>
    </i>
  </rowItems>
  <colItems count="1">
    <i/>
  </colItems>
  <dataFields count="1">
    <dataField name="Count of Username" fld="2"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5" count="1" selected="0">
            <x v="0"/>
          </reference>
        </references>
      </pivotArea>
    </chartFormat>
    <chartFormat chart="3" format="14">
      <pivotArea type="data" outline="0" fieldPosition="0">
        <references count="2">
          <reference field="4294967294" count="1" selected="0">
            <x v="0"/>
          </reference>
          <reference field="5" count="1" selected="0">
            <x v="1"/>
          </reference>
        </references>
      </pivotArea>
    </chartFormat>
    <chartFormat chart="3" format="15">
      <pivotArea type="data" outline="0" fieldPosition="0">
        <references count="2">
          <reference field="4294967294" count="1" selected="0">
            <x v="0"/>
          </reference>
          <reference field="5" count="1" selected="0">
            <x v="2"/>
          </reference>
        </references>
      </pivotArea>
    </chartFormat>
    <chartFormat chart="3" format="16">
      <pivotArea type="data" outline="0" fieldPosition="0">
        <references count="2">
          <reference field="4294967294" count="1" selected="0">
            <x v="0"/>
          </reference>
          <reference field="5" count="1" selected="0">
            <x v="3"/>
          </reference>
        </references>
      </pivotArea>
    </chartFormat>
    <chartFormat chart="3" format="17">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42602C-9017-4EC4-8725-6477E2D2ABF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8:B21" firstHeaderRow="1" firstDataRow="1" firstDataCol="1"/>
  <pivotFields count="25">
    <pivotField showAll="0"/>
    <pivotField dataField="1" showAll="0"/>
    <pivotField showAll="0"/>
    <pivotField showAll="0"/>
    <pivotField axis="axisRow" showAll="0">
      <items count="3">
        <item x="0"/>
        <item x="1"/>
        <item t="default"/>
      </items>
    </pivotField>
    <pivotField showAll="0"/>
    <pivotField showAll="0"/>
    <pivotField showAll="0"/>
    <pivotField showAll="0">
      <items count="4">
        <item x="2"/>
        <item x="0"/>
        <item x="1"/>
        <item t="default"/>
      </items>
    </pivotField>
    <pivotField showAll="0">
      <items count="13">
        <item m="1" x="10"/>
        <item x="1"/>
        <item x="8"/>
        <item x="2"/>
        <item x="4"/>
        <item x="3"/>
        <item x="5"/>
        <item x="0"/>
        <item m="1" x="11"/>
        <item x="6"/>
        <item x="7"/>
        <item x="9"/>
        <item t="default"/>
      </items>
    </pivotField>
    <pivotField showAll="0"/>
    <pivotField numFmtId="3" showAll="0"/>
    <pivotField numFmtId="10"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Items count="1">
    <i/>
  </colItems>
  <dataFields count="1">
    <dataField name="Count of Full Name" fld="1"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6AE775B-8785-41D6-A6B5-D25177CFE09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8" firstHeaderRow="1" firstDataRow="1" firstDataCol="1"/>
  <pivotFields count="25">
    <pivotField showAll="0"/>
    <pivotField showAll="0"/>
    <pivotField showAll="0"/>
    <pivotField showAll="0"/>
    <pivotField showAll="0"/>
    <pivotField showAll="0"/>
    <pivotField showAll="0"/>
    <pivotField showAll="0"/>
    <pivotField axis="axisRow" dataField="1" showAll="0">
      <items count="4">
        <item x="2"/>
        <item x="0"/>
        <item x="1"/>
        <item t="default"/>
      </items>
    </pivotField>
    <pivotField showAll="0">
      <items count="13">
        <item m="1" x="10"/>
        <item x="1"/>
        <item x="8"/>
        <item x="2"/>
        <item x="4"/>
        <item x="3"/>
        <item x="5"/>
        <item x="0"/>
        <item m="1" x="11"/>
        <item x="6"/>
        <item x="7"/>
        <item x="9"/>
        <item t="default"/>
      </items>
    </pivotField>
    <pivotField showAll="0"/>
    <pivotField numFmtId="3" showAll="0"/>
    <pivotField numFmtId="10"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Creator Type"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43328EE-ED26-46B9-974B-A2CC0AE259F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28" firstHeaderRow="0" firstDataRow="1" firstDataCol="1"/>
  <pivotFields count="25">
    <pivotField showAll="0"/>
    <pivotField axis="axisRow" showAll="0">
      <items count="30">
        <item m="1" x="25"/>
        <item x="0"/>
        <item x="15"/>
        <item x="17"/>
        <item m="1" x="26"/>
        <item x="12"/>
        <item x="6"/>
        <item x="18"/>
        <item x="1"/>
        <item x="3"/>
        <item x="10"/>
        <item x="14"/>
        <item x="5"/>
        <item x="4"/>
        <item x="8"/>
        <item x="9"/>
        <item x="20"/>
        <item x="13"/>
        <item x="11"/>
        <item x="16"/>
        <item x="7"/>
        <item x="19"/>
        <item x="2"/>
        <item m="1" x="28"/>
        <item m="1" x="27"/>
        <item x="21"/>
        <item x="22"/>
        <item m="1" x="24"/>
        <item x="23"/>
        <item t="default"/>
      </items>
    </pivotField>
    <pivotField showAll="0"/>
    <pivotField showAll="0"/>
    <pivotField showAll="0"/>
    <pivotField showAll="0"/>
    <pivotField showAll="0"/>
    <pivotField showAll="0"/>
    <pivotField showAll="0">
      <items count="4">
        <item x="2"/>
        <item x="0"/>
        <item x="1"/>
        <item t="default"/>
      </items>
    </pivotField>
    <pivotField showAll="0">
      <items count="13">
        <item m="1" x="10"/>
        <item x="1"/>
        <item x="8"/>
        <item x="2"/>
        <item x="4"/>
        <item x="3"/>
        <item x="5"/>
        <item x="0"/>
        <item m="1" x="11"/>
        <item x="6"/>
        <item x="7"/>
        <item x="9"/>
        <item t="default"/>
      </items>
    </pivotField>
    <pivotField dataField="1" showAll="0"/>
    <pivotField dataField="1" numFmtId="3" showAll="0"/>
    <pivotField dataField="1" numFmtId="10"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25">
    <i>
      <x v="1"/>
    </i>
    <i>
      <x v="2"/>
    </i>
    <i>
      <x v="3"/>
    </i>
    <i>
      <x v="5"/>
    </i>
    <i>
      <x v="6"/>
    </i>
    <i>
      <x v="7"/>
    </i>
    <i>
      <x v="8"/>
    </i>
    <i>
      <x v="9"/>
    </i>
    <i>
      <x v="10"/>
    </i>
    <i>
      <x v="11"/>
    </i>
    <i>
      <x v="12"/>
    </i>
    <i>
      <x v="13"/>
    </i>
    <i>
      <x v="14"/>
    </i>
    <i>
      <x v="15"/>
    </i>
    <i>
      <x v="16"/>
    </i>
    <i>
      <x v="17"/>
    </i>
    <i>
      <x v="18"/>
    </i>
    <i>
      <x v="19"/>
    </i>
    <i>
      <x v="20"/>
    </i>
    <i>
      <x v="21"/>
    </i>
    <i>
      <x v="22"/>
    </i>
    <i>
      <x v="25"/>
    </i>
    <i>
      <x v="26"/>
    </i>
    <i>
      <x v="28"/>
    </i>
    <i t="grand">
      <x/>
    </i>
  </rowItems>
  <colFields count="1">
    <field x="-2"/>
  </colFields>
  <colItems count="3">
    <i>
      <x/>
    </i>
    <i i="1">
      <x v="1"/>
    </i>
    <i i="2">
      <x v="2"/>
    </i>
  </colItems>
  <dataFields count="3">
    <dataField name="Average of Followers" fld="10" subtotal="average" baseField="1" baseItem="0" numFmtId="164"/>
    <dataField name="Average of Avg. Likes" fld="11" subtotal="average" baseField="1" baseItem="0" numFmtId="164"/>
    <dataField name="Average of Engagement Rate" fld="12" subtotal="average" baseField="1" baseItem="6" numFmtId="10"/>
  </dataFields>
  <formats count="2">
    <format dxfId="3">
      <pivotArea outline="0" collapsedLevelsAreSubtotals="1" fieldPosition="0">
        <references count="1">
          <reference field="4294967294" count="1" selected="0">
            <x v="2"/>
          </reference>
        </references>
      </pivotArea>
    </format>
    <format dxfId="2">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67CD616-326A-42C3-81D0-F04213DA572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B5" firstHeaderRow="1" firstDataRow="1" firstDataCol="1"/>
  <pivotFields count="25">
    <pivotField dataField="1" showAll="0"/>
    <pivotField showAll="0"/>
    <pivotField showAll="0"/>
    <pivotField showAll="0"/>
    <pivotField showAll="0"/>
    <pivotField showAll="0"/>
    <pivotField showAll="0"/>
    <pivotField showAll="0"/>
    <pivotField axis="axisRow" showAll="0">
      <items count="4">
        <item x="2"/>
        <item x="0"/>
        <item x="1"/>
        <item t="default"/>
      </items>
    </pivotField>
    <pivotField showAll="0">
      <items count="13">
        <item m="1" x="10"/>
        <item x="1"/>
        <item x="8"/>
        <item x="2"/>
        <item x="4"/>
        <item x="3"/>
        <item x="5"/>
        <item x="0"/>
        <item m="1" x="11"/>
        <item x="6"/>
        <item x="7"/>
        <item x="9"/>
        <item t="default"/>
      </items>
    </pivotField>
    <pivotField showAll="0"/>
    <pivotField showAll="0"/>
    <pivotField numFmtId="10"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8"/>
  </rowFields>
  <rowItems count="4">
    <i>
      <x/>
    </i>
    <i>
      <x v="1"/>
    </i>
    <i>
      <x v="2"/>
    </i>
    <i t="grand">
      <x/>
    </i>
  </rowItems>
  <colItems count="1">
    <i/>
  </colItems>
  <dataFields count="1">
    <dataField name="Count of IID" fld="0"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8" count="1" selected="0">
            <x v="0"/>
          </reference>
        </references>
      </pivotArea>
    </chartFormat>
    <chartFormat chart="3" format="10">
      <pivotArea type="data" outline="0" fieldPosition="0">
        <references count="2">
          <reference field="4294967294" count="1" selected="0">
            <x v="0"/>
          </reference>
          <reference field="8" count="1" selected="0">
            <x v="1"/>
          </reference>
        </references>
      </pivotArea>
    </chartFormat>
    <chartFormat chart="3" format="1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91151F9-715F-4A61-9A61-7EA624E164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14" firstHeaderRow="1" firstDataRow="1" firstDataCol="1"/>
  <pivotFields count="25">
    <pivotField dataField="1" showAll="0"/>
    <pivotField showAll="0"/>
    <pivotField showAll="0"/>
    <pivotField showAll="0"/>
    <pivotField showAll="0"/>
    <pivotField showAll="0"/>
    <pivotField showAll="0"/>
    <pivotField showAll="0"/>
    <pivotField showAll="0">
      <items count="4">
        <item x="2"/>
        <item x="0"/>
        <item x="1"/>
        <item t="default"/>
      </items>
    </pivotField>
    <pivotField axis="axisRow" showAll="0">
      <items count="13">
        <item m="1" x="10"/>
        <item x="1"/>
        <item x="2"/>
        <item x="4"/>
        <item x="3"/>
        <item x="5"/>
        <item x="0"/>
        <item m="1" x="11"/>
        <item x="9"/>
        <item x="6"/>
        <item x="7"/>
        <item x="8"/>
        <item t="default"/>
      </items>
    </pivotField>
    <pivotField showAll="0"/>
    <pivotField showAll="0"/>
    <pivotField numFmtId="10"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9"/>
  </rowFields>
  <rowItems count="11">
    <i>
      <x v="1"/>
    </i>
    <i>
      <x v="2"/>
    </i>
    <i>
      <x v="3"/>
    </i>
    <i>
      <x v="4"/>
    </i>
    <i>
      <x v="5"/>
    </i>
    <i>
      <x v="6"/>
    </i>
    <i>
      <x v="8"/>
    </i>
    <i>
      <x v="9"/>
    </i>
    <i>
      <x v="10"/>
    </i>
    <i>
      <x v="11"/>
    </i>
    <i t="grand">
      <x/>
    </i>
  </rowItems>
  <colItems count="1">
    <i/>
  </colItems>
  <dataFields count="1">
    <dataField name="Count of IID" fld="0" subtotal="count" baseField="0" baseItem="0"/>
  </dataFields>
  <chartFormats count="2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9" count="1" selected="0">
            <x v="2"/>
          </reference>
        </references>
      </pivotArea>
    </chartFormat>
    <chartFormat chart="2" format="2">
      <pivotArea type="data" outline="0" fieldPosition="0">
        <references count="2">
          <reference field="4294967294" count="1" selected="0">
            <x v="0"/>
          </reference>
          <reference field="9" count="1" selected="0">
            <x v="1"/>
          </reference>
        </references>
      </pivotArea>
    </chartFormat>
    <chartFormat chart="2" format="3">
      <pivotArea type="data" outline="0" fieldPosition="0">
        <references count="2">
          <reference field="4294967294" count="1" selected="0">
            <x v="0"/>
          </reference>
          <reference field="9" count="1" selected="0">
            <x v="3"/>
          </reference>
        </references>
      </pivotArea>
    </chartFormat>
    <chartFormat chart="2" format="4">
      <pivotArea type="data" outline="0" fieldPosition="0">
        <references count="2">
          <reference field="4294967294" count="1" selected="0">
            <x v="0"/>
          </reference>
          <reference field="9" count="1" selected="0">
            <x v="5"/>
          </reference>
        </references>
      </pivotArea>
    </chartFormat>
    <chartFormat chart="2" format="5">
      <pivotArea type="data" outline="0" fieldPosition="0">
        <references count="2">
          <reference field="4294967294" count="1" selected="0">
            <x v="0"/>
          </reference>
          <reference field="9" count="1" selected="0">
            <x v="4"/>
          </reference>
        </references>
      </pivotArea>
    </chartFormat>
    <chartFormat chart="2" format="6">
      <pivotArea type="data" outline="0" fieldPosition="0">
        <references count="2">
          <reference field="4294967294" count="1" selected="0">
            <x v="0"/>
          </reference>
          <reference field="9" count="1" selected="0">
            <x v="8"/>
          </reference>
        </references>
      </pivotArea>
    </chartFormat>
    <chartFormat chart="2" format="7">
      <pivotArea type="data" outline="0" fieldPosition="0">
        <references count="2">
          <reference field="4294967294" count="1" selected="0">
            <x v="0"/>
          </reference>
          <reference field="9" count="1" selected="0">
            <x v="0"/>
          </reference>
        </references>
      </pivotArea>
    </chartFormat>
    <chartFormat chart="2" format="8">
      <pivotArea type="data" outline="0" fieldPosition="0">
        <references count="2">
          <reference field="4294967294" count="1" selected="0">
            <x v="0"/>
          </reference>
          <reference field="9" count="1" selected="0">
            <x v="7"/>
          </reference>
        </references>
      </pivotArea>
    </chartFormat>
    <chartFormat chart="2" format="9">
      <pivotArea type="data" outline="0" fieldPosition="0">
        <references count="2">
          <reference field="4294967294" count="1" selected="0">
            <x v="0"/>
          </reference>
          <reference field="9" count="1" selected="0">
            <x v="6"/>
          </reference>
        </references>
      </pivotArea>
    </chartFormat>
    <chartFormat chart="10" format="20" series="1">
      <pivotArea type="data" outline="0" fieldPosition="0">
        <references count="1">
          <reference field="4294967294" count="1" selected="0">
            <x v="0"/>
          </reference>
        </references>
      </pivotArea>
    </chartFormat>
    <chartFormat chart="10" format="21">
      <pivotArea type="data" outline="0" fieldPosition="0">
        <references count="2">
          <reference field="4294967294" count="1" selected="0">
            <x v="0"/>
          </reference>
          <reference field="9" count="1" selected="0">
            <x v="0"/>
          </reference>
        </references>
      </pivotArea>
    </chartFormat>
    <chartFormat chart="10" format="22">
      <pivotArea type="data" outline="0" fieldPosition="0">
        <references count="2">
          <reference field="4294967294" count="1" selected="0">
            <x v="0"/>
          </reference>
          <reference field="9" count="1" selected="0">
            <x v="1"/>
          </reference>
        </references>
      </pivotArea>
    </chartFormat>
    <chartFormat chart="10" format="23">
      <pivotArea type="data" outline="0" fieldPosition="0">
        <references count="2">
          <reference field="4294967294" count="1" selected="0">
            <x v="0"/>
          </reference>
          <reference field="9" count="1" selected="0">
            <x v="2"/>
          </reference>
        </references>
      </pivotArea>
    </chartFormat>
    <chartFormat chart="10" format="24">
      <pivotArea type="data" outline="0" fieldPosition="0">
        <references count="2">
          <reference field="4294967294" count="1" selected="0">
            <x v="0"/>
          </reference>
          <reference field="9" count="1" selected="0">
            <x v="3"/>
          </reference>
        </references>
      </pivotArea>
    </chartFormat>
    <chartFormat chart="10" format="25">
      <pivotArea type="data" outline="0" fieldPosition="0">
        <references count="2">
          <reference field="4294967294" count="1" selected="0">
            <x v="0"/>
          </reference>
          <reference field="9" count="1" selected="0">
            <x v="4"/>
          </reference>
        </references>
      </pivotArea>
    </chartFormat>
    <chartFormat chart="10" format="26">
      <pivotArea type="data" outline="0" fieldPosition="0">
        <references count="2">
          <reference field="4294967294" count="1" selected="0">
            <x v="0"/>
          </reference>
          <reference field="9" count="1" selected="0">
            <x v="5"/>
          </reference>
        </references>
      </pivotArea>
    </chartFormat>
    <chartFormat chart="10" format="27">
      <pivotArea type="data" outline="0" fieldPosition="0">
        <references count="2">
          <reference field="4294967294" count="1" selected="0">
            <x v="0"/>
          </reference>
          <reference field="9" count="1" selected="0">
            <x v="6"/>
          </reference>
        </references>
      </pivotArea>
    </chartFormat>
    <chartFormat chart="10" format="28">
      <pivotArea type="data" outline="0" fieldPosition="0">
        <references count="2">
          <reference field="4294967294" count="1" selected="0">
            <x v="0"/>
          </reference>
          <reference field="9" count="1" selected="0">
            <x v="7"/>
          </reference>
        </references>
      </pivotArea>
    </chartFormat>
    <chartFormat chart="10" format="29">
      <pivotArea type="data" outline="0" fieldPosition="0">
        <references count="2">
          <reference field="4294967294" count="1" selected="0">
            <x v="0"/>
          </reference>
          <reference field="9" count="1" selected="0">
            <x v="8"/>
          </reference>
        </references>
      </pivotArea>
    </chartFormat>
    <chartFormat chart="10" format="30">
      <pivotArea type="data" outline="0" fieldPosition="0">
        <references count="2">
          <reference field="4294967294" count="1" selected="0">
            <x v="0"/>
          </reference>
          <reference field="9" count="1" selected="0">
            <x v="9"/>
          </reference>
        </references>
      </pivotArea>
    </chartFormat>
    <chartFormat chart="10" format="31">
      <pivotArea type="data" outline="0" fieldPosition="0">
        <references count="2">
          <reference field="4294967294" count="1" selected="0">
            <x v="0"/>
          </reference>
          <reference field="9" count="1" selected="0">
            <x v="10"/>
          </reference>
        </references>
      </pivotArea>
    </chartFormat>
    <chartFormat chart="10" format="32">
      <pivotArea type="data" outline="0" fieldPosition="0">
        <references count="2">
          <reference field="4294967294" count="1" selected="0">
            <x v="0"/>
          </reference>
          <reference field="9" count="1" selected="0">
            <x v="11"/>
          </reference>
        </references>
      </pivotArea>
    </chartFormat>
    <chartFormat chart="2" format="10">
      <pivotArea type="data" outline="0" fieldPosition="0">
        <references count="2">
          <reference field="4294967294" count="1" selected="0">
            <x v="0"/>
          </reference>
          <reference field="9" count="1" selected="0">
            <x v="9"/>
          </reference>
        </references>
      </pivotArea>
    </chartFormat>
    <chartFormat chart="2" format="11">
      <pivotArea type="data" outline="0" fieldPosition="0">
        <references count="2">
          <reference field="4294967294" count="1" selected="0">
            <x v="0"/>
          </reference>
          <reference field="9" count="1" selected="0">
            <x v="10"/>
          </reference>
        </references>
      </pivotArea>
    </chartFormat>
    <chartFormat chart="2" format="12">
      <pivotArea type="data" outline="0" fieldPosition="0">
        <references count="2">
          <reference field="4294967294" count="1" selected="0">
            <x v="0"/>
          </reference>
          <reference field="9"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43B8A98-F855-4C35-B4F8-CFF4BC50813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C7" firstHeaderRow="0" firstDataRow="1" firstDataCol="1"/>
  <pivotFields count="25">
    <pivotField showAll="0"/>
    <pivotField showAll="0"/>
    <pivotField showAll="0"/>
    <pivotField showAll="0"/>
    <pivotField showAll="0"/>
    <pivotField showAll="0"/>
    <pivotField showAll="0"/>
    <pivotField showAll="0"/>
    <pivotField axis="axisRow" showAll="0">
      <items count="4">
        <item x="2"/>
        <item x="0"/>
        <item x="1"/>
        <item t="default"/>
      </items>
    </pivotField>
    <pivotField showAll="0">
      <items count="13">
        <item m="1" x="10"/>
        <item x="1"/>
        <item x="8"/>
        <item x="2"/>
        <item x="4"/>
        <item x="3"/>
        <item x="5"/>
        <item x="0"/>
        <item m="1" x="11"/>
        <item x="6"/>
        <item x="7"/>
        <item x="9"/>
        <item t="default"/>
      </items>
    </pivotField>
    <pivotField showAll="0"/>
    <pivotField numFmtId="3" showAll="0"/>
    <pivotField dataField="1" numFmtId="10"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s>
  <rowFields count="1">
    <field x="8"/>
  </rowFields>
  <rowItems count="4">
    <i>
      <x/>
    </i>
    <i>
      <x v="1"/>
    </i>
    <i>
      <x v="2"/>
    </i>
    <i t="grand">
      <x/>
    </i>
  </rowItems>
  <colFields count="1">
    <field x="-2"/>
  </colFields>
  <colItems count="2">
    <i>
      <x/>
    </i>
    <i i="1">
      <x v="1"/>
    </i>
  </colItems>
  <dataFields count="2">
    <dataField name="Sum of Monthly Payout / Video" fld="16" baseField="0" baseItem="0"/>
    <dataField name="Average of Engagement Rate" fld="12" subtotal="average" baseField="7" baseItem="0"/>
  </dataFields>
  <formats count="1">
    <format dxfId="1">
      <pivotArea collapsedLevelsAreSubtotals="1" fieldPosition="0">
        <references count="2">
          <reference field="4294967294" count="1" selected="0">
            <x v="1"/>
          </reference>
          <reference field="8" count="0"/>
        </references>
      </pivotArea>
    </format>
  </formats>
  <chartFormats count="1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8" count="1" selected="0">
            <x v="1"/>
          </reference>
        </references>
      </pivotArea>
    </chartFormat>
    <chartFormat chart="0" format="3">
      <pivotArea type="data" outline="0" fieldPosition="0">
        <references count="2">
          <reference field="4294967294" count="1" selected="0">
            <x v="1"/>
          </reference>
          <reference field="8"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8" count="1" selected="0">
            <x v="0"/>
          </reference>
        </references>
      </pivotArea>
    </chartFormat>
    <chartFormat chart="2" format="7">
      <pivotArea type="data" outline="0" fieldPosition="0">
        <references count="2">
          <reference field="4294967294" count="1" selected="0">
            <x v="1"/>
          </reference>
          <reference field="8"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pivotArea type="data" outline="0" fieldPosition="0">
        <references count="2">
          <reference field="4294967294" count="1" selected="0">
            <x v="1"/>
          </reference>
          <reference field="8" count="1" selected="0">
            <x v="0"/>
          </reference>
        </references>
      </pivotArea>
    </chartFormat>
    <chartFormat chart="3" format="11">
      <pivotArea type="data" outline="0" fieldPosition="0">
        <references count="2">
          <reference field="4294967294" count="1" selected="0">
            <x v="1"/>
          </reference>
          <reference field="8" count="1" selected="0">
            <x v="1"/>
          </reference>
        </references>
      </pivotArea>
    </chartFormat>
    <chartFormat chart="3" format="12">
      <pivotArea type="data" outline="0" fieldPosition="0">
        <references count="2">
          <reference field="4294967294" count="1" selected="0">
            <x v="1"/>
          </reference>
          <reference field="8" count="1" selected="0">
            <x v="2"/>
          </reference>
        </references>
      </pivotArea>
    </chartFormat>
    <chartFormat chart="0" format="4">
      <pivotArea type="data" outline="0" fieldPosition="0">
        <references count="2">
          <reference field="4294967294" count="1" selected="0">
            <x v="1"/>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812F5EF-E0FE-43D7-93A3-B3B9B1D977D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C7" firstHeaderRow="0" firstDataRow="1" firstDataCol="1"/>
  <pivotFields count="25">
    <pivotField showAll="0"/>
    <pivotField showAll="0"/>
    <pivotField showAll="0"/>
    <pivotField showAll="0"/>
    <pivotField showAll="0"/>
    <pivotField showAll="0"/>
    <pivotField showAll="0"/>
    <pivotField showAll="0"/>
    <pivotField axis="axisRow" showAll="0">
      <items count="4">
        <item x="2"/>
        <item x="0"/>
        <item x="1"/>
        <item t="default"/>
      </items>
    </pivotField>
    <pivotField showAll="0">
      <items count="13">
        <item m="1" x="10"/>
        <item x="1"/>
        <item x="8"/>
        <item x="2"/>
        <item x="4"/>
        <item x="3"/>
        <item x="5"/>
        <item x="0"/>
        <item m="1" x="11"/>
        <item x="6"/>
        <item x="7"/>
        <item x="9"/>
        <item t="default"/>
      </items>
    </pivotField>
    <pivotField dataField="1" showAll="0"/>
    <pivotField showAll="0"/>
    <pivotField dataField="1" numFmtId="10"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8"/>
  </rowFields>
  <rowItems count="4">
    <i>
      <x/>
    </i>
    <i>
      <x v="1"/>
    </i>
    <i>
      <x v="2"/>
    </i>
    <i t="grand">
      <x/>
    </i>
  </rowItems>
  <colFields count="1">
    <field x="-2"/>
  </colFields>
  <colItems count="2">
    <i>
      <x/>
    </i>
    <i i="1">
      <x v="1"/>
    </i>
  </colItems>
  <dataFields count="2">
    <dataField name="Average of Followers" fld="10" subtotal="average" baseField="2" baseItem="0"/>
    <dataField name="Average of Engagement Rate" fld="12" subtotal="average" baseField="0" baseItem="0"/>
  </dataFields>
  <formats count="1">
    <format dxfId="0">
      <pivotArea collapsedLevelsAreSubtotals="1" fieldPosition="0">
        <references count="2">
          <reference field="4294967294" count="1" selected="0">
            <x v="1"/>
          </reference>
          <reference field="8" count="0"/>
        </references>
      </pivotArea>
    </format>
  </formats>
  <chartFormats count="10">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pivotArea type="data" outline="0" fieldPosition="0">
        <references count="2">
          <reference field="4294967294" count="1" selected="0">
            <x v="1"/>
          </reference>
          <reference field="8" count="1" selected="0">
            <x v="0"/>
          </reference>
        </references>
      </pivotArea>
    </chartFormat>
    <chartFormat chart="0" format="4">
      <pivotArea type="data" outline="0" fieldPosition="0">
        <references count="2">
          <reference field="4294967294" count="1" selected="0">
            <x v="1"/>
          </reference>
          <reference field="8" count="1" selected="0">
            <x v="1"/>
          </reference>
        </references>
      </pivotArea>
    </chartFormat>
    <chartFormat chart="15" format="13" series="1">
      <pivotArea type="data" outline="0" fieldPosition="0">
        <references count="1">
          <reference field="4294967294" count="1" selected="0">
            <x v="0"/>
          </reference>
        </references>
      </pivotArea>
    </chartFormat>
    <chartFormat chart="15" format="14" series="1">
      <pivotArea type="data" outline="0" fieldPosition="0">
        <references count="1">
          <reference field="4294967294" count="1" selected="0">
            <x v="1"/>
          </reference>
        </references>
      </pivotArea>
    </chartFormat>
    <chartFormat chart="15" format="15">
      <pivotArea type="data" outline="0" fieldPosition="0">
        <references count="2">
          <reference field="4294967294" count="1" selected="0">
            <x v="1"/>
          </reference>
          <reference field="8" count="1" selected="0">
            <x v="0"/>
          </reference>
        </references>
      </pivotArea>
    </chartFormat>
    <chartFormat chart="15" format="16">
      <pivotArea type="data" outline="0" fieldPosition="0">
        <references count="2">
          <reference field="4294967294" count="1" selected="0">
            <x v="1"/>
          </reference>
          <reference field="8" count="1" selected="0">
            <x v="1"/>
          </reference>
        </references>
      </pivotArea>
    </chartFormat>
    <chartFormat chart="15" format="17">
      <pivotArea type="data" outline="0" fieldPosition="0">
        <references count="2">
          <reference field="4294967294" count="1" selected="0">
            <x v="1"/>
          </reference>
          <reference field="8" count="1" selected="0">
            <x v="2"/>
          </reference>
        </references>
      </pivotArea>
    </chartFormat>
    <chartFormat chart="0" format="5">
      <pivotArea type="data" outline="0" fieldPosition="0">
        <references count="2">
          <reference field="4294967294" count="1" selected="0">
            <x v="1"/>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DE7AEFC-B93A-4146-BCEE-F88ED30BDA6C}"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C7" firstHeaderRow="1" firstDataRow="2" firstDataCol="1"/>
  <pivotFields count="25">
    <pivotField dataField="1" showAll="0"/>
    <pivotField showAll="0"/>
    <pivotField showAll="0"/>
    <pivotField showAll="0"/>
    <pivotField showAll="0"/>
    <pivotField showAll="0"/>
    <pivotField showAll="0"/>
    <pivotField showAll="0"/>
    <pivotField axis="axisRow" showAll="0">
      <items count="4">
        <item x="2"/>
        <item x="0"/>
        <item x="1"/>
        <item t="default"/>
      </items>
    </pivotField>
    <pivotField showAll="0">
      <items count="13">
        <item m="1" x="10"/>
        <item x="1"/>
        <item x="8"/>
        <item x="2"/>
        <item x="4"/>
        <item x="3"/>
        <item x="5"/>
        <item x="0"/>
        <item m="1" x="11"/>
        <item x="6"/>
        <item x="7"/>
        <item x="9"/>
        <item t="default"/>
      </items>
    </pivotField>
    <pivotField showAll="0"/>
    <pivotField numFmtId="3" showAll="0"/>
    <pivotField numFmtId="10" showAll="0"/>
    <pivotField showAll="0"/>
    <pivotField showAll="0"/>
    <pivotField showAll="0"/>
    <pivotField showAll="0"/>
    <pivotField axis="axisCol" showAll="0">
      <items count="4">
        <item m="1" x="2"/>
        <item x="0"/>
        <item x="1"/>
        <item t="default"/>
      </items>
    </pivotField>
    <pivotField showAll="0"/>
    <pivotField showAll="0"/>
    <pivotField showAll="0"/>
    <pivotField numFmtId="2" showAll="0"/>
    <pivotField showAll="0"/>
    <pivotField showAll="0"/>
    <pivotField showAll="0"/>
  </pivotFields>
  <rowFields count="1">
    <field x="8"/>
  </rowFields>
  <rowItems count="3">
    <i>
      <x/>
    </i>
    <i>
      <x v="1"/>
    </i>
    <i>
      <x v="2"/>
    </i>
  </rowItems>
  <colFields count="1">
    <field x="17"/>
  </colFields>
  <colItems count="2">
    <i>
      <x v="1"/>
    </i>
    <i>
      <x v="2"/>
    </i>
  </colItems>
  <dataFields count="1">
    <dataField name="Count of IID" fld="0" subtotal="count" baseField="0" baseItem="0"/>
  </dataFields>
  <chartFormats count="7">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0" format="2" series="1">
      <pivotArea type="data" outline="0" fieldPosition="0">
        <references count="2">
          <reference field="4294967294" count="1" selected="0">
            <x v="0"/>
          </reference>
          <reference field="17" count="1" selected="0">
            <x v="2"/>
          </reference>
        </references>
      </pivotArea>
    </chartFormat>
    <chartFormat chart="5" format="5" series="1">
      <pivotArea type="data" outline="0" fieldPosition="0">
        <references count="2">
          <reference field="4294967294" count="1" selected="0">
            <x v="0"/>
          </reference>
          <reference field="17" count="1" selected="0">
            <x v="1"/>
          </reference>
        </references>
      </pivotArea>
    </chartFormat>
    <chartFormat chart="5" format="6" series="1">
      <pivotArea type="data" outline="0" fieldPosition="0">
        <references count="2">
          <reference field="4294967294" count="1" selected="0">
            <x v="0"/>
          </reference>
          <reference field="17" count="1" selected="0">
            <x v="2"/>
          </reference>
        </references>
      </pivotArea>
    </chartFormat>
    <chartFormat chart="0" format="3"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F459C29-3ABB-4C1B-BBEE-3F043BE7F31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C7" firstHeaderRow="0" firstDataRow="1" firstDataCol="1"/>
  <pivotFields count="25">
    <pivotField dataField="1" showAll="0"/>
    <pivotField showAll="0"/>
    <pivotField showAll="0"/>
    <pivotField showAll="0"/>
    <pivotField showAll="0"/>
    <pivotField showAll="0"/>
    <pivotField showAll="0"/>
    <pivotField showAll="0"/>
    <pivotField axis="axisRow" showAll="0">
      <items count="4">
        <item x="2"/>
        <item x="0"/>
        <item x="1"/>
        <item t="default"/>
      </items>
    </pivotField>
    <pivotField showAll="0">
      <items count="13">
        <item m="1" x="10"/>
        <item x="1"/>
        <item x="8"/>
        <item x="2"/>
        <item x="4"/>
        <item x="3"/>
        <item x="5"/>
        <item x="0"/>
        <item m="1" x="11"/>
        <item x="6"/>
        <item x="7"/>
        <item x="9"/>
        <item t="default"/>
      </items>
    </pivotField>
    <pivotField showAll="0"/>
    <pivotField showAll="0"/>
    <pivotField numFmtId="10" showAll="0"/>
    <pivotField showAll="0"/>
    <pivotField showAll="0"/>
    <pivotField showAll="0"/>
    <pivotField showAll="0"/>
    <pivotField showAll="0"/>
    <pivotField showAll="0"/>
    <pivotField showAll="0"/>
    <pivotField showAll="0"/>
    <pivotField numFmtId="2" showAll="0"/>
    <pivotField showAll="0"/>
    <pivotField showAll="0"/>
    <pivotField dataField="1" showAll="0"/>
  </pivotFields>
  <rowFields count="1">
    <field x="8"/>
  </rowFields>
  <rowItems count="4">
    <i>
      <x/>
    </i>
    <i>
      <x v="1"/>
    </i>
    <i>
      <x v="2"/>
    </i>
    <i t="grand">
      <x/>
    </i>
  </rowItems>
  <colFields count="1">
    <field x="-2"/>
  </colFields>
  <colItems count="2">
    <i>
      <x/>
    </i>
    <i i="1">
      <x v="1"/>
    </i>
  </colItems>
  <dataFields count="2">
    <dataField name="Count of IID" fld="0" subtotal="count" baseField="0" baseItem="0"/>
    <dataField name="Average of Performance" fld="24" subtotal="average" baseField="7" baseItem="0"/>
  </dataFields>
  <chartFormats count="18">
    <chartFormat chart="0" format="0"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8" count="1" selected="0">
            <x v="2"/>
          </reference>
        </references>
      </pivotArea>
    </chartFormat>
    <chartFormat chart="0" format="5" series="1">
      <pivotArea type="data" outline="0" fieldPosition="0">
        <references count="1">
          <reference field="4294967294" count="1" selected="0">
            <x v="1"/>
          </reference>
        </references>
      </pivotArea>
    </chartFormat>
    <chartFormat chart="4" format="16" series="1">
      <pivotArea type="data" outline="0" fieldPosition="0">
        <references count="1">
          <reference field="4294967294" count="1" selected="0">
            <x v="1"/>
          </reference>
        </references>
      </pivotArea>
    </chartFormat>
    <chartFormat chart="0" format="6">
      <pivotArea type="data" outline="0" fieldPosition="0">
        <references count="2">
          <reference field="4294967294" count="1" selected="0">
            <x v="1"/>
          </reference>
          <reference field="8" count="1" selected="0">
            <x v="1"/>
          </reference>
        </references>
      </pivotArea>
    </chartFormat>
    <chartFormat chart="0" format="7">
      <pivotArea type="data" outline="0" fieldPosition="0">
        <references count="2">
          <reference field="4294967294" count="1" selected="0">
            <x v="1"/>
          </reference>
          <reference field="8" count="1" selected="0">
            <x v="0"/>
          </reference>
        </references>
      </pivotArea>
    </chartFormat>
    <chartFormat chart="0" format="8">
      <pivotArea type="data" outline="0" fieldPosition="0">
        <references count="2">
          <reference field="4294967294" count="1" selected="0">
            <x v="1"/>
          </reference>
          <reference field="8" count="1" selected="0">
            <x v="2"/>
          </reference>
        </references>
      </pivotArea>
    </chartFormat>
    <chartFormat chart="12" format="9" series="1">
      <pivotArea type="data" outline="0" fieldPosition="0">
        <references count="1">
          <reference field="4294967294" count="1" selected="0">
            <x v="0"/>
          </reference>
        </references>
      </pivotArea>
    </chartFormat>
    <chartFormat chart="12" format="10" series="1">
      <pivotArea type="data" outline="0" fieldPosition="0">
        <references count="1">
          <reference field="4294967294" count="1" selected="0">
            <x v="1"/>
          </reference>
        </references>
      </pivotArea>
    </chartFormat>
    <chartFormat chart="12" format="11">
      <pivotArea type="data" outline="0" fieldPosition="0">
        <references count="2">
          <reference field="4294967294" count="1" selected="0">
            <x v="1"/>
          </reference>
          <reference field="8" count="1" selected="0">
            <x v="0"/>
          </reference>
        </references>
      </pivotArea>
    </chartFormat>
    <chartFormat chart="12" format="12">
      <pivotArea type="data" outline="0" fieldPosition="0">
        <references count="2">
          <reference field="4294967294" count="1" selected="0">
            <x v="1"/>
          </reference>
          <reference field="8" count="1" selected="0">
            <x v="1"/>
          </reference>
        </references>
      </pivotArea>
    </chartFormat>
    <chartFormat chart="12" format="13">
      <pivotArea type="data" outline="0" fieldPosition="0">
        <references count="2">
          <reference field="4294967294" count="1" selected="0">
            <x v="1"/>
          </reference>
          <reference field="8" count="1" selected="0">
            <x v="2"/>
          </reference>
        </references>
      </pivotArea>
    </chartFormat>
    <chartFormat chart="13" format="14" series="1">
      <pivotArea type="data" outline="0" fieldPosition="0">
        <references count="1">
          <reference field="4294967294" count="1" selected="0">
            <x v="0"/>
          </reference>
        </references>
      </pivotArea>
    </chartFormat>
    <chartFormat chart="13" format="15" series="1">
      <pivotArea type="data" outline="0" fieldPosition="0">
        <references count="1">
          <reference field="4294967294" count="1" selected="0">
            <x v="1"/>
          </reference>
        </references>
      </pivotArea>
    </chartFormat>
    <chartFormat chart="13" format="16">
      <pivotArea type="data" outline="0" fieldPosition="0">
        <references count="2">
          <reference field="4294967294" count="1" selected="0">
            <x v="1"/>
          </reference>
          <reference field="8" count="1" selected="0">
            <x v="0"/>
          </reference>
        </references>
      </pivotArea>
    </chartFormat>
    <chartFormat chart="13" format="17">
      <pivotArea type="data" outline="0" fieldPosition="0">
        <references count="2">
          <reference field="4294967294" count="1" selected="0">
            <x v="1"/>
          </reference>
          <reference field="8" count="1" selected="0">
            <x v="1"/>
          </reference>
        </references>
      </pivotArea>
    </chartFormat>
    <chartFormat chart="13" format="18">
      <pivotArea type="data" outline="0" fieldPosition="0">
        <references count="2">
          <reference field="4294967294" count="1" selected="0">
            <x v="1"/>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eator_Type" xr10:uid="{CC17F995-C274-4F6F-96B5-8510D4A1BF8C}" sourceName="Creator Type">
  <pivotTables>
    <pivotTable tabId="4" name="PivotTable1"/>
    <pivotTable tabId="5" name="PivotTable3"/>
    <pivotTable tabId="17" name="PivotTable1"/>
    <pivotTable tabId="6" name="PivotTable4"/>
    <pivotTable tabId="11" name="PivotTable6"/>
    <pivotTable tabId="22" name="PivotTable3"/>
    <pivotTable tabId="9" name="PivotTable5"/>
    <pivotTable tabId="23" name="PivotTable4"/>
    <pivotTable tabId="23" name="PivotTable3"/>
    <pivotTable tabId="23" name="PivotTable1"/>
    <pivotTable tabId="25" name="PivotTable1"/>
  </pivotTables>
  <data>
    <tabular pivotCacheId="157762869">
      <items count="3">
        <i x="2" s="1"/>
        <i x="0" s="1"/>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0278A139-3E1D-4494-B160-4EEDACAFB205}" sourceName="Genre">
  <pivotTables>
    <pivotTable tabId="4" name="PivotTable1"/>
    <pivotTable tabId="5" name="PivotTable3"/>
    <pivotTable tabId="17" name="PivotTable1"/>
    <pivotTable tabId="9" name="PivotTable5"/>
    <pivotTable tabId="6" name="PivotTable4"/>
    <pivotTable tabId="11" name="PivotTable6"/>
    <pivotTable tabId="22" name="PivotTable3"/>
    <pivotTable tabId="25" name="PivotTable1"/>
    <pivotTable tabId="23" name="PivotTable4"/>
    <pivotTable tabId="23" name="PivotTable3"/>
    <pivotTable tabId="23" name="PivotTable1"/>
  </pivotTables>
  <data>
    <tabular pivotCacheId="157762869">
      <items count="12">
        <i x="1" s="1"/>
        <i x="8" s="1"/>
        <i x="2" s="1"/>
        <i x="4" s="1"/>
        <i x="3" s="1"/>
        <i x="5" s="1"/>
        <i x="0" s="1"/>
        <i x="6" s="1"/>
        <i x="7" s="1"/>
        <i x="9" s="1"/>
        <i x="10" s="1" nd="1"/>
        <i x="11"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eator_Type1" xr10:uid="{014603AB-D2B2-4A98-A9FE-BDAA05631EC4}" sourceName="Creator Type">
  <pivotTables>
    <pivotTable tabId="28" name="PivotTable4"/>
    <pivotTable tabId="28" name="PivotTable1"/>
    <pivotTable tabId="28" name="PivotTable2"/>
    <pivotTable tabId="28" name="PivotTable3"/>
  </pivotTables>
  <data>
    <tabular pivotCacheId="157762869">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2" xr10:uid="{E2815AD0-A44A-4123-AFA3-37152E58EDAE}" sourceName="Genre">
  <pivotTables>
    <pivotTable tabId="28" name="PivotTable4"/>
    <pivotTable tabId="28" name="PivotTable1"/>
    <pivotTable tabId="28" name="PivotTable2"/>
    <pivotTable tabId="28" name="PivotTable3"/>
  </pivotTables>
  <data>
    <tabular pivotCacheId="157762869">
      <items count="12">
        <i x="1" s="1"/>
        <i x="8" s="1"/>
        <i x="2" s="1"/>
        <i x="4" s="1"/>
        <i x="3" s="1"/>
        <i x="5" s="1"/>
        <i x="0" s="1"/>
        <i x="6" s="1"/>
        <i x="7" s="1"/>
        <i x="9" s="1"/>
        <i x="10" s="1" nd="1"/>
        <i x="11"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reator Type 1" xr10:uid="{65B73C61-E04B-4C86-B028-BE3C814D8EB0}" cache="Slicer_Creator_Type" caption="Creator Type" style="SlicerStyleLight2" rowHeight="251883"/>
  <slicer name="Genre 1" xr10:uid="{A748CD74-BD67-4DD3-AFD4-CA69189D64A8}" cache="Slicer_Genre" caption="Genre" style="SlicerStyleLight2"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reator Type 3" xr10:uid="{5A2FCA7D-A456-4C36-830A-4797A56EEAE0}" cache="Slicer_Creator_Type1" caption="Creator Type" showCaption="0" style="SlicerStyleDark5" rowHeight="251883"/>
  <slicer name="Genre 3" xr10:uid="{5A8939DA-7E84-4CF7-B9A4-229025582ACB}" cache="Slicer_Genre2" caption="Genre" showCaption="0" style="SlicerStyleDark5"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reator Type" xr10:uid="{F1E79024-0AFD-473A-B1A5-CF9DB5D08C14}" cache="Slicer_Creator_Type" caption="Creator Type" showCaption="0" style="SlicerStyleDark5" rowHeight="251883"/>
  <slicer name="Genre" xr10:uid="{1F2E409C-C54F-487D-ADFC-C9F49F132397}" cache="Slicer_Genre" caption="Genre" showCaption="0" style="SlicerStyleDark5"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reator Type 2" xr10:uid="{CE60B76A-7CFA-4EB9-BBD9-D85D8877249C}" cache="Slicer_Creator_Type1" caption="Creator Type" style="SlicerStyleDark5" rowHeight="251883"/>
  <slicer name="Genre 2" xr10:uid="{C5456A47-8BF7-46D4-AD74-C79781D0F878}" cache="Slicer_Genre2" caption="Genre" startItem="3" style="SlicerStyleDark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9B6D5D9-E3DB-403F-842D-1EFC0A7734F2}" name="Table5" displayName="Table5" ref="D6:F7" totalsRowShown="0" headerRowDxfId="30" dataDxfId="28" headerRowBorderDxfId="29" tableBorderDxfId="27">
  <autoFilter ref="D6:F7" xr:uid="{69B6D5D9-E3DB-403F-842D-1EFC0A7734F2}">
    <filterColumn colId="0" hiddenButton="1"/>
    <filterColumn colId="1" hiddenButton="1"/>
    <filterColumn colId="2" hiddenButton="1"/>
  </autoFilter>
  <tableColumns count="3">
    <tableColumn id="1" xr3:uid="{E89E5C07-53E9-4DF5-B5B0-728EDA67DF31}" name="Budget" dataDxfId="26" dataCellStyle="Comma"/>
    <tableColumn id="2" xr3:uid="{F1C833B3-8600-4ED6-AB73-EFE04705230E}" name="Goal" dataDxfId="25"/>
    <tableColumn id="3" xr3:uid="{C7C92DBF-4C4D-4F99-AC92-5C7A4802B45B}" name="Profit" dataDxfId="24" dataCellStyle="Comma">
      <calculatedColumnFormula>D7*0.2</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3" Type="http://schemas.openxmlformats.org/officeDocument/2006/relationships/hyperlink" Target="about:blank" TargetMode="External"/><Relationship Id="rId21" Type="http://schemas.openxmlformats.org/officeDocument/2006/relationships/drawing" Target="../drawings/drawing1.xm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 Type="http://schemas.openxmlformats.org/officeDocument/2006/relationships/hyperlink" Target="about:blank" TargetMode="External"/><Relationship Id="rId16" Type="http://schemas.openxmlformats.org/officeDocument/2006/relationships/hyperlink" Target="about:blank" TargetMode="External"/><Relationship Id="rId20" Type="http://schemas.openxmlformats.org/officeDocument/2006/relationships/hyperlink" Target="mailto:.@shivani.singhh"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17" Type="http://schemas.openxmlformats.org/officeDocument/2006/relationships/hyperlink" Target="https://www.instagram.com/my.weekend.story/" TargetMode="External"/><Relationship Id="rId21" Type="http://schemas.openxmlformats.org/officeDocument/2006/relationships/hyperlink" Target="https://www.instagram.com/abhirunning/" TargetMode="External"/><Relationship Id="rId42" Type="http://schemas.openxmlformats.org/officeDocument/2006/relationships/hyperlink" Target="https://www.instagram.com/arundhati.garnaik/" TargetMode="External"/><Relationship Id="rId63" Type="http://schemas.openxmlformats.org/officeDocument/2006/relationships/hyperlink" Target="https://www.instagram.com/snehamnj/?hl=en" TargetMode="External"/><Relationship Id="rId84" Type="http://schemas.openxmlformats.org/officeDocument/2006/relationships/hyperlink" Target="https://www.instagram.com/rohitirs/?hl=en" TargetMode="External"/><Relationship Id="rId138" Type="http://schemas.openxmlformats.org/officeDocument/2006/relationships/hyperlink" Target="https://www.instagram.com/madte.ch/" TargetMode="External"/><Relationship Id="rId159" Type="http://schemas.openxmlformats.org/officeDocument/2006/relationships/hyperlink" Target="https://www.instagram.com/pietech_31/" TargetMode="External"/><Relationship Id="rId170" Type="http://schemas.openxmlformats.org/officeDocument/2006/relationships/hyperlink" Target="https://www.instagram.com/oyemanjot/" TargetMode="External"/><Relationship Id="rId191" Type="http://schemas.openxmlformats.org/officeDocument/2006/relationships/hyperlink" Target="https://www.instagram.com/emoboisofindia/" TargetMode="External"/><Relationship Id="rId107" Type="http://schemas.openxmlformats.org/officeDocument/2006/relationships/hyperlink" Target="https://www.instagram.com/traveogram/" TargetMode="External"/><Relationship Id="rId11" Type="http://schemas.openxmlformats.org/officeDocument/2006/relationships/hyperlink" Target="https://www.instagram.com/nirali.paints/" TargetMode="External"/><Relationship Id="rId32" Type="http://schemas.openxmlformats.org/officeDocument/2006/relationships/hyperlink" Target="https://www.instagram.com/simran12verma/" TargetMode="External"/><Relationship Id="rId53" Type="http://schemas.openxmlformats.org/officeDocument/2006/relationships/hyperlink" Target="https://www.instagram.com/ishikasahnii/" TargetMode="External"/><Relationship Id="rId74" Type="http://schemas.openxmlformats.org/officeDocument/2006/relationships/hyperlink" Target="https://www.instagram.com/docanilabe/" TargetMode="External"/><Relationship Id="rId128" Type="http://schemas.openxmlformats.org/officeDocument/2006/relationships/hyperlink" Target="https://www.instagram.com/trahuller/" TargetMode="External"/><Relationship Id="rId149" Type="http://schemas.openxmlformats.org/officeDocument/2006/relationships/hyperlink" Target="https://www.instagram.com/indiajunktion/" TargetMode="External"/><Relationship Id="rId5" Type="http://schemas.openxmlformats.org/officeDocument/2006/relationships/hyperlink" Target="https://www.instagram.com/villustrate/" TargetMode="External"/><Relationship Id="rId95" Type="http://schemas.openxmlformats.org/officeDocument/2006/relationships/hyperlink" Target="https://www.instagram.com/_triptijoshi/" TargetMode="External"/><Relationship Id="rId160" Type="http://schemas.openxmlformats.org/officeDocument/2006/relationships/hyperlink" Target="https://www.instagram.com/financebyanmoll/" TargetMode="External"/><Relationship Id="rId181" Type="http://schemas.openxmlformats.org/officeDocument/2006/relationships/hyperlink" Target="https://www.instagram.com/prabhdeepmusic/" TargetMode="External"/><Relationship Id="rId22" Type="http://schemas.openxmlformats.org/officeDocument/2006/relationships/hyperlink" Target="https://www.instagram.com/ravneet_fit/" TargetMode="External"/><Relationship Id="rId43" Type="http://schemas.openxmlformats.org/officeDocument/2006/relationships/hyperlink" Target="https://www.instagram.com/alinanamazi/" TargetMode="External"/><Relationship Id="rId64" Type="http://schemas.openxmlformats.org/officeDocument/2006/relationships/hyperlink" Target="https://www.instagram.com/justdeepdrama/?hl=en" TargetMode="External"/><Relationship Id="rId118" Type="http://schemas.openxmlformats.org/officeDocument/2006/relationships/hyperlink" Target="https://www.instagram.com/komalified/" TargetMode="External"/><Relationship Id="rId139" Type="http://schemas.openxmlformats.org/officeDocument/2006/relationships/hyperlink" Target="https://www.instagram.com/mendy.ai/" TargetMode="External"/><Relationship Id="rId85" Type="http://schemas.openxmlformats.org/officeDocument/2006/relationships/hyperlink" Target="https://www.instagram.com/ayushshukl.a/?hl=en" TargetMode="External"/><Relationship Id="rId150" Type="http://schemas.openxmlformats.org/officeDocument/2006/relationships/hyperlink" Target="https://www.instagram.com/bombayjunktion/" TargetMode="External"/><Relationship Id="rId171" Type="http://schemas.openxmlformats.org/officeDocument/2006/relationships/hyperlink" Target="https://www.instagram.com/iamsanvikaa/" TargetMode="External"/><Relationship Id="rId192" Type="http://schemas.openxmlformats.org/officeDocument/2006/relationships/hyperlink" Target="https://www.instagram.com/indianhardimages/" TargetMode="External"/><Relationship Id="rId12" Type="http://schemas.openxmlformats.org/officeDocument/2006/relationships/hyperlink" Target="https://www.instagram.com/vivid_trails/" TargetMode="External"/><Relationship Id="rId33" Type="http://schemas.openxmlformats.org/officeDocument/2006/relationships/hyperlink" Target="https://www.instagram.com/stutiashokgupta/" TargetMode="External"/><Relationship Id="rId108" Type="http://schemas.openxmlformats.org/officeDocument/2006/relationships/hyperlink" Target="https://www.instagram.com/snerus_saee/" TargetMode="External"/><Relationship Id="rId129" Type="http://schemas.openxmlformats.org/officeDocument/2006/relationships/hyperlink" Target="https://www.instagram.com/bhowmikkk/" TargetMode="External"/><Relationship Id="rId54" Type="http://schemas.openxmlformats.org/officeDocument/2006/relationships/hyperlink" Target="https://www.instagram.com/ayeshakanga/?hl=en" TargetMode="External"/><Relationship Id="rId75" Type="http://schemas.openxmlformats.org/officeDocument/2006/relationships/hyperlink" Target="https://www.instagram.com/your_child_doc/" TargetMode="External"/><Relationship Id="rId96" Type="http://schemas.openxmlformats.org/officeDocument/2006/relationships/hyperlink" Target="https://www.instagram.com/the.fitoor/" TargetMode="External"/><Relationship Id="rId140" Type="http://schemas.openxmlformats.org/officeDocument/2006/relationships/hyperlink" Target="https://www.instagram.com/_techni_que/" TargetMode="External"/><Relationship Id="rId161" Type="http://schemas.openxmlformats.org/officeDocument/2006/relationships/hyperlink" Target="https://www.instagram.com/wiserwithvidhaan/" TargetMode="External"/><Relationship Id="rId182" Type="http://schemas.openxmlformats.org/officeDocument/2006/relationships/hyperlink" Target="https://www.instagram.com/tsumyoki/" TargetMode="External"/><Relationship Id="rId6" Type="http://schemas.openxmlformats.org/officeDocument/2006/relationships/hyperlink" Target="https://www.instagram.com/brownpaperbagcomics/" TargetMode="External"/><Relationship Id="rId23" Type="http://schemas.openxmlformats.org/officeDocument/2006/relationships/hyperlink" Target="https://www.instagram.com/sunmeetgill/" TargetMode="External"/><Relationship Id="rId119" Type="http://schemas.openxmlformats.org/officeDocument/2006/relationships/hyperlink" Target="https://www.instagram.com/wander.da/" TargetMode="External"/><Relationship Id="rId44" Type="http://schemas.openxmlformats.org/officeDocument/2006/relationships/hyperlink" Target="https://www.instagram.com/k2hlal/" TargetMode="External"/><Relationship Id="rId65" Type="http://schemas.openxmlformats.org/officeDocument/2006/relationships/hyperlink" Target="https://www.instagram.com/vishali_jaikumar/?hl=en" TargetMode="External"/><Relationship Id="rId86" Type="http://schemas.openxmlformats.org/officeDocument/2006/relationships/hyperlink" Target="https://www.instagram.com/kaashseakash/?hl=en" TargetMode="External"/><Relationship Id="rId130" Type="http://schemas.openxmlformats.org/officeDocument/2006/relationships/hyperlink" Target="https://www.instagram.com/peeping_lens/" TargetMode="External"/><Relationship Id="rId151" Type="http://schemas.openxmlformats.org/officeDocument/2006/relationships/hyperlink" Target="https://www.instagram.com/feedmi_/" TargetMode="External"/><Relationship Id="rId172" Type="http://schemas.openxmlformats.org/officeDocument/2006/relationships/hyperlink" Target="https://www.instagram.com/sushi1983/" TargetMode="External"/><Relationship Id="rId193" Type="http://schemas.openxmlformats.org/officeDocument/2006/relationships/hyperlink" Target="https://www.instagram.com/gabru_meme/" TargetMode="External"/><Relationship Id="rId13" Type="http://schemas.openxmlformats.org/officeDocument/2006/relationships/hyperlink" Target="https://www.instagram.com/jm_sandoval/" TargetMode="External"/><Relationship Id="rId109" Type="http://schemas.openxmlformats.org/officeDocument/2006/relationships/hyperlink" Target="https://www.instagram.com/travelwithswarnali/" TargetMode="External"/><Relationship Id="rId34" Type="http://schemas.openxmlformats.org/officeDocument/2006/relationships/hyperlink" Target="https://www.instagram.com/sunilpandaofficial/" TargetMode="External"/><Relationship Id="rId55" Type="http://schemas.openxmlformats.org/officeDocument/2006/relationships/hyperlink" Target="https://www.instagram.com/hannaskhan/?hl=en" TargetMode="External"/><Relationship Id="rId76" Type="http://schemas.openxmlformats.org/officeDocument/2006/relationships/hyperlink" Target="https://www.instagram.com/rajeshwarigayakwad/" TargetMode="External"/><Relationship Id="rId97" Type="http://schemas.openxmlformats.org/officeDocument/2006/relationships/hyperlink" Target="https://www.instagram.com/wanderingmonkk/" TargetMode="External"/><Relationship Id="rId120" Type="http://schemas.openxmlformats.org/officeDocument/2006/relationships/hyperlink" Target="https://www.instagram.com/the.shutter.and.the.eye/" TargetMode="External"/><Relationship Id="rId141" Type="http://schemas.openxmlformats.org/officeDocument/2006/relationships/hyperlink" Target="https://www.instagram.com/metapulkit/" TargetMode="External"/><Relationship Id="rId7" Type="http://schemas.openxmlformats.org/officeDocument/2006/relationships/hyperlink" Target="https://www.instagram.com/bakarmax/" TargetMode="External"/><Relationship Id="rId71" Type="http://schemas.openxmlformats.org/officeDocument/2006/relationships/hyperlink" Target="https://www.instagram.com/choudharyvedant/" TargetMode="External"/><Relationship Id="rId92" Type="http://schemas.openxmlformats.org/officeDocument/2006/relationships/hyperlink" Target="https://www.instagram.com/careerwithanjali/" TargetMode="External"/><Relationship Id="rId162" Type="http://schemas.openxmlformats.org/officeDocument/2006/relationships/hyperlink" Target="https://www.instagram.com/lakhanmaheshwari24/" TargetMode="External"/><Relationship Id="rId183" Type="http://schemas.openxmlformats.org/officeDocument/2006/relationships/hyperlink" Target="https://www.instagram.com/seedhemaut/" TargetMode="External"/><Relationship Id="rId2" Type="http://schemas.openxmlformats.org/officeDocument/2006/relationships/hyperlink" Target="https://www.instagram.com/that.crazy.doodler/" TargetMode="External"/><Relationship Id="rId29" Type="http://schemas.openxmlformats.org/officeDocument/2006/relationships/hyperlink" Target="https://www.instagram.com/sanjeetbudhwar_official/?hl=en" TargetMode="External"/><Relationship Id="rId24" Type="http://schemas.openxmlformats.org/officeDocument/2006/relationships/hyperlink" Target="https://www.instagram.com/resuscitateindia/" TargetMode="External"/><Relationship Id="rId40" Type="http://schemas.openxmlformats.org/officeDocument/2006/relationships/hyperlink" Target="https://www.instagram.com/iharnoor/?hl=en" TargetMode="External"/><Relationship Id="rId45" Type="http://schemas.openxmlformats.org/officeDocument/2006/relationships/hyperlink" Target="https://www.instagram.com/malsart/" TargetMode="External"/><Relationship Id="rId66" Type="http://schemas.openxmlformats.org/officeDocument/2006/relationships/hyperlink" Target="https://www.instagram.com/blendbyneesh/?hl=en" TargetMode="External"/><Relationship Id="rId87" Type="http://schemas.openxmlformats.org/officeDocument/2006/relationships/hyperlink" Target="https://www.instagram.com/gaurav_jainofficial?igshid=YmMyMTA2M2Y%3D" TargetMode="External"/><Relationship Id="rId110" Type="http://schemas.openxmlformats.org/officeDocument/2006/relationships/hyperlink" Target="https://www.instagram.com/explorishh/" TargetMode="External"/><Relationship Id="rId115" Type="http://schemas.openxmlformats.org/officeDocument/2006/relationships/hyperlink" Target="https://www.instagram.com/bong_connected/" TargetMode="External"/><Relationship Id="rId131" Type="http://schemas.openxmlformats.org/officeDocument/2006/relationships/hyperlink" Target="https://www.instagram.com/sailing_amrutha/" TargetMode="External"/><Relationship Id="rId136" Type="http://schemas.openxmlformats.org/officeDocument/2006/relationships/hyperlink" Target="https://www.instagram.com/techykartik_/" TargetMode="External"/><Relationship Id="rId157" Type="http://schemas.openxmlformats.org/officeDocument/2006/relationships/hyperlink" Target="https://www.instagram.com/nagpur_buzz/" TargetMode="External"/><Relationship Id="rId178" Type="http://schemas.openxmlformats.org/officeDocument/2006/relationships/hyperlink" Target="https://www.instagram.com/thecrazydaisy/" TargetMode="External"/><Relationship Id="rId61" Type="http://schemas.openxmlformats.org/officeDocument/2006/relationships/hyperlink" Target="https://www.instagram.com/_simransawant/?hl=en" TargetMode="External"/><Relationship Id="rId82" Type="http://schemas.openxmlformats.org/officeDocument/2006/relationships/hyperlink" Target="https://www.instagram.com/your_cabuddy/?hl=en" TargetMode="External"/><Relationship Id="rId152" Type="http://schemas.openxmlformats.org/officeDocument/2006/relationships/hyperlink" Target="https://www.instagram.com/whatthetwinssate/" TargetMode="External"/><Relationship Id="rId173" Type="http://schemas.openxmlformats.org/officeDocument/2006/relationships/hyperlink" Target="https://www.instagram.com/seeratkaur.h/" TargetMode="External"/><Relationship Id="rId194" Type="http://schemas.openxmlformats.org/officeDocument/2006/relationships/hyperlink" Target="https://www.instagram.com/mimixtemplates/" TargetMode="External"/><Relationship Id="rId199" Type="http://schemas.openxmlformats.org/officeDocument/2006/relationships/hyperlink" Target="https://www.instagram.com/techbits__/" TargetMode="External"/><Relationship Id="rId19" Type="http://schemas.openxmlformats.org/officeDocument/2006/relationships/hyperlink" Target="https://www.instagram.com/_singh_meghna_16/?hl=en" TargetMode="External"/><Relationship Id="rId14" Type="http://schemas.openxmlformats.org/officeDocument/2006/relationships/hyperlink" Target="https://www.instagram.com/rahiiaana/" TargetMode="External"/><Relationship Id="rId30" Type="http://schemas.openxmlformats.org/officeDocument/2006/relationships/hyperlink" Target="https://www.instagram.com/half_pancreas/" TargetMode="External"/><Relationship Id="rId35" Type="http://schemas.openxmlformats.org/officeDocument/2006/relationships/hyperlink" Target="https://www.instagram.com/insightssb/following/?hl=en" TargetMode="External"/><Relationship Id="rId56" Type="http://schemas.openxmlformats.org/officeDocument/2006/relationships/hyperlink" Target="https://www.instagram.com/drgeetika/?hl=en" TargetMode="External"/><Relationship Id="rId77" Type="http://schemas.openxmlformats.org/officeDocument/2006/relationships/hyperlink" Target="https://www.instagram.com/p9ashwini/" TargetMode="External"/><Relationship Id="rId100" Type="http://schemas.openxmlformats.org/officeDocument/2006/relationships/hyperlink" Target="https://www.instagram.com/shrutii.lanjekar/" TargetMode="External"/><Relationship Id="rId105" Type="http://schemas.openxmlformats.org/officeDocument/2006/relationships/hyperlink" Target="https://www.instagram.com/radhikaa.khannaa/" TargetMode="External"/><Relationship Id="rId126" Type="http://schemas.openxmlformats.org/officeDocument/2006/relationships/hyperlink" Target="https://www.instagram.com/__taste__and__travel__/" TargetMode="External"/><Relationship Id="rId147" Type="http://schemas.openxmlformats.org/officeDocument/2006/relationships/hyperlink" Target="https://www.instagram.com/taste_toh_karo/" TargetMode="External"/><Relationship Id="rId168" Type="http://schemas.openxmlformats.org/officeDocument/2006/relationships/hyperlink" Target="https://www.instagram.com/iamvrushalichavan/" TargetMode="External"/><Relationship Id="rId8" Type="http://schemas.openxmlformats.org/officeDocument/2006/relationships/hyperlink" Target="https://www.instagram.com/corporatcomics/" TargetMode="External"/><Relationship Id="rId51" Type="http://schemas.openxmlformats.org/officeDocument/2006/relationships/hyperlink" Target="https://www.instagram.com/nishitakhannaa/" TargetMode="External"/><Relationship Id="rId72" Type="http://schemas.openxmlformats.org/officeDocument/2006/relationships/hyperlink" Target="https://www.instagram.com/mohitchauhan__/" TargetMode="External"/><Relationship Id="rId93" Type="http://schemas.openxmlformats.org/officeDocument/2006/relationships/hyperlink" Target="https://www.instagram.com/careerwithrishab/" TargetMode="External"/><Relationship Id="rId98" Type="http://schemas.openxmlformats.org/officeDocument/2006/relationships/hyperlink" Target="https://www.instagram.com/jessysingh09/" TargetMode="External"/><Relationship Id="rId121" Type="http://schemas.openxmlformats.org/officeDocument/2006/relationships/hyperlink" Target="https://www.instagram.com/thakur_udayy/" TargetMode="External"/><Relationship Id="rId142" Type="http://schemas.openxmlformats.org/officeDocument/2006/relationships/hyperlink" Target="https://www.instagram.com/saumraj117/" TargetMode="External"/><Relationship Id="rId163" Type="http://schemas.openxmlformats.org/officeDocument/2006/relationships/hyperlink" Target="https://www.instagram.com/mr.talkstock/" TargetMode="External"/><Relationship Id="rId184" Type="http://schemas.openxmlformats.org/officeDocument/2006/relationships/hyperlink" Target="https://www.instagram.com/chaardiwaari/" TargetMode="External"/><Relationship Id="rId189" Type="http://schemas.openxmlformats.org/officeDocument/2006/relationships/hyperlink" Target="https://www.instagram.com/gajodharsinghcool/" TargetMode="External"/><Relationship Id="rId3" Type="http://schemas.openxmlformats.org/officeDocument/2006/relationships/hyperlink" Target="https://www.instagram.com/artbyoviya/" TargetMode="External"/><Relationship Id="rId25" Type="http://schemas.openxmlformats.org/officeDocument/2006/relationships/hyperlink" Target="https://www.instagram.com/naina_uttam/" TargetMode="External"/><Relationship Id="rId46" Type="http://schemas.openxmlformats.org/officeDocument/2006/relationships/hyperlink" Target="https://www.instagram.com/rajat.artmarketing/" TargetMode="External"/><Relationship Id="rId67" Type="http://schemas.openxmlformats.org/officeDocument/2006/relationships/hyperlink" Target="https://www.instagram.com/harshallkunwwar/?hl=en" TargetMode="External"/><Relationship Id="rId116" Type="http://schemas.openxmlformats.org/officeDocument/2006/relationships/hyperlink" Target="https://www.instagram.com/rawdiaries.in/" TargetMode="External"/><Relationship Id="rId137" Type="http://schemas.openxmlformats.org/officeDocument/2006/relationships/hyperlink" Target="https://www.instagram.com/bhat.tech/" TargetMode="External"/><Relationship Id="rId158" Type="http://schemas.openxmlformats.org/officeDocument/2006/relationships/hyperlink" Target="https://www.instagram.com/victual_diaries/" TargetMode="External"/><Relationship Id="rId20" Type="http://schemas.openxmlformats.org/officeDocument/2006/relationships/hyperlink" Target="https://www.instagram.com/swethasubbiah/?hl=en" TargetMode="External"/><Relationship Id="rId41" Type="http://schemas.openxmlformats.org/officeDocument/2006/relationships/hyperlink" Target="https://www.instagram.com/sailing_amrutha/" TargetMode="External"/><Relationship Id="rId62" Type="http://schemas.openxmlformats.org/officeDocument/2006/relationships/hyperlink" Target="https://www.instagram.com/eltonjfernandez/?hl=en" TargetMode="External"/><Relationship Id="rId83" Type="http://schemas.openxmlformats.org/officeDocument/2006/relationships/hyperlink" Target="https://www.instagram.com/rajat_aroraofficial/?hl=en" TargetMode="External"/><Relationship Id="rId88" Type="http://schemas.openxmlformats.org/officeDocument/2006/relationships/hyperlink" Target="https://www.instagram.com/mathematically_inclined_/" TargetMode="External"/><Relationship Id="rId111" Type="http://schemas.openxmlformats.org/officeDocument/2006/relationships/hyperlink" Target="https://www.instagram.com/soultravel_vipan/" TargetMode="External"/><Relationship Id="rId132" Type="http://schemas.openxmlformats.org/officeDocument/2006/relationships/hyperlink" Target="https://www.instagram.com/iragib/" TargetMode="External"/><Relationship Id="rId153" Type="http://schemas.openxmlformats.org/officeDocument/2006/relationships/hyperlink" Target="https://www.instagram.com/divitya_dalwani/" TargetMode="External"/><Relationship Id="rId174" Type="http://schemas.openxmlformats.org/officeDocument/2006/relationships/hyperlink" Target="https://www.instagram.com/gxrnoor/" TargetMode="External"/><Relationship Id="rId179" Type="http://schemas.openxmlformats.org/officeDocument/2006/relationships/hyperlink" Target="https://www.instagram.com/mary.ann.alexander/" TargetMode="External"/><Relationship Id="rId195" Type="http://schemas.openxmlformats.org/officeDocument/2006/relationships/hyperlink" Target="https://www.instagram.com/indiacricket90410/" TargetMode="External"/><Relationship Id="rId190" Type="http://schemas.openxmlformats.org/officeDocument/2006/relationships/hyperlink" Target="https://www.instagram.com/memetentacionnn/" TargetMode="External"/><Relationship Id="rId15" Type="http://schemas.openxmlformats.org/officeDocument/2006/relationships/hyperlink" Target="https://www.instagram.com/shantanudhope/?hl=en" TargetMode="External"/><Relationship Id="rId36" Type="http://schemas.openxmlformats.org/officeDocument/2006/relationships/hyperlink" Target="https://www.instagram.com/neharanglani_/?hl=en" TargetMode="External"/><Relationship Id="rId57" Type="http://schemas.openxmlformats.org/officeDocument/2006/relationships/hyperlink" Target="https://www.instagram.com/thehdose/?hl=en" TargetMode="External"/><Relationship Id="rId106" Type="http://schemas.openxmlformats.org/officeDocument/2006/relationships/hyperlink" Target="https://www.instagram.com/sampadayadavv/" TargetMode="External"/><Relationship Id="rId127" Type="http://schemas.openxmlformats.org/officeDocument/2006/relationships/hyperlink" Target="https://www.instagram.com/priyanka.shingadee/" TargetMode="External"/><Relationship Id="rId10" Type="http://schemas.openxmlformats.org/officeDocument/2006/relationships/hyperlink" Target="https://www.instagram.com/the__palette__/" TargetMode="External"/><Relationship Id="rId31" Type="http://schemas.openxmlformats.org/officeDocument/2006/relationships/hyperlink" Target="https://www.instagram.com/abhinavmukund/" TargetMode="External"/><Relationship Id="rId52" Type="http://schemas.openxmlformats.org/officeDocument/2006/relationships/hyperlink" Target="https://www.instagram.com/parnika_tomar/" TargetMode="External"/><Relationship Id="rId73" Type="http://schemas.openxmlformats.org/officeDocument/2006/relationships/hyperlink" Target="https://www.instagram.com/dr_neuro_nerd/" TargetMode="External"/><Relationship Id="rId78" Type="http://schemas.openxmlformats.org/officeDocument/2006/relationships/hyperlink" Target="https://www.instagram.com/rajender_singh_nain.____/" TargetMode="External"/><Relationship Id="rId94" Type="http://schemas.openxmlformats.org/officeDocument/2006/relationships/hyperlink" Target="https://www.instagram.com/learningwithlakshya/" TargetMode="External"/><Relationship Id="rId99" Type="http://schemas.openxmlformats.org/officeDocument/2006/relationships/hyperlink" Target="https://www.instagram.com/journeyrouters/" TargetMode="External"/><Relationship Id="rId101" Type="http://schemas.openxmlformats.org/officeDocument/2006/relationships/hyperlink" Target="https://www.instagram.com/sayannath/" TargetMode="External"/><Relationship Id="rId122" Type="http://schemas.openxmlformats.org/officeDocument/2006/relationships/hyperlink" Target="https://www.instagram.com/haris_wanderlust/" TargetMode="External"/><Relationship Id="rId143" Type="http://schemas.openxmlformats.org/officeDocument/2006/relationships/hyperlink" Target="https://www.instagram.com/pahadigaming/" TargetMode="External"/><Relationship Id="rId148" Type="http://schemas.openxmlformats.org/officeDocument/2006/relationships/hyperlink" Target="https://www.instagram.com/foodofprashu/" TargetMode="External"/><Relationship Id="rId164" Type="http://schemas.openxmlformats.org/officeDocument/2006/relationships/hyperlink" Target="https://www.instagram.com/financewithmanveer/" TargetMode="External"/><Relationship Id="rId169" Type="http://schemas.openxmlformats.org/officeDocument/2006/relationships/hyperlink" Target="https://www.instagram.com/i_am_princegupta/reels/" TargetMode="External"/><Relationship Id="rId185" Type="http://schemas.openxmlformats.org/officeDocument/2006/relationships/hyperlink" Target="https://www.instagram.com/skrrtt.skrrrt/" TargetMode="External"/><Relationship Id="rId4" Type="http://schemas.openxmlformats.org/officeDocument/2006/relationships/hyperlink" Target="https://www.instagram.com/riya_creations27/" TargetMode="External"/><Relationship Id="rId9" Type="http://schemas.openxmlformats.org/officeDocument/2006/relationships/hyperlink" Target="https://www.instagram.com/artsy_tahura/" TargetMode="External"/><Relationship Id="rId180" Type="http://schemas.openxmlformats.org/officeDocument/2006/relationships/hyperlink" Target="https://www.instagram.com/shahrulemusic/" TargetMode="External"/><Relationship Id="rId26" Type="http://schemas.openxmlformats.org/officeDocument/2006/relationships/hyperlink" Target="https://www.instagram.com/tejasshirse/" TargetMode="External"/><Relationship Id="rId47" Type="http://schemas.openxmlformats.org/officeDocument/2006/relationships/hyperlink" Target="https://www.instagram.com/artbynavnita/" TargetMode="External"/><Relationship Id="rId68" Type="http://schemas.openxmlformats.org/officeDocument/2006/relationships/hyperlink" Target="https://www.instagram.com/justfit_027/?hl=en" TargetMode="External"/><Relationship Id="rId89" Type="http://schemas.openxmlformats.org/officeDocument/2006/relationships/hyperlink" Target="https://www.instagram.com/jatanshah.in/?hl=en" TargetMode="External"/><Relationship Id="rId112" Type="http://schemas.openxmlformats.org/officeDocument/2006/relationships/hyperlink" Target="https://www.instagram.com/hungrycruisers/" TargetMode="External"/><Relationship Id="rId133" Type="http://schemas.openxmlformats.org/officeDocument/2006/relationships/hyperlink" Target="https://www.instagram.com/mrkadakman/" TargetMode="External"/><Relationship Id="rId154" Type="http://schemas.openxmlformats.org/officeDocument/2006/relationships/hyperlink" Target="https://www.instagram.com/be_my_fooddiiee/" TargetMode="External"/><Relationship Id="rId175" Type="http://schemas.openxmlformats.org/officeDocument/2006/relationships/hyperlink" Target="https://www.instagram.com/alinanamazi/" TargetMode="External"/><Relationship Id="rId196" Type="http://schemas.openxmlformats.org/officeDocument/2006/relationships/hyperlink" Target="https://www.instagram.com/bmsx2gang/" TargetMode="External"/><Relationship Id="rId16" Type="http://schemas.openxmlformats.org/officeDocument/2006/relationships/hyperlink" Target="https://www.instagram.com/trishalalovebug/?hl=en" TargetMode="External"/><Relationship Id="rId37" Type="http://schemas.openxmlformats.org/officeDocument/2006/relationships/hyperlink" Target="https://www.instagram.com/jobs4fresher/?hl=en" TargetMode="External"/><Relationship Id="rId58" Type="http://schemas.openxmlformats.org/officeDocument/2006/relationships/hyperlink" Target="https://www.instagram.com/ashwiniisharmaa/?hl=en" TargetMode="External"/><Relationship Id="rId79" Type="http://schemas.openxmlformats.org/officeDocument/2006/relationships/hyperlink" Target="https://www.instagram.com/krishan.olla.98/" TargetMode="External"/><Relationship Id="rId102" Type="http://schemas.openxmlformats.org/officeDocument/2006/relationships/hyperlink" Target="https://www.instagram.com/everestbasecamptrek/" TargetMode="External"/><Relationship Id="rId123" Type="http://schemas.openxmlformats.org/officeDocument/2006/relationships/hyperlink" Target="https://www.instagram.com/breathtaking.postcards/" TargetMode="External"/><Relationship Id="rId144" Type="http://schemas.openxmlformats.org/officeDocument/2006/relationships/hyperlink" Target="https://www.instagram.com/ub_motey12/" TargetMode="External"/><Relationship Id="rId90" Type="http://schemas.openxmlformats.org/officeDocument/2006/relationships/hyperlink" Target="https://www.instagram.com/nabilajamal_/" TargetMode="External"/><Relationship Id="rId165" Type="http://schemas.openxmlformats.org/officeDocument/2006/relationships/hyperlink" Target="https://www.instagram.com/forexmotivations/" TargetMode="External"/><Relationship Id="rId186" Type="http://schemas.openxmlformats.org/officeDocument/2006/relationships/hyperlink" Target="https://www.instagram.com/hoezaay/" TargetMode="External"/><Relationship Id="rId27" Type="http://schemas.openxmlformats.org/officeDocument/2006/relationships/hyperlink" Target="https://www.instagram.com/yogveer27/?hl=en" TargetMode="External"/><Relationship Id="rId48" Type="http://schemas.openxmlformats.org/officeDocument/2006/relationships/hyperlink" Target="https://www.instagram.com/art.by.ashwin/" TargetMode="External"/><Relationship Id="rId69" Type="http://schemas.openxmlformats.org/officeDocument/2006/relationships/hyperlink" Target="https://www.instagram.com/anshukayoga/?hl=en" TargetMode="External"/><Relationship Id="rId113" Type="http://schemas.openxmlformats.org/officeDocument/2006/relationships/hyperlink" Target="https://www.instagram.com/suhailcasm/" TargetMode="External"/><Relationship Id="rId134" Type="http://schemas.openxmlformats.org/officeDocument/2006/relationships/hyperlink" Target="https://www.instagram.com/gorkeypatwal/" TargetMode="External"/><Relationship Id="rId80" Type="http://schemas.openxmlformats.org/officeDocument/2006/relationships/hyperlink" Target="https://www.instagram.com/kunalkaushik_/" TargetMode="External"/><Relationship Id="rId155" Type="http://schemas.openxmlformats.org/officeDocument/2006/relationships/hyperlink" Target="https://www.instagram.com/mbs.mancave/" TargetMode="External"/><Relationship Id="rId176" Type="http://schemas.openxmlformats.org/officeDocument/2006/relationships/hyperlink" Target="https://www.instagram.com/parikramaindia/" TargetMode="External"/><Relationship Id="rId197" Type="http://schemas.openxmlformats.org/officeDocument/2006/relationships/hyperlink" Target="https://www.instagram.com/anime.zome/" TargetMode="External"/><Relationship Id="rId17" Type="http://schemas.openxmlformats.org/officeDocument/2006/relationships/hyperlink" Target="https://www.instagram.com/shweshetty/?hl=en" TargetMode="External"/><Relationship Id="rId38" Type="http://schemas.openxmlformats.org/officeDocument/2006/relationships/hyperlink" Target="https://www.instagram.com/dressbetter.in/?hl=en" TargetMode="External"/><Relationship Id="rId59" Type="http://schemas.openxmlformats.org/officeDocument/2006/relationships/hyperlink" Target="https://www.instagram.com/barshapatra_17/?hl=en" TargetMode="External"/><Relationship Id="rId103" Type="http://schemas.openxmlformats.org/officeDocument/2006/relationships/hyperlink" Target="https://www.instagram.com/bhukkad_yatri/" TargetMode="External"/><Relationship Id="rId124" Type="http://schemas.openxmlformats.org/officeDocument/2006/relationships/hyperlink" Target="https://www.instagram.com/atickettotravel/" TargetMode="External"/><Relationship Id="rId70" Type="http://schemas.openxmlformats.org/officeDocument/2006/relationships/hyperlink" Target="https://www.instagram.com/health.with.vg/" TargetMode="External"/><Relationship Id="rId91" Type="http://schemas.openxmlformats.org/officeDocument/2006/relationships/hyperlink" Target="https://www.instagram.com/ayushwadhwa/" TargetMode="External"/><Relationship Id="rId145" Type="http://schemas.openxmlformats.org/officeDocument/2006/relationships/hyperlink" Target="https://www.instagram.com/eat.around.the.city/" TargetMode="External"/><Relationship Id="rId166" Type="http://schemas.openxmlformats.org/officeDocument/2006/relationships/hyperlink" Target="https://www.instagram.com/finshots.in/" TargetMode="External"/><Relationship Id="rId187" Type="http://schemas.openxmlformats.org/officeDocument/2006/relationships/hyperlink" Target="https://www.instagram.com/hahahahardikkk/" TargetMode="External"/><Relationship Id="rId1" Type="http://schemas.openxmlformats.org/officeDocument/2006/relationships/hyperlink" Target="https://www.instagram.com/merakibylalitaiyer/" TargetMode="External"/><Relationship Id="rId28" Type="http://schemas.openxmlformats.org/officeDocument/2006/relationships/hyperlink" Target="https://www.instagram.com/yoga_nikki30/?hl=en" TargetMode="External"/><Relationship Id="rId49" Type="http://schemas.openxmlformats.org/officeDocument/2006/relationships/hyperlink" Target="https://www.instagram.com/shaiyeelaaa_/" TargetMode="External"/><Relationship Id="rId114" Type="http://schemas.openxmlformats.org/officeDocument/2006/relationships/hyperlink" Target="https://www.instagram.com/maahieway/" TargetMode="External"/><Relationship Id="rId60" Type="http://schemas.openxmlformats.org/officeDocument/2006/relationships/hyperlink" Target="https://www.instagram.com/linesandlashes/?hl=en" TargetMode="External"/><Relationship Id="rId81" Type="http://schemas.openxmlformats.org/officeDocument/2006/relationships/hyperlink" Target="https://www.instagram.com/mik_fx/" TargetMode="External"/><Relationship Id="rId135" Type="http://schemas.openxmlformats.org/officeDocument/2006/relationships/hyperlink" Target="https://www.instagram.com/maan_boruah/" TargetMode="External"/><Relationship Id="rId156" Type="http://schemas.openxmlformats.org/officeDocument/2006/relationships/hyperlink" Target="https://www.instagram.com/mistertikku/" TargetMode="External"/><Relationship Id="rId177" Type="http://schemas.openxmlformats.org/officeDocument/2006/relationships/hyperlink" Target="https://www.instagram.com/swarathma/" TargetMode="External"/><Relationship Id="rId198" Type="http://schemas.openxmlformats.org/officeDocument/2006/relationships/hyperlink" Target="https://www.instagram.com/indiansoninternetx2/" TargetMode="External"/><Relationship Id="rId18" Type="http://schemas.openxmlformats.org/officeDocument/2006/relationships/hyperlink" Target="https://www.instagram.com/senlakshya/?hl=en" TargetMode="External"/><Relationship Id="rId39" Type="http://schemas.openxmlformats.org/officeDocument/2006/relationships/hyperlink" Target="https://www.instagram.com/vanityunapolog9tiq_stylist/?hl=en" TargetMode="External"/><Relationship Id="rId50" Type="http://schemas.openxmlformats.org/officeDocument/2006/relationships/hyperlink" Target="https://www.instagram.com/tantanni/" TargetMode="External"/><Relationship Id="rId104" Type="http://schemas.openxmlformats.org/officeDocument/2006/relationships/hyperlink" Target="https://www.instagram.com/bhukkad.yatri/" TargetMode="External"/><Relationship Id="rId125" Type="http://schemas.openxmlformats.org/officeDocument/2006/relationships/hyperlink" Target="https://www.instagram.com/bbuzzz08/" TargetMode="External"/><Relationship Id="rId146" Type="http://schemas.openxmlformats.org/officeDocument/2006/relationships/hyperlink" Target="https://www.instagram.com/yet_anotherfoodblogger/" TargetMode="External"/><Relationship Id="rId167" Type="http://schemas.openxmlformats.org/officeDocument/2006/relationships/hyperlink" Target="https://www.instagram.com/mayureshwadkar/" TargetMode="External"/><Relationship Id="rId188" Type="http://schemas.openxmlformats.org/officeDocument/2006/relationships/hyperlink" Target="https://www.instagram.com/baekooof/" TargetMode="Externa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6.xml"/><Relationship Id="rId7" Type="http://schemas.microsoft.com/office/2007/relationships/slicer" Target="../slicers/slicer4.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drawing" Target="../drawings/drawing9.xml"/><Relationship Id="rId5" Type="http://schemas.openxmlformats.org/officeDocument/2006/relationships/printerSettings" Target="../printerSettings/printerSettings2.bin"/><Relationship Id="rId4"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119D2-E622-481F-9846-ADD388A91733}">
  <sheetPr codeName="Sheet1"/>
  <dimension ref="A1:Y40"/>
  <sheetViews>
    <sheetView tabSelected="1" zoomScale="84" zoomScaleNormal="84" workbookViewId="0">
      <selection activeCell="G8" sqref="G8"/>
    </sheetView>
  </sheetViews>
  <sheetFormatPr defaultRowHeight="16"/>
  <cols>
    <col min="2" max="2" width="21.1796875" bestFit="1" customWidth="1"/>
    <col min="3" max="3" width="22.54296875" bestFit="1" customWidth="1"/>
    <col min="5" max="5" width="8.54296875" bestFit="1" customWidth="1"/>
    <col min="6" max="6" width="11.81640625" bestFit="1" customWidth="1"/>
    <col min="7" max="7" width="9.453125" bestFit="1" customWidth="1"/>
    <col min="8" max="8" width="13.453125" bestFit="1" customWidth="1"/>
    <col min="9" max="9" width="14.453125" bestFit="1" customWidth="1"/>
    <col min="10" max="10" width="34.453125" bestFit="1" customWidth="1"/>
    <col min="11" max="11" width="12.7265625" bestFit="1" customWidth="1"/>
    <col min="12" max="12" width="10.54296875" bestFit="1" customWidth="1"/>
    <col min="13" max="13" width="17.453125" bestFit="1" customWidth="1"/>
    <col min="14" max="14" width="6.7265625" bestFit="1" customWidth="1"/>
    <col min="15" max="15" width="14.453125" bestFit="1" customWidth="1"/>
    <col min="16" max="16" width="15.1796875" bestFit="1" customWidth="1"/>
    <col min="17" max="17" width="25.7265625" bestFit="1" customWidth="1"/>
    <col min="18" max="18" width="12.54296875" bestFit="1" customWidth="1"/>
    <col min="19" max="19" width="27.54296875" bestFit="1" customWidth="1"/>
    <col min="20" max="20" width="20.81640625" bestFit="1" customWidth="1"/>
    <col min="21" max="21" width="20.1796875" bestFit="1" customWidth="1"/>
    <col min="22" max="22" width="26.7265625" bestFit="1" customWidth="1"/>
    <col min="23" max="23" width="14.81640625" bestFit="1" customWidth="1"/>
    <col min="24" max="24" width="22.1796875" bestFit="1" customWidth="1"/>
    <col min="25" max="25" width="14.26953125" style="106" bestFit="1" customWidth="1"/>
  </cols>
  <sheetData>
    <row r="1" spans="1:25" s="264" customFormat="1">
      <c r="Y1" s="269"/>
    </row>
    <row r="2" spans="1:25" s="264" customFormat="1" ht="16.5" thickBot="1">
      <c r="Y2" s="269"/>
    </row>
    <row r="3" spans="1:25" thickBot="1">
      <c r="A3" s="423" t="s">
        <v>0</v>
      </c>
      <c r="B3" s="427" t="s">
        <v>1</v>
      </c>
      <c r="C3" s="7" t="s">
        <v>2</v>
      </c>
      <c r="D3" s="6" t="s">
        <v>3</v>
      </c>
      <c r="E3" s="7" t="s">
        <v>4</v>
      </c>
      <c r="F3" s="6" t="s">
        <v>5</v>
      </c>
      <c r="G3" s="6" t="s">
        <v>6</v>
      </c>
      <c r="H3" s="7" t="s">
        <v>7</v>
      </c>
      <c r="I3" s="5" t="s">
        <v>8</v>
      </c>
      <c r="J3" s="424" t="s">
        <v>9</v>
      </c>
      <c r="K3" s="425" t="s">
        <v>10</v>
      </c>
      <c r="L3" s="1" t="s">
        <v>11</v>
      </c>
      <c r="M3" s="2" t="s">
        <v>12</v>
      </c>
      <c r="N3" s="3" t="s">
        <v>13</v>
      </c>
      <c r="O3" s="2" t="s">
        <v>14</v>
      </c>
      <c r="P3" s="4" t="s">
        <v>15</v>
      </c>
      <c r="Q3" s="5" t="s">
        <v>16</v>
      </c>
      <c r="R3" s="5" t="s">
        <v>17</v>
      </c>
      <c r="S3" s="6" t="s">
        <v>18</v>
      </c>
      <c r="T3" s="7" t="s">
        <v>19</v>
      </c>
      <c r="U3" s="6" t="s">
        <v>20</v>
      </c>
      <c r="V3" s="8" t="s">
        <v>21</v>
      </c>
      <c r="W3" s="6" t="s">
        <v>22</v>
      </c>
      <c r="X3" s="7" t="s">
        <v>23</v>
      </c>
      <c r="Y3" s="426" t="s">
        <v>24</v>
      </c>
    </row>
    <row r="4" spans="1:25">
      <c r="A4" t="str">
        <f>"SC" &amp; TEXT(ROW(B4), "000") &amp; LEFT(J4, 1)</f>
        <v>SC004K</v>
      </c>
      <c r="B4" s="9" t="s">
        <v>25</v>
      </c>
      <c r="C4" s="10" t="s">
        <v>26</v>
      </c>
      <c r="D4" s="260">
        <v>31</v>
      </c>
      <c r="E4" s="9" t="s">
        <v>27</v>
      </c>
      <c r="F4" s="9" t="s">
        <v>28</v>
      </c>
      <c r="G4" s="11"/>
      <c r="H4" s="9"/>
      <c r="I4" s="9" t="str">
        <f>LOOKUP(K4, Mapping!$U$4:$U$6, Mapping!$T$4:$T$6)</f>
        <v>Micro</v>
      </c>
      <c r="J4" s="12" t="s">
        <v>29</v>
      </c>
      <c r="K4" s="13">
        <v>30900</v>
      </c>
      <c r="L4" s="108">
        <v>313700</v>
      </c>
      <c r="M4" s="109">
        <v>1.03E-2</v>
      </c>
      <c r="N4" s="110">
        <v>10</v>
      </c>
      <c r="O4" s="111">
        <v>5</v>
      </c>
      <c r="P4" s="111">
        <v>9</v>
      </c>
      <c r="Q4" s="9" cm="1">
        <f t="array" ref="Q4">_xlfn.IFS(I4="Nano",5000,I4="Micro",8000,I4="Macro",12000)</f>
        <v>8000</v>
      </c>
      <c r="R4" s="9" t="s">
        <v>30</v>
      </c>
      <c r="S4" s="9" t="s">
        <v>31</v>
      </c>
      <c r="T4" s="17">
        <v>45453</v>
      </c>
      <c r="U4" s="17">
        <v>45700</v>
      </c>
      <c r="V4" s="15">
        <f>IF(T4=0," ",(U4-T4)/30)</f>
        <v>8.2333333333333325</v>
      </c>
      <c r="W4" s="9"/>
      <c r="X4" s="9"/>
      <c r="Y4" s="106">
        <f>Rating!Q4</f>
        <v>6.2</v>
      </c>
    </row>
    <row r="5" spans="1:25">
      <c r="A5" t="str">
        <f t="shared" ref="A5:A27" si="0">"SC" &amp; TEXT(ROW(B5), "000") &amp; LEFT(J5, 1)</f>
        <v>SC005B</v>
      </c>
      <c r="B5" s="9" t="s">
        <v>32</v>
      </c>
      <c r="C5" s="10" t="s">
        <v>33</v>
      </c>
      <c r="D5" s="260">
        <v>29</v>
      </c>
      <c r="E5" s="9" t="s">
        <v>34</v>
      </c>
      <c r="F5" s="9" t="s">
        <v>35</v>
      </c>
      <c r="G5" s="9"/>
      <c r="H5" s="9"/>
      <c r="I5" s="9" t="str">
        <f>LOOKUP(K5, Mapping!$U$4:$U$6, Mapping!$T$4:$T$6)</f>
        <v>Micro</v>
      </c>
      <c r="J5" s="12" t="s">
        <v>36</v>
      </c>
      <c r="K5" s="13">
        <v>49800</v>
      </c>
      <c r="L5" s="108">
        <v>672500</v>
      </c>
      <c r="M5" s="112">
        <v>1.3599999999999999E-2</v>
      </c>
      <c r="N5" s="111">
        <v>8</v>
      </c>
      <c r="O5" s="111">
        <v>4</v>
      </c>
      <c r="P5" s="111">
        <v>7</v>
      </c>
      <c r="Q5" s="9" cm="1">
        <f t="array" ref="Q5">_xlfn.IFS(I5="Nano",5000,I5="Micro",8000,I5="Macro",12000)</f>
        <v>8000</v>
      </c>
      <c r="R5" s="9" t="s">
        <v>37</v>
      </c>
      <c r="S5" s="9" t="s">
        <v>31</v>
      </c>
      <c r="T5" s="17">
        <v>45705</v>
      </c>
      <c r="U5" s="17">
        <v>46043</v>
      </c>
      <c r="V5" s="15">
        <f t="shared" ref="V5:V27" si="1">IF(T5=0," ",(U5-T5)/30)</f>
        <v>11.266666666666667</v>
      </c>
      <c r="W5" s="9"/>
      <c r="X5" s="9"/>
      <c r="Y5" s="106">
        <f>Rating!Q5</f>
        <v>6.1</v>
      </c>
    </row>
    <row r="6" spans="1:25">
      <c r="A6" t="str">
        <f t="shared" si="0"/>
        <v>SC006E</v>
      </c>
      <c r="B6" s="16" t="s">
        <v>38</v>
      </c>
      <c r="C6" s="10" t="s">
        <v>39</v>
      </c>
      <c r="D6" s="260">
        <v>24</v>
      </c>
      <c r="E6" s="9" t="s">
        <v>34</v>
      </c>
      <c r="F6" s="9" t="s">
        <v>40</v>
      </c>
      <c r="G6" s="9"/>
      <c r="H6" s="9"/>
      <c r="I6" s="9" t="str">
        <f>LOOKUP(K6, Mapping!$U$4:$U$6, Mapping!$T$4:$T$6)</f>
        <v>Nano</v>
      </c>
      <c r="J6" s="12" t="s">
        <v>41</v>
      </c>
      <c r="K6" s="13">
        <v>11300</v>
      </c>
      <c r="L6" s="108">
        <v>116100</v>
      </c>
      <c r="M6" s="112">
        <v>1.03E-2</v>
      </c>
      <c r="N6" s="110">
        <v>8</v>
      </c>
      <c r="O6" s="111">
        <v>4</v>
      </c>
      <c r="P6" s="111">
        <v>7</v>
      </c>
      <c r="Q6" s="9" cm="1">
        <f t="array" ref="Q6">_xlfn.IFS(I6="Nano",5000,I6="Micro",8000,I6="Macro",12000)</f>
        <v>5000</v>
      </c>
      <c r="R6" s="9" t="s">
        <v>30</v>
      </c>
      <c r="S6" s="9" t="s">
        <v>31</v>
      </c>
      <c r="T6" s="17">
        <v>45334</v>
      </c>
      <c r="U6" s="17">
        <v>45455</v>
      </c>
      <c r="V6" s="15">
        <f t="shared" si="1"/>
        <v>4.0333333333333332</v>
      </c>
      <c r="W6" s="9"/>
      <c r="X6" s="9"/>
      <c r="Y6" s="106">
        <f>Rating!Q6</f>
        <v>5.3000000000000007</v>
      </c>
    </row>
    <row r="7" spans="1:25">
      <c r="A7" t="str">
        <f t="shared" si="0"/>
        <v>SC007G</v>
      </c>
      <c r="B7" s="9" t="s">
        <v>42</v>
      </c>
      <c r="C7" s="10" t="s">
        <v>43</v>
      </c>
      <c r="D7" s="260">
        <v>32</v>
      </c>
      <c r="E7" s="9" t="s">
        <v>34</v>
      </c>
      <c r="F7" s="9" t="s">
        <v>44</v>
      </c>
      <c r="G7" s="11"/>
      <c r="H7" s="9"/>
      <c r="I7" s="9" t="str">
        <f>LOOKUP(K7, Mapping!$U$4:$U$6, Mapping!$T$4:$T$6)</f>
        <v>Micro</v>
      </c>
      <c r="J7" s="12" t="s">
        <v>45</v>
      </c>
      <c r="K7" s="13">
        <v>52000</v>
      </c>
      <c r="L7" s="108">
        <v>14600</v>
      </c>
      <c r="M7" s="112">
        <v>6.8999999999999999E-3</v>
      </c>
      <c r="N7" s="110">
        <v>7</v>
      </c>
      <c r="O7" s="110">
        <v>4</v>
      </c>
      <c r="P7" s="110">
        <v>6</v>
      </c>
      <c r="Q7" s="9" cm="1">
        <f t="array" ref="Q7">_xlfn.IFS(I7="Nano",5000,I7="Micro",8000,I7="Macro",12000)</f>
        <v>8000</v>
      </c>
      <c r="R7" s="9" t="s">
        <v>30</v>
      </c>
      <c r="S7" s="9" t="s">
        <v>31</v>
      </c>
      <c r="T7" s="17">
        <v>45327</v>
      </c>
      <c r="U7" s="17">
        <v>45407</v>
      </c>
      <c r="V7" s="15">
        <f t="shared" si="1"/>
        <v>2.6666666666666665</v>
      </c>
      <c r="W7" s="9"/>
      <c r="X7" s="9"/>
      <c r="Y7" s="106">
        <f>Rating!Q7</f>
        <v>3.5</v>
      </c>
    </row>
    <row r="8" spans="1:25">
      <c r="A8" t="str">
        <f t="shared" si="0"/>
        <v>SC008B</v>
      </c>
      <c r="B8" s="9" t="s">
        <v>46</v>
      </c>
      <c r="C8" s="10" t="s">
        <v>47</v>
      </c>
      <c r="D8" s="260">
        <v>34</v>
      </c>
      <c r="E8" s="9" t="s">
        <v>27</v>
      </c>
      <c r="F8" s="9" t="s">
        <v>40</v>
      </c>
      <c r="G8" s="9"/>
      <c r="H8" s="9"/>
      <c r="I8" s="9" t="str">
        <f>LOOKUP(K8, Mapping!$U$4:$U$6, Mapping!$T$4:$T$6)</f>
        <v>Micro</v>
      </c>
      <c r="J8" s="12" t="s">
        <v>36</v>
      </c>
      <c r="K8" s="13">
        <v>46900</v>
      </c>
      <c r="L8" s="108">
        <v>43100</v>
      </c>
      <c r="M8" s="112">
        <v>1.0500000000000001E-2</v>
      </c>
      <c r="N8" s="110">
        <v>7</v>
      </c>
      <c r="O8" s="110">
        <v>5</v>
      </c>
      <c r="P8" s="110">
        <v>9</v>
      </c>
      <c r="Q8" s="9" cm="1">
        <f t="array" ref="Q8">_xlfn.IFS(I8="Nano",5000,I8="Micro",8000,I8="Macro",12000)</f>
        <v>8000</v>
      </c>
      <c r="R8" s="9" t="s">
        <v>37</v>
      </c>
      <c r="S8" s="9" t="s">
        <v>31</v>
      </c>
      <c r="T8" s="17">
        <v>45397</v>
      </c>
      <c r="U8" s="17">
        <v>45463</v>
      </c>
      <c r="V8" s="15">
        <f t="shared" si="1"/>
        <v>2.2000000000000002</v>
      </c>
      <c r="W8" s="9"/>
      <c r="X8" s="9"/>
      <c r="Y8" s="106">
        <f>Rating!Q8</f>
        <v>4.5</v>
      </c>
    </row>
    <row r="9" spans="1:25">
      <c r="A9" t="str">
        <f t="shared" si="0"/>
        <v>SC009F</v>
      </c>
      <c r="B9" s="9" t="s">
        <v>48</v>
      </c>
      <c r="C9" s="10" t="s">
        <v>49</v>
      </c>
      <c r="D9" s="260">
        <v>22</v>
      </c>
      <c r="E9" s="9" t="s">
        <v>27</v>
      </c>
      <c r="F9" s="9" t="s">
        <v>50</v>
      </c>
      <c r="G9" s="9"/>
      <c r="H9" s="9"/>
      <c r="I9" s="9" t="str">
        <f>LOOKUP(K9, Mapping!$U$4:$U$6, Mapping!$T$4:$T$6)</f>
        <v>Micro</v>
      </c>
      <c r="J9" s="12" t="s">
        <v>51</v>
      </c>
      <c r="K9" s="13">
        <v>42000</v>
      </c>
      <c r="L9" s="108">
        <v>134600</v>
      </c>
      <c r="M9" s="112">
        <v>1.6400000000000001E-2</v>
      </c>
      <c r="N9" s="111">
        <v>9</v>
      </c>
      <c r="O9" s="111">
        <v>4</v>
      </c>
      <c r="P9" s="111">
        <v>9</v>
      </c>
      <c r="Q9" s="9" cm="1">
        <f t="array" ref="Q9">_xlfn.IFS(I9="Nano",5000,I9="Micro",8000,I9="Macro",12000)</f>
        <v>8000</v>
      </c>
      <c r="R9" s="9" t="s">
        <v>37</v>
      </c>
      <c r="S9" s="9" t="s">
        <v>31</v>
      </c>
      <c r="T9" s="17">
        <v>45490</v>
      </c>
      <c r="U9" s="17">
        <v>45573</v>
      </c>
      <c r="V9" s="15">
        <f t="shared" si="1"/>
        <v>2.7666666666666666</v>
      </c>
      <c r="W9" s="9"/>
      <c r="X9" s="9"/>
      <c r="Y9" s="106">
        <f>Rating!Q9</f>
        <v>6</v>
      </c>
    </row>
    <row r="10" spans="1:25">
      <c r="A10" t="str">
        <f t="shared" si="0"/>
        <v>SC010H</v>
      </c>
      <c r="B10" s="9" t="s">
        <v>52</v>
      </c>
      <c r="C10" s="10" t="s">
        <v>53</v>
      </c>
      <c r="D10" s="260">
        <v>27</v>
      </c>
      <c r="E10" s="9" t="s">
        <v>27</v>
      </c>
      <c r="F10" s="9" t="s">
        <v>44</v>
      </c>
      <c r="G10" s="9"/>
      <c r="H10" s="9"/>
      <c r="I10" s="9" t="str">
        <f>LOOKUP(K10, Mapping!$U$4:$U$6, Mapping!$T$4:$T$6)</f>
        <v>Nano</v>
      </c>
      <c r="J10" s="12" t="s">
        <v>54</v>
      </c>
      <c r="K10" s="13">
        <v>26000</v>
      </c>
      <c r="L10" s="108">
        <v>93400</v>
      </c>
      <c r="M10" s="112">
        <v>2.0400000000000001E-2</v>
      </c>
      <c r="N10" s="110">
        <v>8</v>
      </c>
      <c r="O10" s="111">
        <v>4</v>
      </c>
      <c r="P10" s="111">
        <v>7</v>
      </c>
      <c r="Q10" s="9" cm="1">
        <f t="array" ref="Q10">_xlfn.IFS(I10="Nano",5000,I10="Micro",8000,I10="Macro",12000)</f>
        <v>5000</v>
      </c>
      <c r="R10" s="9" t="s">
        <v>30</v>
      </c>
      <c r="S10" s="9" t="s">
        <v>55</v>
      </c>
      <c r="T10" s="17"/>
      <c r="U10" s="17"/>
      <c r="V10" s="15" t="str">
        <f t="shared" si="1"/>
        <v xml:space="preserve"> </v>
      </c>
      <c r="W10" s="9"/>
      <c r="X10" s="9"/>
      <c r="Y10" s="106">
        <f>Rating!Q10</f>
        <v>5.6000000000000005</v>
      </c>
    </row>
    <row r="11" spans="1:25">
      <c r="A11" t="str">
        <f t="shared" si="0"/>
        <v>SC011M</v>
      </c>
      <c r="B11" s="9" t="s">
        <v>56</v>
      </c>
      <c r="C11" s="10" t="s">
        <v>57</v>
      </c>
      <c r="D11" s="260">
        <v>23</v>
      </c>
      <c r="E11" s="9" t="s">
        <v>27</v>
      </c>
      <c r="F11" s="9" t="s">
        <v>40</v>
      </c>
      <c r="G11" s="9"/>
      <c r="H11" s="9"/>
      <c r="I11" s="9" t="str">
        <f>LOOKUP(K11, Mapping!$U$4:$U$6, Mapping!$T$4:$T$6)</f>
        <v>Nano</v>
      </c>
      <c r="J11" s="12" t="s">
        <v>58</v>
      </c>
      <c r="K11" s="13">
        <v>22000</v>
      </c>
      <c r="L11" s="108">
        <v>102400</v>
      </c>
      <c r="M11" s="112">
        <v>1.78E-2</v>
      </c>
      <c r="N11" s="111">
        <v>8</v>
      </c>
      <c r="O11" s="111">
        <v>5</v>
      </c>
      <c r="P11" s="111">
        <v>8</v>
      </c>
      <c r="Q11" s="9" cm="1">
        <f t="array" ref="Q11">_xlfn.IFS(I11="Nano",5000,I11="Micro",8000,I11="Macro",12000)</f>
        <v>5000</v>
      </c>
      <c r="R11" s="9" t="s">
        <v>37</v>
      </c>
      <c r="S11" s="9" t="s">
        <v>31</v>
      </c>
      <c r="T11" s="9"/>
      <c r="U11" s="9"/>
      <c r="V11" s="15" t="str">
        <f t="shared" si="1"/>
        <v xml:space="preserve"> </v>
      </c>
      <c r="W11" s="9"/>
      <c r="X11" s="9"/>
      <c r="Y11" s="106">
        <f>Rating!Q11</f>
        <v>5.8</v>
      </c>
    </row>
    <row r="12" spans="1:25">
      <c r="A12" t="str">
        <f t="shared" si="0"/>
        <v>SC012E</v>
      </c>
      <c r="B12" s="9" t="s">
        <v>59</v>
      </c>
      <c r="C12" s="10" t="s">
        <v>60</v>
      </c>
      <c r="D12" s="260">
        <v>20</v>
      </c>
      <c r="E12" s="9" t="s">
        <v>27</v>
      </c>
      <c r="F12" s="9" t="s">
        <v>44</v>
      </c>
      <c r="G12" s="9"/>
      <c r="H12" s="9"/>
      <c r="I12" s="9" t="str">
        <f>LOOKUP(K12, Mapping!$U$4:$U$6, Mapping!$T$4:$T$6)</f>
        <v>Macro</v>
      </c>
      <c r="J12" s="12" t="s">
        <v>41</v>
      </c>
      <c r="K12" s="13">
        <v>71000</v>
      </c>
      <c r="L12" s="108">
        <v>72500</v>
      </c>
      <c r="M12" s="112">
        <v>8.0000000000000002E-3</v>
      </c>
      <c r="N12" s="110">
        <v>8</v>
      </c>
      <c r="O12" s="111">
        <v>4</v>
      </c>
      <c r="P12" s="111">
        <v>7</v>
      </c>
      <c r="Q12" s="9" cm="1">
        <f t="array" ref="Q12">_xlfn.IFS(I12="Nano",5000,I12="Micro",8000,I12="Macro",12000)</f>
        <v>12000</v>
      </c>
      <c r="R12" s="9" t="s">
        <v>30</v>
      </c>
      <c r="S12" s="9" t="s">
        <v>31</v>
      </c>
      <c r="T12" s="9"/>
      <c r="U12" s="9"/>
      <c r="V12" s="15" t="str">
        <f t="shared" si="1"/>
        <v xml:space="preserve"> </v>
      </c>
      <c r="W12" s="9"/>
      <c r="X12" s="9"/>
      <c r="Y12" s="106">
        <f>Rating!Q12</f>
        <v>5.0999999999999996</v>
      </c>
    </row>
    <row r="13" spans="1:25">
      <c r="A13" t="str">
        <f t="shared" si="0"/>
        <v>SC013K</v>
      </c>
      <c r="B13" s="9" t="s">
        <v>61</v>
      </c>
      <c r="C13" s="10" t="s">
        <v>62</v>
      </c>
      <c r="D13" s="260">
        <v>26</v>
      </c>
      <c r="E13" s="9" t="s">
        <v>27</v>
      </c>
      <c r="F13" s="9" t="s">
        <v>50</v>
      </c>
      <c r="G13" s="9"/>
      <c r="H13" s="9"/>
      <c r="I13" s="9" t="str">
        <f>LOOKUP(K13, Mapping!$U$4:$U$6, Mapping!$T$4:$T$6)</f>
        <v>Nano</v>
      </c>
      <c r="J13" s="12" t="s">
        <v>29</v>
      </c>
      <c r="K13" s="13">
        <v>23000</v>
      </c>
      <c r="L13" s="108">
        <v>72100</v>
      </c>
      <c r="M13" s="112">
        <v>2.18E-2</v>
      </c>
      <c r="N13" s="110">
        <v>7</v>
      </c>
      <c r="O13" s="110">
        <v>4</v>
      </c>
      <c r="P13" s="110">
        <v>6</v>
      </c>
      <c r="Q13" s="9" cm="1">
        <f t="array" ref="Q13">_xlfn.IFS(I13="Nano",5000,I13="Micro",8000,I13="Macro",12000)</f>
        <v>5000</v>
      </c>
      <c r="R13" s="9" t="s">
        <v>37</v>
      </c>
      <c r="S13" s="9" t="s">
        <v>31</v>
      </c>
      <c r="T13" s="9"/>
      <c r="U13" s="9"/>
      <c r="V13" s="15" t="str">
        <f t="shared" si="1"/>
        <v xml:space="preserve"> </v>
      </c>
      <c r="W13" s="9"/>
      <c r="X13" s="9"/>
      <c r="Y13" s="106">
        <f>Rating!Q13</f>
        <v>5</v>
      </c>
    </row>
    <row r="14" spans="1:25">
      <c r="A14" t="str">
        <f t="shared" si="0"/>
        <v>SC014P</v>
      </c>
      <c r="B14" s="9" t="s">
        <v>63</v>
      </c>
      <c r="C14" s="10" t="s">
        <v>64</v>
      </c>
      <c r="D14" s="260">
        <v>24</v>
      </c>
      <c r="E14" s="9" t="s">
        <v>27</v>
      </c>
      <c r="F14" s="9" t="s">
        <v>35</v>
      </c>
      <c r="G14" s="9"/>
      <c r="H14" s="9"/>
      <c r="I14" s="9" t="str">
        <f>LOOKUP(K14, Mapping!$U$4:$U$6, Mapping!$T$4:$T$6)</f>
        <v>Nano</v>
      </c>
      <c r="J14" s="12" t="s">
        <v>65</v>
      </c>
      <c r="K14" s="13">
        <v>26000</v>
      </c>
      <c r="L14" s="108">
        <v>108000</v>
      </c>
      <c r="M14" s="112">
        <v>1.6500000000000001E-2</v>
      </c>
      <c r="N14" s="111">
        <v>8</v>
      </c>
      <c r="O14" s="111">
        <v>4</v>
      </c>
      <c r="P14" s="111">
        <v>8</v>
      </c>
      <c r="Q14" s="9" cm="1">
        <f t="array" ref="Q14">_xlfn.IFS(I14="Nano",5000,I14="Micro",8000,I14="Macro",12000)</f>
        <v>5000</v>
      </c>
      <c r="R14" s="9" t="s">
        <v>30</v>
      </c>
      <c r="S14" s="9" t="s">
        <v>31</v>
      </c>
      <c r="T14" s="17"/>
      <c r="U14" s="17"/>
      <c r="V14" s="15" t="str">
        <f t="shared" si="1"/>
        <v xml:space="preserve"> </v>
      </c>
      <c r="W14" s="9"/>
      <c r="X14" s="9"/>
      <c r="Y14" s="106">
        <f>Rating!Q14</f>
        <v>5.6000000000000005</v>
      </c>
    </row>
    <row r="15" spans="1:25">
      <c r="A15" t="str">
        <f t="shared" si="0"/>
        <v>SC015C</v>
      </c>
      <c r="B15" s="9" t="s">
        <v>66</v>
      </c>
      <c r="C15" s="10" t="s">
        <v>67</v>
      </c>
      <c r="D15" s="260">
        <v>35</v>
      </c>
      <c r="E15" s="9" t="s">
        <v>27</v>
      </c>
      <c r="F15" s="9" t="s">
        <v>28</v>
      </c>
      <c r="G15" s="9"/>
      <c r="H15" s="9"/>
      <c r="I15" s="9" t="str">
        <f>LOOKUP(K15, Mapping!$U$4:$U$6, Mapping!$T$4:$T$6)</f>
        <v>Macro</v>
      </c>
      <c r="J15" s="12" t="s">
        <v>68</v>
      </c>
      <c r="K15" s="13">
        <v>190000</v>
      </c>
      <c r="L15" s="108">
        <v>192800</v>
      </c>
      <c r="M15" s="112">
        <v>2.8199999999999999E-2</v>
      </c>
      <c r="N15" s="110">
        <v>7</v>
      </c>
      <c r="O15" s="110">
        <v>4</v>
      </c>
      <c r="P15" s="110">
        <v>7</v>
      </c>
      <c r="Q15" s="9" cm="1">
        <f t="array" ref="Q15">_xlfn.IFS(I15="Nano",5000,I15="Micro",8000,I15="Macro",12000)</f>
        <v>12000</v>
      </c>
      <c r="R15" s="9" t="s">
        <v>37</v>
      </c>
      <c r="S15" s="9" t="s">
        <v>31</v>
      </c>
      <c r="T15" s="9"/>
      <c r="U15" s="9"/>
      <c r="V15" s="15" t="str">
        <f t="shared" si="1"/>
        <v xml:space="preserve"> </v>
      </c>
      <c r="W15" s="9"/>
      <c r="X15" s="9"/>
      <c r="Y15" s="106">
        <f>Rating!Q15</f>
        <v>6.8999999999999995</v>
      </c>
    </row>
    <row r="16" spans="1:25">
      <c r="A16" t="str">
        <f t="shared" si="0"/>
        <v>SC016F</v>
      </c>
      <c r="B16" s="9" t="s">
        <v>69</v>
      </c>
      <c r="C16" s="10" t="s">
        <v>70</v>
      </c>
      <c r="D16" s="260">
        <v>30</v>
      </c>
      <c r="E16" s="9" t="s">
        <v>27</v>
      </c>
      <c r="F16" s="9" t="s">
        <v>40</v>
      </c>
      <c r="G16" s="9"/>
      <c r="H16" s="9"/>
      <c r="I16" s="9" t="str">
        <f>LOOKUP(K16, Mapping!$U$4:$U$6, Mapping!$T$4:$T$6)</f>
        <v>Nano</v>
      </c>
      <c r="J16" s="12" t="s">
        <v>51</v>
      </c>
      <c r="K16" s="13">
        <v>30000</v>
      </c>
      <c r="L16" s="108">
        <v>85100</v>
      </c>
      <c r="M16" s="112">
        <v>2.8899999999999999E-2</v>
      </c>
      <c r="N16" s="110">
        <v>6</v>
      </c>
      <c r="O16" s="110">
        <v>4</v>
      </c>
      <c r="P16" s="110">
        <v>6</v>
      </c>
      <c r="Q16" s="9" cm="1">
        <f t="array" ref="Q16">_xlfn.IFS(I16="Nano",5000,I16="Micro",8000,I16="Macro",12000)</f>
        <v>5000</v>
      </c>
      <c r="R16" s="9" t="s">
        <v>37</v>
      </c>
      <c r="S16" s="9" t="s">
        <v>55</v>
      </c>
      <c r="T16" s="9"/>
      <c r="U16" s="9"/>
      <c r="V16" s="15" t="str">
        <f t="shared" si="1"/>
        <v xml:space="preserve"> </v>
      </c>
      <c r="W16" s="9"/>
      <c r="X16" s="9"/>
      <c r="Y16" s="106">
        <f>Rating!Q16</f>
        <v>5.5</v>
      </c>
    </row>
    <row r="17" spans="1:25">
      <c r="A17" t="str">
        <f t="shared" si="0"/>
        <v>SC017G</v>
      </c>
      <c r="B17" s="9" t="s">
        <v>71</v>
      </c>
      <c r="C17" s="10" t="s">
        <v>72</v>
      </c>
      <c r="D17" s="260">
        <v>30</v>
      </c>
      <c r="E17" s="9" t="s">
        <v>27</v>
      </c>
      <c r="F17" s="9" t="s">
        <v>50</v>
      </c>
      <c r="G17" s="9"/>
      <c r="H17" s="9"/>
      <c r="I17" s="9" t="str">
        <f>LOOKUP(K17, Mapping!$U$4:$U$6, Mapping!$T$4:$T$6)</f>
        <v>Macro</v>
      </c>
      <c r="J17" s="12" t="s">
        <v>45</v>
      </c>
      <c r="K17" s="13">
        <v>77000</v>
      </c>
      <c r="L17" s="108">
        <v>26200</v>
      </c>
      <c r="M17" s="112">
        <v>7.1000000000000004E-3</v>
      </c>
      <c r="N17" s="110">
        <v>7</v>
      </c>
      <c r="O17" s="110">
        <v>4</v>
      </c>
      <c r="P17" s="110">
        <v>7</v>
      </c>
      <c r="Q17" s="9" cm="1">
        <f t="array" ref="Q17">_xlfn.IFS(I17="Nano",5000,I17="Micro",8000,I17="Macro",12000)</f>
        <v>12000</v>
      </c>
      <c r="R17" s="9" t="s">
        <v>37</v>
      </c>
      <c r="S17" s="9" t="s">
        <v>31</v>
      </c>
      <c r="T17" s="9"/>
      <c r="U17" s="9"/>
      <c r="V17" s="15" t="str">
        <f t="shared" si="1"/>
        <v xml:space="preserve"> </v>
      </c>
      <c r="W17" s="9"/>
      <c r="X17" s="9"/>
      <c r="Y17" s="106">
        <f>Rating!Q17</f>
        <v>4.0999999999999996</v>
      </c>
    </row>
    <row r="18" spans="1:25">
      <c r="A18" t="str">
        <f t="shared" si="0"/>
        <v>SC018M</v>
      </c>
      <c r="B18" s="9" t="s">
        <v>73</v>
      </c>
      <c r="C18" s="10" t="s">
        <v>74</v>
      </c>
      <c r="D18" s="260">
        <v>26</v>
      </c>
      <c r="E18" s="9" t="s">
        <v>27</v>
      </c>
      <c r="F18" s="9" t="s">
        <v>28</v>
      </c>
      <c r="G18" s="9"/>
      <c r="H18" s="9"/>
      <c r="I18" s="9" t="str">
        <f>LOOKUP(K18, Mapping!$U$4:$U$6, Mapping!$T$4:$T$6)</f>
        <v>Nano</v>
      </c>
      <c r="J18" s="12" t="s">
        <v>58</v>
      </c>
      <c r="K18" s="13">
        <v>24000</v>
      </c>
      <c r="L18" s="108">
        <v>117100</v>
      </c>
      <c r="M18" s="112">
        <v>2.18E-2</v>
      </c>
      <c r="N18" s="110">
        <v>8</v>
      </c>
      <c r="O18" s="111">
        <v>5</v>
      </c>
      <c r="P18" s="111">
        <v>8</v>
      </c>
      <c r="Q18" s="9" cm="1">
        <f t="array" ref="Q18">_xlfn.IFS(I18="Nano",5000,I18="Micro",8000,I18="Macro",12000)</f>
        <v>5000</v>
      </c>
      <c r="R18" s="9" t="s">
        <v>30</v>
      </c>
      <c r="S18" s="9" t="s">
        <v>55</v>
      </c>
      <c r="T18" s="9"/>
      <c r="U18" s="9"/>
      <c r="V18" s="15" t="str">
        <f t="shared" si="1"/>
        <v xml:space="preserve"> </v>
      </c>
      <c r="W18" s="9"/>
      <c r="X18" s="9"/>
      <c r="Y18" s="106">
        <f>Rating!Q18</f>
        <v>5.8999999999999995</v>
      </c>
    </row>
    <row r="19" spans="1:25">
      <c r="A19" t="str">
        <f t="shared" si="0"/>
        <v>SC019T</v>
      </c>
      <c r="B19" s="9" t="s">
        <v>75</v>
      </c>
      <c r="C19" s="10" t="s">
        <v>76</v>
      </c>
      <c r="D19" s="260">
        <v>24</v>
      </c>
      <c r="E19" s="9" t="s">
        <v>27</v>
      </c>
      <c r="F19" s="9" t="s">
        <v>44</v>
      </c>
      <c r="G19" s="9"/>
      <c r="H19" s="9"/>
      <c r="I19" s="9" t="str">
        <f>LOOKUP(K19, Mapping!$U$4:$U$6, Mapping!$T$4:$T$6)</f>
        <v>Nano</v>
      </c>
      <c r="J19" s="12" t="s">
        <v>77</v>
      </c>
      <c r="K19" s="13">
        <v>29000</v>
      </c>
      <c r="L19" s="108">
        <v>139200</v>
      </c>
      <c r="M19" s="109">
        <v>4.8300000000000003E-2</v>
      </c>
      <c r="N19" s="110">
        <v>9</v>
      </c>
      <c r="O19" s="110">
        <v>5</v>
      </c>
      <c r="P19" s="110">
        <v>8</v>
      </c>
      <c r="Q19" s="9" cm="1">
        <f t="array" ref="Q19">_xlfn.IFS(I19="Nano",5000,I19="Micro",8000,I19="Macro",12000)</f>
        <v>5000</v>
      </c>
      <c r="R19" s="9" t="s">
        <v>30</v>
      </c>
      <c r="S19" s="9" t="s">
        <v>31</v>
      </c>
      <c r="T19" s="9"/>
      <c r="U19" s="9"/>
      <c r="V19" s="15" t="str">
        <f t="shared" si="1"/>
        <v xml:space="preserve"> </v>
      </c>
      <c r="W19" s="9"/>
      <c r="X19" s="9"/>
      <c r="Y19" s="106">
        <f>Rating!Q19</f>
        <v>6.8000000000000007</v>
      </c>
    </row>
    <row r="20" spans="1:25">
      <c r="A20" t="str">
        <f t="shared" si="0"/>
        <v>SC020F</v>
      </c>
      <c r="B20" s="9" t="s">
        <v>78</v>
      </c>
      <c r="C20" s="10" t="s">
        <v>79</v>
      </c>
      <c r="D20" s="260">
        <v>28</v>
      </c>
      <c r="E20" s="9" t="s">
        <v>27</v>
      </c>
      <c r="F20" s="9" t="s">
        <v>40</v>
      </c>
      <c r="G20" s="9"/>
      <c r="H20" s="9"/>
      <c r="I20" s="9" t="str">
        <f>LOOKUP(K20, Mapping!$U$4:$U$6, Mapping!$T$4:$T$6)</f>
        <v>Nano</v>
      </c>
      <c r="J20" s="12" t="s">
        <v>51</v>
      </c>
      <c r="K20" s="13">
        <v>12000</v>
      </c>
      <c r="L20" s="108">
        <v>13700</v>
      </c>
      <c r="M20" s="112">
        <v>1.15E-2</v>
      </c>
      <c r="N20" s="110">
        <v>7</v>
      </c>
      <c r="O20" s="110">
        <v>4</v>
      </c>
      <c r="P20" s="110">
        <v>7</v>
      </c>
      <c r="Q20" s="9" cm="1">
        <f t="array" ref="Q20">_xlfn.IFS(I20="Nano",5000,I20="Micro",8000,I20="Macro",12000)</f>
        <v>5000</v>
      </c>
      <c r="R20" s="9" t="s">
        <v>37</v>
      </c>
      <c r="S20" s="9" t="s">
        <v>55</v>
      </c>
      <c r="T20" s="9"/>
      <c r="U20" s="9"/>
      <c r="V20" s="15" t="str">
        <f t="shared" si="1"/>
        <v xml:space="preserve"> </v>
      </c>
      <c r="W20" s="9"/>
      <c r="X20" s="9"/>
      <c r="Y20" s="106">
        <f>Rating!Q20</f>
        <v>3.4000000000000004</v>
      </c>
    </row>
    <row r="21" spans="1:25">
      <c r="A21" t="str">
        <f t="shared" si="0"/>
        <v>SC021T</v>
      </c>
      <c r="B21" s="9" t="s">
        <v>80</v>
      </c>
      <c r="C21" s="10" t="s">
        <v>81</v>
      </c>
      <c r="D21" s="260">
        <v>32</v>
      </c>
      <c r="E21" s="9" t="s">
        <v>34</v>
      </c>
      <c r="F21" s="9" t="s">
        <v>35</v>
      </c>
      <c r="G21" s="9"/>
      <c r="H21" s="9"/>
      <c r="I21" s="9" t="str">
        <f>LOOKUP(K21, Mapping!$U$4:$U$6, Mapping!$T$4:$T$6)</f>
        <v>Nano</v>
      </c>
      <c r="J21" s="12" t="s">
        <v>77</v>
      </c>
      <c r="K21" s="13">
        <v>13000</v>
      </c>
      <c r="L21" s="108">
        <v>205800</v>
      </c>
      <c r="M21" s="112">
        <v>5.4600000000000003E-2</v>
      </c>
      <c r="N21" s="110">
        <v>9</v>
      </c>
      <c r="O21" s="110">
        <v>5</v>
      </c>
      <c r="P21" s="110">
        <v>8</v>
      </c>
      <c r="Q21" s="9" cm="1">
        <f t="array" ref="Q21">_xlfn.IFS(I21="Nano",5000,I21="Micro",8000,I21="Macro",12000)</f>
        <v>5000</v>
      </c>
      <c r="R21" s="9" t="s">
        <v>30</v>
      </c>
      <c r="S21" s="9" t="s">
        <v>31</v>
      </c>
      <c r="T21" s="9"/>
      <c r="U21" s="9"/>
      <c r="V21" s="15" t="str">
        <f t="shared" si="1"/>
        <v xml:space="preserve"> </v>
      </c>
      <c r="W21" s="9"/>
      <c r="X21" s="9"/>
      <c r="Y21" s="106">
        <f>Rating!Q21</f>
        <v>6.8000000000000007</v>
      </c>
    </row>
    <row r="22" spans="1:25">
      <c r="A22" t="str">
        <f t="shared" si="0"/>
        <v>SC022P</v>
      </c>
      <c r="B22" s="9" t="s">
        <v>82</v>
      </c>
      <c r="C22" s="10" t="s">
        <v>83</v>
      </c>
      <c r="D22" s="260">
        <v>27</v>
      </c>
      <c r="E22" s="9" t="s">
        <v>34</v>
      </c>
      <c r="F22" s="9" t="s">
        <v>44</v>
      </c>
      <c r="G22" s="9"/>
      <c r="H22" s="9"/>
      <c r="I22" s="9" t="str">
        <f>LOOKUP(K22, Mapping!$U$4:$U$6, Mapping!$T$4:$T$6)</f>
        <v>Micro</v>
      </c>
      <c r="J22" s="12" t="s">
        <v>65</v>
      </c>
      <c r="K22" s="13">
        <v>34000</v>
      </c>
      <c r="L22" s="108">
        <v>6000</v>
      </c>
      <c r="M22" s="112">
        <v>2E-3</v>
      </c>
      <c r="N22" s="110">
        <v>7</v>
      </c>
      <c r="O22" s="110">
        <v>5</v>
      </c>
      <c r="P22" s="110">
        <v>7</v>
      </c>
      <c r="Q22" s="9" cm="1">
        <f t="array" ref="Q22">_xlfn.IFS(I22="Nano",5000,I22="Micro",8000,I22="Macro",12000)</f>
        <v>8000</v>
      </c>
      <c r="R22" s="9" t="s">
        <v>30</v>
      </c>
      <c r="S22" s="9" t="s">
        <v>31</v>
      </c>
      <c r="T22" s="9"/>
      <c r="U22" s="9"/>
      <c r="V22" s="15" t="str">
        <f t="shared" si="1"/>
        <v xml:space="preserve"> </v>
      </c>
      <c r="W22" s="9"/>
      <c r="X22" s="9"/>
      <c r="Y22" s="106">
        <f>Rating!Q22</f>
        <v>2.9</v>
      </c>
    </row>
    <row r="23" spans="1:25">
      <c r="A23" t="str">
        <f t="shared" si="0"/>
        <v>SC023K</v>
      </c>
      <c r="B23" s="9" t="s">
        <v>84</v>
      </c>
      <c r="C23" s="10" t="s">
        <v>85</v>
      </c>
      <c r="D23" s="260">
        <v>18</v>
      </c>
      <c r="E23" s="14" t="s">
        <v>27</v>
      </c>
      <c r="F23" s="9" t="s">
        <v>44</v>
      </c>
      <c r="G23" s="9"/>
      <c r="H23" s="9"/>
      <c r="I23" s="9" t="str">
        <f>LOOKUP(K23, Mapping!$U$4:$U$6, Mapping!$T$4:$T$6)</f>
        <v>Macro</v>
      </c>
      <c r="J23" s="12" t="s">
        <v>29</v>
      </c>
      <c r="K23" s="13">
        <v>84190</v>
      </c>
      <c r="L23" s="108">
        <v>6900</v>
      </c>
      <c r="M23" s="112">
        <v>1E-4</v>
      </c>
      <c r="N23" s="110">
        <v>7</v>
      </c>
      <c r="O23" s="110">
        <v>3</v>
      </c>
      <c r="P23" s="110">
        <v>7</v>
      </c>
      <c r="Q23" s="9" cm="1">
        <f t="array" ref="Q23">_xlfn.IFS(I23="Nano",5000,I23="Micro",8000,I23="Macro",12000)</f>
        <v>12000</v>
      </c>
      <c r="R23" s="9" t="s">
        <v>37</v>
      </c>
      <c r="S23" s="9" t="s">
        <v>31</v>
      </c>
      <c r="T23" s="9"/>
      <c r="U23" s="9"/>
      <c r="V23" s="15" t="str">
        <f t="shared" si="1"/>
        <v xml:space="preserve"> </v>
      </c>
      <c r="W23" s="9"/>
      <c r="X23" s="9"/>
      <c r="Y23" s="106">
        <f>Rating!Q23</f>
        <v>2.6</v>
      </c>
    </row>
    <row r="24" spans="1:25">
      <c r="A24" t="str">
        <f t="shared" si="0"/>
        <v>SC024M</v>
      </c>
      <c r="B24" s="18" t="s">
        <v>86</v>
      </c>
      <c r="C24" s="18" t="s">
        <v>87</v>
      </c>
      <c r="D24" s="260">
        <v>20</v>
      </c>
      <c r="E24" s="18" t="s">
        <v>34</v>
      </c>
      <c r="F24" s="9" t="s">
        <v>28</v>
      </c>
      <c r="I24" s="9" t="str">
        <f>LOOKUP(K24, Mapping!$U$4:$U$6, Mapping!$T$4:$T$6)</f>
        <v>Micro</v>
      </c>
      <c r="J24" s="18" t="s">
        <v>58</v>
      </c>
      <c r="K24" s="189">
        <v>49600</v>
      </c>
      <c r="L24" s="113">
        <v>593000</v>
      </c>
      <c r="M24" s="114">
        <v>3.7999999999999999E-2</v>
      </c>
      <c r="N24" s="107">
        <v>9</v>
      </c>
      <c r="O24" s="107">
        <v>5</v>
      </c>
      <c r="P24" s="107">
        <v>9</v>
      </c>
      <c r="Q24" s="9" cm="1">
        <f t="array" ref="Q24">_xlfn.IFS(I24="Nano",5000,I24="Micro",8000,I24="Macro",12000)</f>
        <v>8000</v>
      </c>
      <c r="R24" s="9" t="s">
        <v>37</v>
      </c>
      <c r="S24" s="107" t="s">
        <v>31</v>
      </c>
      <c r="T24" s="107"/>
      <c r="U24" s="107"/>
      <c r="V24" s="15" t="str">
        <f t="shared" si="1"/>
        <v xml:space="preserve"> </v>
      </c>
      <c r="Y24" s="106">
        <f>Rating!Q24</f>
        <v>7.4</v>
      </c>
    </row>
    <row r="25" spans="1:25">
      <c r="A25" t="str">
        <f t="shared" si="0"/>
        <v>SC025T</v>
      </c>
      <c r="B25" s="18" t="s">
        <v>88</v>
      </c>
      <c r="C25" s="18" t="s">
        <v>89</v>
      </c>
      <c r="D25" s="260">
        <v>33</v>
      </c>
      <c r="E25" s="18" t="s">
        <v>34</v>
      </c>
      <c r="F25" s="9" t="s">
        <v>28</v>
      </c>
      <c r="I25" s="9" t="str">
        <f>LOOKUP(K25, Mapping!$U$4:$U$6, Mapping!$T$4:$T$6)</f>
        <v>Micro</v>
      </c>
      <c r="J25" s="18" t="s">
        <v>77</v>
      </c>
      <c r="K25" s="189">
        <v>46700</v>
      </c>
      <c r="L25" s="115">
        <v>20000</v>
      </c>
      <c r="M25" s="114">
        <v>1.29E-2</v>
      </c>
      <c r="N25" s="107">
        <v>8</v>
      </c>
      <c r="O25" s="107">
        <v>2</v>
      </c>
      <c r="P25" s="107">
        <v>7</v>
      </c>
      <c r="Q25" s="9" cm="1">
        <f t="array" ref="Q25">_xlfn.IFS(I25="Nano",5000,I25="Micro",8000,I25="Macro",12000)</f>
        <v>8000</v>
      </c>
      <c r="R25" s="9" t="s">
        <v>37</v>
      </c>
      <c r="S25" s="107" t="s">
        <v>55</v>
      </c>
      <c r="T25" s="107"/>
      <c r="U25" s="107"/>
      <c r="V25" s="15" t="str">
        <f t="shared" si="1"/>
        <v xml:space="preserve"> </v>
      </c>
      <c r="Y25" s="106">
        <f>Rating!Q25</f>
        <v>3.8</v>
      </c>
    </row>
    <row r="26" spans="1:25">
      <c r="A26" t="str">
        <f t="shared" si="0"/>
        <v>SC026F</v>
      </c>
      <c r="B26" s="9" t="s">
        <v>90</v>
      </c>
      <c r="C26" s="51" t="s">
        <v>91</v>
      </c>
      <c r="D26" s="260">
        <v>18</v>
      </c>
      <c r="E26" s="18" t="s">
        <v>34</v>
      </c>
      <c r="F26" s="9" t="s">
        <v>35</v>
      </c>
      <c r="I26" s="9" t="str">
        <f>LOOKUP(K26, Mapping!$U$4:$U$6, Mapping!$T$4:$T$6)</f>
        <v>Nano</v>
      </c>
      <c r="J26" s="12" t="s">
        <v>51</v>
      </c>
      <c r="K26" s="189">
        <v>22700</v>
      </c>
      <c r="L26" s="108">
        <v>43000</v>
      </c>
      <c r="M26" s="112">
        <v>1.3899999999999999E-2</v>
      </c>
      <c r="N26" s="110">
        <v>6</v>
      </c>
      <c r="O26" s="110">
        <v>3</v>
      </c>
      <c r="P26" s="110">
        <v>8</v>
      </c>
      <c r="Q26" s="9" cm="1">
        <f t="array" ref="Q26">_xlfn.IFS(I26="Nano",5000,I26="Micro",8000,I26="Macro",12000)</f>
        <v>5000</v>
      </c>
      <c r="R26" s="9" t="s">
        <v>30</v>
      </c>
      <c r="S26" s="9" t="s">
        <v>55</v>
      </c>
      <c r="T26" s="107"/>
      <c r="U26" s="107"/>
      <c r="V26" s="15" t="str">
        <f t="shared" si="1"/>
        <v xml:space="preserve"> </v>
      </c>
      <c r="Y26" s="106">
        <f>Rating!Q26</f>
        <v>4.0999999999999996</v>
      </c>
    </row>
    <row r="27" spans="1:25">
      <c r="A27" t="str">
        <f t="shared" si="0"/>
        <v>SC027H</v>
      </c>
      <c r="B27" s="190" t="s">
        <v>92</v>
      </c>
      <c r="C27" s="107" t="s">
        <v>93</v>
      </c>
      <c r="D27" s="260">
        <v>26</v>
      </c>
      <c r="E27" s="18" t="s">
        <v>27</v>
      </c>
      <c r="F27" s="9" t="s">
        <v>44</v>
      </c>
      <c r="I27" s="9" t="str">
        <f>LOOKUP(K27, Mapping!$U$4:$U$6, Mapping!$T$4:$T$6)</f>
        <v>Nano</v>
      </c>
      <c r="J27" s="18" t="s">
        <v>54</v>
      </c>
      <c r="K27" s="189">
        <v>24900</v>
      </c>
      <c r="L27" s="108">
        <v>27000</v>
      </c>
      <c r="M27" s="114">
        <v>0.03</v>
      </c>
      <c r="N27" s="110">
        <v>7</v>
      </c>
      <c r="O27" s="110">
        <v>4</v>
      </c>
      <c r="P27" s="110">
        <v>6</v>
      </c>
      <c r="Q27" s="9" cm="1">
        <f t="array" ref="Q27">_xlfn.IFS(I27="Nano",5000,I27="Micro",8000,I27="Macro",12000)</f>
        <v>5000</v>
      </c>
      <c r="R27" s="9" t="s">
        <v>30</v>
      </c>
      <c r="S27" s="9" t="s">
        <v>31</v>
      </c>
      <c r="T27" s="107"/>
      <c r="U27" s="107"/>
      <c r="V27" s="15" t="str">
        <f t="shared" si="1"/>
        <v xml:space="preserve"> </v>
      </c>
      <c r="Y27" s="106">
        <f>Rating!Q27</f>
        <v>4.4000000000000004</v>
      </c>
    </row>
    <row r="28" spans="1:25">
      <c r="B28" s="19"/>
      <c r="R28" s="9"/>
    </row>
    <row r="29" spans="1:25" ht="14.5">
      <c r="B29" s="19"/>
      <c r="S29" t="b">
        <f t="shared" ref="S29:Y29" si="2">IF(COUNTBLANK(S4:S27)=0, TRUE, FALSE)</f>
        <v>1</v>
      </c>
      <c r="T29" t="b">
        <f t="shared" si="2"/>
        <v>0</v>
      </c>
      <c r="U29" t="b">
        <f t="shared" si="2"/>
        <v>0</v>
      </c>
      <c r="V29" t="b">
        <f t="shared" si="2"/>
        <v>1</v>
      </c>
      <c r="W29" t="b">
        <f t="shared" si="2"/>
        <v>0</v>
      </c>
      <c r="X29" t="b">
        <f t="shared" si="2"/>
        <v>0</v>
      </c>
      <c r="Y29" t="b">
        <f t="shared" si="2"/>
        <v>1</v>
      </c>
    </row>
    <row r="30" spans="1:25">
      <c r="B30" s="19"/>
    </row>
    <row r="31" spans="1:25">
      <c r="B31" s="19"/>
    </row>
    <row r="32" spans="1:25">
      <c r="B32" s="19"/>
    </row>
    <row r="33" spans="2:2">
      <c r="B33" s="19"/>
    </row>
    <row r="34" spans="2:2">
      <c r="B34" s="19"/>
    </row>
    <row r="35" spans="2:2">
      <c r="B35" s="19"/>
    </row>
    <row r="36" spans="2:2">
      <c r="B36" s="19"/>
    </row>
    <row r="37" spans="2:2">
      <c r="B37" s="19"/>
    </row>
    <row r="38" spans="2:2">
      <c r="B38" s="19"/>
    </row>
    <row r="39" spans="2:2">
      <c r="B39" s="19"/>
    </row>
    <row r="40" spans="2:2">
      <c r="B40" s="19"/>
    </row>
  </sheetData>
  <dataValidations count="3">
    <dataValidation type="list" allowBlank="1" showErrorMessage="1" sqref="S4:S25" xr:uid="{CFEA5F1E-73FB-4581-A175-9E1387C631F5}">
      <formula1>"Yes,No"</formula1>
    </dataValidation>
    <dataValidation type="custom" allowBlank="1" showDropDown="1" sqref="T4:U25" xr:uid="{36439BAB-0523-4396-8685-06A1B9D2EF52}">
      <formula1>OR(NOT(ISERROR(DATEVALUE(T4))), AND(ISNUMBER(T4), LEFT(CELL("format", T4))="D"))</formula1>
    </dataValidation>
    <dataValidation type="list" allowBlank="1" showErrorMessage="1" sqref="E4:E27" xr:uid="{0505C0B5-D274-45B8-86AB-4FD13152AA84}">
      <formula1>"Female,Male,Other"</formula1>
    </dataValidation>
  </dataValidations>
  <hyperlinks>
    <hyperlink ref="C4" r:id="rId1" xr:uid="{E4176616-05F3-46D6-9437-FF5FB7D1EDA4}"/>
    <hyperlink ref="C5" r:id="rId2" xr:uid="{03C27069-3AB5-460F-9239-C030A59BFD83}"/>
    <hyperlink ref="C6" r:id="rId3" xr:uid="{E1FDD082-C090-48E8-B55F-F215612A3F25}"/>
    <hyperlink ref="C14" r:id="rId4" xr:uid="{1F08CA0F-BFE0-4EE8-A18E-69A692ED6AE4}"/>
    <hyperlink ref="C12" r:id="rId5" xr:uid="{505E77C2-8033-47F6-B42E-E733F81792DE}"/>
    <hyperlink ref="C9" r:id="rId6" xr:uid="{E54639E4-EAFD-4067-9A1F-78DBC78C5DC2}"/>
    <hyperlink ref="C10" r:id="rId7" xr:uid="{55D38F97-10FE-40D6-A501-D24038AD93C5}"/>
    <hyperlink ref="C11" r:id="rId8" xr:uid="{45B30696-45D9-48C5-A728-0849A5BBF9B5}"/>
    <hyperlink ref="C18" r:id="rId9" xr:uid="{AFFDBFA8-6AC5-47D8-AE76-479248F0EF74}"/>
    <hyperlink ref="C13" r:id="rId10" xr:uid="{53F0417F-49CB-4E6C-A44A-59551B6A4055}"/>
    <hyperlink ref="C8" r:id="rId11" xr:uid="{D37D99D7-0162-4073-AAB9-3E8CFBC21433}"/>
    <hyperlink ref="C15" r:id="rId12" xr:uid="{D722B34B-6700-4373-B258-866C6C6F7485}"/>
    <hyperlink ref="C16" r:id="rId13" xr:uid="{3B980C67-0508-4C85-8F5C-50E0BBC67DBE}"/>
    <hyperlink ref="C17" r:id="rId14" xr:uid="{101D153A-32FD-451F-9ACD-9FF4C88F00BA}"/>
    <hyperlink ref="C19" r:id="rId15" xr:uid="{8507AC1A-63AF-41A9-A4D0-8104D37ED7AF}"/>
    <hyperlink ref="C7" r:id="rId16" xr:uid="{DE2813E5-DA07-4C29-9F50-AD0143F7CD26}"/>
    <hyperlink ref="C20" r:id="rId17" xr:uid="{60D7488A-6781-40C8-80AA-C952603A3B19}"/>
    <hyperlink ref="C21" r:id="rId18" xr:uid="{0CB2C55D-A522-4386-A592-C8F866140BA1}"/>
    <hyperlink ref="C22" r:id="rId19" xr:uid="{4598FC8B-409E-4912-934C-9DA8CB06275C}"/>
    <hyperlink ref="C23" r:id="rId20" xr:uid="{A7D4C95F-6341-410F-95BF-48266BBFF656}"/>
  </hyperlinks>
  <pageMargins left="0.7" right="0.7" top="0.75" bottom="0.75" header="0.3" footer="0.3"/>
  <drawing r:id="rId21"/>
  <extLst>
    <ext xmlns:x14="http://schemas.microsoft.com/office/spreadsheetml/2009/9/main" uri="{CCE6A557-97BC-4b89-ADB6-D9C93CAAB3DF}">
      <x14:dataValidations xmlns:xm="http://schemas.microsoft.com/office/excel/2006/main" count="3">
        <x14:dataValidation type="list" allowBlank="1" showInputMessage="1" showErrorMessage="1" xr:uid="{CB4ED82E-C883-41A0-B73D-BDD23D0DFE21}">
          <x14:formula1>
            <xm:f>Mapping!$R$4:$R$14</xm:f>
          </x14:formula1>
          <xm:sqref>J28:J1048576</xm:sqref>
        </x14:dataValidation>
        <x14:dataValidation type="list" allowBlank="1" showInputMessage="1" showErrorMessage="1" xr:uid="{E2D1F5C9-79A4-48D1-9641-220C4AC9EA86}">
          <x14:formula1>
            <xm:f>Mapping!$R$4:$R$15</xm:f>
          </x14:formula1>
          <xm:sqref>J4:J27</xm:sqref>
        </x14:dataValidation>
        <x14:dataValidation type="list" allowBlank="1" showInputMessage="1" showErrorMessage="1" xr:uid="{D8B8AEA5-5D76-4F09-8B48-8C3ABBAFE748}">
          <x14:formula1>
            <xm:f>Mapping!$T$19:$T$23</xm:f>
          </x14:formula1>
          <xm:sqref>F4:F27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47EAE-69EE-46AE-8CAB-2127C8BF8C8D}">
  <dimension ref="A1:Y27"/>
  <sheetViews>
    <sheetView zoomScale="80" zoomScaleNormal="80" workbookViewId="0"/>
  </sheetViews>
  <sheetFormatPr defaultColWidth="8.7265625" defaultRowHeight="14.5"/>
  <cols>
    <col min="1" max="1" width="10.453125" style="19" customWidth="1"/>
    <col min="2" max="2" width="19.1796875" style="19" bestFit="1" customWidth="1"/>
    <col min="3" max="3" width="16.81640625" style="20" customWidth="1"/>
    <col min="4" max="4" width="28" style="20" bestFit="1" customWidth="1"/>
    <col min="5" max="5" width="20.7265625" style="20" bestFit="1" customWidth="1"/>
    <col min="6" max="6" width="13.81640625" style="20" customWidth="1"/>
    <col min="7" max="7" width="20.26953125" style="20" customWidth="1"/>
    <col min="8" max="8" width="13.7265625" style="20" customWidth="1"/>
    <col min="9" max="9" width="16.81640625" style="20" customWidth="1"/>
    <col min="10" max="10" width="19.54296875" style="20" bestFit="1" customWidth="1"/>
    <col min="11" max="11" width="14.26953125" style="20" bestFit="1" customWidth="1"/>
    <col min="12" max="12" width="14.453125" style="21" bestFit="1" customWidth="1"/>
    <col min="13" max="13" width="15.1796875" style="21" bestFit="1" customWidth="1"/>
    <col min="14" max="14" width="20.7265625" style="21" bestFit="1" customWidth="1"/>
    <col min="15" max="15" width="16.453125" style="21" bestFit="1" customWidth="1"/>
    <col min="16" max="16" width="12.54296875" style="21" bestFit="1" customWidth="1"/>
    <col min="17" max="17" width="14.26953125" style="21" bestFit="1" customWidth="1"/>
    <col min="18" max="16384" width="8.7265625" style="21"/>
  </cols>
  <sheetData>
    <row r="1" spans="1:25" s="264" customFormat="1" ht="16">
      <c r="Y1" s="269"/>
    </row>
    <row r="2" spans="1:25" s="264" customFormat="1" ht="16.5" thickBot="1">
      <c r="Y2" s="269"/>
    </row>
    <row r="3" spans="1:25" s="281" customFormat="1" ht="16" thickBot="1">
      <c r="A3" s="270" t="s">
        <v>0</v>
      </c>
      <c r="B3" s="271" t="s">
        <v>1</v>
      </c>
      <c r="C3" s="271" t="s">
        <v>8</v>
      </c>
      <c r="D3" s="271" t="s">
        <v>9</v>
      </c>
      <c r="E3" s="272" t="s">
        <v>10</v>
      </c>
      <c r="F3" s="275" t="s">
        <v>11</v>
      </c>
      <c r="G3" s="276" t="s">
        <v>12</v>
      </c>
      <c r="H3" s="273" t="s">
        <v>10</v>
      </c>
      <c r="I3" s="277" t="s">
        <v>11</v>
      </c>
      <c r="J3" s="278" t="s">
        <v>12</v>
      </c>
      <c r="K3" s="278" t="s">
        <v>13</v>
      </c>
      <c r="L3" s="278" t="s">
        <v>14</v>
      </c>
      <c r="M3" s="278" t="s">
        <v>15</v>
      </c>
      <c r="N3" s="279" t="s">
        <v>94</v>
      </c>
      <c r="O3" s="279" t="s">
        <v>95</v>
      </c>
      <c r="P3" s="280" t="s">
        <v>96</v>
      </c>
      <c r="Q3" s="274" t="s">
        <v>24</v>
      </c>
    </row>
    <row r="4" spans="1:25">
      <c r="A4" s="19" t="str">
        <f>Details!A4</f>
        <v>SC004K</v>
      </c>
      <c r="B4" s="20" t="str">
        <f>VLOOKUP(A4,Details!$A4:$B25,2,FALSE)</f>
        <v>Arishfa Khan</v>
      </c>
      <c r="C4" s="20" t="str">
        <f>VLOOKUP(A4,Details!$A$4:$I$102,9,FALSE)</f>
        <v>Micro</v>
      </c>
      <c r="D4" s="20" t="str">
        <f>VLOOKUP(A4,Details!$A$4:$K$102,10,FALSE)</f>
        <v>Knowledge &amp; Education</v>
      </c>
      <c r="E4" s="20">
        <f>VLOOKUP(A4,Details!$A$4:$L$102,11,FALSE)</f>
        <v>30900</v>
      </c>
      <c r="F4" s="20">
        <f>VLOOKUP(A4,Details!$A$4:$M$102,12,FALSE)</f>
        <v>313700</v>
      </c>
      <c r="G4" s="22">
        <f>VLOOKUP(A4,Details!$A$4:$N$102,13,FALSE)</f>
        <v>1.03E-2</v>
      </c>
      <c r="H4" s="20">
        <f>LOOKUP(E4, Mapping!$B$5:$B$29, Mapping!$D$5:$D$29)</f>
        <v>5</v>
      </c>
      <c r="I4" s="20">
        <f>LOOKUP(F4, Mapping!$F$5:$F$29,Mapping!$H$5:$H$29)</f>
        <v>23</v>
      </c>
      <c r="J4" s="20">
        <f>LOOKUP(G4, Mapping!$J$5:$J$29,Mapping!$L$5:$L$29)</f>
        <v>13</v>
      </c>
      <c r="K4" s="20">
        <f>_xlfn.XLOOKUP(A4,Details!$A$4:$A$27,Details!$N$4:$N$27)</f>
        <v>10</v>
      </c>
      <c r="L4" s="20">
        <f>_xlfn.XLOOKUP(A4,Details!$A$4:$A$27,Details!$O$4:$O$27)</f>
        <v>5</v>
      </c>
      <c r="M4" s="20">
        <f>_xlfn.XLOOKUP(A4,Details!$A$4:$A$27,Details!$P$4:$P$27)</f>
        <v>9</v>
      </c>
      <c r="N4" s="21" cm="1">
        <f t="array" ref="N4">SUM(K4:M4/25)</f>
        <v>0.96000000000000008</v>
      </c>
      <c r="O4" s="21">
        <f>LOOKUP(N4, Mapping!$N$5:$N$29,Mapping!$P$5:$P$29)</f>
        <v>21</v>
      </c>
      <c r="P4" s="21">
        <f>(H4*0.25)+(I4*0.25)+(J4*0.25)+(O4*0.25)</f>
        <v>15.5</v>
      </c>
      <c r="Q4" s="21">
        <f>(P4/25)*10</f>
        <v>6.2</v>
      </c>
    </row>
    <row r="5" spans="1:25">
      <c r="A5" s="19" t="str">
        <f>Details!A5</f>
        <v>SC005B</v>
      </c>
      <c r="B5" s="20" t="str">
        <f>VLOOKUP(A5,Details!$A5:$B26,2,FALSE)</f>
        <v>Jannat Zubair Rahmani</v>
      </c>
      <c r="C5" s="20" t="str">
        <f>VLOOKUP(A5,Details!$A$4:$I$102,9,FALSE)</f>
        <v>Micro</v>
      </c>
      <c r="D5" s="20" t="str">
        <f>VLOOKUP(A5,Details!$A$4:$K$102,10,FALSE)</f>
        <v>Beauty &amp; Fashion</v>
      </c>
      <c r="E5" s="20">
        <f>VLOOKUP(A5,Details!$A$4:$L$102,11,FALSE)</f>
        <v>49800</v>
      </c>
      <c r="F5" s="20">
        <f>VLOOKUP(A5,Details!$A$4:$M$102,12,FALSE)</f>
        <v>672500</v>
      </c>
      <c r="G5" s="22">
        <f>VLOOKUP(A5,Details!$A$4:$N$102,13,FALSE)</f>
        <v>1.3599999999999999E-2</v>
      </c>
      <c r="H5" s="20">
        <f>LOOKUP(E5, Mapping!$B$5:$B$29, Mapping!$D$5:$D$29)</f>
        <v>6</v>
      </c>
      <c r="I5" s="20">
        <f>LOOKUP(F5, Mapping!$F$5:$F$29,Mapping!$H$5:$H$29)</f>
        <v>25</v>
      </c>
      <c r="J5" s="20">
        <f>LOOKUP(G5, Mapping!$J$5:$J$29,Mapping!$L$5:$L$29)</f>
        <v>14</v>
      </c>
      <c r="K5" s="20">
        <f>_xlfn.XLOOKUP(A5,Details!$A$4:$A$27,Details!$N$4:$N$27)</f>
        <v>8</v>
      </c>
      <c r="L5" s="20">
        <f>_xlfn.XLOOKUP(A5,Details!$A$4:$A$27,Details!$O$4:$O$27)</f>
        <v>4</v>
      </c>
      <c r="M5" s="20">
        <f>_xlfn.XLOOKUP(A5,Details!$A$4:$A$27,Details!$P$4:$P$27)</f>
        <v>7</v>
      </c>
      <c r="N5" s="21" cm="1">
        <f t="array" ref="N5">SUM(K5:M5/25)</f>
        <v>0.76</v>
      </c>
      <c r="O5" s="21">
        <f>LOOKUP(N5, Mapping!$N$5:$N$29,Mapping!$P$5:$P$29)</f>
        <v>16</v>
      </c>
      <c r="P5" s="21">
        <f t="shared" ref="P5:P25" si="0">(H5*0.25)+(I5*0.25)+(J5*0.25)+(O5*0.25)</f>
        <v>15.25</v>
      </c>
      <c r="Q5" s="21">
        <f t="shared" ref="Q5:Q27" si="1">(P5/25)*10</f>
        <v>6.1</v>
      </c>
    </row>
    <row r="6" spans="1:25">
      <c r="A6" s="19" t="str">
        <f>Details!A6</f>
        <v>SC006E</v>
      </c>
      <c r="B6" s="20" t="str">
        <f>VLOOKUP(A6,Details!$A6:$B27,2,FALSE)</f>
        <v>Siddharth Nigam</v>
      </c>
      <c r="C6" s="20" t="str">
        <f>VLOOKUP(A6,Details!$A$4:$I$102,9,FALSE)</f>
        <v>Nano</v>
      </c>
      <c r="D6" s="20" t="str">
        <f>VLOOKUP(A6,Details!$A$4:$K$102,10,FALSE)</f>
        <v>Entertainment</v>
      </c>
      <c r="E6" s="20">
        <f>VLOOKUP(A6,Details!$A$4:$L$102,11,FALSE)</f>
        <v>11300</v>
      </c>
      <c r="F6" s="20">
        <f>VLOOKUP(A6,Details!$A$4:$M$102,12,FALSE)</f>
        <v>116100</v>
      </c>
      <c r="G6" s="22">
        <f>VLOOKUP(A6,Details!$A$4:$N$102,13,FALSE)</f>
        <v>1.03E-2</v>
      </c>
      <c r="H6" s="20">
        <f>LOOKUP(E6, Mapping!$B$5:$B$29, Mapping!$D$5:$D$29)</f>
        <v>3</v>
      </c>
      <c r="I6" s="20">
        <f>LOOKUP(F6, Mapping!$F$5:$F$29,Mapping!$H$5:$H$29)</f>
        <v>21</v>
      </c>
      <c r="J6" s="20">
        <f>LOOKUP(G6, Mapping!$J$5:$J$29,Mapping!$L$5:$L$29)</f>
        <v>13</v>
      </c>
      <c r="K6" s="20">
        <f>_xlfn.XLOOKUP(A6,Details!$A$4:$A$27,Details!$N$4:$N$27)</f>
        <v>8</v>
      </c>
      <c r="L6" s="20">
        <f>_xlfn.XLOOKUP(A6,Details!$A$4:$A$27,Details!$O$4:$O$27)</f>
        <v>4</v>
      </c>
      <c r="M6" s="20">
        <f>_xlfn.XLOOKUP(A6,Details!$A$4:$A$27,Details!$P$4:$P$27)</f>
        <v>7</v>
      </c>
      <c r="N6" s="21" cm="1">
        <f t="array" ref="N6">SUM(K6:M6/25)</f>
        <v>0.76</v>
      </c>
      <c r="O6" s="21">
        <f>LOOKUP(N6, Mapping!$N$5:$N$29,Mapping!$P$5:$P$29)</f>
        <v>16</v>
      </c>
      <c r="P6" s="21">
        <f t="shared" si="0"/>
        <v>13.25</v>
      </c>
      <c r="Q6" s="21">
        <f t="shared" si="1"/>
        <v>5.3000000000000007</v>
      </c>
    </row>
    <row r="7" spans="1:25">
      <c r="A7" s="19" t="str">
        <f>Details!A7</f>
        <v>SC007G</v>
      </c>
      <c r="B7" s="20" t="str">
        <f>VLOOKUP(A7,Details!$A7:$B28,2,FALSE)</f>
        <v>Jubin Shah</v>
      </c>
      <c r="C7" s="20" t="str">
        <f>VLOOKUP(A7,Details!$A$4:$I$102,9,FALSE)</f>
        <v>Micro</v>
      </c>
      <c r="D7" s="20" t="str">
        <f>VLOOKUP(A7,Details!$A$4:$K$102,10,FALSE)</f>
        <v>Gaming &amp; Technology</v>
      </c>
      <c r="E7" s="20">
        <f>VLOOKUP(A7,Details!$A$4:$L$102,11,FALSE)</f>
        <v>52000</v>
      </c>
      <c r="F7" s="20">
        <f>VLOOKUP(A7,Details!$A$4:$M$102,12,FALSE)</f>
        <v>14600</v>
      </c>
      <c r="G7" s="22">
        <f>VLOOKUP(A7,Details!$A$4:$N$102,13,FALSE)</f>
        <v>6.8999999999999999E-3</v>
      </c>
      <c r="H7" s="20">
        <f>LOOKUP(E7, Mapping!$B$5:$B$29, Mapping!$D$5:$D$29)</f>
        <v>7</v>
      </c>
      <c r="I7" s="20">
        <f>LOOKUP(F7, Mapping!$F$5:$F$29,Mapping!$H$5:$H$29)</f>
        <v>3</v>
      </c>
      <c r="J7" s="20">
        <f>LOOKUP(G7, Mapping!$J$5:$J$29,Mapping!$L$5:$L$29)</f>
        <v>11</v>
      </c>
      <c r="K7" s="20">
        <f>_xlfn.XLOOKUP(A7,Details!$A$4:$A$27,Details!$N$4:$N$27)</f>
        <v>7</v>
      </c>
      <c r="L7" s="20">
        <f>_xlfn.XLOOKUP(A7,Details!$A$4:$A$27,Details!$O$4:$O$27)</f>
        <v>4</v>
      </c>
      <c r="M7" s="20">
        <f>_xlfn.XLOOKUP(A7,Details!$A$4:$A$27,Details!$P$4:$P$27)</f>
        <v>6</v>
      </c>
      <c r="N7" s="21" cm="1">
        <f t="array" ref="N7">SUM(K7:M7/25)</f>
        <v>0.68</v>
      </c>
      <c r="O7" s="21">
        <f>LOOKUP(N7, Mapping!$N$5:$N$29,Mapping!$P$5:$P$29)</f>
        <v>14</v>
      </c>
      <c r="P7" s="21">
        <f t="shared" si="0"/>
        <v>8.75</v>
      </c>
      <c r="Q7" s="21">
        <f t="shared" si="1"/>
        <v>3.5</v>
      </c>
    </row>
    <row r="8" spans="1:25">
      <c r="A8" s="19" t="str">
        <f>Details!A8</f>
        <v>SC008B</v>
      </c>
      <c r="B8" s="20" t="str">
        <f>VLOOKUP(A8,Details!$A8:$B29,2,FALSE)</f>
        <v>Neha Malik</v>
      </c>
      <c r="C8" s="20" t="str">
        <f>VLOOKUP(A8,Details!$A$4:$I$102,9,FALSE)</f>
        <v>Micro</v>
      </c>
      <c r="D8" s="20" t="str">
        <f>VLOOKUP(A8,Details!$A$4:$K$102,10,FALSE)</f>
        <v>Beauty &amp; Fashion</v>
      </c>
      <c r="E8" s="20">
        <f>VLOOKUP(A8,Details!$A$4:$L$102,11,FALSE)</f>
        <v>46900</v>
      </c>
      <c r="F8" s="20">
        <f>VLOOKUP(A8,Details!$A$4:$M$102,12,FALSE)</f>
        <v>43100</v>
      </c>
      <c r="G8" s="22">
        <f>VLOOKUP(A8,Details!$A$4:$N$102,13,FALSE)</f>
        <v>1.0500000000000001E-2</v>
      </c>
      <c r="H8" s="20">
        <f>LOOKUP(E8, Mapping!$B$5:$B$29, Mapping!$D$5:$D$29)</f>
        <v>6</v>
      </c>
      <c r="I8" s="20">
        <f>LOOKUP(F8, Mapping!$F$5:$F$29,Mapping!$H$5:$H$29)</f>
        <v>9</v>
      </c>
      <c r="J8" s="20">
        <f>LOOKUP(G8, Mapping!$J$5:$J$29,Mapping!$L$5:$L$29)</f>
        <v>13</v>
      </c>
      <c r="K8" s="20">
        <f>_xlfn.XLOOKUP(A8,Details!$A$4:$A$27,Details!$N$4:$N$27)</f>
        <v>7</v>
      </c>
      <c r="L8" s="20">
        <f>_xlfn.XLOOKUP(A8,Details!$A$4:$A$27,Details!$O$4:$O$27)</f>
        <v>5</v>
      </c>
      <c r="M8" s="20">
        <f>_xlfn.XLOOKUP(A8,Details!$A$4:$A$27,Details!$P$4:$P$27)</f>
        <v>9</v>
      </c>
      <c r="N8" s="21" cm="1">
        <f t="array" ref="N8">SUM(K8:M8/25)</f>
        <v>0.84000000000000008</v>
      </c>
      <c r="O8" s="21">
        <f>LOOKUP(N8, Mapping!$N$5:$N$29,Mapping!$P$5:$P$29)</f>
        <v>17</v>
      </c>
      <c r="P8" s="21">
        <f t="shared" si="0"/>
        <v>11.25</v>
      </c>
      <c r="Q8" s="21">
        <f t="shared" si="1"/>
        <v>4.5</v>
      </c>
    </row>
    <row r="9" spans="1:25">
      <c r="A9" s="19" t="str">
        <f>Details!A9</f>
        <v>SC009F</v>
      </c>
      <c r="B9" s="20" t="str">
        <f>VLOOKUP(A9,Details!$A9:$B30,2,FALSE)</f>
        <v>Nagma</v>
      </c>
      <c r="C9" s="20" t="str">
        <f>VLOOKUP(A9,Details!$A$4:$I$102,9,FALSE)</f>
        <v>Micro</v>
      </c>
      <c r="D9" s="20" t="str">
        <f>VLOOKUP(A9,Details!$A$4:$K$102,10,FALSE)</f>
        <v>Finance &amp; Business</v>
      </c>
      <c r="E9" s="20">
        <f>VLOOKUP(A9,Details!$A$4:$L$102,11,FALSE)</f>
        <v>42000</v>
      </c>
      <c r="F9" s="20">
        <f>VLOOKUP(A9,Details!$A$4:$M$102,12,FALSE)</f>
        <v>134600</v>
      </c>
      <c r="G9" s="22">
        <f>VLOOKUP(A9,Details!$A$4:$N$102,13,FALSE)</f>
        <v>1.6400000000000001E-2</v>
      </c>
      <c r="H9" s="20">
        <f>LOOKUP(E9, Mapping!$B$5:$B$29, Mapping!$D$5:$D$29)</f>
        <v>6</v>
      </c>
      <c r="I9" s="20">
        <f>LOOKUP(F9, Mapping!$F$5:$F$29,Mapping!$H$5:$H$29)</f>
        <v>21</v>
      </c>
      <c r="J9" s="20">
        <f>LOOKUP(G9, Mapping!$J$5:$J$29,Mapping!$L$5:$L$29)</f>
        <v>15</v>
      </c>
      <c r="K9" s="20">
        <f>_xlfn.XLOOKUP(A9,Details!$A$4:$A$27,Details!$N$4:$N$27)</f>
        <v>9</v>
      </c>
      <c r="L9" s="20">
        <f>_xlfn.XLOOKUP(A9,Details!$A$4:$A$27,Details!$O$4:$O$27)</f>
        <v>4</v>
      </c>
      <c r="M9" s="20">
        <f>_xlfn.XLOOKUP(A9,Details!$A$4:$A$27,Details!$P$4:$P$27)</f>
        <v>9</v>
      </c>
      <c r="N9" s="21" cm="1">
        <f t="array" ref="N9">SUM(K9:M9/25)</f>
        <v>0.88</v>
      </c>
      <c r="O9" s="21">
        <f>LOOKUP(N9, Mapping!$N$5:$N$29,Mapping!$P$5:$P$29)</f>
        <v>18</v>
      </c>
      <c r="P9" s="21">
        <f t="shared" si="0"/>
        <v>15</v>
      </c>
      <c r="Q9" s="21">
        <f t="shared" si="1"/>
        <v>6</v>
      </c>
    </row>
    <row r="10" spans="1:25">
      <c r="A10" s="19" t="str">
        <f>Details!A10</f>
        <v>SC010H</v>
      </c>
      <c r="B10" s="20" t="str">
        <f>VLOOKUP(A10,Details!$A10:$B31,2,FALSE)</f>
        <v>Erica J Fernandes</v>
      </c>
      <c r="C10" s="20" t="str">
        <f>VLOOKUP(A10,Details!$A$4:$I$102,9,FALSE)</f>
        <v>Nano</v>
      </c>
      <c r="D10" s="20" t="str">
        <f>VLOOKUP(A10,Details!$A$4:$K$102,10,FALSE)</f>
        <v>Health &amp; Wellness</v>
      </c>
      <c r="E10" s="20">
        <f>VLOOKUP(A10,Details!$A$4:$L$102,11,FALSE)</f>
        <v>26000</v>
      </c>
      <c r="F10" s="20">
        <f>VLOOKUP(A10,Details!$A$4:$M$102,12,FALSE)</f>
        <v>93400</v>
      </c>
      <c r="G10" s="22">
        <f>VLOOKUP(A10,Details!$A$4:$N$102,13,FALSE)</f>
        <v>2.0400000000000001E-2</v>
      </c>
      <c r="H10" s="20">
        <f>LOOKUP(E10, Mapping!$B$5:$B$29, Mapping!$D$5:$D$29)</f>
        <v>4</v>
      </c>
      <c r="I10" s="20">
        <f>LOOKUP(F10, Mapping!$F$5:$F$29,Mapping!$H$5:$H$29)</f>
        <v>19</v>
      </c>
      <c r="J10" s="20">
        <f>LOOKUP(G10, Mapping!$J$5:$J$29,Mapping!$L$5:$L$29)</f>
        <v>17</v>
      </c>
      <c r="K10" s="20">
        <f>_xlfn.XLOOKUP(A10,Details!$A$4:$A$27,Details!$N$4:$N$27)</f>
        <v>8</v>
      </c>
      <c r="L10" s="20">
        <f>_xlfn.XLOOKUP(A10,Details!$A$4:$A$27,Details!$O$4:$O$27)</f>
        <v>4</v>
      </c>
      <c r="M10" s="20">
        <f>_xlfn.XLOOKUP(A10,Details!$A$4:$A$27,Details!$P$4:$P$27)</f>
        <v>7</v>
      </c>
      <c r="N10" s="21" cm="1">
        <f t="array" ref="N10">SUM(K10:M10/25)</f>
        <v>0.76</v>
      </c>
      <c r="O10" s="21">
        <f>LOOKUP(N10, Mapping!$N$5:$N$29,Mapping!$P$5:$P$29)</f>
        <v>16</v>
      </c>
      <c r="P10" s="21">
        <f t="shared" si="0"/>
        <v>14</v>
      </c>
      <c r="Q10" s="21">
        <f t="shared" si="1"/>
        <v>5.6000000000000005</v>
      </c>
    </row>
    <row r="11" spans="1:25">
      <c r="A11" s="19" t="str">
        <f>Details!A11</f>
        <v>SC011M</v>
      </c>
      <c r="B11" s="20" t="str">
        <f>VLOOKUP(A11,Details!$A11:$B32,2,FALSE)</f>
        <v>Shipra Khanna</v>
      </c>
      <c r="C11" s="20" t="str">
        <f>VLOOKUP(A11,Details!$A$4:$I$102,9,FALSE)</f>
        <v>Nano</v>
      </c>
      <c r="D11" s="20" t="str">
        <f>VLOOKUP(A11,Details!$A$4:$K$102,10,FALSE)</f>
        <v>Meme Page</v>
      </c>
      <c r="E11" s="20">
        <f>VLOOKUP(A11,Details!$A$4:$L$102,11,FALSE)</f>
        <v>22000</v>
      </c>
      <c r="F11" s="20">
        <f>VLOOKUP(A11,Details!$A$4:$M$102,12,FALSE)</f>
        <v>102400</v>
      </c>
      <c r="G11" s="22">
        <f>VLOOKUP(A11,Details!$A$4:$N$102,13,FALSE)</f>
        <v>1.78E-2</v>
      </c>
      <c r="H11" s="20">
        <f>LOOKUP(E11, Mapping!$B$5:$B$29, Mapping!$D$5:$D$29)</f>
        <v>4</v>
      </c>
      <c r="I11" s="20">
        <f>LOOKUP(F11, Mapping!$F$5:$F$29,Mapping!$H$5:$H$29)</f>
        <v>21</v>
      </c>
      <c r="J11" s="20">
        <f>LOOKUP(G11, Mapping!$J$5:$J$29,Mapping!$L$5:$L$29)</f>
        <v>16</v>
      </c>
      <c r="K11" s="20">
        <f>_xlfn.XLOOKUP(A11,Details!$A$4:$A$27,Details!$N$4:$N$27)</f>
        <v>8</v>
      </c>
      <c r="L11" s="20">
        <f>_xlfn.XLOOKUP(A11,Details!$A$4:$A$27,Details!$O$4:$O$27)</f>
        <v>5</v>
      </c>
      <c r="M11" s="20">
        <f>_xlfn.XLOOKUP(A11,Details!$A$4:$A$27,Details!$P$4:$P$27)</f>
        <v>8</v>
      </c>
      <c r="N11" s="21" cm="1">
        <f t="array" ref="N11">SUM(K11:M11/25)</f>
        <v>0.84000000000000008</v>
      </c>
      <c r="O11" s="21">
        <f>LOOKUP(N11, Mapping!$N$5:$N$29,Mapping!$P$5:$P$29)</f>
        <v>17</v>
      </c>
      <c r="P11" s="21">
        <f t="shared" si="0"/>
        <v>14.5</v>
      </c>
      <c r="Q11" s="21">
        <f t="shared" si="1"/>
        <v>5.8</v>
      </c>
    </row>
    <row r="12" spans="1:25">
      <c r="A12" s="19" t="str">
        <f>Details!A12</f>
        <v>SC012E</v>
      </c>
      <c r="B12" s="20" t="str">
        <f>VLOOKUP(A12,Details!$A12:$B33,2,FALSE)</f>
        <v>Nisha Gurgain</v>
      </c>
      <c r="C12" s="20" t="str">
        <f>VLOOKUP(A12,Details!$A$4:$I$102,9,FALSE)</f>
        <v>Macro</v>
      </c>
      <c r="D12" s="20" t="str">
        <f>VLOOKUP(A12,Details!$A$4:$K$102,10,FALSE)</f>
        <v>Entertainment</v>
      </c>
      <c r="E12" s="20">
        <f>VLOOKUP(A12,Details!$A$4:$L$102,11,FALSE)</f>
        <v>71000</v>
      </c>
      <c r="F12" s="20">
        <f>VLOOKUP(A12,Details!$A$4:$M$102,12,FALSE)</f>
        <v>72500</v>
      </c>
      <c r="G12" s="22">
        <f>VLOOKUP(A12,Details!$A$4:$N$102,13,FALSE)</f>
        <v>8.0000000000000002E-3</v>
      </c>
      <c r="H12" s="20">
        <f>LOOKUP(E12, Mapping!$B$5:$B$29, Mapping!$D$5:$D$29)</f>
        <v>8</v>
      </c>
      <c r="I12" s="20">
        <f>LOOKUP(F12, Mapping!$F$5:$F$29,Mapping!$H$5:$H$29)</f>
        <v>15</v>
      </c>
      <c r="J12" s="20">
        <f>LOOKUP(G12, Mapping!$J$5:$J$29,Mapping!$L$5:$L$29)</f>
        <v>12</v>
      </c>
      <c r="K12" s="20">
        <f>_xlfn.XLOOKUP(A12,Details!$A$4:$A$27,Details!$N$4:$N$27)</f>
        <v>8</v>
      </c>
      <c r="L12" s="20">
        <f>_xlfn.XLOOKUP(A12,Details!$A$4:$A$27,Details!$O$4:$O$27)</f>
        <v>4</v>
      </c>
      <c r="M12" s="20">
        <f>_xlfn.XLOOKUP(A12,Details!$A$4:$A$27,Details!$P$4:$P$27)</f>
        <v>7</v>
      </c>
      <c r="N12" s="21" cm="1">
        <f t="array" ref="N12">SUM(K12:M12/25)</f>
        <v>0.76</v>
      </c>
      <c r="O12" s="21">
        <f>LOOKUP(N12, Mapping!$N$5:$N$29,Mapping!$P$5:$P$29)</f>
        <v>16</v>
      </c>
      <c r="P12" s="21">
        <f t="shared" si="0"/>
        <v>12.75</v>
      </c>
      <c r="Q12" s="21">
        <f t="shared" si="1"/>
        <v>5.0999999999999996</v>
      </c>
    </row>
    <row r="13" spans="1:25">
      <c r="A13" s="19" t="str">
        <f>Details!A13</f>
        <v>SC013K</v>
      </c>
      <c r="B13" s="20" t="str">
        <f>VLOOKUP(A13,Details!$A13:$B34,2,FALSE)</f>
        <v>Noorin Shereef</v>
      </c>
      <c r="C13" s="20" t="str">
        <f>VLOOKUP(A13,Details!$A$4:$I$102,9,FALSE)</f>
        <v>Nano</v>
      </c>
      <c r="D13" s="20" t="str">
        <f>VLOOKUP(A13,Details!$A$4:$K$102,10,FALSE)</f>
        <v>Knowledge &amp; Education</v>
      </c>
      <c r="E13" s="20">
        <f>VLOOKUP(A13,Details!$A$4:$L$102,11,FALSE)</f>
        <v>23000</v>
      </c>
      <c r="F13" s="20">
        <f>VLOOKUP(A13,Details!$A$4:$M$102,12,FALSE)</f>
        <v>72100</v>
      </c>
      <c r="G13" s="22">
        <f>VLOOKUP(A13,Details!$A$4:$N$102,13,FALSE)</f>
        <v>2.18E-2</v>
      </c>
      <c r="H13" s="20">
        <f>LOOKUP(E13, Mapping!$B$5:$B$29, Mapping!$D$5:$D$29)</f>
        <v>4</v>
      </c>
      <c r="I13" s="20">
        <f>LOOKUP(F13, Mapping!$F$5:$F$29,Mapping!$H$5:$H$29)</f>
        <v>15</v>
      </c>
      <c r="J13" s="20">
        <f>LOOKUP(G13, Mapping!$J$5:$J$29,Mapping!$L$5:$L$29)</f>
        <v>17</v>
      </c>
      <c r="K13" s="20">
        <f>_xlfn.XLOOKUP(A13,Details!$A$4:$A$27,Details!$N$4:$N$27)</f>
        <v>7</v>
      </c>
      <c r="L13" s="20">
        <f>_xlfn.XLOOKUP(A13,Details!$A$4:$A$27,Details!$O$4:$O$27)</f>
        <v>4</v>
      </c>
      <c r="M13" s="20">
        <f>_xlfn.XLOOKUP(A13,Details!$A$4:$A$27,Details!$P$4:$P$27)</f>
        <v>6</v>
      </c>
      <c r="N13" s="21" cm="1">
        <f t="array" ref="N13">SUM(K13:M13/25)</f>
        <v>0.68</v>
      </c>
      <c r="O13" s="21">
        <f>LOOKUP(N13, Mapping!$N$5:$N$29,Mapping!$P$5:$P$29)</f>
        <v>14</v>
      </c>
      <c r="P13" s="21">
        <f t="shared" si="0"/>
        <v>12.5</v>
      </c>
      <c r="Q13" s="21">
        <f t="shared" si="1"/>
        <v>5</v>
      </c>
    </row>
    <row r="14" spans="1:25">
      <c r="A14" s="19" t="str">
        <f>Details!A14</f>
        <v>SC014P</v>
      </c>
      <c r="B14" s="20" t="str">
        <f>VLOOKUP(A14,Details!$A14:$B35,2,FALSE)</f>
        <v>Manushi Chhillar</v>
      </c>
      <c r="C14" s="20" t="str">
        <f>VLOOKUP(A14,Details!$A$4:$I$102,9,FALSE)</f>
        <v>Nano</v>
      </c>
      <c r="D14" s="20" t="str">
        <f>VLOOKUP(A14,Details!$A$4:$K$102,10,FALSE)</f>
        <v xml:space="preserve">Photography </v>
      </c>
      <c r="E14" s="20">
        <f>VLOOKUP(A14,Details!$A$4:$L$102,11,FALSE)</f>
        <v>26000</v>
      </c>
      <c r="F14" s="20">
        <f>VLOOKUP(A14,Details!$A$4:$M$102,12,FALSE)</f>
        <v>108000</v>
      </c>
      <c r="G14" s="22">
        <f>VLOOKUP(A14,Details!$A$4:$N$102,13,FALSE)</f>
        <v>1.6500000000000001E-2</v>
      </c>
      <c r="H14" s="20">
        <f>LOOKUP(E14, Mapping!$B$5:$B$29, Mapping!$D$5:$D$29)</f>
        <v>4</v>
      </c>
      <c r="I14" s="20">
        <f>LOOKUP(F14, Mapping!$F$5:$F$29,Mapping!$H$5:$H$29)</f>
        <v>21</v>
      </c>
      <c r="J14" s="20">
        <f>LOOKUP(G14, Mapping!$J$5:$J$29,Mapping!$L$5:$L$29)</f>
        <v>15</v>
      </c>
      <c r="K14" s="20">
        <f>_xlfn.XLOOKUP(A14,Details!$A$4:$A$27,Details!$N$4:$N$27)</f>
        <v>8</v>
      </c>
      <c r="L14" s="20">
        <f>_xlfn.XLOOKUP(A14,Details!$A$4:$A$27,Details!$O$4:$O$27)</f>
        <v>4</v>
      </c>
      <c r="M14" s="20">
        <f>_xlfn.XLOOKUP(A14,Details!$A$4:$A$27,Details!$P$4:$P$27)</f>
        <v>8</v>
      </c>
      <c r="N14" s="21" cm="1">
        <f t="array" ref="N14">SUM(K14:M14/25)</f>
        <v>0.8</v>
      </c>
      <c r="O14" s="21">
        <f>LOOKUP(N14, Mapping!$N$5:$N$29,Mapping!$P$5:$P$29)</f>
        <v>16</v>
      </c>
      <c r="P14" s="21">
        <f t="shared" si="0"/>
        <v>14</v>
      </c>
      <c r="Q14" s="21">
        <f t="shared" si="1"/>
        <v>5.6000000000000005</v>
      </c>
    </row>
    <row r="15" spans="1:25">
      <c r="A15" s="19" t="str">
        <f>Details!A15</f>
        <v>SC015C</v>
      </c>
      <c r="B15" s="20" t="str">
        <f>VLOOKUP(A15,Details!$A15:$B36,2,FALSE)</f>
        <v>Rits Badiani (Ritika)</v>
      </c>
      <c r="C15" s="20" t="str">
        <f>VLOOKUP(A15,Details!$A$4:$I$102,9,FALSE)</f>
        <v>Macro</v>
      </c>
      <c r="D15" s="20" t="str">
        <f>VLOOKUP(A15,Details!$A$4:$K$102,10,FALSE)</f>
        <v>Cuisine</v>
      </c>
      <c r="E15" s="20">
        <f>VLOOKUP(A15,Details!$A$4:$L$102,11,FALSE)</f>
        <v>190000</v>
      </c>
      <c r="F15" s="20">
        <f>VLOOKUP(A15,Details!$A$4:$M$102,12,FALSE)</f>
        <v>192800</v>
      </c>
      <c r="G15" s="22">
        <f>VLOOKUP(A15,Details!$A$4:$N$102,13,FALSE)</f>
        <v>2.8199999999999999E-2</v>
      </c>
      <c r="H15" s="20">
        <f>LOOKUP(E15, Mapping!$B$5:$B$29, Mapping!$D$5:$D$29)</f>
        <v>13</v>
      </c>
      <c r="I15" s="20">
        <f>LOOKUP(F15, Mapping!$F$5:$F$29,Mapping!$H$5:$H$29)</f>
        <v>21</v>
      </c>
      <c r="J15" s="20">
        <f>LOOKUP(G15, Mapping!$J$5:$J$29,Mapping!$L$5:$L$29)</f>
        <v>20</v>
      </c>
      <c r="K15" s="20">
        <f>_xlfn.XLOOKUP(A15,Details!$A$4:$A$27,Details!$N$4:$N$27)</f>
        <v>7</v>
      </c>
      <c r="L15" s="20">
        <f>_xlfn.XLOOKUP(A15,Details!$A$4:$A$27,Details!$O$4:$O$27)</f>
        <v>4</v>
      </c>
      <c r="M15" s="20">
        <f>_xlfn.XLOOKUP(A15,Details!$A$4:$A$27,Details!$P$4:$P$27)</f>
        <v>7</v>
      </c>
      <c r="N15" s="21" cm="1">
        <f t="array" ref="N15">SUM(K15:M15/25)</f>
        <v>0.72000000000000008</v>
      </c>
      <c r="O15" s="21">
        <f>LOOKUP(N15, Mapping!$N$5:$N$29,Mapping!$P$5:$P$29)</f>
        <v>15</v>
      </c>
      <c r="P15" s="21">
        <f t="shared" si="0"/>
        <v>17.25</v>
      </c>
      <c r="Q15" s="21">
        <f t="shared" si="1"/>
        <v>6.8999999999999995</v>
      </c>
    </row>
    <row r="16" spans="1:25">
      <c r="A16" s="19" t="str">
        <f>Details!A16</f>
        <v>SC016F</v>
      </c>
      <c r="B16" s="20" t="str">
        <f>VLOOKUP(A16,Details!$A16:$B37,2,FALSE)</f>
        <v>Divya Agarwal</v>
      </c>
      <c r="C16" s="20" t="str">
        <f>VLOOKUP(A16,Details!$A$4:$I$102,9,FALSE)</f>
        <v>Nano</v>
      </c>
      <c r="D16" s="20" t="str">
        <f>VLOOKUP(A16,Details!$A$4:$K$102,10,FALSE)</f>
        <v>Finance &amp; Business</v>
      </c>
      <c r="E16" s="20">
        <f>VLOOKUP(A16,Details!$A$4:$L$102,11,FALSE)</f>
        <v>30000</v>
      </c>
      <c r="F16" s="20">
        <f>VLOOKUP(A16,Details!$A$4:$M$102,12,FALSE)</f>
        <v>85100</v>
      </c>
      <c r="G16" s="22">
        <f>VLOOKUP(A16,Details!$A$4:$N$102,13,FALSE)</f>
        <v>2.8899999999999999E-2</v>
      </c>
      <c r="H16" s="20">
        <f>LOOKUP(E16, Mapping!$B$5:$B$29, Mapping!$D$5:$D$29)</f>
        <v>4</v>
      </c>
      <c r="I16" s="20">
        <f>LOOKUP(F16, Mapping!$F$5:$F$29,Mapping!$H$5:$H$29)</f>
        <v>18</v>
      </c>
      <c r="J16" s="20">
        <f>LOOKUP(G16, Mapping!$J$5:$J$29,Mapping!$L$5:$L$29)</f>
        <v>20</v>
      </c>
      <c r="K16" s="20">
        <f>_xlfn.XLOOKUP(A16,Details!$A$4:$A$27,Details!$N$4:$N$27)</f>
        <v>6</v>
      </c>
      <c r="L16" s="20">
        <f>_xlfn.XLOOKUP(A16,Details!$A$4:$A$27,Details!$O$4:$O$27)</f>
        <v>4</v>
      </c>
      <c r="M16" s="20">
        <f>_xlfn.XLOOKUP(A16,Details!$A$4:$A$27,Details!$P$4:$P$27)</f>
        <v>6</v>
      </c>
      <c r="N16" s="21" cm="1">
        <f t="array" ref="N16">SUM(K16:M16/25)</f>
        <v>0.64</v>
      </c>
      <c r="O16" s="21">
        <f>LOOKUP(N16, Mapping!$N$5:$N$29,Mapping!$P$5:$P$29)</f>
        <v>13</v>
      </c>
      <c r="P16" s="21">
        <f t="shared" si="0"/>
        <v>13.75</v>
      </c>
      <c r="Q16" s="21">
        <f t="shared" si="1"/>
        <v>5.5</v>
      </c>
    </row>
    <row r="17" spans="1:17">
      <c r="A17" s="19" t="str">
        <f>Details!A17</f>
        <v>SC017G</v>
      </c>
      <c r="B17" s="20" t="str">
        <f>VLOOKUP(A17,Details!$A17:$B38,2,FALSE)</f>
        <v>Ritabhari Chakraborty</v>
      </c>
      <c r="C17" s="20" t="str">
        <f>VLOOKUP(A17,Details!$A$4:$I$102,9,FALSE)</f>
        <v>Macro</v>
      </c>
      <c r="D17" s="20" t="str">
        <f>VLOOKUP(A17,Details!$A$4:$K$102,10,FALSE)</f>
        <v>Gaming &amp; Technology</v>
      </c>
      <c r="E17" s="20">
        <f>VLOOKUP(A17,Details!$A$4:$L$102,11,FALSE)</f>
        <v>77000</v>
      </c>
      <c r="F17" s="20">
        <f>VLOOKUP(A17,Details!$A$4:$M$102,12,FALSE)</f>
        <v>26200</v>
      </c>
      <c r="G17" s="22">
        <f>VLOOKUP(A17,Details!$A$4:$N$102,13,FALSE)</f>
        <v>7.1000000000000004E-3</v>
      </c>
      <c r="H17" s="20">
        <f>LOOKUP(E17, Mapping!$B$5:$B$29, Mapping!$D$5:$D$29)</f>
        <v>9</v>
      </c>
      <c r="I17" s="20">
        <f>LOOKUP(F17, Mapping!$F$5:$F$29,Mapping!$H$5:$H$29)</f>
        <v>6</v>
      </c>
      <c r="J17" s="20">
        <f>LOOKUP(G17, Mapping!$J$5:$J$29,Mapping!$L$5:$L$29)</f>
        <v>11</v>
      </c>
      <c r="K17" s="20">
        <f>_xlfn.XLOOKUP(A17,Details!$A$4:$A$27,Details!$N$4:$N$27)</f>
        <v>7</v>
      </c>
      <c r="L17" s="20">
        <f>_xlfn.XLOOKUP(A17,Details!$A$4:$A$27,Details!$O$4:$O$27)</f>
        <v>4</v>
      </c>
      <c r="M17" s="20">
        <f>_xlfn.XLOOKUP(A17,Details!$A$4:$A$27,Details!$P$4:$P$27)</f>
        <v>7</v>
      </c>
      <c r="N17" s="21" cm="1">
        <f t="array" ref="N17">SUM(K17:M17/25)</f>
        <v>0.72000000000000008</v>
      </c>
      <c r="O17" s="21">
        <f>LOOKUP(N17, Mapping!$N$5:$N$29,Mapping!$P$5:$P$29)</f>
        <v>15</v>
      </c>
      <c r="P17" s="21">
        <f t="shared" si="0"/>
        <v>10.25</v>
      </c>
      <c r="Q17" s="21">
        <f t="shared" si="1"/>
        <v>4.0999999999999996</v>
      </c>
    </row>
    <row r="18" spans="1:17">
      <c r="A18" s="19" t="str">
        <f>Details!A18</f>
        <v>SC018M</v>
      </c>
      <c r="B18" s="20" t="str">
        <f>VLOOKUP(A18,Details!$A18:$B39,2,FALSE)</f>
        <v>Mrunal Panchal</v>
      </c>
      <c r="C18" s="20" t="str">
        <f>VLOOKUP(A18,Details!$A$4:$I$102,9,FALSE)</f>
        <v>Nano</v>
      </c>
      <c r="D18" s="20" t="str">
        <f>VLOOKUP(A18,Details!$A$4:$K$102,10,FALSE)</f>
        <v>Meme Page</v>
      </c>
      <c r="E18" s="20">
        <f>VLOOKUP(A18,Details!$A$4:$L$102,11,FALSE)</f>
        <v>24000</v>
      </c>
      <c r="F18" s="20">
        <f>VLOOKUP(A18,Details!$A$4:$M$102,12,FALSE)</f>
        <v>117100</v>
      </c>
      <c r="G18" s="22">
        <f>VLOOKUP(A18,Details!$A$4:$N$102,13,FALSE)</f>
        <v>2.18E-2</v>
      </c>
      <c r="H18" s="20">
        <f>LOOKUP(E18, Mapping!$B$5:$B$29, Mapping!$D$5:$D$29)</f>
        <v>4</v>
      </c>
      <c r="I18" s="20">
        <f>LOOKUP(F18, Mapping!$F$5:$F$29,Mapping!$H$5:$H$29)</f>
        <v>21</v>
      </c>
      <c r="J18" s="20">
        <f>LOOKUP(G18, Mapping!$J$5:$J$29,Mapping!$L$5:$L$29)</f>
        <v>17</v>
      </c>
      <c r="K18" s="20">
        <f>_xlfn.XLOOKUP(A18,Details!$A$4:$A$27,Details!$N$4:$N$27)</f>
        <v>8</v>
      </c>
      <c r="L18" s="20">
        <f>_xlfn.XLOOKUP(A18,Details!$A$4:$A$27,Details!$O$4:$O$27)</f>
        <v>5</v>
      </c>
      <c r="M18" s="20">
        <f>_xlfn.XLOOKUP(A18,Details!$A$4:$A$27,Details!$P$4:$P$27)</f>
        <v>8</v>
      </c>
      <c r="N18" s="21" cm="1">
        <f t="array" ref="N18">SUM(K18:M18/25)</f>
        <v>0.84000000000000008</v>
      </c>
      <c r="O18" s="21">
        <f>LOOKUP(N18, Mapping!$N$5:$N$29,Mapping!$P$5:$P$29)</f>
        <v>17</v>
      </c>
      <c r="P18" s="21">
        <f t="shared" si="0"/>
        <v>14.75</v>
      </c>
      <c r="Q18" s="21">
        <f t="shared" si="1"/>
        <v>5.8999999999999995</v>
      </c>
    </row>
    <row r="19" spans="1:17">
      <c r="A19" s="19" t="str">
        <f>Details!A19</f>
        <v>SC019T</v>
      </c>
      <c r="B19" s="20" t="str">
        <f>VLOOKUP(A19,Details!$A19:$B40,2,FALSE)</f>
        <v>Barkha Singh</v>
      </c>
      <c r="C19" s="20" t="str">
        <f>VLOOKUP(A19,Details!$A$4:$I$102,9,FALSE)</f>
        <v>Nano</v>
      </c>
      <c r="D19" s="20" t="str">
        <f>VLOOKUP(A19,Details!$A$4:$K$102,10,FALSE)</f>
        <v>Travel &amp; Adventure</v>
      </c>
      <c r="E19" s="20">
        <f>VLOOKUP(A19,Details!$A$4:$L$102,11,FALSE)</f>
        <v>29000</v>
      </c>
      <c r="F19" s="20">
        <f>VLOOKUP(A19,Details!$A$4:$M$102,12,FALSE)</f>
        <v>139200</v>
      </c>
      <c r="G19" s="22">
        <f>VLOOKUP(A19,Details!$A$4:$N$102,13,FALSE)</f>
        <v>4.8300000000000003E-2</v>
      </c>
      <c r="H19" s="20">
        <f>LOOKUP(E19, Mapping!$B$5:$B$29, Mapping!$D$5:$D$29)</f>
        <v>4</v>
      </c>
      <c r="I19" s="20">
        <f>LOOKUP(F19, Mapping!$F$5:$F$29,Mapping!$H$5:$H$29)</f>
        <v>21</v>
      </c>
      <c r="J19" s="20">
        <f>LOOKUP(G19, Mapping!$J$5:$J$29,Mapping!$L$5:$L$29)</f>
        <v>25</v>
      </c>
      <c r="K19" s="20">
        <f>_xlfn.XLOOKUP(A19,Details!$A$4:$A$27,Details!$N$4:$N$27)</f>
        <v>9</v>
      </c>
      <c r="L19" s="20">
        <f>_xlfn.XLOOKUP(A19,Details!$A$4:$A$27,Details!$O$4:$O$27)</f>
        <v>5</v>
      </c>
      <c r="M19" s="20">
        <f>_xlfn.XLOOKUP(A19,Details!$A$4:$A$27,Details!$P$4:$P$27)</f>
        <v>8</v>
      </c>
      <c r="N19" s="21" cm="1">
        <f t="array" ref="N19">SUM(K19:M19/25)</f>
        <v>0.88000000000000012</v>
      </c>
      <c r="O19" s="21">
        <f>LOOKUP(N19, Mapping!$N$5:$N$29,Mapping!$P$5:$P$29)</f>
        <v>18</v>
      </c>
      <c r="P19" s="21">
        <f t="shared" si="0"/>
        <v>17</v>
      </c>
      <c r="Q19" s="21">
        <f t="shared" si="1"/>
        <v>6.8000000000000007</v>
      </c>
    </row>
    <row r="20" spans="1:17">
      <c r="A20" s="19" t="str">
        <f>Details!A20</f>
        <v>SC020F</v>
      </c>
      <c r="B20" s="20" t="str">
        <f>VLOOKUP(A20,Details!$A20:$B41,2,FALSE)</f>
        <v>Shilpa Chaudhary</v>
      </c>
      <c r="C20" s="20" t="str">
        <f>VLOOKUP(A20,Details!$A$4:$I$102,9,FALSE)</f>
        <v>Nano</v>
      </c>
      <c r="D20" s="20" t="str">
        <f>VLOOKUP(A20,Details!$A$4:$K$102,10,FALSE)</f>
        <v>Finance &amp; Business</v>
      </c>
      <c r="E20" s="20">
        <f>VLOOKUP(A20,Details!$A$4:$L$102,11,FALSE)</f>
        <v>12000</v>
      </c>
      <c r="F20" s="20">
        <f>VLOOKUP(A20,Details!$A$4:$M$102,12,FALSE)</f>
        <v>13700</v>
      </c>
      <c r="G20" s="22">
        <f>VLOOKUP(A20,Details!$A$4:$N$102,13,FALSE)</f>
        <v>1.15E-2</v>
      </c>
      <c r="H20" s="20">
        <f>LOOKUP(E20, Mapping!$B$5:$B$29, Mapping!$D$5:$D$29)</f>
        <v>3</v>
      </c>
      <c r="I20" s="20">
        <f>LOOKUP(F20, Mapping!$F$5:$F$29,Mapping!$H$5:$H$29)</f>
        <v>3</v>
      </c>
      <c r="J20" s="20">
        <f>LOOKUP(G20, Mapping!$J$5:$J$29,Mapping!$L$5:$L$29)</f>
        <v>13</v>
      </c>
      <c r="K20" s="20">
        <f>_xlfn.XLOOKUP(A20,Details!$A$4:$A$27,Details!$N$4:$N$27)</f>
        <v>7</v>
      </c>
      <c r="L20" s="20">
        <f>_xlfn.XLOOKUP(A20,Details!$A$4:$A$27,Details!$O$4:$O$27)</f>
        <v>4</v>
      </c>
      <c r="M20" s="20">
        <f>_xlfn.XLOOKUP(A20,Details!$A$4:$A$27,Details!$P$4:$P$27)</f>
        <v>7</v>
      </c>
      <c r="N20" s="21" cm="1">
        <f t="array" ref="N20">SUM(K20:M20/25)</f>
        <v>0.72000000000000008</v>
      </c>
      <c r="O20" s="21">
        <f>LOOKUP(N20, Mapping!$N$5:$N$29,Mapping!$P$5:$P$29)</f>
        <v>15</v>
      </c>
      <c r="P20" s="21">
        <f t="shared" si="0"/>
        <v>8.5</v>
      </c>
      <c r="Q20" s="21">
        <f t="shared" si="1"/>
        <v>3.4000000000000004</v>
      </c>
    </row>
    <row r="21" spans="1:17">
      <c r="A21" s="19" t="str">
        <f>Details!A21</f>
        <v>SC021T</v>
      </c>
      <c r="B21" s="20" t="str">
        <f>VLOOKUP(A21,Details!$A21:$B42,2,FALSE)</f>
        <v>Beer Biceps</v>
      </c>
      <c r="C21" s="20" t="str">
        <f>VLOOKUP(A21,Details!$A$4:$I$102,9,FALSE)</f>
        <v>Nano</v>
      </c>
      <c r="D21" s="20" t="str">
        <f>VLOOKUP(A21,Details!$A$4:$K$102,10,FALSE)</f>
        <v>Travel &amp; Adventure</v>
      </c>
      <c r="E21" s="20">
        <f>VLOOKUP(A21,Details!$A$4:$L$102,11,FALSE)</f>
        <v>13000</v>
      </c>
      <c r="F21" s="20">
        <f>VLOOKUP(A21,Details!$A$4:$M$102,12,FALSE)</f>
        <v>205800</v>
      </c>
      <c r="G21" s="22">
        <f>VLOOKUP(A21,Details!$A$4:$N$102,13,FALSE)</f>
        <v>5.4600000000000003E-2</v>
      </c>
      <c r="H21" s="20">
        <f>LOOKUP(E21, Mapping!$B$5:$B$29, Mapping!$D$5:$D$29)</f>
        <v>3</v>
      </c>
      <c r="I21" s="20">
        <f>LOOKUP(F21, Mapping!$F$5:$F$29,Mapping!$H$5:$H$29)</f>
        <v>22</v>
      </c>
      <c r="J21" s="20">
        <f>LOOKUP(G21, Mapping!$J$5:$J$29,Mapping!$L$5:$L$29)</f>
        <v>25</v>
      </c>
      <c r="K21" s="20">
        <f>_xlfn.XLOOKUP(A21,Details!$A$4:$A$27,Details!$N$4:$N$27)</f>
        <v>9</v>
      </c>
      <c r="L21" s="20">
        <f>_xlfn.XLOOKUP(A21,Details!$A$4:$A$27,Details!$O$4:$O$27)</f>
        <v>5</v>
      </c>
      <c r="M21" s="20">
        <f>_xlfn.XLOOKUP(A21,Details!$A$4:$A$27,Details!$P$4:$P$27)</f>
        <v>8</v>
      </c>
      <c r="N21" s="21" cm="1">
        <f t="array" ref="N21">SUM(K21:M21/25)</f>
        <v>0.88000000000000012</v>
      </c>
      <c r="O21" s="21">
        <f>LOOKUP(N21, Mapping!$N$5:$N$29,Mapping!$P$5:$P$29)</f>
        <v>18</v>
      </c>
      <c r="P21" s="21">
        <f t="shared" si="0"/>
        <v>17</v>
      </c>
      <c r="Q21" s="21">
        <f t="shared" si="1"/>
        <v>6.8000000000000007</v>
      </c>
    </row>
    <row r="22" spans="1:17">
      <c r="A22" s="19" t="str">
        <f>Details!A22</f>
        <v>SC022P</v>
      </c>
      <c r="B22" s="20" t="str">
        <f>VLOOKUP(A22,Details!$A22:$B43,2,FALSE)</f>
        <v>Himansh Kohli</v>
      </c>
      <c r="C22" s="20" t="str">
        <f>VLOOKUP(A22,Details!$A$4:$I$102,9,FALSE)</f>
        <v>Micro</v>
      </c>
      <c r="D22" s="20" t="str">
        <f>VLOOKUP(A22,Details!$A$4:$K$102,10,FALSE)</f>
        <v xml:space="preserve">Photography </v>
      </c>
      <c r="E22" s="20">
        <f>VLOOKUP(A22,Details!$A$4:$L$102,11,FALSE)</f>
        <v>34000</v>
      </c>
      <c r="F22" s="20">
        <f>VLOOKUP(A22,Details!$A$4:$M$102,12,FALSE)</f>
        <v>6000</v>
      </c>
      <c r="G22" s="22">
        <f>VLOOKUP(A22,Details!$A$4:$N$102,13,FALSE)</f>
        <v>2E-3</v>
      </c>
      <c r="H22" s="20">
        <f>LOOKUP(E22, Mapping!$B$5:$B$29, Mapping!$D$5:$D$29)</f>
        <v>5</v>
      </c>
      <c r="I22" s="20">
        <f>LOOKUP(F22, Mapping!$F$5:$F$29,Mapping!$H$5:$H$29)</f>
        <v>2</v>
      </c>
      <c r="J22" s="20">
        <f>LOOKUP(G22, Mapping!$J$5:$J$29,Mapping!$L$5:$L$29)</f>
        <v>6</v>
      </c>
      <c r="K22" s="20">
        <f>_xlfn.XLOOKUP(A22,Details!$A$4:$A$27,Details!$N$4:$N$27)</f>
        <v>7</v>
      </c>
      <c r="L22" s="20">
        <f>_xlfn.XLOOKUP(A22,Details!$A$4:$A$27,Details!$O$4:$O$27)</f>
        <v>5</v>
      </c>
      <c r="M22" s="20">
        <f>_xlfn.XLOOKUP(A22,Details!$A$4:$A$27,Details!$P$4:$P$27)</f>
        <v>7</v>
      </c>
      <c r="N22" s="21" cm="1">
        <f t="array" ref="N22">SUM(K22:M22/25)</f>
        <v>0.76</v>
      </c>
      <c r="O22" s="21">
        <f>LOOKUP(N22, Mapping!$N$5:$N$29,Mapping!$P$5:$P$29)</f>
        <v>16</v>
      </c>
      <c r="P22" s="21">
        <f t="shared" si="0"/>
        <v>7.25</v>
      </c>
      <c r="Q22" s="21">
        <f t="shared" si="1"/>
        <v>2.9</v>
      </c>
    </row>
    <row r="23" spans="1:17">
      <c r="A23" s="19" t="str">
        <f>Details!A23</f>
        <v>SC023K</v>
      </c>
      <c r="B23" s="20" t="str">
        <f>VLOOKUP(A23,Details!$A23:$B44,2,FALSE)</f>
        <v>Shivani Singh</v>
      </c>
      <c r="C23" s="20" t="str">
        <f>VLOOKUP(A23,Details!$A$4:$I$102,9,FALSE)</f>
        <v>Macro</v>
      </c>
      <c r="D23" s="20" t="str">
        <f>VLOOKUP(A23,Details!$A$4:$K$102,10,FALSE)</f>
        <v>Knowledge &amp; Education</v>
      </c>
      <c r="E23" s="20">
        <f>VLOOKUP(A23,Details!$A$4:$L$102,11,FALSE)</f>
        <v>84190</v>
      </c>
      <c r="F23" s="20">
        <f>VLOOKUP(A23,Details!$A$4:$M$102,12,FALSE)</f>
        <v>6900</v>
      </c>
      <c r="G23" s="22">
        <f>VLOOKUP(A23,Details!$A$4:$N$102,13,FALSE)</f>
        <v>1E-4</v>
      </c>
      <c r="H23" s="20">
        <f>LOOKUP(E23, Mapping!$B$5:$B$29, Mapping!$D$5:$D$29)</f>
        <v>9</v>
      </c>
      <c r="I23" s="20">
        <f>LOOKUP(F23, Mapping!$F$5:$F$29,Mapping!$H$5:$H$29)</f>
        <v>2</v>
      </c>
      <c r="J23" s="20">
        <f>LOOKUP(G23, Mapping!$J$5:$J$29,Mapping!$L$5:$L$29)</f>
        <v>1</v>
      </c>
      <c r="K23" s="20">
        <f>_xlfn.XLOOKUP(A23,Details!$A$4:$A$27,Details!$N$4:$N$27)</f>
        <v>7</v>
      </c>
      <c r="L23" s="20">
        <f>_xlfn.XLOOKUP(A23,Details!$A$4:$A$27,Details!$O$4:$O$27)</f>
        <v>3</v>
      </c>
      <c r="M23" s="20">
        <f>_xlfn.XLOOKUP(A23,Details!$A$4:$A$27,Details!$P$4:$P$27)</f>
        <v>7</v>
      </c>
      <c r="N23" s="21" cm="1">
        <f t="array" ref="N23">SUM(K23:M23/25)</f>
        <v>0.68</v>
      </c>
      <c r="O23" s="21">
        <f>LOOKUP(N23, Mapping!$N$5:$N$29,Mapping!$P$5:$P$29)</f>
        <v>14</v>
      </c>
      <c r="P23" s="21">
        <f t="shared" si="0"/>
        <v>6.5</v>
      </c>
      <c r="Q23" s="21">
        <f t="shared" si="1"/>
        <v>2.6</v>
      </c>
    </row>
    <row r="24" spans="1:17">
      <c r="A24" s="19" t="str">
        <f>Details!A24</f>
        <v>SC024M</v>
      </c>
      <c r="B24" s="20" t="str">
        <f>VLOOKUP(A24,Details!$A24:$B45,2,FALSE)</f>
        <v>Raj Aryan</v>
      </c>
      <c r="C24" s="20" t="str">
        <f>VLOOKUP(A24,Details!$A$4:$I$102,9,FALSE)</f>
        <v>Micro</v>
      </c>
      <c r="D24" s="20" t="str">
        <f>VLOOKUP(A24,Details!$A$4:$K$102,10,FALSE)</f>
        <v>Meme Page</v>
      </c>
      <c r="E24" s="20">
        <f>VLOOKUP(A24,Details!$A$4:$L$102,11,FALSE)</f>
        <v>49600</v>
      </c>
      <c r="F24" s="20">
        <f>VLOOKUP(A24,Details!$A$4:$M$102,12,FALSE)</f>
        <v>593000</v>
      </c>
      <c r="G24" s="22">
        <f>VLOOKUP(A24,Details!$A$4:$N$102,13,FALSE)</f>
        <v>3.7999999999999999E-2</v>
      </c>
      <c r="H24" s="20">
        <f>LOOKUP(E24, Mapping!$B$5:$B$29, Mapping!$D$5:$D$29)</f>
        <v>6</v>
      </c>
      <c r="I24" s="20">
        <f>LOOKUP(F24, Mapping!$F$5:$F$29,Mapping!$H$5:$H$29)</f>
        <v>25</v>
      </c>
      <c r="J24" s="20">
        <f>LOOKUP(G24, Mapping!$J$5:$J$29,Mapping!$L$5:$L$29)</f>
        <v>24</v>
      </c>
      <c r="K24" s="20">
        <f>_xlfn.XLOOKUP(A24,Details!$A$4:$A$27,Details!$N$4:$N$27)</f>
        <v>9</v>
      </c>
      <c r="L24" s="20">
        <f>_xlfn.XLOOKUP(A24,Details!$A$4:$A$27,Details!$O$4:$O$27)</f>
        <v>5</v>
      </c>
      <c r="M24" s="20">
        <f>_xlfn.XLOOKUP(A24,Details!$A$4:$A$27,Details!$P$4:$P$27)</f>
        <v>9</v>
      </c>
      <c r="N24" s="21" cm="1">
        <f t="array" ref="N24">SUM(K24:M24/25)</f>
        <v>0.92</v>
      </c>
      <c r="O24" s="21">
        <f>LOOKUP(N24, Mapping!$N$5:$N$29,Mapping!$P$5:$P$29)</f>
        <v>19</v>
      </c>
      <c r="P24" s="21">
        <f t="shared" si="0"/>
        <v>18.5</v>
      </c>
      <c r="Q24" s="21">
        <f t="shared" si="1"/>
        <v>7.4</v>
      </c>
    </row>
    <row r="25" spans="1:17">
      <c r="A25" s="19" t="str">
        <f>Details!A25</f>
        <v>SC025T</v>
      </c>
      <c r="B25" s="20" t="str">
        <f>VLOOKUP(A25,Details!$A25:$B46,2,FALSE)</f>
        <v>Arnav</v>
      </c>
      <c r="C25" s="20" t="str">
        <f>VLOOKUP(A25,Details!$A$4:$I$102,9,FALSE)</f>
        <v>Micro</v>
      </c>
      <c r="D25" s="20" t="str">
        <f>VLOOKUP(A25,Details!$A$4:$K$102,10,FALSE)</f>
        <v>Travel &amp; Adventure</v>
      </c>
      <c r="E25" s="20">
        <f>VLOOKUP(A25,Details!$A$4:$L$102,11,FALSE)</f>
        <v>46700</v>
      </c>
      <c r="F25" s="20">
        <f>VLOOKUP(A25,Details!$A$4:$M$102,12,FALSE)</f>
        <v>20000</v>
      </c>
      <c r="G25" s="22">
        <f>VLOOKUP(A25,Details!$A$4:$N$102,13,FALSE)</f>
        <v>1.29E-2</v>
      </c>
      <c r="H25" s="20">
        <f>LOOKUP(E25, Mapping!$B$5:$B$29, Mapping!$D$5:$D$29)</f>
        <v>6</v>
      </c>
      <c r="I25" s="20">
        <f>LOOKUP(F25, Mapping!$F$5:$F$29,Mapping!$H$5:$H$29)</f>
        <v>4</v>
      </c>
      <c r="J25" s="20">
        <f>LOOKUP(G25, Mapping!$J$5:$J$29,Mapping!$L$5:$L$29)</f>
        <v>14</v>
      </c>
      <c r="K25" s="20">
        <f>_xlfn.XLOOKUP(A25,Details!$A$4:$A$27,Details!$N$4:$N$27)</f>
        <v>8</v>
      </c>
      <c r="L25" s="20">
        <f>_xlfn.XLOOKUP(A25,Details!$A$4:$A$27,Details!$O$4:$O$27)</f>
        <v>2</v>
      </c>
      <c r="M25" s="20">
        <f>_xlfn.XLOOKUP(A25,Details!$A$4:$A$27,Details!$P$4:$P$27)</f>
        <v>7</v>
      </c>
      <c r="N25" s="21" cm="1">
        <f t="array" ref="N25">SUM(K25:M25/25)</f>
        <v>0.68</v>
      </c>
      <c r="O25" s="21">
        <f>LOOKUP(N25, Mapping!$N$5:$N$29,Mapping!$P$5:$P$29)</f>
        <v>14</v>
      </c>
      <c r="P25" s="21">
        <f t="shared" si="0"/>
        <v>9.5</v>
      </c>
      <c r="Q25" s="21">
        <f t="shared" si="1"/>
        <v>3.8</v>
      </c>
    </row>
    <row r="26" spans="1:17">
      <c r="A26" s="19" t="str">
        <f>Details!A26</f>
        <v>SC026F</v>
      </c>
      <c r="B26" s="20" t="str">
        <f>VLOOKUP(A26,Details!$A26:$B47,2,FALSE)</f>
        <v>Sher</v>
      </c>
      <c r="C26" s="20" t="str">
        <f>VLOOKUP(A26,Details!$A$4:$I$102,9,FALSE)</f>
        <v>Nano</v>
      </c>
      <c r="D26" s="20" t="str">
        <f>VLOOKUP(A26,Details!$A$4:$K$102,10,FALSE)</f>
        <v>Finance &amp; Business</v>
      </c>
      <c r="E26" s="20">
        <f>VLOOKUP(A26,Details!$A$4:$L$102,11,FALSE)</f>
        <v>22700</v>
      </c>
      <c r="F26" s="20">
        <f>VLOOKUP(A26,Details!$A$4:$M$102,12,FALSE)</f>
        <v>43000</v>
      </c>
      <c r="G26" s="22">
        <f>VLOOKUP(A26,Details!$A$4:$N$102,13,FALSE)</f>
        <v>1.3899999999999999E-2</v>
      </c>
      <c r="H26" s="20">
        <f>LOOKUP(E26, Mapping!$B$5:$B$29, Mapping!$D$5:$D$29)</f>
        <v>4</v>
      </c>
      <c r="I26" s="20">
        <f>LOOKUP(F26, Mapping!$F$5:$F$29,Mapping!$H$5:$H$29)</f>
        <v>9</v>
      </c>
      <c r="J26" s="20">
        <f>LOOKUP(G26, Mapping!$J$5:$J$29,Mapping!$L$5:$L$29)</f>
        <v>14</v>
      </c>
      <c r="K26" s="20">
        <f>_xlfn.XLOOKUP(A26,Details!$A$4:$A$27,Details!$N$4:$N$27)</f>
        <v>6</v>
      </c>
      <c r="L26" s="20">
        <f>_xlfn.XLOOKUP(A26,Details!$A$4:$A$27,Details!$O$4:$O$27)</f>
        <v>3</v>
      </c>
      <c r="M26" s="20">
        <f>_xlfn.XLOOKUP(A26,Details!$A$4:$A$27,Details!$P$4:$P$27)</f>
        <v>8</v>
      </c>
      <c r="N26" s="21" cm="1">
        <f t="array" ref="N26">SUM(K26:M26/25)</f>
        <v>0.67999999999999994</v>
      </c>
      <c r="O26" s="21">
        <f>LOOKUP(N26, Mapping!$N$5:$N$29,Mapping!$P$5:$P$29)</f>
        <v>14</v>
      </c>
      <c r="P26" s="21">
        <f t="shared" ref="P26" si="2">(H26*0.25)+(I26*0.25)+(J26*0.25)+(O26*0.25)</f>
        <v>10.25</v>
      </c>
      <c r="Q26" s="21">
        <f t="shared" si="1"/>
        <v>4.0999999999999996</v>
      </c>
    </row>
    <row r="27" spans="1:17">
      <c r="A27" s="19" t="str">
        <f>Details!A27</f>
        <v>SC027H</v>
      </c>
      <c r="B27" s="20" t="str">
        <f>VLOOKUP(A27,Details!$A27:$B48,2,FALSE)</f>
        <v>Arpita</v>
      </c>
      <c r="C27" s="20" t="str">
        <f>VLOOKUP(A27,Details!$A$4:$I$102,9,FALSE)</f>
        <v>Nano</v>
      </c>
      <c r="D27" s="20" t="str">
        <f>VLOOKUP(A27,Details!$A$4:$K$102,10,FALSE)</f>
        <v>Health &amp; Wellness</v>
      </c>
      <c r="E27" s="20">
        <f>VLOOKUP(A27,Details!$A$4:$L$102,11,FALSE)</f>
        <v>24900</v>
      </c>
      <c r="F27" s="20">
        <f>VLOOKUP(A27,Details!$A$4:$M$102,12,FALSE)</f>
        <v>27000</v>
      </c>
      <c r="G27" s="22">
        <f>VLOOKUP(A27,Details!$A$4:$N$102,13,FALSE)</f>
        <v>0.03</v>
      </c>
      <c r="H27" s="20">
        <f>LOOKUP(E27, Mapping!$B$5:$B$29, Mapping!$D$5:$D$29)</f>
        <v>4</v>
      </c>
      <c r="I27" s="20">
        <f>LOOKUP(F27, Mapping!$F$5:$F$29,Mapping!$H$5:$H$29)</f>
        <v>6</v>
      </c>
      <c r="J27" s="20">
        <f>LOOKUP(G27, Mapping!$J$5:$J$29,Mapping!$L$5:$L$29)</f>
        <v>20</v>
      </c>
      <c r="K27" s="20">
        <f>_xlfn.XLOOKUP(A27,Details!$A$4:$A$27,Details!$N$4:$N$27)</f>
        <v>7</v>
      </c>
      <c r="L27" s="20">
        <f>_xlfn.XLOOKUP(A27,Details!$A$4:$A$27,Details!$O$4:$O$27)</f>
        <v>4</v>
      </c>
      <c r="M27" s="20">
        <f>_xlfn.XLOOKUP(A27,Details!$A$4:$A$27,Details!$P$4:$P$27)</f>
        <v>6</v>
      </c>
      <c r="N27" s="21" cm="1">
        <f t="array" ref="N27">SUM(K27:M27/25)</f>
        <v>0.68</v>
      </c>
      <c r="O27" s="21">
        <f>LOOKUP(N27, Mapping!$N$5:$N$29,Mapping!$P$5:$P$29)</f>
        <v>14</v>
      </c>
      <c r="P27" s="21">
        <f t="shared" ref="P27" si="3">(H27*0.25)+(I27*0.25)+(J27*0.25)+(O27*0.25)</f>
        <v>11</v>
      </c>
      <c r="Q27" s="21">
        <f t="shared" si="1"/>
        <v>4.4000000000000004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2B517-6A9F-421F-9932-26B959FE9B49}">
  <dimension ref="B1:AC48"/>
  <sheetViews>
    <sheetView showGridLines="0" zoomScale="80" zoomScaleNormal="80" workbookViewId="0"/>
  </sheetViews>
  <sheetFormatPr defaultColWidth="8.7265625" defaultRowHeight="14.5"/>
  <cols>
    <col min="1" max="1" width="8.7265625" style="226"/>
    <col min="2" max="2" width="9.54296875" style="226" bestFit="1" customWidth="1"/>
    <col min="3" max="3" width="14.453125" style="226" customWidth="1"/>
    <col min="4" max="4" width="9.54296875" style="226" bestFit="1" customWidth="1"/>
    <col min="5" max="5" width="15.81640625" style="226" bestFit="1" customWidth="1"/>
    <col min="6" max="7" width="8.7265625" style="226"/>
    <col min="8" max="8" width="19.7265625" style="226" bestFit="1" customWidth="1"/>
    <col min="9" max="9" width="18.54296875" style="226" bestFit="1" customWidth="1"/>
    <col min="10" max="10" width="19.1796875" style="226" customWidth="1"/>
    <col min="11" max="11" width="21.54296875" style="226" customWidth="1"/>
    <col min="12" max="12" width="9.453125" style="226" customWidth="1"/>
    <col min="13" max="13" width="6.26953125" style="226" hidden="1" customWidth="1"/>
    <col min="14" max="14" width="7.81640625" style="55" hidden="1" customWidth="1"/>
    <col min="15" max="15" width="22.453125" style="55" hidden="1" customWidth="1"/>
    <col min="16" max="16" width="15" style="55" hidden="1" customWidth="1"/>
    <col min="17" max="17" width="24.7265625" style="55" hidden="1" customWidth="1"/>
    <col min="18" max="18" width="17.81640625" style="55" hidden="1" customWidth="1"/>
    <col min="19" max="20" width="6.26953125" style="55" hidden="1" customWidth="1"/>
    <col min="21" max="21" width="15.453125" style="55" hidden="1" customWidth="1"/>
    <col min="22" max="23" width="6.26953125" style="55" hidden="1" customWidth="1"/>
    <col min="24" max="24" width="19.6328125" style="55" hidden="1" customWidth="1"/>
    <col min="25" max="25" width="7.1796875" style="55" hidden="1" customWidth="1"/>
    <col min="26" max="26" width="8.26953125" style="55" hidden="1" customWidth="1"/>
    <col min="27" max="27" width="19" style="55" hidden="1" customWidth="1"/>
    <col min="28" max="16384" width="8.7265625" style="226"/>
  </cols>
  <sheetData>
    <row r="1" spans="2:29" s="264" customFormat="1" ht="16">
      <c r="Y1" s="269"/>
    </row>
    <row r="2" spans="2:29" s="264" customFormat="1" ht="16">
      <c r="Y2" s="269"/>
    </row>
    <row r="3" spans="2:29" s="268" customFormat="1" ht="15.65" customHeight="1">
      <c r="E3" s="267"/>
      <c r="F3" s="267"/>
      <c r="G3" s="267"/>
      <c r="H3" s="267"/>
      <c r="I3" s="267"/>
      <c r="J3" s="267"/>
      <c r="K3" s="267"/>
      <c r="L3" s="267"/>
      <c r="M3" s="296"/>
      <c r="N3" s="296"/>
      <c r="O3" s="296"/>
      <c r="P3" s="296"/>
      <c r="Q3" s="297"/>
      <c r="R3" s="298"/>
      <c r="S3" s="298"/>
      <c r="T3" s="298"/>
      <c r="U3" s="298"/>
      <c r="V3" s="298"/>
      <c r="W3" s="298"/>
      <c r="X3" s="298"/>
      <c r="Y3" s="298"/>
      <c r="Z3" s="298"/>
      <c r="AA3" s="298"/>
    </row>
    <row r="4" spans="2:29" s="268" customFormat="1" ht="15" customHeight="1" thickBot="1">
      <c r="E4" s="267"/>
      <c r="F4" s="267"/>
      <c r="G4" s="267"/>
      <c r="H4" s="267"/>
      <c r="I4" s="267"/>
      <c r="J4" s="267"/>
      <c r="K4" s="267"/>
      <c r="L4" s="267"/>
      <c r="M4" s="296"/>
      <c r="N4" s="296"/>
      <c r="O4" s="296"/>
      <c r="P4" s="296"/>
      <c r="Q4" s="297"/>
      <c r="R4" s="298"/>
      <c r="S4" s="298"/>
      <c r="T4" s="298"/>
      <c r="U4" s="298"/>
      <c r="V4" s="298"/>
      <c r="W4" s="298"/>
      <c r="X4" s="298"/>
      <c r="Y4" s="298"/>
      <c r="Z4" s="298"/>
      <c r="AA4" s="298"/>
    </row>
    <row r="5" spans="2:29" ht="16" thickBot="1">
      <c r="M5"/>
      <c r="N5" s="299" t="s">
        <v>0</v>
      </c>
      <c r="O5" s="300" t="s">
        <v>1</v>
      </c>
      <c r="P5" s="301" t="s">
        <v>8</v>
      </c>
      <c r="Q5" s="302" t="s">
        <v>9</v>
      </c>
      <c r="R5" s="303" t="s">
        <v>12</v>
      </c>
      <c r="S5" s="381" t="s">
        <v>97</v>
      </c>
      <c r="T5" s="382"/>
      <c r="U5" s="383"/>
      <c r="V5" s="375" t="s">
        <v>98</v>
      </c>
      <c r="W5" s="376"/>
      <c r="X5" s="377"/>
      <c r="Y5" s="375" t="s">
        <v>99</v>
      </c>
      <c r="Z5" s="376"/>
      <c r="AA5" s="377"/>
    </row>
    <row r="6" spans="2:29" ht="16" thickBot="1">
      <c r="D6" s="230" t="s">
        <v>100</v>
      </c>
      <c r="E6" s="231" t="s">
        <v>101</v>
      </c>
      <c r="F6" s="230" t="s">
        <v>102</v>
      </c>
      <c r="H6" s="338" t="s">
        <v>103</v>
      </c>
      <c r="I6" s="339" t="s">
        <v>104</v>
      </c>
      <c r="J6" s="339" t="s">
        <v>105</v>
      </c>
      <c r="K6" s="339" t="s">
        <v>106</v>
      </c>
      <c r="L6" s="340" t="s">
        <v>107</v>
      </c>
      <c r="M6"/>
      <c r="N6" s="304" t="str">
        <f>Details!A4</f>
        <v>SC004K</v>
      </c>
      <c r="O6" s="305" t="str">
        <f>VLOOKUP(N6,Details!$A4:$B25,2,FALSE)</f>
        <v>Arishfa Khan</v>
      </c>
      <c r="P6" s="306" t="str">
        <f>Rating!C4</f>
        <v>Micro</v>
      </c>
      <c r="Q6" s="307" t="str">
        <f>VLOOKUP(N6,Details!$A$4:$K$25,10,FALSE)</f>
        <v>Knowledge &amp; Education</v>
      </c>
      <c r="R6" s="308">
        <f>Rating!G4</f>
        <v>1.03E-2</v>
      </c>
      <c r="S6" s="324" t="str">
        <f>IF($P6="Nano", $R6,"")</f>
        <v/>
      </c>
      <c r="T6" s="322">
        <f>IFERROR(LARGE($S$6:$S$29, ROW(B1)),"")</f>
        <v>5.4600000000000003E-2</v>
      </c>
      <c r="U6" s="323" t="str">
        <f>IFERROR(INDEX($O$6:$O$29, MATCH(T6, $R$6:$R$29, 0)),"")</f>
        <v>Beer Biceps</v>
      </c>
      <c r="V6" s="321">
        <f>IF($P6="Micro", $R6,"")</f>
        <v>1.03E-2</v>
      </c>
      <c r="W6" s="322">
        <f>IFERROR(LARGE($V$6:$V$29, ROW(B1)),"")</f>
        <v>3.7999999999999999E-2</v>
      </c>
      <c r="X6" s="325" t="str">
        <f>IFERROR(INDEX($O$6:$O$29, MATCH(W6, $R$6:$R$29, 0)),"")</f>
        <v>Raj Aryan</v>
      </c>
      <c r="Y6" s="329" t="str">
        <f>IF($P6="Macro", $R6,"")</f>
        <v/>
      </c>
      <c r="Z6" s="330">
        <f>IFERROR(LARGE($Y$6:$Y$29, ROW(B1)),"")</f>
        <v>2.8199999999999999E-2</v>
      </c>
      <c r="AA6" s="331" t="str">
        <f>IFERROR(INDEX($O$6:$O$29, MATCH(Z6, $R$6:$R$29, 0)),"")</f>
        <v>Rits Badiani (Ritika)</v>
      </c>
    </row>
    <row r="7" spans="2:29" ht="16" thickBot="1">
      <c r="D7" s="232">
        <v>80000</v>
      </c>
      <c r="E7" s="233" t="s">
        <v>108</v>
      </c>
      <c r="F7" s="232">
        <f>D7*0.2</f>
        <v>16000</v>
      </c>
      <c r="H7" s="341" t="s">
        <v>109</v>
      </c>
      <c r="I7" s="342" cm="1">
        <f t="array" ref="I7">INDEX(Mapping!$Z$22:$Z$40, MATCH(1,(Mapping!$X$22:$X$40=D7)*(Mapping!$Y$22:$Y$40=E7),0))</f>
        <v>2</v>
      </c>
      <c r="J7" s="342" cm="1">
        <f t="array" ref="J7">INDEX(Mapping!$AA$22:$AA$40, MATCH(1,(Mapping!$X$22:$X$40=D7)*(Mapping!$Y$22:$Y$40=E7),0))</f>
        <v>3</v>
      </c>
      <c r="K7" s="342" cm="1">
        <f t="array" ref="K7">INDEX(Mapping!$AB$22:$AB$40, MATCH(1,(Mapping!$X$22:$X$40=D7)*(Mapping!$Y$22:$Y$40=E7),0))</f>
        <v>6</v>
      </c>
      <c r="L7" s="343">
        <f>SUM(I7:K7)</f>
        <v>11</v>
      </c>
      <c r="M7"/>
      <c r="N7" s="304" t="str">
        <f>Details!A5</f>
        <v>SC005B</v>
      </c>
      <c r="O7" s="305" t="str">
        <f>VLOOKUP(N7,Details!$A5:$B26,2,FALSE)</f>
        <v>Jannat Zubair Rahmani</v>
      </c>
      <c r="P7" s="306" t="str">
        <f>Rating!C5</f>
        <v>Micro</v>
      </c>
      <c r="Q7" s="307" t="str">
        <f>VLOOKUP(N7,Details!$A$4:$K$25,10,FALSE)</f>
        <v>Beauty &amp; Fashion</v>
      </c>
      <c r="R7" s="308">
        <f>Rating!G5</f>
        <v>1.3599999999999999E-2</v>
      </c>
      <c r="S7" s="309" t="str">
        <f>IF($P7="Nano", $R7,"")</f>
        <v/>
      </c>
      <c r="T7" s="322">
        <f t="shared" ref="T7:T29" si="0">IFERROR(LARGE($S$6:$S$29, ROW(B2)),"")</f>
        <v>4.8300000000000003E-2</v>
      </c>
      <c r="U7" s="310" t="str">
        <f t="shared" ref="U7:U29" si="1">IFERROR(INDEX($O$6:$O$29, MATCH(T7, $R$6:$R$29, 0)),"")</f>
        <v>Barkha Singh</v>
      </c>
      <c r="V7" s="311">
        <f t="shared" ref="V7:V29" si="2">IF($P7="Micro", $R7,"")</f>
        <v>1.3599999999999999E-2</v>
      </c>
      <c r="W7" s="322">
        <f t="shared" ref="W7:W29" si="3">IFERROR(LARGE($V$6:$V$29, ROW(B2)),"")</f>
        <v>1.6400000000000001E-2</v>
      </c>
      <c r="X7" s="326" t="str">
        <f t="shared" ref="X7:X29" si="4">IFERROR(INDEX($O$6:$O$29, MATCH(W7, $R$6:$R$29, 0)),"")</f>
        <v>Nagma</v>
      </c>
      <c r="Y7" s="332" t="str">
        <f t="shared" ref="Y7:Y29" si="5">IF($P7="Macro", $R7,"")</f>
        <v/>
      </c>
      <c r="Z7" s="328">
        <f t="shared" ref="Z7:Z29" si="6">IFERROR(LARGE($Y$6:$Y$29, ROW(B2)),"")</f>
        <v>8.0000000000000002E-3</v>
      </c>
      <c r="AA7" s="310" t="str">
        <f t="shared" ref="AA7:AA29" si="7">IFERROR(INDEX($O$6:$O$29, MATCH(Z7, $R$6:$R$29, 0)),"")</f>
        <v>Nisha Gurgain</v>
      </c>
    </row>
    <row r="8" spans="2:29" ht="16" thickBot="1">
      <c r="H8" s="344" t="s">
        <v>110</v>
      </c>
      <c r="I8" s="345">
        <f>I7</f>
        <v>2</v>
      </c>
      <c r="J8" s="345">
        <f t="shared" ref="J8:K8" si="8">J7</f>
        <v>3</v>
      </c>
      <c r="K8" s="345">
        <f t="shared" si="8"/>
        <v>6</v>
      </c>
      <c r="L8" s="346">
        <f>SUM(I8:K8)</f>
        <v>11</v>
      </c>
      <c r="M8"/>
      <c r="N8" s="304" t="str">
        <f>Details!A6</f>
        <v>SC006E</v>
      </c>
      <c r="O8" s="305" t="str">
        <f>VLOOKUP(N8,Details!$A6:$B27,2,FALSE)</f>
        <v>Siddharth Nigam</v>
      </c>
      <c r="P8" s="306" t="str">
        <f>Rating!C6</f>
        <v>Nano</v>
      </c>
      <c r="Q8" s="307" t="str">
        <f>VLOOKUP(N8,Details!$A$4:$K$25,10,FALSE)</f>
        <v>Entertainment</v>
      </c>
      <c r="R8" s="308">
        <f>Rating!G6</f>
        <v>1.03E-2</v>
      </c>
      <c r="S8" s="309">
        <f t="shared" ref="S8:S29" si="9">IF($P8="Nano", $R8,"")</f>
        <v>1.03E-2</v>
      </c>
      <c r="T8" s="322">
        <f t="shared" si="0"/>
        <v>0.03</v>
      </c>
      <c r="U8" s="310" t="str">
        <f t="shared" si="1"/>
        <v>Arpita</v>
      </c>
      <c r="V8" s="311" t="str">
        <f t="shared" si="2"/>
        <v/>
      </c>
      <c r="W8" s="322">
        <f t="shared" si="3"/>
        <v>1.3599999999999999E-2</v>
      </c>
      <c r="X8" s="326" t="str">
        <f t="shared" si="4"/>
        <v>Jannat Zubair Rahmani</v>
      </c>
      <c r="Y8" s="332" t="str">
        <f t="shared" si="5"/>
        <v/>
      </c>
      <c r="Z8" s="328">
        <f t="shared" si="6"/>
        <v>7.1000000000000004E-3</v>
      </c>
      <c r="AA8" s="310" t="str">
        <f t="shared" si="7"/>
        <v>Ritabhari Chakraborty</v>
      </c>
    </row>
    <row r="9" spans="2:29" ht="16" thickBot="1">
      <c r="H9" s="347" t="s">
        <v>111</v>
      </c>
      <c r="I9" s="348">
        <v>2000</v>
      </c>
      <c r="J9" s="348">
        <v>4000</v>
      </c>
      <c r="K9" s="348">
        <v>8000</v>
      </c>
      <c r="L9" s="349"/>
      <c r="M9"/>
      <c r="N9" s="304" t="str">
        <f>Details!A7</f>
        <v>SC007G</v>
      </c>
      <c r="O9" s="305" t="str">
        <f>VLOOKUP(N9,Details!$A7:$B28,2,FALSE)</f>
        <v>Jubin Shah</v>
      </c>
      <c r="P9" s="306" t="str">
        <f>Rating!C7</f>
        <v>Micro</v>
      </c>
      <c r="Q9" s="307" t="str">
        <f>VLOOKUP(N9,Details!$A$4:$K$25,10,FALSE)</f>
        <v>Gaming &amp; Technology</v>
      </c>
      <c r="R9" s="308">
        <f>Rating!G7</f>
        <v>6.8999999999999999E-3</v>
      </c>
      <c r="S9" s="309" t="str">
        <f t="shared" si="9"/>
        <v/>
      </c>
      <c r="T9" s="322">
        <f t="shared" si="0"/>
        <v>2.8899999999999999E-2</v>
      </c>
      <c r="U9" s="310" t="str">
        <f t="shared" si="1"/>
        <v>Divya Agarwal</v>
      </c>
      <c r="V9" s="311">
        <f t="shared" si="2"/>
        <v>6.8999999999999999E-3</v>
      </c>
      <c r="W9" s="322">
        <f t="shared" si="3"/>
        <v>1.29E-2</v>
      </c>
      <c r="X9" s="326" t="str">
        <f t="shared" si="4"/>
        <v>Arnav</v>
      </c>
      <c r="Y9" s="332" t="str">
        <f t="shared" si="5"/>
        <v/>
      </c>
      <c r="Z9" s="328">
        <f t="shared" si="6"/>
        <v>1E-4</v>
      </c>
      <c r="AA9" s="310" t="str">
        <f t="shared" si="7"/>
        <v>Shivani Singh</v>
      </c>
    </row>
    <row r="10" spans="2:29" ht="16" thickBot="1">
      <c r="H10" s="350" t="s">
        <v>112</v>
      </c>
      <c r="I10" s="351">
        <f t="shared" ref="I10:J10" si="10">I9*I8</f>
        <v>4000</v>
      </c>
      <c r="J10" s="351">
        <f t="shared" si="10"/>
        <v>12000</v>
      </c>
      <c r="K10" s="351">
        <f>K9*K8</f>
        <v>48000</v>
      </c>
      <c r="L10" s="352">
        <f>SUM(I10:K10)</f>
        <v>64000</v>
      </c>
      <c r="M10"/>
      <c r="N10" s="304" t="str">
        <f>Details!A8</f>
        <v>SC008B</v>
      </c>
      <c r="O10" s="305" t="str">
        <f>VLOOKUP(N10,Details!$A8:$B29,2,FALSE)</f>
        <v>Neha Malik</v>
      </c>
      <c r="P10" s="306" t="str">
        <f>Rating!C8</f>
        <v>Micro</v>
      </c>
      <c r="Q10" s="307" t="str">
        <f>VLOOKUP(N10,Details!$A$4:$K$25,10,FALSE)</f>
        <v>Beauty &amp; Fashion</v>
      </c>
      <c r="R10" s="308">
        <f>Rating!G8</f>
        <v>1.0500000000000001E-2</v>
      </c>
      <c r="S10" s="309" t="str">
        <f t="shared" si="9"/>
        <v/>
      </c>
      <c r="T10" s="322">
        <f t="shared" si="0"/>
        <v>2.18E-2</v>
      </c>
      <c r="U10" s="310" t="str">
        <f t="shared" si="1"/>
        <v>Noorin Shereef</v>
      </c>
      <c r="V10" s="311">
        <f t="shared" si="2"/>
        <v>1.0500000000000001E-2</v>
      </c>
      <c r="W10" s="322">
        <f t="shared" si="3"/>
        <v>1.0500000000000001E-2</v>
      </c>
      <c r="X10" s="326" t="str">
        <f t="shared" si="4"/>
        <v>Neha Malik</v>
      </c>
      <c r="Y10" s="332" t="str">
        <f t="shared" si="5"/>
        <v/>
      </c>
      <c r="Z10" s="328" t="str">
        <f t="shared" si="6"/>
        <v/>
      </c>
      <c r="AA10" s="310" t="str">
        <f t="shared" si="7"/>
        <v/>
      </c>
    </row>
    <row r="11" spans="2:29" ht="16" thickBot="1">
      <c r="B11" s="371"/>
      <c r="C11" s="372"/>
      <c r="D11" s="372"/>
      <c r="E11" s="373"/>
      <c r="F11" s="370"/>
      <c r="H11" s="236"/>
      <c r="I11" s="237"/>
      <c r="M11"/>
      <c r="N11" s="304" t="str">
        <f>Details!A9</f>
        <v>SC009F</v>
      </c>
      <c r="O11" s="305" t="str">
        <f>VLOOKUP(N11,Details!$A9:$B30,2,FALSE)</f>
        <v>Nagma</v>
      </c>
      <c r="P11" s="306" t="str">
        <f>Rating!C9</f>
        <v>Micro</v>
      </c>
      <c r="Q11" s="307" t="str">
        <f>VLOOKUP(N11,Details!$A$4:$K$25,10,FALSE)</f>
        <v>Finance &amp; Business</v>
      </c>
      <c r="R11" s="308">
        <f>Rating!G9</f>
        <v>1.6400000000000001E-2</v>
      </c>
      <c r="S11" s="309" t="str">
        <f t="shared" si="9"/>
        <v/>
      </c>
      <c r="T11" s="322">
        <f t="shared" si="0"/>
        <v>2.18E-2</v>
      </c>
      <c r="U11" s="310" t="str">
        <f t="shared" si="1"/>
        <v>Noorin Shereef</v>
      </c>
      <c r="V11" s="311">
        <f t="shared" si="2"/>
        <v>1.6400000000000001E-2</v>
      </c>
      <c r="W11" s="322">
        <f t="shared" si="3"/>
        <v>1.03E-2</v>
      </c>
      <c r="X11" s="326" t="str">
        <f t="shared" si="4"/>
        <v>Arishfa Khan</v>
      </c>
      <c r="Y11" s="332" t="str">
        <f t="shared" si="5"/>
        <v/>
      </c>
      <c r="Z11" s="328" t="str">
        <f t="shared" si="6"/>
        <v/>
      </c>
      <c r="AA11" s="310" t="str">
        <f t="shared" si="7"/>
        <v/>
      </c>
    </row>
    <row r="12" spans="2:29" ht="16" thickBot="1">
      <c r="B12" s="371" t="s">
        <v>121</v>
      </c>
      <c r="C12" s="372"/>
      <c r="D12" s="372"/>
      <c r="E12" s="373"/>
      <c r="F12" s="370"/>
      <c r="H12" s="251" t="s">
        <v>113</v>
      </c>
      <c r="I12" s="252" t="s">
        <v>104</v>
      </c>
      <c r="J12" s="253" t="s">
        <v>105</v>
      </c>
      <c r="K12" s="254" t="s">
        <v>106</v>
      </c>
      <c r="M12"/>
      <c r="N12" s="304" t="str">
        <f>Details!A10</f>
        <v>SC010H</v>
      </c>
      <c r="O12" s="305" t="str">
        <f>VLOOKUP(N12,Details!$A10:$B31,2,FALSE)</f>
        <v>Erica J Fernandes</v>
      </c>
      <c r="P12" s="306" t="str">
        <f>Rating!C10</f>
        <v>Nano</v>
      </c>
      <c r="Q12" s="307" t="str">
        <f>VLOOKUP(N12,Details!$A$4:$K$25,10,FALSE)</f>
        <v>Health &amp; Wellness</v>
      </c>
      <c r="R12" s="308">
        <f>Rating!G10</f>
        <v>2.0400000000000001E-2</v>
      </c>
      <c r="S12" s="309">
        <f t="shared" si="9"/>
        <v>2.0400000000000001E-2</v>
      </c>
      <c r="T12" s="322">
        <f t="shared" si="0"/>
        <v>2.0400000000000001E-2</v>
      </c>
      <c r="U12" s="310" t="str">
        <f t="shared" si="1"/>
        <v>Erica J Fernandes</v>
      </c>
      <c r="V12" s="311" t="str">
        <f t="shared" si="2"/>
        <v/>
      </c>
      <c r="W12" s="322">
        <f t="shared" si="3"/>
        <v>6.8999999999999999E-3</v>
      </c>
      <c r="X12" s="326" t="str">
        <f t="shared" si="4"/>
        <v>Jubin Shah</v>
      </c>
      <c r="Y12" s="332" t="str">
        <f t="shared" si="5"/>
        <v/>
      </c>
      <c r="Z12" s="328" t="str">
        <f t="shared" si="6"/>
        <v/>
      </c>
      <c r="AA12" s="310" t="str">
        <f t="shared" si="7"/>
        <v/>
      </c>
    </row>
    <row r="13" spans="2:29" ht="16" thickBot="1">
      <c r="B13" s="372" t="s">
        <v>582</v>
      </c>
      <c r="C13" s="372"/>
      <c r="D13" s="372"/>
      <c r="E13" s="373"/>
      <c r="F13" s="370"/>
      <c r="H13" s="255" cm="1">
        <f t="array" ref="H13:H24">IF(J13:J24="","",_xlfn.SEQUENCE((COUNTA(J13:J24))))</f>
        <v>1</v>
      </c>
      <c r="I13" s="234" t="str" cm="1">
        <f t="array" ref="I13">IFERROR(IF(ROW(B1) &lt;= $I$7, INDEX($U$6:$U$29, ROW(B1)), ""),"")</f>
        <v>Beer Biceps</v>
      </c>
      <c r="J13" s="235" t="str" cm="1">
        <f t="array" ref="J13">IFERROR(IF(ROW(B1) &lt;= $J$7, INDEX($X$6:$X$29, ROW(B1)), "")," ")</f>
        <v>Raj Aryan</v>
      </c>
      <c r="K13" s="256" t="str" cm="1">
        <f t="array" ref="K13">IFERROR(IF(ROW(B1) &lt;= $K$7, INDEX($AA$6:$AA$29, ROW(B1)), ""),"")</f>
        <v>Rits Badiani (Ritika)</v>
      </c>
      <c r="M13"/>
      <c r="N13" s="304" t="str">
        <f>Details!A11</f>
        <v>SC011M</v>
      </c>
      <c r="O13" s="305" t="str">
        <f>VLOOKUP(N13,Details!$A11:$B32,2,FALSE)</f>
        <v>Shipra Khanna</v>
      </c>
      <c r="P13" s="306" t="str">
        <f>Rating!C11</f>
        <v>Nano</v>
      </c>
      <c r="Q13" s="307" t="str">
        <f>VLOOKUP(N13,Details!$A$4:$K$25,10,FALSE)</f>
        <v>Meme Page</v>
      </c>
      <c r="R13" s="308">
        <f>Rating!G11</f>
        <v>1.78E-2</v>
      </c>
      <c r="S13" s="309">
        <f t="shared" si="9"/>
        <v>1.78E-2</v>
      </c>
      <c r="T13" s="322">
        <f t="shared" si="0"/>
        <v>1.78E-2</v>
      </c>
      <c r="U13" s="310" t="str">
        <f t="shared" si="1"/>
        <v>Shipra Khanna</v>
      </c>
      <c r="V13" s="311" t="str">
        <f t="shared" si="2"/>
        <v/>
      </c>
      <c r="W13" s="322">
        <f t="shared" si="3"/>
        <v>2E-3</v>
      </c>
      <c r="X13" s="326" t="str">
        <f t="shared" si="4"/>
        <v>Himansh Kohli</v>
      </c>
      <c r="Y13" s="332" t="str">
        <f t="shared" si="5"/>
        <v/>
      </c>
      <c r="Z13" s="328" t="str">
        <f t="shared" si="6"/>
        <v/>
      </c>
      <c r="AA13" s="310" t="str">
        <f t="shared" si="7"/>
        <v/>
      </c>
    </row>
    <row r="14" spans="2:29" ht="16" thickBot="1">
      <c r="B14" s="370"/>
      <c r="C14" s="370"/>
      <c r="D14" s="370"/>
      <c r="E14" s="370"/>
      <c r="F14" s="370"/>
      <c r="H14" s="257">
        <v>2</v>
      </c>
      <c r="I14" s="335" t="str" cm="1">
        <f t="array" ref="I14">IFERROR(IF(ROW(B2) &lt;= $I$7, INDEX($U$6:$U$29, ROW(B2)), ""),"")</f>
        <v>Barkha Singh</v>
      </c>
      <c r="J14" s="336" t="str" cm="1">
        <f t="array" ref="J14">IFERROR(IF(ROW(B2) &lt;= $J$7, INDEX($X$6:$X$29, ROW(B2)), "")," ")</f>
        <v>Nagma</v>
      </c>
      <c r="K14" s="337" t="str" cm="1">
        <f t="array" ref="K14">IFERROR(IF(ROW(B2) &lt;= $K$7, INDEX($AA$6:$AA$29, ROW(B2)), ""),"")</f>
        <v>Nisha Gurgain</v>
      </c>
      <c r="M14"/>
      <c r="N14" s="304" t="str">
        <f>Details!A12</f>
        <v>SC012E</v>
      </c>
      <c r="O14" s="305" t="str">
        <f>VLOOKUP(N14,Details!$A12:$B33,2,FALSE)</f>
        <v>Nisha Gurgain</v>
      </c>
      <c r="P14" s="306" t="str">
        <f>Rating!C12</f>
        <v>Macro</v>
      </c>
      <c r="Q14" s="307" t="str">
        <f>VLOOKUP(N14,Details!$A$4:$K$25,10,FALSE)</f>
        <v>Entertainment</v>
      </c>
      <c r="R14" s="308">
        <f>Rating!G12</f>
        <v>8.0000000000000002E-3</v>
      </c>
      <c r="S14" s="309" t="str">
        <f t="shared" si="9"/>
        <v/>
      </c>
      <c r="T14" s="322">
        <f t="shared" si="0"/>
        <v>1.6500000000000001E-2</v>
      </c>
      <c r="U14" s="310" t="str">
        <f t="shared" si="1"/>
        <v>Manushi Chhillar</v>
      </c>
      <c r="V14" s="311" t="str">
        <f t="shared" si="2"/>
        <v/>
      </c>
      <c r="W14" s="322" t="str">
        <f t="shared" si="3"/>
        <v/>
      </c>
      <c r="X14" s="326" t="str">
        <f t="shared" si="4"/>
        <v/>
      </c>
      <c r="Y14" s="332">
        <f t="shared" si="5"/>
        <v>8.0000000000000002E-3</v>
      </c>
      <c r="Z14" s="328" t="str">
        <f t="shared" si="6"/>
        <v/>
      </c>
      <c r="AA14" s="310" t="str">
        <f t="shared" si="7"/>
        <v/>
      </c>
    </row>
    <row r="15" spans="2:29" ht="16" thickBot="1">
      <c r="B15" s="370"/>
      <c r="C15" s="370"/>
      <c r="D15" s="370"/>
      <c r="E15" s="370"/>
      <c r="F15" s="370"/>
      <c r="H15" s="255">
        <v>3</v>
      </c>
      <c r="I15" s="234" t="str" cm="1">
        <f t="array" ref="I15">IFERROR(IF(ROW(B3) &lt;= $I$7, INDEX($U$6:$U$29, ROW(B3)), ""),"")</f>
        <v/>
      </c>
      <c r="J15" s="235" t="str" cm="1">
        <f t="array" ref="J15">IFERROR(IF(ROW(B3) &lt;= $J$7, INDEX($X$6:$X$29, ROW(B3)), "")," ")</f>
        <v>Jannat Zubair Rahmani</v>
      </c>
      <c r="K15" s="256" t="str" cm="1">
        <f t="array" ref="K15">IFERROR(IF(ROW(B3) &lt;= $K$7, INDEX($AA$6:$AA$29, ROW(B3)), ""),"")</f>
        <v>Ritabhari Chakraborty</v>
      </c>
      <c r="M15"/>
      <c r="N15" s="304" t="str">
        <f>Details!A13</f>
        <v>SC013K</v>
      </c>
      <c r="O15" s="305" t="str">
        <f>VLOOKUP(N15,Details!$A13:$B34,2,FALSE)</f>
        <v>Noorin Shereef</v>
      </c>
      <c r="P15" s="306" t="str">
        <f>Rating!C13</f>
        <v>Nano</v>
      </c>
      <c r="Q15" s="307" t="str">
        <f>VLOOKUP(N15,Details!$A$4:$K$25,10,FALSE)</f>
        <v>Knowledge &amp; Education</v>
      </c>
      <c r="R15" s="308">
        <f>Rating!G13</f>
        <v>2.18E-2</v>
      </c>
      <c r="S15" s="309">
        <f t="shared" si="9"/>
        <v>2.18E-2</v>
      </c>
      <c r="T15" s="322">
        <f t="shared" si="0"/>
        <v>1.3899999999999999E-2</v>
      </c>
      <c r="U15" s="310" t="str">
        <f t="shared" si="1"/>
        <v>Sher</v>
      </c>
      <c r="V15" s="311" t="str">
        <f t="shared" si="2"/>
        <v/>
      </c>
      <c r="W15" s="322" t="str">
        <f t="shared" si="3"/>
        <v/>
      </c>
      <c r="X15" s="326" t="str">
        <f t="shared" si="4"/>
        <v/>
      </c>
      <c r="Y15" s="332" t="str">
        <f t="shared" si="5"/>
        <v/>
      </c>
      <c r="Z15" s="328" t="str">
        <f t="shared" si="6"/>
        <v/>
      </c>
      <c r="AA15" s="310" t="str">
        <f t="shared" si="7"/>
        <v/>
      </c>
      <c r="AC15" s="226" t="s">
        <v>114</v>
      </c>
    </row>
    <row r="16" spans="2:29" ht="16" thickBot="1">
      <c r="B16" s="370"/>
      <c r="C16" s="370"/>
      <c r="D16" s="370"/>
      <c r="E16" s="370"/>
      <c r="F16" s="370"/>
      <c r="H16" s="257" t="str">
        <v/>
      </c>
      <c r="I16" s="335" t="str" cm="1">
        <f t="array" ref="I16">IFERROR(IF(ROW(B4) &lt;= $I$7, INDEX($U$6:$U$29, ROW(B4)), ""),"")</f>
        <v/>
      </c>
      <c r="J16" s="336" t="str" cm="1">
        <f t="array" ref="J16">IFERROR(IF(ROW(B4) &lt;= $J$7, INDEX($X$6:$X$29, ROW(B4)), "")," ")</f>
        <v/>
      </c>
      <c r="K16" s="337" t="str" cm="1">
        <f t="array" ref="K16">IFERROR(IF(ROW(B4) &lt;= $K$7, INDEX($AA$6:$AA$29, ROW(B4)), ""),"")</f>
        <v>Shivani Singh</v>
      </c>
      <c r="M16"/>
      <c r="N16" s="304" t="str">
        <f>Details!A14</f>
        <v>SC014P</v>
      </c>
      <c r="O16" s="305" t="str">
        <f>VLOOKUP(N16,Details!$A14:$B35,2,FALSE)</f>
        <v>Manushi Chhillar</v>
      </c>
      <c r="P16" s="306" t="str">
        <f>Rating!C14</f>
        <v>Nano</v>
      </c>
      <c r="Q16" s="307" t="str">
        <f>VLOOKUP(N16,Details!$A$4:$K$25,10,FALSE)</f>
        <v xml:space="preserve">Photography </v>
      </c>
      <c r="R16" s="308">
        <f>Rating!G14</f>
        <v>1.6500000000000001E-2</v>
      </c>
      <c r="S16" s="309">
        <f t="shared" si="9"/>
        <v>1.6500000000000001E-2</v>
      </c>
      <c r="T16" s="322">
        <f t="shared" si="0"/>
        <v>1.15E-2</v>
      </c>
      <c r="U16" s="310" t="str">
        <f t="shared" si="1"/>
        <v>Shilpa Chaudhary</v>
      </c>
      <c r="V16" s="311" t="str">
        <f t="shared" si="2"/>
        <v/>
      </c>
      <c r="W16" s="322" t="str">
        <f t="shared" si="3"/>
        <v/>
      </c>
      <c r="X16" s="326" t="str">
        <f t="shared" si="4"/>
        <v/>
      </c>
      <c r="Y16" s="332" t="str">
        <f t="shared" si="5"/>
        <v/>
      </c>
      <c r="Z16" s="328" t="str">
        <f t="shared" si="6"/>
        <v/>
      </c>
      <c r="AA16" s="310" t="str">
        <f t="shared" si="7"/>
        <v/>
      </c>
      <c r="AB16" s="226" t="s">
        <v>114</v>
      </c>
    </row>
    <row r="17" spans="2:27" ht="16" thickBot="1">
      <c r="B17" s="370"/>
      <c r="C17" s="370"/>
      <c r="D17" s="370"/>
      <c r="E17" s="370"/>
      <c r="F17" s="370"/>
      <c r="H17" s="255" t="str">
        <v/>
      </c>
      <c r="I17" s="234" t="str" cm="1">
        <f t="array" ref="I17">IFERROR(IF(ROW(B5) &lt;= $I$7, INDEX($U$6:$U$29, ROW(B5)), ""),"")</f>
        <v/>
      </c>
      <c r="J17" s="235" t="str" cm="1">
        <f t="array" ref="J17">IFERROR(IF(ROW(B5) &lt;= $J$7, INDEX($X$6:$X$29, ROW(B5)), "")," ")</f>
        <v/>
      </c>
      <c r="K17" s="256" t="str" cm="1">
        <f t="array" ref="K17">IFERROR(IF(ROW(B5) &lt;= $K$7, INDEX($AA$6:$AA$29, ROW(B5)), ""),"")</f>
        <v/>
      </c>
      <c r="M17"/>
      <c r="N17" s="304" t="str">
        <f>Details!A15</f>
        <v>SC015C</v>
      </c>
      <c r="O17" s="305" t="str">
        <f>VLOOKUP(N17,Details!$A15:$B36,2,FALSE)</f>
        <v>Rits Badiani (Ritika)</v>
      </c>
      <c r="P17" s="306" t="str">
        <f>Rating!C15</f>
        <v>Macro</v>
      </c>
      <c r="Q17" s="307" t="str">
        <f>VLOOKUP(N17,Details!$A$4:$K$25,10,FALSE)</f>
        <v>Cuisine</v>
      </c>
      <c r="R17" s="308">
        <f>Rating!G15</f>
        <v>2.8199999999999999E-2</v>
      </c>
      <c r="S17" s="309" t="str">
        <f t="shared" si="9"/>
        <v/>
      </c>
      <c r="T17" s="322">
        <f t="shared" si="0"/>
        <v>1.03E-2</v>
      </c>
      <c r="U17" s="310" t="str">
        <f t="shared" si="1"/>
        <v>Arishfa Khan</v>
      </c>
      <c r="V17" s="311" t="str">
        <f t="shared" si="2"/>
        <v/>
      </c>
      <c r="W17" s="322" t="str">
        <f t="shared" si="3"/>
        <v/>
      </c>
      <c r="X17" s="326" t="str">
        <f t="shared" si="4"/>
        <v/>
      </c>
      <c r="Y17" s="332">
        <f t="shared" si="5"/>
        <v>2.8199999999999999E-2</v>
      </c>
      <c r="Z17" s="328" t="str">
        <f t="shared" si="6"/>
        <v/>
      </c>
      <c r="AA17" s="310" t="str">
        <f t="shared" si="7"/>
        <v/>
      </c>
    </row>
    <row r="18" spans="2:27" ht="16" thickBot="1">
      <c r="B18" s="370"/>
      <c r="C18" s="370"/>
      <c r="D18" s="370"/>
      <c r="E18" s="370"/>
      <c r="F18" s="370"/>
      <c r="H18" s="257" t="str">
        <v/>
      </c>
      <c r="I18" s="335" t="str" cm="1">
        <f t="array" ref="I18">IFERROR(IF(ROW(B6) &lt;= $I$7, INDEX($U$6:$U$29, ROW(B6)), ""),"")</f>
        <v/>
      </c>
      <c r="J18" s="336" t="str" cm="1">
        <f t="array" ref="J18">IFERROR(IF(ROW(B6) &lt;= $J$7, INDEX($X$6:$X$29, ROW(B6)), "")," ")</f>
        <v/>
      </c>
      <c r="K18" s="337" t="str" cm="1">
        <f t="array" ref="K18">IFERROR(IF(ROW(B6) &lt;= $K$7, INDEX($AA$6:$AA$29, ROW(B6)), ""),"")</f>
        <v/>
      </c>
      <c r="M18"/>
      <c r="N18" s="304" t="str">
        <f>Details!A16</f>
        <v>SC016F</v>
      </c>
      <c r="O18" s="305" t="str">
        <f>VLOOKUP(N18,Details!$A16:$B37,2,FALSE)</f>
        <v>Divya Agarwal</v>
      </c>
      <c r="P18" s="306" t="str">
        <f>Rating!C16</f>
        <v>Nano</v>
      </c>
      <c r="Q18" s="307" t="str">
        <f>VLOOKUP(N18,Details!$A$4:$K$25,10,FALSE)</f>
        <v>Finance &amp; Business</v>
      </c>
      <c r="R18" s="308">
        <f>Rating!G16</f>
        <v>2.8899999999999999E-2</v>
      </c>
      <c r="S18" s="309">
        <f t="shared" si="9"/>
        <v>2.8899999999999999E-2</v>
      </c>
      <c r="T18" s="322" t="str">
        <f t="shared" si="0"/>
        <v/>
      </c>
      <c r="U18" s="310" t="str">
        <f t="shared" si="1"/>
        <v/>
      </c>
      <c r="V18" s="311" t="str">
        <f t="shared" si="2"/>
        <v/>
      </c>
      <c r="W18" s="322" t="str">
        <f t="shared" si="3"/>
        <v/>
      </c>
      <c r="X18" s="326" t="str">
        <f t="shared" si="4"/>
        <v/>
      </c>
      <c r="Y18" s="332" t="str">
        <f t="shared" si="5"/>
        <v/>
      </c>
      <c r="Z18" s="328" t="str">
        <f t="shared" si="6"/>
        <v/>
      </c>
      <c r="AA18" s="310" t="str">
        <f t="shared" si="7"/>
        <v/>
      </c>
    </row>
    <row r="19" spans="2:27" ht="16" thickBot="1">
      <c r="B19" s="370"/>
      <c r="C19" s="370"/>
      <c r="D19" s="370"/>
      <c r="E19" s="370"/>
      <c r="F19" s="370"/>
      <c r="H19" s="255" t="str">
        <v/>
      </c>
      <c r="I19" s="234" t="str" cm="1">
        <f t="array" ref="I19">IFERROR(IF(ROW(B7) &lt;= $I$7, INDEX($U$6:$U$29, ROW(B7)), ""),"")</f>
        <v/>
      </c>
      <c r="J19" s="235" t="str" cm="1">
        <f t="array" ref="J19">IFERROR(IF(ROW(B7) &lt;= $J$7, INDEX($X$6:$X$29, ROW(B7)), "")," ")</f>
        <v/>
      </c>
      <c r="K19" s="256" t="str" cm="1">
        <f t="array" ref="K19">IFERROR(IF(ROW(B7) &lt;= $K$7, INDEX($AA$6:$AA$29, ROW(B7)), ""),"")</f>
        <v/>
      </c>
      <c r="M19"/>
      <c r="N19" s="304" t="str">
        <f>Details!A17</f>
        <v>SC017G</v>
      </c>
      <c r="O19" s="305" t="str">
        <f>VLOOKUP(N19,Details!$A17:$B38,2,FALSE)</f>
        <v>Ritabhari Chakraborty</v>
      </c>
      <c r="P19" s="306" t="str">
        <f>Rating!C17</f>
        <v>Macro</v>
      </c>
      <c r="Q19" s="307" t="str">
        <f>VLOOKUP(N19,Details!$A$4:$K$25,10,FALSE)</f>
        <v>Gaming &amp; Technology</v>
      </c>
      <c r="R19" s="308">
        <f>Rating!G17</f>
        <v>7.1000000000000004E-3</v>
      </c>
      <c r="S19" s="309" t="str">
        <f t="shared" si="9"/>
        <v/>
      </c>
      <c r="T19" s="322" t="str">
        <f t="shared" si="0"/>
        <v/>
      </c>
      <c r="U19" s="310" t="str">
        <f t="shared" si="1"/>
        <v/>
      </c>
      <c r="V19" s="311" t="str">
        <f t="shared" si="2"/>
        <v/>
      </c>
      <c r="W19" s="322" t="str">
        <f t="shared" si="3"/>
        <v/>
      </c>
      <c r="X19" s="326" t="str">
        <f t="shared" si="4"/>
        <v/>
      </c>
      <c r="Y19" s="332">
        <f t="shared" si="5"/>
        <v>7.1000000000000004E-3</v>
      </c>
      <c r="Z19" s="328" t="str">
        <f t="shared" si="6"/>
        <v/>
      </c>
      <c r="AA19" s="310" t="str">
        <f t="shared" si="7"/>
        <v/>
      </c>
    </row>
    <row r="20" spans="2:27" ht="16" thickBot="1">
      <c r="B20" s="370"/>
      <c r="C20" s="370"/>
      <c r="D20" s="370"/>
      <c r="E20" s="370"/>
      <c r="F20" s="370"/>
      <c r="H20" s="257" t="str">
        <v/>
      </c>
      <c r="I20" s="335" t="str" cm="1">
        <f t="array" ref="I20">IFERROR(IF(ROW(B8) &lt;= $I$7, INDEX($U$6:$U$29, ROW(B8)), ""),"")</f>
        <v/>
      </c>
      <c r="J20" s="336" t="str" cm="1">
        <f t="array" ref="J20">IFERROR(IF(ROW(B8) &lt;= $J$7, INDEX($X$6:$X$29, ROW(B8)), "")," ")</f>
        <v/>
      </c>
      <c r="K20" s="337" t="str" cm="1">
        <f t="array" ref="K20">IFERROR(IF(ROW(B8) &lt;= $K$7, INDEX($AA$6:$AA$29, ROW(B8)), ""),"")</f>
        <v/>
      </c>
      <c r="M20"/>
      <c r="N20" s="304" t="str">
        <f>Details!A18</f>
        <v>SC018M</v>
      </c>
      <c r="O20" s="305" t="str">
        <f>VLOOKUP(N20,Details!$A18:$B39,2,FALSE)</f>
        <v>Mrunal Panchal</v>
      </c>
      <c r="P20" s="306" t="str">
        <f>Rating!C18</f>
        <v>Nano</v>
      </c>
      <c r="Q20" s="307" t="str">
        <f>VLOOKUP(N20,Details!$A$4:$K$25,10,FALSE)</f>
        <v>Meme Page</v>
      </c>
      <c r="R20" s="308">
        <f>Rating!G18</f>
        <v>2.18E-2</v>
      </c>
      <c r="S20" s="309">
        <f t="shared" si="9"/>
        <v>2.18E-2</v>
      </c>
      <c r="T20" s="322" t="str">
        <f t="shared" si="0"/>
        <v/>
      </c>
      <c r="U20" s="310" t="str">
        <f t="shared" si="1"/>
        <v/>
      </c>
      <c r="V20" s="311" t="str">
        <f t="shared" si="2"/>
        <v/>
      </c>
      <c r="W20" s="322" t="str">
        <f t="shared" si="3"/>
        <v/>
      </c>
      <c r="X20" s="326" t="str">
        <f t="shared" si="4"/>
        <v/>
      </c>
      <c r="Y20" s="332" t="str">
        <f t="shared" si="5"/>
        <v/>
      </c>
      <c r="Z20" s="328" t="str">
        <f t="shared" si="6"/>
        <v/>
      </c>
      <c r="AA20" s="310" t="str">
        <f t="shared" si="7"/>
        <v/>
      </c>
    </row>
    <row r="21" spans="2:27" ht="16" thickBot="1">
      <c r="B21" s="370"/>
      <c r="C21" s="370"/>
      <c r="D21" s="370"/>
      <c r="E21" s="370"/>
      <c r="F21" s="370"/>
      <c r="H21" s="255" t="str">
        <v/>
      </c>
      <c r="I21" s="234" t="str" cm="1">
        <f t="array" ref="I21">IFERROR(IF(ROW(B9) &lt;= $I$7, INDEX($U$6:$U$29, ROW(B9)), ""),"")</f>
        <v/>
      </c>
      <c r="J21" s="235" t="str" cm="1">
        <f t="array" ref="J21">IFERROR(IF(ROW(B9) &lt;= $J$7, INDEX($X$6:$X$29, ROW(B9)), "")," ")</f>
        <v/>
      </c>
      <c r="K21" s="256" t="str" cm="1">
        <f t="array" ref="K21">IFERROR(IF(ROW(B9) &lt;= $K$7, INDEX($AA$6:$AA$29, ROW(B9)), ""),"")</f>
        <v/>
      </c>
      <c r="M21"/>
      <c r="N21" s="304" t="str">
        <f>Details!A19</f>
        <v>SC019T</v>
      </c>
      <c r="O21" s="305" t="str">
        <f>VLOOKUP(N21,Details!$A19:$B40,2,FALSE)</f>
        <v>Barkha Singh</v>
      </c>
      <c r="P21" s="306" t="str">
        <f>Rating!C19</f>
        <v>Nano</v>
      </c>
      <c r="Q21" s="307" t="str">
        <f>VLOOKUP(N21,Details!$A$4:$K$25,10,FALSE)</f>
        <v>Travel &amp; Adventure</v>
      </c>
      <c r="R21" s="308">
        <f>Rating!G19</f>
        <v>4.8300000000000003E-2</v>
      </c>
      <c r="S21" s="309">
        <f t="shared" si="9"/>
        <v>4.8300000000000003E-2</v>
      </c>
      <c r="T21" s="322" t="str">
        <f t="shared" si="0"/>
        <v/>
      </c>
      <c r="U21" s="310" t="str">
        <f t="shared" si="1"/>
        <v/>
      </c>
      <c r="V21" s="311" t="str">
        <f t="shared" si="2"/>
        <v/>
      </c>
      <c r="W21" s="322" t="str">
        <f t="shared" si="3"/>
        <v/>
      </c>
      <c r="X21" s="326" t="str">
        <f t="shared" si="4"/>
        <v/>
      </c>
      <c r="Y21" s="332" t="str">
        <f t="shared" si="5"/>
        <v/>
      </c>
      <c r="Z21" s="328" t="str">
        <f t="shared" si="6"/>
        <v/>
      </c>
      <c r="AA21" s="310" t="str">
        <f t="shared" si="7"/>
        <v/>
      </c>
    </row>
    <row r="22" spans="2:27" ht="16" thickBot="1">
      <c r="B22" s="370"/>
      <c r="C22" s="370"/>
      <c r="D22" s="370"/>
      <c r="E22" s="370"/>
      <c r="F22" s="370"/>
      <c r="H22" s="257" t="str">
        <v/>
      </c>
      <c r="I22" s="335" t="str" cm="1">
        <f t="array" ref="I22">IFERROR(IF(ROW(B10) &lt;= $I$7, INDEX($U$6:$U$29, ROW(B10)), ""),"")</f>
        <v/>
      </c>
      <c r="J22" s="336" t="str" cm="1">
        <f t="array" ref="J22">IFERROR(IF(ROW(B10) &lt;= $J$7, INDEX($X$6:$X$29, ROW(B10)), "")," ")</f>
        <v/>
      </c>
      <c r="K22" s="337" t="str" cm="1">
        <f t="array" ref="K22">IFERROR(IF(ROW(B10) &lt;= $K$7, INDEX($AA$6:$AA$29, ROW(B10)), ""),"")</f>
        <v/>
      </c>
      <c r="M22"/>
      <c r="N22" s="304" t="str">
        <f>Details!A20</f>
        <v>SC020F</v>
      </c>
      <c r="O22" s="305" t="str">
        <f>VLOOKUP(N22,Details!$A20:$B41,2,FALSE)</f>
        <v>Shilpa Chaudhary</v>
      </c>
      <c r="P22" s="306" t="str">
        <f>Rating!C20</f>
        <v>Nano</v>
      </c>
      <c r="Q22" s="307" t="str">
        <f>VLOOKUP(N22,Details!$A$4:$K$25,10,FALSE)</f>
        <v>Finance &amp; Business</v>
      </c>
      <c r="R22" s="308">
        <f>Rating!G20</f>
        <v>1.15E-2</v>
      </c>
      <c r="S22" s="309">
        <f t="shared" si="9"/>
        <v>1.15E-2</v>
      </c>
      <c r="T22" s="322" t="str">
        <f t="shared" si="0"/>
        <v/>
      </c>
      <c r="U22" s="310" t="str">
        <f t="shared" si="1"/>
        <v/>
      </c>
      <c r="V22" s="311" t="str">
        <f t="shared" si="2"/>
        <v/>
      </c>
      <c r="W22" s="322" t="str">
        <f t="shared" si="3"/>
        <v/>
      </c>
      <c r="X22" s="326" t="str">
        <f t="shared" si="4"/>
        <v/>
      </c>
      <c r="Y22" s="332" t="str">
        <f t="shared" si="5"/>
        <v/>
      </c>
      <c r="Z22" s="328" t="str">
        <f t="shared" si="6"/>
        <v/>
      </c>
      <c r="AA22" s="310" t="str">
        <f t="shared" si="7"/>
        <v/>
      </c>
    </row>
    <row r="23" spans="2:27" ht="16" thickBot="1">
      <c r="B23" s="370"/>
      <c r="C23" s="370"/>
      <c r="D23" s="370"/>
      <c r="E23" s="370"/>
      <c r="F23" s="370"/>
      <c r="H23" s="258" t="str">
        <v/>
      </c>
      <c r="I23" s="234" t="str" cm="1">
        <f t="array" ref="I23">IFERROR(IF(ROW(B11) &lt;= $I$7, INDEX($U$6:$U$29, ROW(B11)), ""),"")</f>
        <v/>
      </c>
      <c r="J23" s="235" t="str" cm="1">
        <f t="array" ref="J23">IFERROR(IF(ROW(B11) &lt;= $J$7, INDEX($X$6:$X$29, ROW(B11)), "")," ")</f>
        <v/>
      </c>
      <c r="K23" s="256" t="str" cm="1">
        <f t="array" ref="K23">IFERROR(IF(ROW(B11) &lt;= $K$7, INDEX($AA$6:$AA$29, ROW(B11)), ""),"")</f>
        <v/>
      </c>
      <c r="M23"/>
      <c r="N23" s="304" t="str">
        <f>Details!A21</f>
        <v>SC021T</v>
      </c>
      <c r="O23" s="305" t="str">
        <f>VLOOKUP(N23,Details!$A21:$B42,2,FALSE)</f>
        <v>Beer Biceps</v>
      </c>
      <c r="P23" s="306" t="str">
        <f>Rating!C21</f>
        <v>Nano</v>
      </c>
      <c r="Q23" s="307" t="str">
        <f>VLOOKUP(N23,Details!$A$4:$K$25,10,FALSE)</f>
        <v>Travel &amp; Adventure</v>
      </c>
      <c r="R23" s="308">
        <f>Rating!G21</f>
        <v>5.4600000000000003E-2</v>
      </c>
      <c r="S23" s="309">
        <f t="shared" si="9"/>
        <v>5.4600000000000003E-2</v>
      </c>
      <c r="T23" s="322" t="str">
        <f t="shared" si="0"/>
        <v/>
      </c>
      <c r="U23" s="310" t="str">
        <f t="shared" si="1"/>
        <v/>
      </c>
      <c r="V23" s="311" t="str">
        <f t="shared" si="2"/>
        <v/>
      </c>
      <c r="W23" s="322" t="str">
        <f t="shared" si="3"/>
        <v/>
      </c>
      <c r="X23" s="326" t="str">
        <f t="shared" si="4"/>
        <v/>
      </c>
      <c r="Y23" s="332" t="str">
        <f t="shared" si="5"/>
        <v/>
      </c>
      <c r="Z23" s="328" t="str">
        <f t="shared" si="6"/>
        <v/>
      </c>
      <c r="AA23" s="310" t="str">
        <f t="shared" si="7"/>
        <v/>
      </c>
    </row>
    <row r="24" spans="2:27" ht="16" thickBot="1">
      <c r="B24" s="370"/>
      <c r="C24" s="370"/>
      <c r="D24" s="370"/>
      <c r="E24" s="370"/>
      <c r="F24" s="370"/>
      <c r="H24" s="259" t="str">
        <v/>
      </c>
      <c r="I24" s="335" t="str" cm="1">
        <f t="array" ref="I24">IFERROR(IF(ROW(B12) &lt;= $I$7, INDEX($U$6:$U$29, ROW(B12)), ""),"")</f>
        <v/>
      </c>
      <c r="J24" s="336" t="str" cm="1">
        <f t="array" ref="J24">IFERROR(IF(ROW(B12) &lt;= $J$7, INDEX($X$6:$X$29, ROW(B12)), "")," ")</f>
        <v/>
      </c>
      <c r="K24" s="337" t="str" cm="1">
        <f t="array" ref="K24">IFERROR(IF(ROW(B12) &lt;= $K$7, INDEX($AA$6:$AA$29, ROW(B12)), ""),"")</f>
        <v/>
      </c>
      <c r="M24"/>
      <c r="N24" s="304" t="str">
        <f>Details!A22</f>
        <v>SC022P</v>
      </c>
      <c r="O24" s="305" t="str">
        <f>VLOOKUP(N24,Details!$A22:$B43,2,FALSE)</f>
        <v>Himansh Kohli</v>
      </c>
      <c r="P24" s="306" t="str">
        <f>Rating!C22</f>
        <v>Micro</v>
      </c>
      <c r="Q24" s="307" t="str">
        <f>VLOOKUP(N24,Details!$A$4:$K$25,10,FALSE)</f>
        <v xml:space="preserve">Photography </v>
      </c>
      <c r="R24" s="308">
        <f>Rating!G22</f>
        <v>2E-3</v>
      </c>
      <c r="S24" s="309" t="str">
        <f t="shared" si="9"/>
        <v/>
      </c>
      <c r="T24" s="322" t="str">
        <f t="shared" si="0"/>
        <v/>
      </c>
      <c r="U24" s="310" t="str">
        <f t="shared" si="1"/>
        <v/>
      </c>
      <c r="V24" s="311">
        <f t="shared" si="2"/>
        <v>2E-3</v>
      </c>
      <c r="W24" s="322" t="str">
        <f t="shared" si="3"/>
        <v/>
      </c>
      <c r="X24" s="326" t="str">
        <f t="shared" si="4"/>
        <v/>
      </c>
      <c r="Y24" s="332" t="str">
        <f t="shared" si="5"/>
        <v/>
      </c>
      <c r="Z24" s="328" t="str">
        <f t="shared" si="6"/>
        <v/>
      </c>
      <c r="AA24" s="310" t="str">
        <f t="shared" si="7"/>
        <v/>
      </c>
    </row>
    <row r="25" spans="2:27" ht="16" thickBot="1">
      <c r="B25" s="370"/>
      <c r="C25" s="370"/>
      <c r="D25" s="370"/>
      <c r="E25" s="370"/>
      <c r="F25" s="370"/>
      <c r="M25"/>
      <c r="N25" s="304" t="str">
        <f>Details!A23</f>
        <v>SC023K</v>
      </c>
      <c r="O25" s="305" t="str">
        <f>VLOOKUP(N25,Details!$A23:$B44,2,FALSE)</f>
        <v>Shivani Singh</v>
      </c>
      <c r="P25" s="306" t="str">
        <f>Rating!C23</f>
        <v>Macro</v>
      </c>
      <c r="Q25" s="307" t="str">
        <f>VLOOKUP(N25,Details!$A$4:$K$25,10,FALSE)</f>
        <v>Knowledge &amp; Education</v>
      </c>
      <c r="R25" s="308">
        <f>Rating!G23</f>
        <v>1E-4</v>
      </c>
      <c r="S25" s="309" t="str">
        <f t="shared" si="9"/>
        <v/>
      </c>
      <c r="T25" s="322" t="str">
        <f t="shared" si="0"/>
        <v/>
      </c>
      <c r="U25" s="310" t="str">
        <f t="shared" si="1"/>
        <v/>
      </c>
      <c r="V25" s="311" t="str">
        <f t="shared" si="2"/>
        <v/>
      </c>
      <c r="W25" s="322" t="str">
        <f t="shared" si="3"/>
        <v/>
      </c>
      <c r="X25" s="326" t="str">
        <f t="shared" si="4"/>
        <v/>
      </c>
      <c r="Y25" s="332">
        <f t="shared" si="5"/>
        <v>1E-4</v>
      </c>
      <c r="Z25" s="328" t="str">
        <f t="shared" si="6"/>
        <v/>
      </c>
      <c r="AA25" s="310" t="str">
        <f t="shared" si="7"/>
        <v/>
      </c>
    </row>
    <row r="26" spans="2:27" ht="16" thickBot="1">
      <c r="B26" s="370"/>
      <c r="C26" s="370"/>
      <c r="D26" s="370"/>
      <c r="E26" s="370"/>
      <c r="F26" s="370"/>
      <c r="M26"/>
      <c r="N26" s="304" t="str">
        <f>Details!A24</f>
        <v>SC024M</v>
      </c>
      <c r="O26" s="305" t="str">
        <f>VLOOKUP(N26,Details!$A24:$B45,2,FALSE)</f>
        <v>Raj Aryan</v>
      </c>
      <c r="P26" s="306" t="str">
        <f>Rating!C24</f>
        <v>Micro</v>
      </c>
      <c r="Q26" s="307" t="str">
        <f>VLOOKUP(N26,Details!$A$4:$K$25,10,FALSE)</f>
        <v>Meme Page</v>
      </c>
      <c r="R26" s="308">
        <f>Rating!G24</f>
        <v>3.7999999999999999E-2</v>
      </c>
      <c r="S26" s="309" t="str">
        <f t="shared" si="9"/>
        <v/>
      </c>
      <c r="T26" s="322" t="str">
        <f t="shared" si="0"/>
        <v/>
      </c>
      <c r="U26" s="310" t="str">
        <f t="shared" si="1"/>
        <v/>
      </c>
      <c r="V26" s="311">
        <f t="shared" si="2"/>
        <v>3.7999999999999999E-2</v>
      </c>
      <c r="W26" s="322" t="str">
        <f t="shared" si="3"/>
        <v/>
      </c>
      <c r="X26" s="326" t="str">
        <f t="shared" si="4"/>
        <v/>
      </c>
      <c r="Y26" s="332" t="str">
        <f t="shared" si="5"/>
        <v/>
      </c>
      <c r="Z26" s="328" t="str">
        <f t="shared" si="6"/>
        <v/>
      </c>
      <c r="AA26" s="310" t="str">
        <f t="shared" si="7"/>
        <v/>
      </c>
    </row>
    <row r="27" spans="2:27" ht="16" thickBot="1">
      <c r="M27"/>
      <c r="N27" s="304" t="str">
        <f>Details!A25</f>
        <v>SC025T</v>
      </c>
      <c r="O27" s="305" t="str">
        <f>VLOOKUP(N27,Details!$A25:$B46,2,FALSE)</f>
        <v>Arnav</v>
      </c>
      <c r="P27" s="306" t="str">
        <f>Rating!C25</f>
        <v>Micro</v>
      </c>
      <c r="Q27" s="307" t="str">
        <f>VLOOKUP(N27,Details!$A$4:$K$25,10,FALSE)</f>
        <v>Travel &amp; Adventure</v>
      </c>
      <c r="R27" s="308">
        <f>Rating!G25</f>
        <v>1.29E-2</v>
      </c>
      <c r="S27" s="309" t="str">
        <f t="shared" si="9"/>
        <v/>
      </c>
      <c r="T27" s="322" t="str">
        <f t="shared" si="0"/>
        <v/>
      </c>
      <c r="U27" s="310" t="str">
        <f t="shared" si="1"/>
        <v/>
      </c>
      <c r="V27" s="311">
        <f t="shared" si="2"/>
        <v>1.29E-2</v>
      </c>
      <c r="W27" s="322" t="str">
        <f t="shared" si="3"/>
        <v/>
      </c>
      <c r="X27" s="326" t="str">
        <f t="shared" si="4"/>
        <v/>
      </c>
      <c r="Y27" s="332" t="str">
        <f t="shared" si="5"/>
        <v/>
      </c>
      <c r="Z27" s="328" t="str">
        <f t="shared" si="6"/>
        <v/>
      </c>
      <c r="AA27" s="310" t="str">
        <f t="shared" si="7"/>
        <v/>
      </c>
    </row>
    <row r="28" spans="2:27" ht="16" thickBot="1">
      <c r="M28"/>
      <c r="N28" s="304" t="str">
        <f>Details!A26</f>
        <v>SC026F</v>
      </c>
      <c r="O28" s="305" t="str">
        <f>VLOOKUP(N28,Details!$A26:$B47,2,FALSE)</f>
        <v>Sher</v>
      </c>
      <c r="P28" s="306" t="str">
        <f>Rating!C26</f>
        <v>Nano</v>
      </c>
      <c r="Q28" s="307" t="str">
        <f>VLOOKUP(N28,Details!$A$4:$K$27,10,FALSE)</f>
        <v>Finance &amp; Business</v>
      </c>
      <c r="R28" s="308">
        <f>Rating!G26</f>
        <v>1.3899999999999999E-2</v>
      </c>
      <c r="S28" s="309">
        <f t="shared" si="9"/>
        <v>1.3899999999999999E-2</v>
      </c>
      <c r="T28" s="322" t="str">
        <f t="shared" si="0"/>
        <v/>
      </c>
      <c r="U28" s="310" t="str">
        <f t="shared" si="1"/>
        <v/>
      </c>
      <c r="V28" s="311" t="str">
        <f t="shared" si="2"/>
        <v/>
      </c>
      <c r="W28" s="322" t="str">
        <f t="shared" si="3"/>
        <v/>
      </c>
      <c r="X28" s="326" t="str">
        <f t="shared" si="4"/>
        <v/>
      </c>
      <c r="Y28" s="332" t="str">
        <f t="shared" si="5"/>
        <v/>
      </c>
      <c r="Z28" s="328" t="str">
        <f t="shared" si="6"/>
        <v/>
      </c>
      <c r="AA28" s="310" t="str">
        <f t="shared" si="7"/>
        <v/>
      </c>
    </row>
    <row r="29" spans="2:27" ht="16" thickBot="1">
      <c r="M29"/>
      <c r="N29" s="312" t="str">
        <f>Details!A27</f>
        <v>SC027H</v>
      </c>
      <c r="O29" s="313" t="str">
        <f>VLOOKUP(N29,Details!$A27:$B48,2,FALSE)</f>
        <v>Arpita</v>
      </c>
      <c r="P29" s="314" t="str">
        <f>Rating!C27</f>
        <v>Nano</v>
      </c>
      <c r="Q29" s="315" t="str">
        <f>VLOOKUP(N29,Details!$A$4:$K$27,10,FALSE)</f>
        <v>Health &amp; Wellness</v>
      </c>
      <c r="R29" s="316">
        <f>Rating!G27</f>
        <v>0.03</v>
      </c>
      <c r="S29" s="317">
        <f t="shared" si="9"/>
        <v>0.03</v>
      </c>
      <c r="T29" s="322" t="str">
        <f t="shared" si="0"/>
        <v/>
      </c>
      <c r="U29" s="318" t="str">
        <f t="shared" si="1"/>
        <v/>
      </c>
      <c r="V29" s="319" t="str">
        <f t="shared" si="2"/>
        <v/>
      </c>
      <c r="W29" s="322" t="str">
        <f t="shared" si="3"/>
        <v/>
      </c>
      <c r="X29" s="327" t="str">
        <f t="shared" si="4"/>
        <v/>
      </c>
      <c r="Y29" s="333" t="str">
        <f t="shared" si="5"/>
        <v/>
      </c>
      <c r="Z29" s="334" t="str">
        <f t="shared" si="6"/>
        <v/>
      </c>
      <c r="AA29" s="318" t="str">
        <f t="shared" si="7"/>
        <v/>
      </c>
    </row>
    <row r="30" spans="2:27">
      <c r="M30"/>
      <c r="N30"/>
      <c r="O30"/>
      <c r="P30"/>
      <c r="Q30"/>
      <c r="R30"/>
      <c r="S30"/>
      <c r="T30"/>
      <c r="U30"/>
      <c r="V30"/>
      <c r="W30"/>
      <c r="X30"/>
      <c r="Y30"/>
      <c r="Z30"/>
      <c r="AA30"/>
    </row>
    <row r="31" spans="2:27">
      <c r="M31"/>
      <c r="N31"/>
      <c r="O31"/>
      <c r="P31"/>
      <c r="Q31"/>
      <c r="R31"/>
      <c r="S31"/>
      <c r="T31"/>
      <c r="U31"/>
      <c r="V31"/>
      <c r="W31"/>
      <c r="X31"/>
      <c r="Y31"/>
      <c r="Z31"/>
      <c r="AA31"/>
    </row>
    <row r="32" spans="2:27">
      <c r="M32"/>
      <c r="N32"/>
      <c r="O32"/>
      <c r="P32"/>
      <c r="Q32"/>
      <c r="R32"/>
      <c r="S32"/>
      <c r="T32"/>
      <c r="U32"/>
      <c r="V32"/>
      <c r="W32"/>
      <c r="X32"/>
      <c r="Y32"/>
      <c r="Z32"/>
      <c r="AA32"/>
    </row>
    <row r="33" spans="11:27">
      <c r="M33"/>
      <c r="N33"/>
      <c r="O33"/>
      <c r="P33"/>
      <c r="Q33"/>
      <c r="R33"/>
      <c r="S33"/>
      <c r="T33"/>
      <c r="U33"/>
      <c r="V33"/>
      <c r="W33"/>
      <c r="X33"/>
      <c r="Y33"/>
      <c r="Z33"/>
      <c r="AA33"/>
    </row>
    <row r="34" spans="11:27">
      <c r="M34"/>
      <c r="N34"/>
      <c r="O34"/>
      <c r="P34"/>
      <c r="Q34"/>
      <c r="R34"/>
      <c r="S34"/>
      <c r="T34"/>
      <c r="U34"/>
      <c r="V34"/>
      <c r="W34"/>
      <c r="X34"/>
      <c r="Y34"/>
      <c r="Z34"/>
      <c r="AA34"/>
    </row>
    <row r="35" spans="11:27">
      <c r="M35"/>
      <c r="N35"/>
      <c r="O35"/>
      <c r="P35"/>
      <c r="Q35"/>
      <c r="R35"/>
      <c r="S35"/>
      <c r="T35"/>
      <c r="U35"/>
      <c r="V35"/>
      <c r="W35"/>
      <c r="X35"/>
      <c r="Y35"/>
      <c r="Z35"/>
      <c r="AA35"/>
    </row>
    <row r="36" spans="11:27">
      <c r="M36"/>
      <c r="N36"/>
      <c r="O36"/>
      <c r="P36"/>
      <c r="Q36"/>
      <c r="R36"/>
      <c r="S36"/>
      <c r="T36"/>
      <c r="U36"/>
      <c r="V36"/>
      <c r="W36"/>
      <c r="X36"/>
      <c r="Y36"/>
      <c r="Z36"/>
      <c r="AA36"/>
    </row>
    <row r="37" spans="11:27">
      <c r="M37"/>
      <c r="N37"/>
      <c r="O37"/>
      <c r="P37"/>
      <c r="Q37"/>
      <c r="R37"/>
      <c r="S37"/>
      <c r="T37"/>
      <c r="U37"/>
      <c r="V37"/>
      <c r="W37"/>
      <c r="X37"/>
      <c r="Y37"/>
      <c r="Z37"/>
      <c r="AA37"/>
    </row>
    <row r="38" spans="11:27">
      <c r="M38"/>
      <c r="N38"/>
      <c r="O38"/>
      <c r="P38"/>
      <c r="Q38"/>
      <c r="R38"/>
      <c r="S38"/>
      <c r="T38"/>
      <c r="U38"/>
      <c r="V38"/>
      <c r="W38"/>
      <c r="X38"/>
      <c r="Y38"/>
      <c r="Z38"/>
      <c r="AA38"/>
    </row>
    <row r="39" spans="11:27">
      <c r="M39"/>
      <c r="N39"/>
      <c r="O39"/>
      <c r="P39"/>
      <c r="Q39"/>
      <c r="R39"/>
      <c r="S39"/>
      <c r="T39"/>
      <c r="U39"/>
      <c r="V39"/>
      <c r="W39"/>
      <c r="X39"/>
      <c r="Y39"/>
      <c r="Z39"/>
      <c r="AA39"/>
    </row>
    <row r="40" spans="11:27" ht="15" thickBot="1">
      <c r="M40"/>
      <c r="N40"/>
      <c r="O40"/>
      <c r="P40"/>
      <c r="Q40"/>
      <c r="R40"/>
      <c r="S40"/>
      <c r="T40"/>
      <c r="U40"/>
      <c r="V40"/>
      <c r="W40"/>
      <c r="X40"/>
      <c r="Y40"/>
      <c r="Z40"/>
      <c r="AA40"/>
    </row>
    <row r="41" spans="11:27" ht="15" thickBot="1">
      <c r="K41" s="247" t="s">
        <v>115</v>
      </c>
      <c r="L41" s="242"/>
      <c r="M41" s="378" t="s">
        <v>108</v>
      </c>
      <c r="N41" s="379"/>
      <c r="O41" s="380"/>
      <c r="P41" s="320" t="s">
        <v>115</v>
      </c>
      <c r="Q41" s="312"/>
      <c r="R41" s="378" t="s">
        <v>116</v>
      </c>
      <c r="S41" s="379"/>
      <c r="T41" s="380"/>
      <c r="U41" s="320" t="s">
        <v>115</v>
      </c>
      <c r="V41" s="378" t="s">
        <v>117</v>
      </c>
      <c r="W41" s="379"/>
      <c r="X41" s="380"/>
      <c r="Y41"/>
      <c r="Z41"/>
      <c r="AA41"/>
    </row>
    <row r="42" spans="11:27" ht="15" thickBot="1">
      <c r="K42" s="247"/>
      <c r="L42" s="243"/>
      <c r="M42" s="238" t="s">
        <v>104</v>
      </c>
      <c r="N42" s="103" t="s">
        <v>105</v>
      </c>
      <c r="O42" s="104" t="s">
        <v>106</v>
      </c>
      <c r="P42" s="92"/>
      <c r="Q42" s="93"/>
      <c r="R42" s="105" t="s">
        <v>104</v>
      </c>
      <c r="S42" s="103" t="s">
        <v>105</v>
      </c>
      <c r="T42" s="104" t="s">
        <v>106</v>
      </c>
      <c r="U42" s="92"/>
      <c r="V42" s="105" t="s">
        <v>104</v>
      </c>
      <c r="W42" s="103" t="s">
        <v>105</v>
      </c>
      <c r="X42" s="104" t="s">
        <v>106</v>
      </c>
    </row>
    <row r="43" spans="11:27">
      <c r="K43" s="248">
        <v>30000</v>
      </c>
      <c r="L43" s="244"/>
      <c r="M43" s="239">
        <v>0</v>
      </c>
      <c r="N43" s="174">
        <v>0.5</v>
      </c>
      <c r="O43" s="98">
        <v>0.5</v>
      </c>
      <c r="P43" s="96">
        <v>30000</v>
      </c>
      <c r="Q43" s="118"/>
      <c r="R43" s="97">
        <v>0.2857142857142857</v>
      </c>
      <c r="S43" s="97">
        <v>0.7142857142857143</v>
      </c>
      <c r="T43" s="98">
        <v>0</v>
      </c>
      <c r="U43" s="96">
        <v>30000</v>
      </c>
      <c r="V43" s="97">
        <v>0</v>
      </c>
      <c r="W43" s="97">
        <v>0.8</v>
      </c>
      <c r="X43" s="98">
        <v>0.2</v>
      </c>
    </row>
    <row r="44" spans="11:27">
      <c r="K44" s="249">
        <v>50000</v>
      </c>
      <c r="L44" s="245"/>
      <c r="M44" s="240">
        <v>0</v>
      </c>
      <c r="N44" s="175">
        <v>0.33333333333333331</v>
      </c>
      <c r="O44" s="100">
        <v>0.66666666666666663</v>
      </c>
      <c r="P44" s="94">
        <v>50000</v>
      </c>
      <c r="Q44" s="116"/>
      <c r="R44" s="99">
        <v>0.2</v>
      </c>
      <c r="S44" s="99">
        <v>0.7</v>
      </c>
      <c r="T44" s="100">
        <v>0.1</v>
      </c>
      <c r="U44" s="94">
        <v>50000</v>
      </c>
      <c r="V44" s="99">
        <v>0.22222222222222221</v>
      </c>
      <c r="W44" s="99">
        <v>0.55555555555555558</v>
      </c>
      <c r="X44" s="100">
        <v>0.22222222222222221</v>
      </c>
    </row>
    <row r="45" spans="11:27">
      <c r="K45" s="249">
        <v>80000</v>
      </c>
      <c r="L45" s="245"/>
      <c r="M45" s="240">
        <v>0.18181818181818182</v>
      </c>
      <c r="N45" s="175">
        <v>0.18181818181818182</v>
      </c>
      <c r="O45" s="100">
        <v>0.54545454545454541</v>
      </c>
      <c r="P45" s="94">
        <v>80000</v>
      </c>
      <c r="Q45" s="116"/>
      <c r="R45" s="99">
        <v>0.25</v>
      </c>
      <c r="S45" s="99">
        <v>0.625</v>
      </c>
      <c r="T45" s="100">
        <v>0.125</v>
      </c>
      <c r="U45" s="94">
        <v>80000</v>
      </c>
      <c r="V45" s="99">
        <v>0.15384615384615385</v>
      </c>
      <c r="W45" s="99">
        <v>0.53846153846153844</v>
      </c>
      <c r="X45" s="100">
        <v>0.30769230769230771</v>
      </c>
    </row>
    <row r="46" spans="11:27">
      <c r="K46" s="249">
        <v>120000</v>
      </c>
      <c r="L46" s="245"/>
      <c r="M46" s="240">
        <v>0.11764705882352941</v>
      </c>
      <c r="N46" s="175">
        <v>0.11764705882352941</v>
      </c>
      <c r="O46" s="100">
        <v>0.47058823529411764</v>
      </c>
      <c r="P46" s="94">
        <v>120000</v>
      </c>
      <c r="Q46" s="116"/>
      <c r="R46" s="99">
        <v>0.2608695652173913</v>
      </c>
      <c r="S46" s="99">
        <v>0.56521739130434778</v>
      </c>
      <c r="T46" s="100">
        <v>0.17391304347826086</v>
      </c>
      <c r="U46" s="94">
        <v>120000</v>
      </c>
      <c r="V46" s="99">
        <v>0.2</v>
      </c>
      <c r="W46" s="99">
        <v>0.5</v>
      </c>
      <c r="X46" s="100">
        <v>0.3</v>
      </c>
    </row>
    <row r="47" spans="11:27">
      <c r="K47" s="249">
        <v>150000</v>
      </c>
      <c r="L47" s="245"/>
      <c r="M47" s="240">
        <v>0.18181818181818182</v>
      </c>
      <c r="N47" s="175">
        <v>9.0909090909090912E-2</v>
      </c>
      <c r="O47" s="100">
        <v>0.45454545454545453</v>
      </c>
      <c r="P47" s="94">
        <v>150000</v>
      </c>
      <c r="Q47" s="116"/>
      <c r="R47" s="99">
        <v>0.27586206896551724</v>
      </c>
      <c r="S47" s="99">
        <v>0.55172413793103448</v>
      </c>
      <c r="T47" s="100">
        <v>0.17241379310344829</v>
      </c>
      <c r="U47" s="94">
        <v>150000</v>
      </c>
      <c r="V47" s="99">
        <v>0.16666666666666666</v>
      </c>
      <c r="W47" s="99">
        <v>0.5</v>
      </c>
      <c r="X47" s="100">
        <v>0.33333333333333331</v>
      </c>
    </row>
    <row r="48" spans="11:27" ht="15" thickBot="1">
      <c r="K48" s="250">
        <v>200000</v>
      </c>
      <c r="L48" s="246"/>
      <c r="M48" s="241">
        <v>0.14285714285714285</v>
      </c>
      <c r="N48" s="176">
        <v>7.1428571428571425E-2</v>
      </c>
      <c r="O48" s="102">
        <v>0.5</v>
      </c>
      <c r="P48" s="95">
        <v>200000</v>
      </c>
      <c r="Q48" s="117"/>
      <c r="R48" s="101">
        <v>0.30769230769230771</v>
      </c>
      <c r="S48" s="101">
        <v>0.51282051282051277</v>
      </c>
      <c r="T48" s="102">
        <v>0.17948717948717949</v>
      </c>
      <c r="U48" s="95">
        <v>200000</v>
      </c>
      <c r="V48" s="101">
        <v>6.8965517241379309E-2</v>
      </c>
      <c r="W48" s="101">
        <v>0.51724137931034486</v>
      </c>
      <c r="X48" s="102">
        <v>0.41379310344827586</v>
      </c>
    </row>
  </sheetData>
  <mergeCells count="6">
    <mergeCell ref="Y5:AA5"/>
    <mergeCell ref="M41:O41"/>
    <mergeCell ref="R41:T41"/>
    <mergeCell ref="V41:X41"/>
    <mergeCell ref="S5:U5"/>
    <mergeCell ref="V5:X5"/>
  </mergeCells>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48767930-E1ED-43CC-8A3D-BA3008621130}">
          <x14:formula1>
            <xm:f>Mapping!$R$18:$R$23</xm:f>
          </x14:formula1>
          <xm:sqref>D7</xm:sqref>
        </x14:dataValidation>
        <x14:dataValidation type="list" allowBlank="1" showInputMessage="1" showErrorMessage="1" xr:uid="{BCC75106-ABAB-4DC6-A59B-148EAFF2C57C}">
          <x14:formula1>
            <xm:f>Mapping!$T$14:$T$16</xm:f>
          </x14:formula1>
          <xm:sqref>E7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3FF0E-224C-4D89-9FF3-70D615CD4D47}">
  <dimension ref="A1:N79"/>
  <sheetViews>
    <sheetView topLeftCell="C1" zoomScale="80" zoomScaleNormal="80" workbookViewId="0"/>
  </sheetViews>
  <sheetFormatPr defaultColWidth="8.7265625" defaultRowHeight="14.5"/>
  <cols>
    <col min="1" max="1" width="19.36328125" style="55" hidden="1" customWidth="1"/>
    <col min="2" max="2" width="21.7265625" style="55" hidden="1" customWidth="1"/>
    <col min="3" max="3" width="15.7265625" style="55" customWidth="1"/>
    <col min="4" max="4" width="19.1796875" style="55" bestFit="1" customWidth="1"/>
    <col min="5" max="5" width="8.7265625" style="55"/>
    <col min="6" max="6" width="11.26953125" style="55" customWidth="1"/>
    <col min="7" max="7" width="19.453125" style="55" bestFit="1" customWidth="1"/>
    <col min="8" max="8" width="19.1796875" style="55" bestFit="1" customWidth="1"/>
    <col min="9" max="9" width="8.7265625" style="55"/>
    <col min="10" max="10" width="19.453125" style="55" bestFit="1" customWidth="1"/>
    <col min="11" max="11" width="9.54296875" style="55" bestFit="1" customWidth="1"/>
    <col min="12" max="12" width="8.7265625" style="55"/>
    <col min="13" max="13" width="19.453125" style="55" bestFit="1" customWidth="1"/>
    <col min="14" max="16384" width="8.7265625" style="55"/>
  </cols>
  <sheetData>
    <row r="1" spans="1:14" s="264" customFormat="1"/>
    <row r="2" spans="1:14" s="264" customFormat="1" ht="16" customHeight="1" thickBot="1"/>
    <row r="3" spans="1:14" ht="15" thickBot="1">
      <c r="A3" s="179" t="s">
        <v>118</v>
      </c>
      <c r="B3" s="55" t="s">
        <v>119</v>
      </c>
      <c r="G3" s="182" t="s">
        <v>120</v>
      </c>
      <c r="H3" s="184" t="s">
        <v>121</v>
      </c>
      <c r="J3" s="184" t="s">
        <v>120</v>
      </c>
      <c r="K3" s="183" t="s">
        <v>10</v>
      </c>
      <c r="M3" s="184" t="s">
        <v>120</v>
      </c>
      <c r="N3" s="183" t="s">
        <v>122</v>
      </c>
    </row>
    <row r="4" spans="1:14">
      <c r="A4" s="180" t="s">
        <v>25</v>
      </c>
      <c r="B4" s="181">
        <v>1.03E-2</v>
      </c>
      <c r="C4" s="181"/>
      <c r="G4" s="185" t="str" cm="1">
        <f t="array" ref="G4:H27">IF(A4:B27=0," ",_xlfn._xlws.SORT(A4:B27,2,-1,FALSE))</f>
        <v>Beer Biceps</v>
      </c>
      <c r="H4" s="186">
        <v>5.4600000000000003E-2</v>
      </c>
      <c r="J4" s="178" t="str" cm="1">
        <f t="array" ref="J4:K27">IF(A30:B53=0," ",_xlfn._xlws.SORT(A30:B53,2,-1,FALSE))</f>
        <v>Rits Badiani (Ritika)</v>
      </c>
      <c r="K4" s="171">
        <v>190000</v>
      </c>
      <c r="M4" s="178" t="str" cm="1">
        <f t="array" ref="M4:N27">IF(A56:B79=0," ",_xlfn._xlws.SORT(A56:B79,2,-1,FALSE))</f>
        <v>Raj Aryan</v>
      </c>
      <c r="N4" s="171">
        <v>6.7</v>
      </c>
    </row>
    <row r="5" spans="1:14">
      <c r="A5" s="180" t="s">
        <v>75</v>
      </c>
      <c r="B5" s="181">
        <v>4.8300000000000003E-2</v>
      </c>
      <c r="C5" s="181"/>
      <c r="G5" s="169" t="str">
        <v>Barkha Singh</v>
      </c>
      <c r="H5" s="187">
        <v>4.8300000000000003E-2</v>
      </c>
      <c r="J5" s="169" t="str">
        <v>Shivani Singh</v>
      </c>
      <c r="K5" s="172">
        <v>84190</v>
      </c>
      <c r="M5" s="169" t="str">
        <v>Rits Badiani (Ritika)</v>
      </c>
      <c r="N5" s="172">
        <v>6.4</v>
      </c>
    </row>
    <row r="6" spans="1:14">
      <c r="A6" s="180" t="s">
        <v>80</v>
      </c>
      <c r="B6" s="181">
        <v>5.4600000000000003E-2</v>
      </c>
      <c r="C6" s="181"/>
      <c r="G6" s="169" t="str">
        <v>Raj Aryan</v>
      </c>
      <c r="H6" s="187">
        <v>3.7999999999999999E-2</v>
      </c>
      <c r="J6" s="169" t="str">
        <v>Ritabhari Chakraborty</v>
      </c>
      <c r="K6" s="172">
        <v>77000</v>
      </c>
      <c r="M6" s="169" t="str">
        <v>Barkha Singh</v>
      </c>
      <c r="N6" s="172">
        <v>6.2</v>
      </c>
    </row>
    <row r="7" spans="1:14">
      <c r="A7" s="180" t="s">
        <v>69</v>
      </c>
      <c r="B7" s="181">
        <v>2.8899999999999999E-2</v>
      </c>
      <c r="C7" s="181"/>
      <c r="G7" s="169" t="str">
        <v>Arpita</v>
      </c>
      <c r="H7" s="187">
        <v>0.03</v>
      </c>
      <c r="J7" s="169" t="str">
        <v>Nisha Gurgain</v>
      </c>
      <c r="K7" s="172">
        <v>71000</v>
      </c>
      <c r="M7" s="169" t="str">
        <v>Beer Biceps</v>
      </c>
      <c r="N7" s="172">
        <v>6.2</v>
      </c>
    </row>
    <row r="8" spans="1:14">
      <c r="A8" s="180" t="s">
        <v>52</v>
      </c>
      <c r="B8" s="181">
        <v>2.0400000000000001E-2</v>
      </c>
      <c r="C8" s="181"/>
      <c r="G8" s="169" t="str">
        <v>Divya Agarwal</v>
      </c>
      <c r="H8" s="187">
        <v>2.8899999999999999E-2</v>
      </c>
      <c r="J8" s="169" t="str">
        <v>Jubin Shah</v>
      </c>
      <c r="K8" s="172">
        <v>52000</v>
      </c>
      <c r="M8" s="169" t="str">
        <v>Jannat Zubair Rahmani</v>
      </c>
      <c r="N8" s="172">
        <v>5.5</v>
      </c>
    </row>
    <row r="9" spans="1:14">
      <c r="A9" s="180" t="s">
        <v>82</v>
      </c>
      <c r="B9" s="181">
        <v>2E-3</v>
      </c>
      <c r="C9" s="181"/>
      <c r="G9" s="169" t="str">
        <v>Rits Badiani (Ritika)</v>
      </c>
      <c r="H9" s="187">
        <v>2.8199999999999999E-2</v>
      </c>
      <c r="J9" s="169" t="str">
        <v>Jannat Zubair Rahmani</v>
      </c>
      <c r="K9" s="172">
        <v>49800</v>
      </c>
      <c r="M9" s="169" t="str">
        <v>Arishfa Khan</v>
      </c>
      <c r="N9" s="172">
        <v>5.4</v>
      </c>
    </row>
    <row r="10" spans="1:14">
      <c r="A10" s="180" t="s">
        <v>32</v>
      </c>
      <c r="B10" s="181">
        <v>1.3599999999999999E-2</v>
      </c>
      <c r="C10" s="181"/>
      <c r="G10" s="169" t="str">
        <v>Mrunal Panchal</v>
      </c>
      <c r="H10" s="187">
        <v>2.18E-2</v>
      </c>
      <c r="J10" s="169" t="str">
        <v>Raj Aryan</v>
      </c>
      <c r="K10" s="172">
        <v>49600</v>
      </c>
      <c r="M10" s="169" t="str">
        <v>Mrunal Panchal</v>
      </c>
      <c r="N10" s="172">
        <v>5.3000000000000007</v>
      </c>
    </row>
    <row r="11" spans="1:14">
      <c r="A11" s="180" t="s">
        <v>42</v>
      </c>
      <c r="B11" s="181">
        <v>6.8999999999999999E-3</v>
      </c>
      <c r="C11" s="181"/>
      <c r="G11" s="169" t="str">
        <v>Noorin Shereef</v>
      </c>
      <c r="H11" s="187">
        <v>2.18E-2</v>
      </c>
      <c r="J11" s="169" t="str">
        <v>Neha Malik</v>
      </c>
      <c r="K11" s="172">
        <v>46900</v>
      </c>
      <c r="M11" s="169" t="str">
        <v>Nagma</v>
      </c>
      <c r="N11" s="172">
        <v>5.3000000000000007</v>
      </c>
    </row>
    <row r="12" spans="1:14">
      <c r="A12" s="180" t="s">
        <v>63</v>
      </c>
      <c r="B12" s="181">
        <v>1.6500000000000001E-2</v>
      </c>
      <c r="C12" s="181"/>
      <c r="G12" s="169" t="str">
        <v>Erica J Fernandes</v>
      </c>
      <c r="H12" s="187">
        <v>2.0400000000000001E-2</v>
      </c>
      <c r="J12" s="169" t="str">
        <v>Arnav</v>
      </c>
      <c r="K12" s="172">
        <v>46700</v>
      </c>
      <c r="M12" s="169" t="str">
        <v>Divya Agarwal</v>
      </c>
      <c r="N12" s="172">
        <v>5.2</v>
      </c>
    </row>
    <row r="13" spans="1:14">
      <c r="A13" s="180" t="s">
        <v>73</v>
      </c>
      <c r="B13" s="181">
        <v>2.18E-2</v>
      </c>
      <c r="C13" s="181"/>
      <c r="G13" s="169" t="str">
        <v>Shipra Khanna</v>
      </c>
      <c r="H13" s="187">
        <v>1.78E-2</v>
      </c>
      <c r="J13" s="169" t="str">
        <v>Nagma</v>
      </c>
      <c r="K13" s="172">
        <v>42000</v>
      </c>
      <c r="M13" s="169" t="str">
        <v>Shipra Khanna</v>
      </c>
      <c r="N13" s="172">
        <v>5.2</v>
      </c>
    </row>
    <row r="14" spans="1:14">
      <c r="A14" s="180" t="s">
        <v>48</v>
      </c>
      <c r="B14" s="181">
        <v>1.6400000000000001E-2</v>
      </c>
      <c r="C14" s="181"/>
      <c r="G14" s="169" t="str">
        <v>Manushi Chhillar</v>
      </c>
      <c r="H14" s="187">
        <v>1.6500000000000001E-2</v>
      </c>
      <c r="J14" s="169" t="str">
        <v>Himansh Kohli</v>
      </c>
      <c r="K14" s="172">
        <v>34000</v>
      </c>
      <c r="M14" s="169" t="str">
        <v>Erica J Fernandes</v>
      </c>
      <c r="N14" s="172">
        <v>5</v>
      </c>
    </row>
    <row r="15" spans="1:14">
      <c r="A15" s="180" t="s">
        <v>46</v>
      </c>
      <c r="B15" s="181">
        <v>1.0500000000000001E-2</v>
      </c>
      <c r="C15" s="181"/>
      <c r="G15" s="169" t="str">
        <v>Nagma</v>
      </c>
      <c r="H15" s="187">
        <v>1.6400000000000001E-2</v>
      </c>
      <c r="J15" s="169" t="str">
        <v>Arishfa Khan</v>
      </c>
      <c r="K15" s="172">
        <v>30900</v>
      </c>
      <c r="M15" s="169" t="str">
        <v>Manushi Chhillar</v>
      </c>
      <c r="N15" s="172">
        <v>5</v>
      </c>
    </row>
    <row r="16" spans="1:14">
      <c r="A16" s="180" t="s">
        <v>59</v>
      </c>
      <c r="B16" s="181">
        <v>8.0000000000000002E-3</v>
      </c>
      <c r="C16" s="181"/>
      <c r="G16" s="169" t="str">
        <v>Sher</v>
      </c>
      <c r="H16" s="187">
        <v>1.3899999999999999E-2</v>
      </c>
      <c r="J16" s="169" t="str">
        <v>Divya Agarwal</v>
      </c>
      <c r="K16" s="172">
        <v>30000</v>
      </c>
      <c r="M16" s="169" t="str">
        <v>Siddharth Nigam</v>
      </c>
      <c r="N16" s="172">
        <v>4.6999999999999993</v>
      </c>
    </row>
    <row r="17" spans="1:14">
      <c r="A17" s="180" t="s">
        <v>61</v>
      </c>
      <c r="B17" s="181">
        <v>2.18E-2</v>
      </c>
      <c r="C17" s="181"/>
      <c r="G17" s="169" t="str">
        <v>Jannat Zubair Rahmani</v>
      </c>
      <c r="H17" s="187">
        <v>1.3599999999999999E-2</v>
      </c>
      <c r="J17" s="169" t="str">
        <v>Barkha Singh</v>
      </c>
      <c r="K17" s="172">
        <v>29000</v>
      </c>
      <c r="M17" s="169" t="str">
        <v>Noorin Shereef</v>
      </c>
      <c r="N17" s="172">
        <v>4.6000000000000005</v>
      </c>
    </row>
    <row r="18" spans="1:14">
      <c r="A18" s="180" t="s">
        <v>86</v>
      </c>
      <c r="B18" s="181">
        <v>3.7999999999999999E-2</v>
      </c>
      <c r="C18" s="181"/>
      <c r="G18" s="169" t="str">
        <v>Arnav</v>
      </c>
      <c r="H18" s="187">
        <v>1.29E-2</v>
      </c>
      <c r="J18" s="169" t="str">
        <v>Erica J Fernandes</v>
      </c>
      <c r="K18" s="172">
        <v>26000</v>
      </c>
      <c r="M18" s="169" t="str">
        <v>Nisha Gurgain</v>
      </c>
      <c r="N18" s="172">
        <v>4.5</v>
      </c>
    </row>
    <row r="19" spans="1:14">
      <c r="A19" s="180" t="s">
        <v>71</v>
      </c>
      <c r="B19" s="181">
        <v>7.1000000000000004E-3</v>
      </c>
      <c r="C19" s="181"/>
      <c r="G19" s="169" t="str">
        <v>Shilpa Chaudhary</v>
      </c>
      <c r="H19" s="187">
        <v>1.15E-2</v>
      </c>
      <c r="J19" s="169" t="str">
        <v>Manushi Chhillar</v>
      </c>
      <c r="K19" s="172">
        <v>26000</v>
      </c>
      <c r="M19" s="169" t="str">
        <v>Arpita</v>
      </c>
      <c r="N19" s="172">
        <v>4</v>
      </c>
    </row>
    <row r="20" spans="1:14">
      <c r="A20" s="180" t="s">
        <v>66</v>
      </c>
      <c r="B20" s="181">
        <v>2.8199999999999999E-2</v>
      </c>
      <c r="C20" s="181"/>
      <c r="G20" s="169" t="str">
        <v>Neha Malik</v>
      </c>
      <c r="H20" s="187">
        <v>1.0500000000000001E-2</v>
      </c>
      <c r="J20" s="169" t="str">
        <v>Arpita</v>
      </c>
      <c r="K20" s="172">
        <v>24900</v>
      </c>
      <c r="M20" s="169" t="str">
        <v>Neha Malik</v>
      </c>
      <c r="N20" s="172">
        <v>3.8</v>
      </c>
    </row>
    <row r="21" spans="1:14">
      <c r="A21" s="180" t="s">
        <v>78</v>
      </c>
      <c r="B21" s="181">
        <v>1.15E-2</v>
      </c>
      <c r="C21" s="181"/>
      <c r="G21" s="169" t="str">
        <v>Arishfa Khan</v>
      </c>
      <c r="H21" s="187">
        <v>1.03E-2</v>
      </c>
      <c r="J21" s="169" t="str">
        <v>Mrunal Panchal</v>
      </c>
      <c r="K21" s="172">
        <v>24000</v>
      </c>
      <c r="M21" s="169" t="str">
        <v>Ritabhari Chakraborty</v>
      </c>
      <c r="N21" s="172">
        <v>3.5999999999999996</v>
      </c>
    </row>
    <row r="22" spans="1:14">
      <c r="A22" s="180" t="s">
        <v>56</v>
      </c>
      <c r="B22" s="181">
        <v>1.78E-2</v>
      </c>
      <c r="C22" s="181"/>
      <c r="G22" s="169" t="str">
        <v>Siddharth Nigam</v>
      </c>
      <c r="H22" s="187">
        <v>1.03E-2</v>
      </c>
      <c r="J22" s="169" t="str">
        <v>Noorin Shereef</v>
      </c>
      <c r="K22" s="172">
        <v>23000</v>
      </c>
      <c r="M22" s="169" t="str">
        <v>Sher</v>
      </c>
      <c r="N22" s="172">
        <v>3.5999999999999996</v>
      </c>
    </row>
    <row r="23" spans="1:14">
      <c r="A23" s="180" t="s">
        <v>84</v>
      </c>
      <c r="B23" s="181">
        <v>1E-4</v>
      </c>
      <c r="C23" s="181"/>
      <c r="G23" s="169" t="str">
        <v>Nisha Gurgain</v>
      </c>
      <c r="H23" s="187">
        <v>8.0000000000000002E-3</v>
      </c>
      <c r="J23" s="169" t="str">
        <v>Sher</v>
      </c>
      <c r="K23" s="172">
        <v>22700</v>
      </c>
      <c r="M23" s="169" t="str">
        <v>Arnav</v>
      </c>
      <c r="N23" s="172">
        <v>3.4000000000000004</v>
      </c>
    </row>
    <row r="24" spans="1:14">
      <c r="A24" s="180" t="s">
        <v>38</v>
      </c>
      <c r="B24" s="181">
        <v>1.03E-2</v>
      </c>
      <c r="C24" s="181"/>
      <c r="G24" s="169" t="str">
        <v>Ritabhari Chakraborty</v>
      </c>
      <c r="H24" s="187">
        <v>7.1000000000000004E-3</v>
      </c>
      <c r="J24" s="169" t="str">
        <v>Shipra Khanna</v>
      </c>
      <c r="K24" s="172">
        <v>22000</v>
      </c>
      <c r="M24" s="169" t="str">
        <v>Jubin Shah</v>
      </c>
      <c r="N24" s="172">
        <v>3.1</v>
      </c>
    </row>
    <row r="25" spans="1:14">
      <c r="A25" s="180" t="s">
        <v>88</v>
      </c>
      <c r="B25" s="181">
        <v>1.29E-2</v>
      </c>
      <c r="C25" s="181"/>
      <c r="G25" s="169" t="str">
        <v>Jubin Shah</v>
      </c>
      <c r="H25" s="187">
        <v>6.8999999999999999E-3</v>
      </c>
      <c r="J25" s="169" t="str">
        <v>Beer Biceps</v>
      </c>
      <c r="K25" s="172">
        <v>13000</v>
      </c>
      <c r="M25" s="169" t="str">
        <v>Shilpa Chaudhary</v>
      </c>
      <c r="N25" s="172">
        <v>2.9</v>
      </c>
    </row>
    <row r="26" spans="1:14">
      <c r="A26" s="180" t="s">
        <v>90</v>
      </c>
      <c r="B26" s="181">
        <v>1.3899999999999999E-2</v>
      </c>
      <c r="C26" s="181"/>
      <c r="G26" s="169" t="str">
        <v>Himansh Kohli</v>
      </c>
      <c r="H26" s="187">
        <v>2E-3</v>
      </c>
      <c r="J26" s="169" t="str">
        <v>Shilpa Chaudhary</v>
      </c>
      <c r="K26" s="172">
        <v>12000</v>
      </c>
      <c r="M26" s="169" t="str">
        <v>Himansh Kohli</v>
      </c>
      <c r="N26" s="172">
        <v>2.3000000000000003</v>
      </c>
    </row>
    <row r="27" spans="1:14" ht="15" thickBot="1">
      <c r="A27" s="180" t="s">
        <v>92</v>
      </c>
      <c r="B27" s="181">
        <v>0.03</v>
      </c>
      <c r="C27" s="181"/>
      <c r="G27" s="170" t="str">
        <v>Shivani Singh</v>
      </c>
      <c r="H27" s="188">
        <v>1E-4</v>
      </c>
      <c r="J27" s="170" t="str">
        <v>Siddharth Nigam</v>
      </c>
      <c r="K27" s="173">
        <v>11300</v>
      </c>
      <c r="M27" s="170" t="str">
        <v>Shivani Singh</v>
      </c>
      <c r="N27" s="173">
        <v>2.2000000000000002</v>
      </c>
    </row>
    <row r="29" spans="1:14">
      <c r="A29" s="55" t="s">
        <v>118</v>
      </c>
      <c r="B29" s="55" t="s">
        <v>123</v>
      </c>
    </row>
    <row r="30" spans="1:14">
      <c r="A30" s="180" t="s">
        <v>25</v>
      </c>
      <c r="B30" s="55">
        <v>30900</v>
      </c>
    </row>
    <row r="31" spans="1:14">
      <c r="A31" s="180" t="s">
        <v>75</v>
      </c>
      <c r="B31" s="55">
        <v>29000</v>
      </c>
    </row>
    <row r="32" spans="1:14">
      <c r="A32" s="180" t="s">
        <v>80</v>
      </c>
      <c r="B32" s="55">
        <v>13000</v>
      </c>
    </row>
    <row r="33" spans="1:2">
      <c r="A33" s="180" t="s">
        <v>69</v>
      </c>
      <c r="B33" s="55">
        <v>30000</v>
      </c>
    </row>
    <row r="34" spans="1:2">
      <c r="A34" s="180" t="s">
        <v>52</v>
      </c>
      <c r="B34" s="55">
        <v>26000</v>
      </c>
    </row>
    <row r="35" spans="1:2">
      <c r="A35" s="180" t="s">
        <v>82</v>
      </c>
      <c r="B35" s="55">
        <v>34000</v>
      </c>
    </row>
    <row r="36" spans="1:2">
      <c r="A36" s="180" t="s">
        <v>32</v>
      </c>
      <c r="B36" s="55">
        <v>49800</v>
      </c>
    </row>
    <row r="37" spans="1:2">
      <c r="A37" s="180" t="s">
        <v>42</v>
      </c>
      <c r="B37" s="55">
        <v>52000</v>
      </c>
    </row>
    <row r="38" spans="1:2">
      <c r="A38" s="180" t="s">
        <v>63</v>
      </c>
      <c r="B38" s="55">
        <v>26000</v>
      </c>
    </row>
    <row r="39" spans="1:2">
      <c r="A39" s="180" t="s">
        <v>73</v>
      </c>
      <c r="B39" s="55">
        <v>24000</v>
      </c>
    </row>
    <row r="40" spans="1:2">
      <c r="A40" s="180" t="s">
        <v>48</v>
      </c>
      <c r="B40" s="55">
        <v>42000</v>
      </c>
    </row>
    <row r="41" spans="1:2">
      <c r="A41" s="180" t="s">
        <v>46</v>
      </c>
      <c r="B41" s="55">
        <v>46900</v>
      </c>
    </row>
    <row r="42" spans="1:2">
      <c r="A42" s="180" t="s">
        <v>59</v>
      </c>
      <c r="B42" s="55">
        <v>71000</v>
      </c>
    </row>
    <row r="43" spans="1:2">
      <c r="A43" s="180" t="s">
        <v>61</v>
      </c>
      <c r="B43" s="55">
        <v>23000</v>
      </c>
    </row>
    <row r="44" spans="1:2">
      <c r="A44" s="180" t="s">
        <v>86</v>
      </c>
      <c r="B44" s="55">
        <v>49600</v>
      </c>
    </row>
    <row r="45" spans="1:2">
      <c r="A45" s="180" t="s">
        <v>71</v>
      </c>
      <c r="B45" s="55">
        <v>77000</v>
      </c>
    </row>
    <row r="46" spans="1:2">
      <c r="A46" s="180" t="s">
        <v>66</v>
      </c>
      <c r="B46" s="55">
        <v>190000</v>
      </c>
    </row>
    <row r="47" spans="1:2">
      <c r="A47" s="180" t="s">
        <v>78</v>
      </c>
      <c r="B47" s="55">
        <v>12000</v>
      </c>
    </row>
    <row r="48" spans="1:2">
      <c r="A48" s="180" t="s">
        <v>56</v>
      </c>
      <c r="B48" s="55">
        <v>22000</v>
      </c>
    </row>
    <row r="49" spans="1:2">
      <c r="A49" s="180" t="s">
        <v>84</v>
      </c>
      <c r="B49" s="55">
        <v>84190</v>
      </c>
    </row>
    <row r="50" spans="1:2">
      <c r="A50" s="180" t="s">
        <v>38</v>
      </c>
      <c r="B50" s="55">
        <v>11300</v>
      </c>
    </row>
    <row r="51" spans="1:2">
      <c r="A51" s="180" t="s">
        <v>88</v>
      </c>
      <c r="B51" s="55">
        <v>46700</v>
      </c>
    </row>
    <row r="52" spans="1:2">
      <c r="A52" s="180" t="s">
        <v>90</v>
      </c>
      <c r="B52" s="55">
        <v>22700</v>
      </c>
    </row>
    <row r="53" spans="1:2">
      <c r="A53" s="180" t="s">
        <v>92</v>
      </c>
      <c r="B53" s="55">
        <v>24900</v>
      </c>
    </row>
    <row r="55" spans="1:2">
      <c r="A55" s="55" t="s">
        <v>118</v>
      </c>
      <c r="B55" s="55" t="s">
        <v>124</v>
      </c>
    </row>
    <row r="56" spans="1:2">
      <c r="A56" s="180" t="s">
        <v>25</v>
      </c>
      <c r="B56" s="55">
        <v>5.4</v>
      </c>
    </row>
    <row r="57" spans="1:2">
      <c r="A57" s="180" t="s">
        <v>75</v>
      </c>
      <c r="B57" s="55">
        <v>6.2</v>
      </c>
    </row>
    <row r="58" spans="1:2">
      <c r="A58" s="180" t="s">
        <v>80</v>
      </c>
      <c r="B58" s="55">
        <v>6.2</v>
      </c>
    </row>
    <row r="59" spans="1:2">
      <c r="A59" s="180" t="s">
        <v>69</v>
      </c>
      <c r="B59" s="55">
        <v>5.2</v>
      </c>
    </row>
    <row r="60" spans="1:2">
      <c r="A60" s="180" t="s">
        <v>52</v>
      </c>
      <c r="B60" s="55">
        <v>5</v>
      </c>
    </row>
    <row r="61" spans="1:2">
      <c r="A61" s="180" t="s">
        <v>82</v>
      </c>
      <c r="B61" s="55">
        <v>2.3000000000000003</v>
      </c>
    </row>
    <row r="62" spans="1:2">
      <c r="A62" s="180" t="s">
        <v>32</v>
      </c>
      <c r="B62" s="55">
        <v>5.5</v>
      </c>
    </row>
    <row r="63" spans="1:2">
      <c r="A63" s="180" t="s">
        <v>42</v>
      </c>
      <c r="B63" s="55">
        <v>3.1</v>
      </c>
    </row>
    <row r="64" spans="1:2">
      <c r="A64" s="180" t="s">
        <v>63</v>
      </c>
      <c r="B64" s="55">
        <v>5</v>
      </c>
    </row>
    <row r="65" spans="1:2">
      <c r="A65" s="180" t="s">
        <v>73</v>
      </c>
      <c r="B65" s="55">
        <v>5.3000000000000007</v>
      </c>
    </row>
    <row r="66" spans="1:2">
      <c r="A66" s="180" t="s">
        <v>48</v>
      </c>
      <c r="B66" s="55">
        <v>5.3000000000000007</v>
      </c>
    </row>
    <row r="67" spans="1:2">
      <c r="A67" s="180" t="s">
        <v>46</v>
      </c>
      <c r="B67" s="55">
        <v>3.8</v>
      </c>
    </row>
    <row r="68" spans="1:2">
      <c r="A68" s="180" t="s">
        <v>59</v>
      </c>
      <c r="B68" s="55">
        <v>4.5</v>
      </c>
    </row>
    <row r="69" spans="1:2">
      <c r="A69" s="180" t="s">
        <v>61</v>
      </c>
      <c r="B69" s="55">
        <v>4.6000000000000005</v>
      </c>
    </row>
    <row r="70" spans="1:2">
      <c r="A70" s="180" t="s">
        <v>86</v>
      </c>
      <c r="B70" s="55">
        <v>6.7</v>
      </c>
    </row>
    <row r="71" spans="1:2">
      <c r="A71" s="180" t="s">
        <v>71</v>
      </c>
      <c r="B71" s="55">
        <v>3.5999999999999996</v>
      </c>
    </row>
    <row r="72" spans="1:2">
      <c r="A72" s="180" t="s">
        <v>66</v>
      </c>
      <c r="B72" s="55">
        <v>6.4</v>
      </c>
    </row>
    <row r="73" spans="1:2">
      <c r="A73" s="180" t="s">
        <v>78</v>
      </c>
      <c r="B73" s="55">
        <v>2.9</v>
      </c>
    </row>
    <row r="74" spans="1:2">
      <c r="A74" s="180" t="s">
        <v>56</v>
      </c>
      <c r="B74" s="55">
        <v>5.2</v>
      </c>
    </row>
    <row r="75" spans="1:2">
      <c r="A75" s="180" t="s">
        <v>84</v>
      </c>
      <c r="B75" s="55">
        <v>2.2000000000000002</v>
      </c>
    </row>
    <row r="76" spans="1:2">
      <c r="A76" s="180" t="s">
        <v>38</v>
      </c>
      <c r="B76" s="55">
        <v>4.6999999999999993</v>
      </c>
    </row>
    <row r="77" spans="1:2">
      <c r="A77" s="180" t="s">
        <v>88</v>
      </c>
      <c r="B77" s="55">
        <v>3.4000000000000004</v>
      </c>
    </row>
    <row r="78" spans="1:2">
      <c r="A78" s="180" t="s">
        <v>90</v>
      </c>
      <c r="B78" s="55">
        <v>3.5999999999999996</v>
      </c>
    </row>
    <row r="79" spans="1:2">
      <c r="A79" s="180" t="s">
        <v>92</v>
      </c>
      <c r="B79" s="55">
        <v>4</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943F7-079E-4A93-A5C4-F6397EF7C495}">
  <dimension ref="A1:BJ142"/>
  <sheetViews>
    <sheetView showGridLines="0" zoomScale="80" zoomScaleNormal="80" workbookViewId="0"/>
  </sheetViews>
  <sheetFormatPr defaultColWidth="8.7265625" defaultRowHeight="14.5"/>
  <cols>
    <col min="1" max="1" width="16" style="226" customWidth="1"/>
    <col min="2" max="2" width="15.453125" style="226" customWidth="1"/>
    <col min="3" max="3" width="13.54296875" style="226" customWidth="1"/>
    <col min="4" max="4" width="18.81640625" style="226" bestFit="1" customWidth="1"/>
    <col min="5" max="5" width="13.54296875" style="226" customWidth="1"/>
    <col min="6" max="6" width="18.54296875" style="226" customWidth="1"/>
    <col min="7" max="7" width="14.81640625" style="226" bestFit="1" customWidth="1"/>
    <col min="8" max="8" width="13.54296875" style="226" customWidth="1"/>
    <col min="9" max="62" width="8.7265625" style="226"/>
    <col min="63" max="16384" width="8.7265625" style="55"/>
  </cols>
  <sheetData>
    <row r="1" spans="2:11" s="264" customFormat="1"/>
    <row r="2" spans="2:11" s="264" customFormat="1" ht="18" customHeight="1"/>
    <row r="3" spans="2:11" s="226" customFormat="1" ht="14.5" customHeight="1">
      <c r="B3" s="266"/>
      <c r="C3" s="266"/>
      <c r="D3" s="266"/>
      <c r="E3" s="266"/>
      <c r="F3" s="266"/>
      <c r="G3" s="266"/>
      <c r="H3" s="266"/>
      <c r="I3" s="266"/>
      <c r="J3" s="266"/>
      <c r="K3" s="266"/>
    </row>
    <row r="4" spans="2:11" s="226" customFormat="1" ht="14.5" customHeight="1">
      <c r="B4" s="266"/>
      <c r="C4" s="266"/>
      <c r="D4" s="266"/>
      <c r="E4" s="266"/>
      <c r="F4" s="266"/>
      <c r="G4" s="266"/>
      <c r="H4" s="266"/>
      <c r="I4" s="266"/>
      <c r="J4" s="266"/>
      <c r="K4" s="266"/>
    </row>
    <row r="5" spans="2:11" s="226" customFormat="1" ht="14.5" customHeight="1">
      <c r="B5" s="266"/>
      <c r="C5" s="266"/>
      <c r="D5" s="266"/>
      <c r="E5" s="266"/>
      <c r="F5" s="266"/>
      <c r="G5" s="266"/>
      <c r="H5" s="266"/>
      <c r="I5" s="266"/>
      <c r="J5" s="266"/>
      <c r="K5" s="266"/>
    </row>
    <row r="6" spans="2:11" s="226" customFormat="1" ht="15" thickBot="1"/>
    <row r="7" spans="2:11" s="226" customFormat="1" ht="15" thickBot="1">
      <c r="C7" s="353" t="s">
        <v>125</v>
      </c>
      <c r="D7" s="339" t="s">
        <v>38</v>
      </c>
      <c r="E7" s="339" t="s">
        <v>42</v>
      </c>
      <c r="F7" s="339" t="s">
        <v>63</v>
      </c>
      <c r="G7" s="339" t="s">
        <v>46</v>
      </c>
      <c r="H7" s="340" t="s">
        <v>75</v>
      </c>
    </row>
    <row r="8" spans="2:11" s="226" customFormat="1">
      <c r="C8" s="354" t="s">
        <v>8</v>
      </c>
      <c r="D8" s="355" t="str">
        <f>_xlfn.XLOOKUP(D$7,Details!$B:$B,Details!$I:$I)</f>
        <v>Nano</v>
      </c>
      <c r="E8" s="355" t="str">
        <f>_xlfn.XLOOKUP(E$7,Details!$B:$B,Details!$I:$I)</f>
        <v>Micro</v>
      </c>
      <c r="F8" s="355" t="str">
        <f>_xlfn.XLOOKUP(F$7,Details!$B:$B,Details!$I:$I)</f>
        <v>Nano</v>
      </c>
      <c r="G8" s="355" t="str">
        <f>_xlfn.XLOOKUP(G$7,Details!$B:$B,Details!$I:$I)</f>
        <v>Micro</v>
      </c>
      <c r="H8" s="356" t="str">
        <f>_xlfn.XLOOKUP(H$7,Details!$B:$B,Details!$I:$I)</f>
        <v>Nano</v>
      </c>
    </row>
    <row r="9" spans="2:11" s="226" customFormat="1">
      <c r="C9" s="357" t="s">
        <v>10</v>
      </c>
      <c r="D9" s="358">
        <f>_xlfn.XLOOKUP(D$7,Details!$B:$B,Details!$K:$K)</f>
        <v>11300</v>
      </c>
      <c r="E9" s="358">
        <f>_xlfn.XLOOKUP(E$7,Details!$B:$B,Details!$K:$K)</f>
        <v>52000</v>
      </c>
      <c r="F9" s="358">
        <f>_xlfn.XLOOKUP(F$7,Details!$B:$B,Details!$K:$K)</f>
        <v>26000</v>
      </c>
      <c r="G9" s="358">
        <f>_xlfn.XLOOKUP(G$7,Details!$B:$B,Details!$K:$K)</f>
        <v>46900</v>
      </c>
      <c r="H9" s="359">
        <f>_xlfn.XLOOKUP(H$7,Details!$B:$B,Details!$K:$K)</f>
        <v>29000</v>
      </c>
    </row>
    <row r="10" spans="2:11" s="226" customFormat="1">
      <c r="C10" s="360" t="s">
        <v>11</v>
      </c>
      <c r="D10" s="361">
        <f>_xlfn.XLOOKUP(D$7,Details!$B:$B,Details!$L:$L)</f>
        <v>116100</v>
      </c>
      <c r="E10" s="361">
        <f>_xlfn.XLOOKUP(E$7,Details!$B:$B,Details!$L:$L)</f>
        <v>14600</v>
      </c>
      <c r="F10" s="361">
        <f>_xlfn.XLOOKUP(F$7,Details!$B:$B,Details!$L:$L)</f>
        <v>108000</v>
      </c>
      <c r="G10" s="361">
        <f>_xlfn.XLOOKUP(G$7,Details!$B:$B,Details!$L:$L)</f>
        <v>43100</v>
      </c>
      <c r="H10" s="362">
        <f>_xlfn.XLOOKUP(H$7,Details!$B:$B,Details!$L:$L)</f>
        <v>139200</v>
      </c>
    </row>
    <row r="11" spans="2:11" s="226" customFormat="1">
      <c r="C11" s="357" t="s">
        <v>121</v>
      </c>
      <c r="D11" s="363">
        <f>_xlfn.XLOOKUP(D$7,Details!$B:$B,Details!$M:$M)</f>
        <v>1.03E-2</v>
      </c>
      <c r="E11" s="363">
        <f>_xlfn.XLOOKUP(E$7,Details!$B:$B,Details!$M:$M)</f>
        <v>6.8999999999999999E-3</v>
      </c>
      <c r="F11" s="363">
        <f>_xlfn.XLOOKUP(F$7,Details!$B:$B,Details!$M:$M)</f>
        <v>1.6500000000000001E-2</v>
      </c>
      <c r="G11" s="363">
        <f>_xlfn.XLOOKUP(G$7,Details!$B:$B,Details!$M:$M)</f>
        <v>1.0500000000000001E-2</v>
      </c>
      <c r="H11" s="364">
        <f>_xlfn.XLOOKUP(H$7,Details!$B:$B,Details!$M:$M)</f>
        <v>4.8300000000000003E-2</v>
      </c>
    </row>
    <row r="12" spans="2:11" s="226" customFormat="1">
      <c r="C12" s="360" t="s">
        <v>126</v>
      </c>
      <c r="D12" s="365">
        <f>_xlfn.XLOOKUP(D$7,Rating!$B:$B,Rating!$N:$N)</f>
        <v>0.76</v>
      </c>
      <c r="E12" s="365">
        <f>_xlfn.XLOOKUP(E$7,Rating!$B:$B,Rating!$N:$N)</f>
        <v>0.68</v>
      </c>
      <c r="F12" s="365">
        <f>_xlfn.XLOOKUP(F$7,Rating!$B:$B,Rating!$N:$N)</f>
        <v>0.8</v>
      </c>
      <c r="G12" s="365">
        <f>_xlfn.XLOOKUP(G$7,Rating!$B:$B,Rating!$N:$N)</f>
        <v>0.84000000000000008</v>
      </c>
      <c r="H12" s="366">
        <f>_xlfn.XLOOKUP(H$7,Rating!$B:$B,Rating!$N:$N)</f>
        <v>0.88000000000000012</v>
      </c>
    </row>
    <row r="13" spans="2:11" s="226" customFormat="1" ht="15" thickBot="1">
      <c r="C13" s="367" t="s">
        <v>122</v>
      </c>
      <c r="D13" s="368">
        <f>_xlfn.XLOOKUP(D$7,Rating!$B:$B,Rating!$Q:$Q)</f>
        <v>5.3000000000000007</v>
      </c>
      <c r="E13" s="368">
        <f>_xlfn.XLOOKUP(E$7,Rating!$B:$B,Rating!$Q:$Q)</f>
        <v>3.5</v>
      </c>
      <c r="F13" s="368">
        <f>_xlfn.XLOOKUP(F$7,Rating!$B:$B,Rating!$Q:$Q)</f>
        <v>5.6000000000000005</v>
      </c>
      <c r="G13" s="368">
        <f>_xlfn.XLOOKUP(G$7,Rating!$B:$B,Rating!$Q:$Q)</f>
        <v>4.5</v>
      </c>
      <c r="H13" s="369">
        <f>_xlfn.XLOOKUP(H$7,Rating!$B:$B,Rating!$Q:$Q)</f>
        <v>6.8000000000000007</v>
      </c>
    </row>
    <row r="14" spans="2:11" s="226" customFormat="1"/>
    <row r="15" spans="2:11" s="226" customFormat="1"/>
    <row r="16" spans="2:11" s="226" customFormat="1"/>
    <row r="17" s="226" customFormat="1"/>
    <row r="18" s="226" customFormat="1"/>
    <row r="19" s="226" customFormat="1"/>
    <row r="20" s="226" customFormat="1"/>
    <row r="21" s="226" customFormat="1"/>
    <row r="22" s="226" customFormat="1"/>
    <row r="23" s="226" customFormat="1"/>
    <row r="24" s="226" customFormat="1"/>
    <row r="25" s="226" customFormat="1"/>
    <row r="26" s="226" customFormat="1"/>
    <row r="27" s="226" customFormat="1"/>
    <row r="28" s="226" customFormat="1"/>
    <row r="29" s="226" customFormat="1"/>
    <row r="30" s="226" customFormat="1"/>
    <row r="31" s="226" customFormat="1"/>
    <row r="32" s="226" customFormat="1"/>
    <row r="33" s="226" customFormat="1"/>
    <row r="34" s="226" customFormat="1"/>
    <row r="35" s="226" customFormat="1"/>
    <row r="36" s="226" customFormat="1"/>
    <row r="37" s="226" customFormat="1"/>
    <row r="38" s="226" customFormat="1"/>
    <row r="39" s="226" customFormat="1"/>
    <row r="40" s="226" customFormat="1"/>
    <row r="41" s="226" customFormat="1"/>
    <row r="42" s="226" customFormat="1"/>
    <row r="43" s="226" customFormat="1"/>
    <row r="44" s="226" customFormat="1"/>
    <row r="45" s="226" customFormat="1"/>
    <row r="46" s="226" customFormat="1"/>
    <row r="47" s="226" customFormat="1"/>
    <row r="48" s="226" customFormat="1"/>
    <row r="49" s="226" customFormat="1"/>
    <row r="50" s="226" customFormat="1"/>
    <row r="51" s="226" customFormat="1"/>
    <row r="52" s="226" customFormat="1"/>
    <row r="53" s="226" customFormat="1"/>
    <row r="54" s="226" customFormat="1"/>
    <row r="55" s="226" customFormat="1"/>
    <row r="56" s="226" customFormat="1"/>
    <row r="57" s="226" customFormat="1"/>
    <row r="58" s="226" customFormat="1"/>
    <row r="59" s="226" customFormat="1"/>
    <row r="60" s="226" customFormat="1"/>
    <row r="61" s="226" customFormat="1"/>
    <row r="62" s="226" customFormat="1"/>
    <row r="63" s="226" customFormat="1"/>
    <row r="64" s="226" customFormat="1"/>
    <row r="65" s="226" customFormat="1"/>
    <row r="66" s="226" customFormat="1"/>
    <row r="67" s="226" customFormat="1"/>
    <row r="68" s="226" customFormat="1"/>
    <row r="69" s="226" customFormat="1"/>
    <row r="70" s="226" customFormat="1"/>
    <row r="71" s="226" customFormat="1"/>
    <row r="72" s="226" customFormat="1"/>
    <row r="73" s="226" customFormat="1"/>
    <row r="74" s="226" customFormat="1"/>
    <row r="75" s="226" customFormat="1"/>
    <row r="76" s="226" customFormat="1"/>
    <row r="77" s="226" customFormat="1"/>
    <row r="78" s="226" customFormat="1"/>
    <row r="79" s="226" customFormat="1"/>
    <row r="80" s="226" customFormat="1"/>
    <row r="81" s="226" customFormat="1"/>
    <row r="82" s="226" customFormat="1"/>
    <row r="83" s="226" customFormat="1"/>
    <row r="84" s="226" customFormat="1"/>
    <row r="85" s="226" customFormat="1"/>
    <row r="86" s="226" customFormat="1"/>
    <row r="87" s="226" customFormat="1"/>
    <row r="88" s="226" customFormat="1"/>
    <row r="89" s="226" customFormat="1"/>
    <row r="90" s="226" customFormat="1"/>
    <row r="91" s="226" customFormat="1"/>
    <row r="92" s="226" customFormat="1"/>
    <row r="93" s="226" customFormat="1"/>
    <row r="94" s="226" customFormat="1"/>
    <row r="95" s="226" customFormat="1"/>
    <row r="96" s="226" customFormat="1"/>
    <row r="97" s="226" customFormat="1"/>
    <row r="98" s="226" customFormat="1"/>
    <row r="99" s="226" customFormat="1"/>
    <row r="100" s="226" customFormat="1"/>
    <row r="101" s="226" customFormat="1"/>
    <row r="102" s="226" customFormat="1"/>
    <row r="103" s="226" customFormat="1"/>
    <row r="104" s="226" customFormat="1"/>
    <row r="105" s="226" customFormat="1"/>
    <row r="106" s="226" customFormat="1"/>
    <row r="107" s="226" customFormat="1"/>
    <row r="108" s="226" customFormat="1"/>
    <row r="109" s="226" customFormat="1"/>
    <row r="110" s="226" customFormat="1"/>
    <row r="111" s="226" customFormat="1"/>
    <row r="112" s="226" customFormat="1"/>
    <row r="113" s="226" customFormat="1"/>
    <row r="114" s="226" customFormat="1"/>
    <row r="115" s="226" customFormat="1"/>
    <row r="116" s="226" customFormat="1"/>
    <row r="117" s="226" customFormat="1"/>
    <row r="118" s="226" customFormat="1"/>
    <row r="119" s="226" customFormat="1"/>
    <row r="120" s="226" customFormat="1"/>
    <row r="121" s="226" customFormat="1"/>
    <row r="122" s="226" customFormat="1"/>
    <row r="123" s="226" customFormat="1"/>
    <row r="124" s="226" customFormat="1"/>
    <row r="125" s="226" customFormat="1"/>
    <row r="126" s="226" customFormat="1"/>
    <row r="127" s="226" customFormat="1"/>
    <row r="128" s="226" customFormat="1"/>
    <row r="129" s="226" customFormat="1"/>
    <row r="130" s="226" customFormat="1"/>
    <row r="131" s="226" customFormat="1"/>
    <row r="132" s="226" customFormat="1"/>
    <row r="133" s="226" customFormat="1"/>
    <row r="134" s="226" customFormat="1"/>
    <row r="135" s="226" customFormat="1"/>
    <row r="136" s="226" customFormat="1"/>
    <row r="137" s="226" customFormat="1"/>
    <row r="138" s="226" customFormat="1"/>
    <row r="139" s="226" customFormat="1"/>
    <row r="140" s="226" customFormat="1"/>
    <row r="141" s="226" customFormat="1"/>
    <row r="142" s="226" customFormat="1"/>
  </sheetData>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EE4D222B-D692-46A4-A09A-8EB6AD21F0A8}">
          <x14:formula1>
            <xm:f>Details!$B$4:$B$1048576</xm:f>
          </x14:formula1>
          <xm:sqref>E7:H7</xm:sqref>
        </x14:dataValidation>
        <x14:dataValidation type="list" allowBlank="1" showInputMessage="1" showErrorMessage="1" promptTitle="note" prompt="Select the influencers (gets updated when new ones are added)" xr:uid="{2ECFFDAD-FD3A-44CE-ADC1-1F906BF430CC}">
          <x14:formula1>
            <xm:f>Details!$B$4:$B$1048576</xm:f>
          </x14:formula1>
          <xm:sqref>D7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539CC-A605-4EC3-A217-BD4E2E80C7E6}">
  <dimension ref="D1:N7"/>
  <sheetViews>
    <sheetView zoomScale="80" zoomScaleNormal="80" workbookViewId="0"/>
  </sheetViews>
  <sheetFormatPr defaultColWidth="8.7265625" defaultRowHeight="14.5"/>
  <cols>
    <col min="1" max="8" width="8.7265625" style="226"/>
    <col min="9" max="9" width="11.54296875" style="226" customWidth="1"/>
    <col min="10" max="16384" width="8.7265625" style="226"/>
  </cols>
  <sheetData>
    <row r="1" spans="4:14" s="264" customFormat="1" ht="17.149999999999999" customHeight="1"/>
    <row r="2" spans="4:14" s="264" customFormat="1"/>
    <row r="3" spans="4:14" ht="14.5" customHeight="1">
      <c r="D3" s="384" t="s">
        <v>127</v>
      </c>
      <c r="E3" s="384"/>
      <c r="F3" s="384">
        <f>GETPIVOTDATA("Age",Sheet1!$A$12)</f>
        <v>26.625</v>
      </c>
      <c r="G3" s="265"/>
      <c r="H3" s="265"/>
      <c r="I3" s="265"/>
      <c r="J3" s="265"/>
      <c r="K3" s="265"/>
      <c r="L3" s="265"/>
      <c r="M3" s="265"/>
      <c r="N3" s="265"/>
    </row>
    <row r="4" spans="4:14" ht="14.5" customHeight="1">
      <c r="D4" s="384"/>
      <c r="E4" s="384"/>
      <c r="F4" s="384"/>
      <c r="G4" s="265"/>
      <c r="H4" s="265"/>
      <c r="I4" s="265"/>
      <c r="J4" s="265"/>
      <c r="K4" s="265"/>
      <c r="L4" s="265"/>
      <c r="M4" s="265"/>
      <c r="N4" s="265"/>
    </row>
    <row r="5" spans="4:14" ht="14.5" customHeight="1">
      <c r="G5" s="265"/>
      <c r="H5" s="265"/>
      <c r="I5" s="265"/>
      <c r="J5" s="265"/>
      <c r="K5" s="265"/>
      <c r="L5" s="265"/>
      <c r="M5" s="265"/>
      <c r="N5" s="265"/>
    </row>
    <row r="6" spans="4:14" ht="14.5" customHeight="1">
      <c r="K6" s="384"/>
      <c r="L6" s="384"/>
      <c r="M6" s="384"/>
    </row>
    <row r="7" spans="4:14" ht="14.5" customHeight="1">
      <c r="K7" s="384"/>
      <c r="L7" s="384"/>
      <c r="M7" s="384"/>
    </row>
  </sheetData>
  <mergeCells count="4">
    <mergeCell ref="D3:E4"/>
    <mergeCell ref="F3:F4"/>
    <mergeCell ref="K6:L7"/>
    <mergeCell ref="M6:M7"/>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EC6C9-B025-40B0-8066-9B57F02242D9}">
  <dimension ref="E1:AA32"/>
  <sheetViews>
    <sheetView showGridLines="0" zoomScale="80" zoomScaleNormal="80" workbookViewId="0"/>
  </sheetViews>
  <sheetFormatPr defaultColWidth="8.7265625" defaultRowHeight="14.5"/>
  <cols>
    <col min="1" max="1" width="11.26953125" style="226" customWidth="1"/>
    <col min="2" max="2" width="10.54296875" style="226" customWidth="1"/>
    <col min="3" max="5" width="8.7265625" style="226" customWidth="1"/>
    <col min="6" max="6" width="8.7265625" style="226"/>
    <col min="7" max="8" width="8.7265625" style="226" customWidth="1"/>
    <col min="9" max="9" width="9.453125" style="226" customWidth="1"/>
    <col min="10" max="11" width="11.81640625" style="226" customWidth="1"/>
    <col min="12" max="16384" width="8.7265625" style="226"/>
  </cols>
  <sheetData>
    <row r="1" spans="5:26" s="264" customFormat="1" ht="19" customHeight="1"/>
    <row r="2" spans="5:26" s="264" customFormat="1"/>
    <row r="3" spans="5:26" ht="14.5" customHeight="1">
      <c r="I3" s="228"/>
      <c r="O3" s="229"/>
      <c r="U3" s="228"/>
    </row>
    <row r="4" spans="5:26" ht="15" customHeight="1">
      <c r="E4" s="387" t="s">
        <v>128</v>
      </c>
      <c r="F4" s="388"/>
      <c r="G4" s="388">
        <f>GETPIVOTDATA("Creator Type",'Count creator type'!$A$4)</f>
        <v>24</v>
      </c>
      <c r="H4" s="400"/>
      <c r="I4" s="228"/>
      <c r="J4" s="387" t="s">
        <v>129</v>
      </c>
      <c r="K4" s="388"/>
      <c r="L4" s="388"/>
      <c r="M4" s="391">
        <f>GETPIVOTDATA("Average of Followers",Metrics!$A$3)</f>
        <v>43249.583333333336</v>
      </c>
      <c r="N4" s="392"/>
      <c r="O4" s="229"/>
      <c r="P4" s="387" t="s">
        <v>11</v>
      </c>
      <c r="Q4" s="388"/>
      <c r="R4" s="388"/>
      <c r="S4" s="395">
        <f>GETPIVOTDATA("Average of Avg. Likes",Metrics!$A$3)</f>
        <v>134116.66666666666</v>
      </c>
      <c r="T4" s="396"/>
      <c r="U4" s="228"/>
      <c r="V4" s="387" t="s">
        <v>130</v>
      </c>
      <c r="W4" s="388"/>
      <c r="X4" s="388"/>
      <c r="Y4" s="403">
        <f>GETPIVOTDATA("Average of Engagement Rate",Metrics!$A$3)</f>
        <v>1.8741666666666667E-2</v>
      </c>
      <c r="Z4" s="404"/>
    </row>
    <row r="5" spans="5:26" ht="14.5" customHeight="1">
      <c r="E5" s="389"/>
      <c r="F5" s="390"/>
      <c r="G5" s="390"/>
      <c r="H5" s="401"/>
      <c r="J5" s="389"/>
      <c r="K5" s="390"/>
      <c r="L5" s="390"/>
      <c r="M5" s="393"/>
      <c r="N5" s="394"/>
      <c r="P5" s="389"/>
      <c r="Q5" s="390"/>
      <c r="R5" s="390"/>
      <c r="S5" s="397"/>
      <c r="T5" s="398"/>
      <c r="V5" s="389"/>
      <c r="W5" s="390"/>
      <c r="X5" s="390"/>
      <c r="Y5" s="405"/>
      <c r="Z5" s="406"/>
    </row>
    <row r="6" spans="5:26" ht="14.5" customHeight="1"/>
    <row r="19" spans="5:27" ht="14.5" customHeight="1">
      <c r="E19" s="385" t="s">
        <v>131</v>
      </c>
      <c r="F19" s="386"/>
      <c r="G19" s="386"/>
      <c r="H19" s="386"/>
      <c r="I19" s="386"/>
      <c r="J19" s="386"/>
      <c r="K19" s="227"/>
      <c r="M19" s="402" t="s">
        <v>132</v>
      </c>
      <c r="N19" s="402"/>
      <c r="O19" s="402"/>
      <c r="P19" s="402"/>
      <c r="Q19" s="402"/>
      <c r="U19" s="399" t="s">
        <v>133</v>
      </c>
      <c r="V19" s="399"/>
      <c r="W19" s="399"/>
      <c r="X19" s="399" t="s">
        <v>134</v>
      </c>
      <c r="Y19" s="399"/>
      <c r="Z19" s="399"/>
      <c r="AA19" s="399"/>
    </row>
    <row r="20" spans="5:27">
      <c r="E20" s="386"/>
      <c r="F20" s="386"/>
      <c r="G20" s="386"/>
      <c r="H20" s="386"/>
      <c r="I20" s="386"/>
      <c r="J20" s="386"/>
      <c r="K20" s="227" t="s">
        <v>135</v>
      </c>
      <c r="M20" s="402"/>
      <c r="N20" s="402"/>
      <c r="O20" s="402"/>
      <c r="P20" s="402"/>
      <c r="Q20" s="402"/>
      <c r="U20" s="399" t="s">
        <v>136</v>
      </c>
      <c r="V20" s="399"/>
      <c r="W20" s="399"/>
      <c r="X20" s="399" t="s">
        <v>137</v>
      </c>
      <c r="Y20" s="399"/>
      <c r="Z20" s="399"/>
      <c r="AA20" s="399"/>
    </row>
    <row r="21" spans="5:27" ht="14.5" customHeight="1"/>
    <row r="32" spans="5:27" ht="12" customHeight="1"/>
  </sheetData>
  <mergeCells count="14">
    <mergeCell ref="E19:J20"/>
    <mergeCell ref="J4:L5"/>
    <mergeCell ref="M4:N5"/>
    <mergeCell ref="S4:T5"/>
    <mergeCell ref="U19:W19"/>
    <mergeCell ref="P4:R5"/>
    <mergeCell ref="V4:X5"/>
    <mergeCell ref="E4:F5"/>
    <mergeCell ref="G4:H5"/>
    <mergeCell ref="M19:Q20"/>
    <mergeCell ref="X19:AA19"/>
    <mergeCell ref="U20:W20"/>
    <mergeCell ref="X20:AA20"/>
    <mergeCell ref="Y4:Z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A5D2C-F22F-4F99-85AB-B7A619DA91A4}">
  <dimension ref="B1:AI40"/>
  <sheetViews>
    <sheetView showGridLines="0" zoomScale="80" zoomScaleNormal="80" workbookViewId="0"/>
  </sheetViews>
  <sheetFormatPr defaultColWidth="8.7265625" defaultRowHeight="14.5"/>
  <cols>
    <col min="1" max="1" width="8.7265625" style="226"/>
    <col min="2" max="2" width="15.1796875" style="226" customWidth="1"/>
    <col min="3" max="3" width="12" style="226" bestFit="1" customWidth="1"/>
    <col min="4" max="5" width="8.7265625" style="226"/>
    <col min="6" max="6" width="12.453125" style="226" customWidth="1"/>
    <col min="7" max="7" width="12" style="226" bestFit="1" customWidth="1"/>
    <col min="8" max="9" width="8.7265625" style="226"/>
    <col min="10" max="10" width="11.7265625" style="226" bestFit="1" customWidth="1"/>
    <col min="11" max="11" width="10.26953125" style="226" bestFit="1" customWidth="1"/>
    <col min="12" max="13" width="8.7265625" style="226"/>
    <col min="14" max="14" width="11.7265625" style="226" bestFit="1" customWidth="1"/>
    <col min="15" max="15" width="11.453125" style="226" customWidth="1"/>
    <col min="16" max="17" width="8.7265625" style="226"/>
    <col min="18" max="18" width="32.26953125" style="226" bestFit="1" customWidth="1"/>
    <col min="19" max="19" width="8.7265625" style="226"/>
    <col min="20" max="20" width="15.54296875" style="226" bestFit="1" customWidth="1"/>
    <col min="21" max="21" width="11.453125" style="226" customWidth="1"/>
    <col min="22" max="22" width="10.1796875" style="226" bestFit="1" customWidth="1"/>
    <col min="23" max="23" width="8.7265625" style="226"/>
    <col min="24" max="24" width="10.1796875" style="226" customWidth="1"/>
    <col min="25" max="25" width="15.54296875" style="226" bestFit="1" customWidth="1"/>
    <col min="26" max="16384" width="8.7265625" style="226"/>
  </cols>
  <sheetData>
    <row r="1" spans="2:35" s="264" customFormat="1" ht="17.149999999999999" customHeight="1"/>
    <row r="2" spans="2:35" s="264" customFormat="1" ht="15" thickBot="1"/>
    <row r="3" spans="2:35" ht="15" thickBot="1">
      <c r="B3" s="417" t="s">
        <v>138</v>
      </c>
      <c r="C3" s="418"/>
      <c r="D3" s="419"/>
      <c r="E3" s="284"/>
      <c r="F3" s="412" t="s">
        <v>139</v>
      </c>
      <c r="G3" s="413"/>
      <c r="H3" s="414"/>
      <c r="I3" s="289"/>
      <c r="J3" s="415" t="s">
        <v>140</v>
      </c>
      <c r="K3" s="413"/>
      <c r="L3" s="414"/>
      <c r="M3" s="286"/>
      <c r="N3" s="416" t="s">
        <v>141</v>
      </c>
      <c r="O3" s="413"/>
      <c r="P3" s="414"/>
      <c r="Q3" s="284"/>
      <c r="R3" s="56" t="s">
        <v>9</v>
      </c>
      <c r="S3" s="284"/>
      <c r="T3" s="217" t="s">
        <v>142</v>
      </c>
      <c r="U3" s="218" t="s">
        <v>143</v>
      </c>
      <c r="V3" s="219" t="s">
        <v>144</v>
      </c>
      <c r="X3" s="420" t="s">
        <v>108</v>
      </c>
      <c r="Y3" s="421"/>
      <c r="Z3" s="421"/>
      <c r="AA3" s="422"/>
      <c r="AB3" s="409" t="s">
        <v>116</v>
      </c>
      <c r="AC3" s="410"/>
      <c r="AD3" s="410"/>
      <c r="AE3" s="411"/>
      <c r="AF3" s="409" t="s">
        <v>117</v>
      </c>
      <c r="AG3" s="410"/>
      <c r="AH3" s="410"/>
      <c r="AI3" s="411"/>
    </row>
    <row r="4" spans="2:35" ht="15" thickBot="1">
      <c r="B4" s="23" t="s">
        <v>143</v>
      </c>
      <c r="C4" s="24" t="s">
        <v>144</v>
      </c>
      <c r="D4" s="52" t="s">
        <v>145</v>
      </c>
      <c r="E4" s="285"/>
      <c r="F4" s="25" t="s">
        <v>143</v>
      </c>
      <c r="G4" s="25" t="s">
        <v>144</v>
      </c>
      <c r="H4" s="26" t="s">
        <v>145</v>
      </c>
      <c r="I4" s="285"/>
      <c r="J4" s="27" t="s">
        <v>143</v>
      </c>
      <c r="K4" s="27" t="s">
        <v>144</v>
      </c>
      <c r="L4" s="28" t="s">
        <v>145</v>
      </c>
      <c r="M4" s="287"/>
      <c r="N4" s="29" t="s">
        <v>143</v>
      </c>
      <c r="O4" s="29" t="s">
        <v>144</v>
      </c>
      <c r="P4" s="30" t="s">
        <v>145</v>
      </c>
      <c r="Q4" s="285"/>
      <c r="R4" s="196" t="s">
        <v>146</v>
      </c>
      <c r="S4" s="285"/>
      <c r="T4" s="220" t="s">
        <v>104</v>
      </c>
      <c r="U4" s="57">
        <v>0</v>
      </c>
      <c r="V4" s="58">
        <v>30000</v>
      </c>
      <c r="X4" s="68"/>
      <c r="Y4" s="69" t="s">
        <v>104</v>
      </c>
      <c r="Z4" s="69" t="s">
        <v>105</v>
      </c>
      <c r="AA4" s="70" t="s">
        <v>106</v>
      </c>
      <c r="AB4" s="69"/>
      <c r="AC4" s="70" t="s">
        <v>104</v>
      </c>
      <c r="AD4" s="69" t="s">
        <v>105</v>
      </c>
      <c r="AE4" s="70" t="s">
        <v>106</v>
      </c>
      <c r="AF4" s="69"/>
      <c r="AG4" s="70" t="s">
        <v>104</v>
      </c>
      <c r="AH4" s="69" t="s">
        <v>105</v>
      </c>
      <c r="AI4" s="71" t="s">
        <v>106</v>
      </c>
    </row>
    <row r="5" spans="2:35">
      <c r="B5" s="209">
        <v>0</v>
      </c>
      <c r="C5" s="210">
        <v>5000</v>
      </c>
      <c r="D5" s="31">
        <v>1</v>
      </c>
      <c r="F5" s="200">
        <v>0</v>
      </c>
      <c r="G5" s="201">
        <v>5000</v>
      </c>
      <c r="H5" s="202">
        <v>1</v>
      </c>
      <c r="I5" s="290"/>
      <c r="J5" s="32">
        <v>0</v>
      </c>
      <c r="K5" s="33">
        <v>2.9999999999999997E-4</v>
      </c>
      <c r="L5" s="34">
        <v>1</v>
      </c>
      <c r="M5" s="288"/>
      <c r="N5" s="35">
        <v>0</v>
      </c>
      <c r="O5" s="36">
        <v>2.5000000000000001E-2</v>
      </c>
      <c r="P5" s="37">
        <v>1</v>
      </c>
      <c r="R5" s="197" t="s">
        <v>36</v>
      </c>
      <c r="T5" s="59" t="s">
        <v>105</v>
      </c>
      <c r="U5" s="60">
        <v>30001</v>
      </c>
      <c r="V5" s="61">
        <v>70000</v>
      </c>
      <c r="X5" s="72">
        <v>30000</v>
      </c>
      <c r="Y5" s="73">
        <v>0</v>
      </c>
      <c r="Z5" s="73">
        <v>2</v>
      </c>
      <c r="AA5" s="74">
        <v>2</v>
      </c>
      <c r="AB5" s="72">
        <v>30000</v>
      </c>
      <c r="AC5" s="73">
        <v>2</v>
      </c>
      <c r="AD5" s="73">
        <v>5</v>
      </c>
      <c r="AE5" s="74">
        <v>0</v>
      </c>
      <c r="AF5" s="72">
        <v>30000</v>
      </c>
      <c r="AG5" s="73">
        <v>0</v>
      </c>
      <c r="AH5" s="73">
        <v>4</v>
      </c>
      <c r="AI5" s="74">
        <v>1</v>
      </c>
    </row>
    <row r="6" spans="2:35" ht="15" thickBot="1">
      <c r="B6" s="209">
        <v>5001</v>
      </c>
      <c r="C6" s="210">
        <v>10000</v>
      </c>
      <c r="D6" s="31">
        <v>2</v>
      </c>
      <c r="F6" s="203">
        <v>5001</v>
      </c>
      <c r="G6" s="204">
        <v>10000</v>
      </c>
      <c r="H6" s="205">
        <v>2</v>
      </c>
      <c r="I6" s="290"/>
      <c r="J6" s="38">
        <v>3.1E-4</v>
      </c>
      <c r="K6" s="33">
        <v>5.0000000000000001E-4</v>
      </c>
      <c r="L6" s="39">
        <v>2</v>
      </c>
      <c r="N6" s="194">
        <v>2.5000100000000001E-2</v>
      </c>
      <c r="O6" s="40">
        <v>0.05</v>
      </c>
      <c r="P6" s="37">
        <v>2</v>
      </c>
      <c r="R6" s="197" t="s">
        <v>41</v>
      </c>
      <c r="T6" s="62" t="s">
        <v>106</v>
      </c>
      <c r="U6" s="63">
        <v>70001</v>
      </c>
      <c r="V6" s="64">
        <v>1000000</v>
      </c>
      <c r="X6" s="75">
        <v>50000</v>
      </c>
      <c r="Y6" s="76">
        <v>0</v>
      </c>
      <c r="Z6" s="76">
        <v>2</v>
      </c>
      <c r="AA6" s="77">
        <v>4</v>
      </c>
      <c r="AB6" s="75">
        <v>50000</v>
      </c>
      <c r="AC6" s="76">
        <v>2</v>
      </c>
      <c r="AD6" s="76">
        <v>7</v>
      </c>
      <c r="AE6" s="77">
        <v>1</v>
      </c>
      <c r="AF6" s="75">
        <v>50000</v>
      </c>
      <c r="AG6" s="76">
        <v>2</v>
      </c>
      <c r="AH6" s="76">
        <v>5</v>
      </c>
      <c r="AI6" s="77">
        <v>2</v>
      </c>
    </row>
    <row r="7" spans="2:35" ht="15" thickBot="1">
      <c r="B7" s="209">
        <v>10001</v>
      </c>
      <c r="C7" s="210">
        <v>20000</v>
      </c>
      <c r="D7" s="31">
        <v>3</v>
      </c>
      <c r="F7" s="203">
        <v>10001</v>
      </c>
      <c r="G7" s="204">
        <v>15000</v>
      </c>
      <c r="H7" s="205">
        <v>3</v>
      </c>
      <c r="I7" s="290"/>
      <c r="J7" s="38">
        <v>5.1000000000000004E-4</v>
      </c>
      <c r="K7" s="33">
        <v>8.0000000000000004E-4</v>
      </c>
      <c r="L7" s="39">
        <v>3</v>
      </c>
      <c r="N7" s="194">
        <v>5.0000100000000006E-2</v>
      </c>
      <c r="O7" s="40">
        <v>7.4999999999999997E-2</v>
      </c>
      <c r="P7" s="37">
        <v>3</v>
      </c>
      <c r="R7" s="197" t="s">
        <v>54</v>
      </c>
      <c r="V7" s="290"/>
      <c r="X7" s="75">
        <v>80000</v>
      </c>
      <c r="Y7" s="76">
        <v>2</v>
      </c>
      <c r="Z7" s="76">
        <v>3</v>
      </c>
      <c r="AA7" s="77">
        <v>6</v>
      </c>
      <c r="AB7" s="75">
        <v>80000</v>
      </c>
      <c r="AC7" s="76">
        <v>4</v>
      </c>
      <c r="AD7" s="76">
        <v>10</v>
      </c>
      <c r="AE7" s="77">
        <v>2</v>
      </c>
      <c r="AF7" s="75">
        <v>80000</v>
      </c>
      <c r="AG7" s="76">
        <v>2</v>
      </c>
      <c r="AH7" s="76">
        <v>7</v>
      </c>
      <c r="AI7" s="77">
        <v>4</v>
      </c>
    </row>
    <row r="8" spans="2:35" ht="15" thickBot="1">
      <c r="B8" s="209">
        <v>20001</v>
      </c>
      <c r="C8" s="210">
        <v>30000</v>
      </c>
      <c r="D8" s="31">
        <v>4</v>
      </c>
      <c r="F8" s="203">
        <v>15001</v>
      </c>
      <c r="G8" s="204">
        <v>20000</v>
      </c>
      <c r="H8" s="205">
        <v>4</v>
      </c>
      <c r="I8" s="290"/>
      <c r="J8" s="38">
        <v>8.0999999999999996E-4</v>
      </c>
      <c r="K8" s="33">
        <v>1E-3</v>
      </c>
      <c r="L8" s="39">
        <v>4</v>
      </c>
      <c r="N8" s="194">
        <v>7.50001E-2</v>
      </c>
      <c r="O8" s="40">
        <v>0.1</v>
      </c>
      <c r="P8" s="37">
        <v>4</v>
      </c>
      <c r="R8" s="197" t="s">
        <v>29</v>
      </c>
      <c r="T8" s="262" t="s">
        <v>142</v>
      </c>
      <c r="U8" s="263" t="s">
        <v>147</v>
      </c>
      <c r="V8" s="290"/>
      <c r="X8" s="75">
        <v>120000</v>
      </c>
      <c r="Y8" s="76">
        <v>2</v>
      </c>
      <c r="Z8" s="76">
        <v>7</v>
      </c>
      <c r="AA8" s="77">
        <v>8</v>
      </c>
      <c r="AB8" s="75">
        <v>120000</v>
      </c>
      <c r="AC8" s="76">
        <v>6</v>
      </c>
      <c r="AD8" s="76">
        <v>13</v>
      </c>
      <c r="AE8" s="77">
        <v>4</v>
      </c>
      <c r="AF8" s="75">
        <v>120000</v>
      </c>
      <c r="AG8" s="76">
        <v>4</v>
      </c>
      <c r="AH8" s="76">
        <v>10</v>
      </c>
      <c r="AI8" s="77">
        <v>6</v>
      </c>
    </row>
    <row r="9" spans="2:35">
      <c r="B9" s="209">
        <v>30001</v>
      </c>
      <c r="C9" s="210">
        <v>40000</v>
      </c>
      <c r="D9" s="31">
        <v>5</v>
      </c>
      <c r="F9" s="203">
        <v>20001</v>
      </c>
      <c r="G9" s="204">
        <v>25000</v>
      </c>
      <c r="H9" s="205">
        <v>5</v>
      </c>
      <c r="I9" s="290"/>
      <c r="J9" s="38">
        <v>1.01E-3</v>
      </c>
      <c r="K9" s="33">
        <v>1.5E-3</v>
      </c>
      <c r="L9" s="39">
        <v>5</v>
      </c>
      <c r="N9" s="194">
        <v>0.10000010000000001</v>
      </c>
      <c r="O9" s="40">
        <v>0.15</v>
      </c>
      <c r="P9" s="37">
        <v>5</v>
      </c>
      <c r="R9" s="197" t="s">
        <v>77</v>
      </c>
      <c r="T9" s="220" t="s">
        <v>104</v>
      </c>
      <c r="U9" s="191">
        <v>5000</v>
      </c>
      <c r="V9" s="290"/>
      <c r="X9" s="75">
        <v>150000</v>
      </c>
      <c r="Y9" s="76">
        <v>4</v>
      </c>
      <c r="Z9" s="76">
        <v>8</v>
      </c>
      <c r="AA9" s="77">
        <v>10</v>
      </c>
      <c r="AB9" s="75">
        <v>150000</v>
      </c>
      <c r="AC9" s="76">
        <v>8</v>
      </c>
      <c r="AD9" s="76">
        <v>16</v>
      </c>
      <c r="AE9" s="77">
        <v>5</v>
      </c>
      <c r="AF9" s="75">
        <v>150000</v>
      </c>
      <c r="AG9" s="76">
        <v>4</v>
      </c>
      <c r="AH9" s="76">
        <v>12</v>
      </c>
      <c r="AI9" s="77">
        <v>8</v>
      </c>
    </row>
    <row r="10" spans="2:35" ht="15" thickBot="1">
      <c r="B10" s="209">
        <v>40001</v>
      </c>
      <c r="C10" s="210">
        <v>50000</v>
      </c>
      <c r="D10" s="31">
        <v>6</v>
      </c>
      <c r="F10" s="203">
        <v>25001</v>
      </c>
      <c r="G10" s="204">
        <v>30000</v>
      </c>
      <c r="H10" s="205">
        <v>6</v>
      </c>
      <c r="I10" s="290"/>
      <c r="J10" s="38">
        <v>1.5100000000000001E-3</v>
      </c>
      <c r="K10" s="33">
        <v>2E-3</v>
      </c>
      <c r="L10" s="39">
        <v>6</v>
      </c>
      <c r="N10" s="194">
        <v>0.1500001</v>
      </c>
      <c r="O10" s="40">
        <v>0.2</v>
      </c>
      <c r="P10" s="37">
        <v>6</v>
      </c>
      <c r="R10" s="197" t="s">
        <v>51</v>
      </c>
      <c r="T10" s="59" t="s">
        <v>105</v>
      </c>
      <c r="U10" s="192">
        <v>8000</v>
      </c>
      <c r="V10" s="290"/>
      <c r="X10" s="78">
        <v>200000</v>
      </c>
      <c r="Y10" s="79">
        <v>4</v>
      </c>
      <c r="Z10" s="79">
        <v>10</v>
      </c>
      <c r="AA10" s="80">
        <v>14</v>
      </c>
      <c r="AB10" s="78">
        <v>200000</v>
      </c>
      <c r="AC10" s="79">
        <v>12</v>
      </c>
      <c r="AD10" s="79">
        <v>20</v>
      </c>
      <c r="AE10" s="80">
        <v>7</v>
      </c>
      <c r="AF10" s="78">
        <v>200000</v>
      </c>
      <c r="AG10" s="79">
        <v>2</v>
      </c>
      <c r="AH10" s="79">
        <v>15</v>
      </c>
      <c r="AI10" s="80">
        <v>12</v>
      </c>
    </row>
    <row r="11" spans="2:35" ht="15" thickBot="1">
      <c r="B11" s="209">
        <v>50001</v>
      </c>
      <c r="C11" s="210">
        <v>60000</v>
      </c>
      <c r="D11" s="31">
        <v>7</v>
      </c>
      <c r="F11" s="203">
        <v>30001</v>
      </c>
      <c r="G11" s="204">
        <v>35000</v>
      </c>
      <c r="H11" s="205">
        <v>7</v>
      </c>
      <c r="I11" s="290"/>
      <c r="J11" s="38">
        <v>2.00001E-3</v>
      </c>
      <c r="K11" s="33">
        <v>2.5000000000000001E-3</v>
      </c>
      <c r="L11" s="39">
        <v>7</v>
      </c>
      <c r="N11" s="194">
        <v>0.20000010000000001</v>
      </c>
      <c r="O11" s="40">
        <v>0.25</v>
      </c>
      <c r="P11" s="37">
        <v>7</v>
      </c>
      <c r="R11" s="197" t="s">
        <v>58</v>
      </c>
      <c r="T11" s="62" t="s">
        <v>106</v>
      </c>
      <c r="U11" s="193">
        <v>12000</v>
      </c>
      <c r="V11" s="290"/>
    </row>
    <row r="12" spans="2:35" ht="15" thickBot="1">
      <c r="B12" s="209">
        <v>60001</v>
      </c>
      <c r="C12" s="210">
        <v>75000</v>
      </c>
      <c r="D12" s="31">
        <v>8</v>
      </c>
      <c r="F12" s="203">
        <v>35001</v>
      </c>
      <c r="G12" s="204">
        <v>40000</v>
      </c>
      <c r="H12" s="205">
        <v>8</v>
      </c>
      <c r="I12" s="290"/>
      <c r="J12" s="38">
        <v>2.500001E-3</v>
      </c>
      <c r="K12" s="33">
        <v>3.0000000000000001E-3</v>
      </c>
      <c r="L12" s="39">
        <v>8</v>
      </c>
      <c r="N12" s="194">
        <v>0.2500001</v>
      </c>
      <c r="O12" s="40">
        <v>0.3</v>
      </c>
      <c r="P12" s="37">
        <v>8</v>
      </c>
      <c r="R12" s="197" t="s">
        <v>148</v>
      </c>
      <c r="V12" s="290"/>
      <c r="X12" s="91" t="s">
        <v>115</v>
      </c>
      <c r="Y12" s="407" t="s">
        <v>108</v>
      </c>
      <c r="Z12" s="407"/>
      <c r="AA12" s="408"/>
      <c r="AB12" s="91" t="s">
        <v>115</v>
      </c>
      <c r="AC12" s="407" t="s">
        <v>116</v>
      </c>
      <c r="AD12" s="407"/>
      <c r="AE12" s="408"/>
      <c r="AF12" s="91" t="s">
        <v>115</v>
      </c>
      <c r="AG12" s="407" t="s">
        <v>117</v>
      </c>
      <c r="AH12" s="407"/>
      <c r="AI12" s="408"/>
    </row>
    <row r="13" spans="2:35" ht="15" thickBot="1">
      <c r="B13" s="209">
        <v>75001</v>
      </c>
      <c r="C13" s="210">
        <v>100000</v>
      </c>
      <c r="D13" s="31">
        <v>9</v>
      </c>
      <c r="F13" s="203">
        <v>40001</v>
      </c>
      <c r="G13" s="204">
        <v>45000</v>
      </c>
      <c r="H13" s="205">
        <v>9</v>
      </c>
      <c r="I13" s="290"/>
      <c r="J13" s="38">
        <v>3.00001E-3</v>
      </c>
      <c r="K13" s="33">
        <v>4.0000000000000001E-3</v>
      </c>
      <c r="L13" s="39">
        <v>9</v>
      </c>
      <c r="N13" s="194">
        <v>0.30000009999999999</v>
      </c>
      <c r="O13" s="40">
        <v>0.4</v>
      </c>
      <c r="P13" s="37">
        <v>9</v>
      </c>
      <c r="R13" s="198" t="s">
        <v>45</v>
      </c>
      <c r="T13" s="262" t="s">
        <v>101</v>
      </c>
      <c r="V13" s="290"/>
      <c r="X13" s="88"/>
      <c r="Y13" s="89" t="s">
        <v>104</v>
      </c>
      <c r="Z13" s="89" t="s">
        <v>105</v>
      </c>
      <c r="AA13" s="90" t="s">
        <v>106</v>
      </c>
      <c r="AB13" s="88"/>
      <c r="AC13" s="89" t="s">
        <v>104</v>
      </c>
      <c r="AD13" s="89" t="s">
        <v>105</v>
      </c>
      <c r="AE13" s="90" t="s">
        <v>106</v>
      </c>
      <c r="AF13" s="88"/>
      <c r="AG13" s="89" t="s">
        <v>104</v>
      </c>
      <c r="AH13" s="89" t="s">
        <v>105</v>
      </c>
      <c r="AI13" s="90" t="s">
        <v>106</v>
      </c>
    </row>
    <row r="14" spans="2:35" ht="15" thickBot="1">
      <c r="B14" s="209">
        <v>100001</v>
      </c>
      <c r="C14" s="210">
        <v>125000</v>
      </c>
      <c r="D14" s="31">
        <v>10</v>
      </c>
      <c r="F14" s="203">
        <v>45001</v>
      </c>
      <c r="G14" s="204">
        <v>50000</v>
      </c>
      <c r="H14" s="205">
        <v>10</v>
      </c>
      <c r="I14" s="290"/>
      <c r="J14" s="38">
        <v>4.0010000000000002E-3</v>
      </c>
      <c r="K14" s="33">
        <v>5.0000000000000001E-3</v>
      </c>
      <c r="L14" s="39">
        <v>10</v>
      </c>
      <c r="N14" s="194">
        <v>0.40000010000000003</v>
      </c>
      <c r="O14" s="40">
        <v>0.5</v>
      </c>
      <c r="P14" s="37">
        <v>10</v>
      </c>
      <c r="R14" s="199" t="s">
        <v>68</v>
      </c>
      <c r="T14" s="65" t="s">
        <v>116</v>
      </c>
      <c r="V14" s="290"/>
      <c r="X14" s="81">
        <v>30000</v>
      </c>
      <c r="Y14" s="82">
        <v>0</v>
      </c>
      <c r="Z14" s="82">
        <v>0.5</v>
      </c>
      <c r="AA14" s="83">
        <v>0.5</v>
      </c>
      <c r="AB14" s="81">
        <v>30000</v>
      </c>
      <c r="AC14" s="82">
        <v>0.2857142857142857</v>
      </c>
      <c r="AD14" s="82">
        <v>0.7142857142857143</v>
      </c>
      <c r="AE14" s="83">
        <v>0</v>
      </c>
      <c r="AF14" s="81">
        <v>30000</v>
      </c>
      <c r="AG14" s="82">
        <v>0</v>
      </c>
      <c r="AH14" s="82">
        <v>0.8</v>
      </c>
      <c r="AI14" s="83">
        <v>0.2</v>
      </c>
    </row>
    <row r="15" spans="2:35" ht="15" thickBot="1">
      <c r="B15" s="209">
        <v>125001</v>
      </c>
      <c r="C15" s="210">
        <v>150000</v>
      </c>
      <c r="D15" s="31">
        <v>11</v>
      </c>
      <c r="F15" s="203">
        <v>50001</v>
      </c>
      <c r="G15" s="204">
        <v>55000</v>
      </c>
      <c r="H15" s="205">
        <v>11</v>
      </c>
      <c r="I15" s="290"/>
      <c r="J15" s="38">
        <v>5.0001000000000004E-3</v>
      </c>
      <c r="K15" s="33">
        <v>7.4999999999999997E-3</v>
      </c>
      <c r="L15" s="39">
        <v>11</v>
      </c>
      <c r="N15" s="194">
        <v>0.50000009999999995</v>
      </c>
      <c r="O15" s="40">
        <v>0.55000000000000004</v>
      </c>
      <c r="P15" s="37">
        <v>11</v>
      </c>
      <c r="R15" s="199" t="s">
        <v>65</v>
      </c>
      <c r="T15" s="66" t="s">
        <v>117</v>
      </c>
      <c r="V15" s="290"/>
      <c r="X15" s="75">
        <v>50000</v>
      </c>
      <c r="Y15" s="84">
        <v>0</v>
      </c>
      <c r="Z15" s="84">
        <v>0.33333333333333331</v>
      </c>
      <c r="AA15" s="85">
        <v>0.66666666666666663</v>
      </c>
      <c r="AB15" s="75">
        <v>50000</v>
      </c>
      <c r="AC15" s="84">
        <v>0.2</v>
      </c>
      <c r="AD15" s="84">
        <v>0.7</v>
      </c>
      <c r="AE15" s="85">
        <v>0.1</v>
      </c>
      <c r="AF15" s="75">
        <v>50000</v>
      </c>
      <c r="AG15" s="84">
        <v>0.22222222222222221</v>
      </c>
      <c r="AH15" s="84">
        <v>0.55555555555555558</v>
      </c>
      <c r="AI15" s="85">
        <v>0.22222222222222221</v>
      </c>
    </row>
    <row r="16" spans="2:35" ht="15" thickBot="1">
      <c r="B16" s="209">
        <v>150001</v>
      </c>
      <c r="C16" s="210">
        <v>175000</v>
      </c>
      <c r="D16" s="31">
        <v>12</v>
      </c>
      <c r="F16" s="203">
        <v>55001</v>
      </c>
      <c r="G16" s="204">
        <v>60000</v>
      </c>
      <c r="H16" s="205">
        <v>12</v>
      </c>
      <c r="I16" s="290"/>
      <c r="J16" s="38">
        <v>7.5001E-3</v>
      </c>
      <c r="K16" s="41">
        <v>0.01</v>
      </c>
      <c r="L16" s="39">
        <v>12</v>
      </c>
      <c r="N16" s="194">
        <v>0.55000009999999999</v>
      </c>
      <c r="O16" s="40">
        <v>0.6</v>
      </c>
      <c r="P16" s="37">
        <v>12</v>
      </c>
      <c r="T16" s="67" t="s">
        <v>108</v>
      </c>
      <c r="V16" s="290"/>
      <c r="X16" s="75">
        <v>80000</v>
      </c>
      <c r="Y16" s="84">
        <v>0.18181818181818182</v>
      </c>
      <c r="Z16" s="84">
        <v>0.18181818181818182</v>
      </c>
      <c r="AA16" s="85">
        <v>0.54545454545454541</v>
      </c>
      <c r="AB16" s="75">
        <v>80000</v>
      </c>
      <c r="AC16" s="84">
        <v>0.25</v>
      </c>
      <c r="AD16" s="84">
        <v>0.625</v>
      </c>
      <c r="AE16" s="85">
        <v>0.125</v>
      </c>
      <c r="AF16" s="75">
        <v>80000</v>
      </c>
      <c r="AG16" s="84">
        <v>0.15384615384615385</v>
      </c>
      <c r="AH16" s="84">
        <v>0.53846153846153844</v>
      </c>
      <c r="AI16" s="85">
        <v>0.30769230769230771</v>
      </c>
    </row>
    <row r="17" spans="2:35" ht="15" thickBot="1">
      <c r="B17" s="209">
        <v>175001</v>
      </c>
      <c r="C17" s="210">
        <v>200000</v>
      </c>
      <c r="D17" s="31">
        <v>13</v>
      </c>
      <c r="F17" s="203">
        <v>60001</v>
      </c>
      <c r="G17" s="204">
        <v>65000</v>
      </c>
      <c r="H17" s="205">
        <v>13</v>
      </c>
      <c r="I17" s="290"/>
      <c r="J17" s="42">
        <v>1.0000999999999999E-2</v>
      </c>
      <c r="K17" s="33">
        <v>1.2500000000000001E-2</v>
      </c>
      <c r="L17" s="39">
        <v>13</v>
      </c>
      <c r="N17" s="194">
        <v>0.60000009999999993</v>
      </c>
      <c r="O17" s="40">
        <v>0.65</v>
      </c>
      <c r="P17" s="37">
        <v>13</v>
      </c>
      <c r="R17" s="291" t="s">
        <v>100</v>
      </c>
      <c r="V17" s="290"/>
      <c r="X17" s="75">
        <v>120000</v>
      </c>
      <c r="Y17" s="84">
        <v>0.11764705882352941</v>
      </c>
      <c r="Z17" s="84">
        <v>0.11764705882352941</v>
      </c>
      <c r="AA17" s="85">
        <v>0.47058823529411764</v>
      </c>
      <c r="AB17" s="75">
        <v>120000</v>
      </c>
      <c r="AC17" s="84">
        <v>0.2608695652173913</v>
      </c>
      <c r="AD17" s="84">
        <v>0.56521739130434778</v>
      </c>
      <c r="AE17" s="85">
        <v>0.17391304347826086</v>
      </c>
      <c r="AF17" s="75">
        <v>120000</v>
      </c>
      <c r="AG17" s="84">
        <v>0.2</v>
      </c>
      <c r="AH17" s="84">
        <v>0.5</v>
      </c>
      <c r="AI17" s="85">
        <v>0.3</v>
      </c>
    </row>
    <row r="18" spans="2:35" ht="15" thickBot="1">
      <c r="B18" s="209">
        <v>200001</v>
      </c>
      <c r="C18" s="210">
        <v>225000</v>
      </c>
      <c r="D18" s="31">
        <v>14</v>
      </c>
      <c r="F18" s="203">
        <v>65001</v>
      </c>
      <c r="G18" s="204">
        <v>70000</v>
      </c>
      <c r="H18" s="205">
        <v>14</v>
      </c>
      <c r="I18" s="290"/>
      <c r="J18" s="38">
        <v>1.2500010000000001E-2</v>
      </c>
      <c r="K18" s="33">
        <v>1.4999999999999999E-2</v>
      </c>
      <c r="L18" s="39">
        <v>14</v>
      </c>
      <c r="N18" s="194">
        <v>0.65000009999999997</v>
      </c>
      <c r="O18" s="40">
        <v>0.7</v>
      </c>
      <c r="P18" s="37">
        <v>14</v>
      </c>
      <c r="R18" s="292">
        <v>30000</v>
      </c>
      <c r="T18" s="261" t="s">
        <v>149</v>
      </c>
      <c r="V18" s="290"/>
      <c r="X18" s="75">
        <v>150000</v>
      </c>
      <c r="Y18" s="84">
        <v>0.18181818181818182</v>
      </c>
      <c r="Z18" s="84">
        <v>9.0909090909090912E-2</v>
      </c>
      <c r="AA18" s="85">
        <v>0.45454545454545453</v>
      </c>
      <c r="AB18" s="75">
        <v>150000</v>
      </c>
      <c r="AC18" s="84">
        <v>0.27586206896551724</v>
      </c>
      <c r="AD18" s="84">
        <v>0.55172413793103448</v>
      </c>
      <c r="AE18" s="85">
        <v>0.17241379310344829</v>
      </c>
      <c r="AF18" s="75">
        <v>150000</v>
      </c>
      <c r="AG18" s="84">
        <v>0.16666666666666666</v>
      </c>
      <c r="AH18" s="84">
        <v>0.5</v>
      </c>
      <c r="AI18" s="85">
        <v>0.33333333333333331</v>
      </c>
    </row>
    <row r="19" spans="2:35" ht="15" thickBot="1">
      <c r="B19" s="209">
        <v>225001</v>
      </c>
      <c r="C19" s="210">
        <v>250000</v>
      </c>
      <c r="D19" s="31">
        <v>15</v>
      </c>
      <c r="F19" s="203">
        <v>70001</v>
      </c>
      <c r="G19" s="204">
        <v>75000</v>
      </c>
      <c r="H19" s="205">
        <v>15</v>
      </c>
      <c r="I19" s="290"/>
      <c r="J19" s="38">
        <v>1.5000100000000001E-2</v>
      </c>
      <c r="K19" s="33">
        <v>1.7500000000000002E-2</v>
      </c>
      <c r="L19" s="39">
        <v>15</v>
      </c>
      <c r="N19" s="194">
        <v>0.7000000999999999</v>
      </c>
      <c r="O19" s="40">
        <v>0.75</v>
      </c>
      <c r="P19" s="37">
        <v>15</v>
      </c>
      <c r="R19" s="293">
        <v>50000</v>
      </c>
      <c r="T19" s="65" t="s">
        <v>44</v>
      </c>
      <c r="V19" s="290"/>
      <c r="X19" s="78">
        <v>200000</v>
      </c>
      <c r="Y19" s="86">
        <v>0.14285714285714285</v>
      </c>
      <c r="Z19" s="86">
        <v>7.1428571428571425E-2</v>
      </c>
      <c r="AA19" s="87">
        <v>0.5</v>
      </c>
      <c r="AB19" s="78">
        <v>200000</v>
      </c>
      <c r="AC19" s="86">
        <v>0.30769230769230771</v>
      </c>
      <c r="AD19" s="86">
        <v>0.51282051282051277</v>
      </c>
      <c r="AE19" s="87">
        <v>0.17948717948717949</v>
      </c>
      <c r="AF19" s="78">
        <v>200000</v>
      </c>
      <c r="AG19" s="86">
        <v>6.8965517241379309E-2</v>
      </c>
      <c r="AH19" s="86">
        <v>0.51724137931034486</v>
      </c>
      <c r="AI19" s="87">
        <v>0.41379310344827586</v>
      </c>
    </row>
    <row r="20" spans="2:35">
      <c r="B20" s="209">
        <v>250001</v>
      </c>
      <c r="C20" s="210">
        <v>275000</v>
      </c>
      <c r="D20" s="31">
        <v>16</v>
      </c>
      <c r="F20" s="203">
        <v>75001</v>
      </c>
      <c r="G20" s="204">
        <v>80000</v>
      </c>
      <c r="H20" s="205">
        <v>16</v>
      </c>
      <c r="I20" s="290"/>
      <c r="J20" s="38">
        <v>1.750001E-2</v>
      </c>
      <c r="K20" s="41">
        <v>0.02</v>
      </c>
      <c r="L20" s="39">
        <v>16</v>
      </c>
      <c r="N20" s="194">
        <v>0.75000009999999995</v>
      </c>
      <c r="O20" s="40">
        <v>0.8</v>
      </c>
      <c r="P20" s="37">
        <v>16</v>
      </c>
      <c r="R20" s="293">
        <v>80000</v>
      </c>
      <c r="T20" s="66" t="s">
        <v>35</v>
      </c>
      <c r="V20" s="290"/>
    </row>
    <row r="21" spans="2:35" ht="15" thickBot="1">
      <c r="B21" s="209">
        <v>275001</v>
      </c>
      <c r="C21" s="210">
        <v>300000</v>
      </c>
      <c r="D21" s="31">
        <v>17</v>
      </c>
      <c r="F21" s="203">
        <v>80001</v>
      </c>
      <c r="G21" s="204">
        <v>85000</v>
      </c>
      <c r="H21" s="205">
        <v>17</v>
      </c>
      <c r="I21" s="290"/>
      <c r="J21" s="42">
        <v>2.0001000000000001E-2</v>
      </c>
      <c r="K21" s="33">
        <v>2.2499999999999999E-2</v>
      </c>
      <c r="L21" s="39">
        <v>17</v>
      </c>
      <c r="N21" s="194">
        <v>0.80000009999999999</v>
      </c>
      <c r="O21" s="40">
        <v>0.85</v>
      </c>
      <c r="P21" s="37">
        <v>17</v>
      </c>
      <c r="R21" s="293">
        <v>120000</v>
      </c>
      <c r="T21" s="66" t="s">
        <v>40</v>
      </c>
      <c r="V21" s="290"/>
    </row>
    <row r="22" spans="2:35" ht="15" thickBot="1">
      <c r="B22" s="209">
        <v>300001</v>
      </c>
      <c r="C22" s="210">
        <v>325000</v>
      </c>
      <c r="D22" s="31">
        <v>18</v>
      </c>
      <c r="F22" s="203">
        <v>85001</v>
      </c>
      <c r="G22" s="204">
        <v>90000</v>
      </c>
      <c r="H22" s="205">
        <v>18</v>
      </c>
      <c r="I22" s="290"/>
      <c r="J22" s="38">
        <v>2.2500010000000001E-2</v>
      </c>
      <c r="K22" s="33">
        <v>2.5000000000000001E-2</v>
      </c>
      <c r="L22" s="39">
        <v>18</v>
      </c>
      <c r="N22" s="194">
        <v>0.85000009999999993</v>
      </c>
      <c r="O22" s="40">
        <v>0.9</v>
      </c>
      <c r="P22" s="37">
        <v>18</v>
      </c>
      <c r="R22" s="293">
        <v>150000</v>
      </c>
      <c r="T22" s="66" t="s">
        <v>50</v>
      </c>
      <c r="V22" s="290"/>
      <c r="X22" s="119" t="s">
        <v>150</v>
      </c>
      <c r="Y22" s="120" t="s">
        <v>101</v>
      </c>
      <c r="Z22" s="121" t="s">
        <v>104</v>
      </c>
      <c r="AA22" s="122" t="s">
        <v>105</v>
      </c>
      <c r="AB22" s="123" t="s">
        <v>106</v>
      </c>
    </row>
    <row r="23" spans="2:35" ht="15" thickBot="1">
      <c r="B23" s="209">
        <v>325001</v>
      </c>
      <c r="C23" s="210">
        <v>350000</v>
      </c>
      <c r="D23" s="31">
        <v>19</v>
      </c>
      <c r="F23" s="203">
        <v>90001</v>
      </c>
      <c r="G23" s="204">
        <v>95000</v>
      </c>
      <c r="H23" s="205">
        <v>19</v>
      </c>
      <c r="I23" s="290"/>
      <c r="J23" s="38">
        <v>2.500001E-2</v>
      </c>
      <c r="K23" s="33">
        <v>2.75E-2</v>
      </c>
      <c r="L23" s="39">
        <v>19</v>
      </c>
      <c r="N23" s="194">
        <v>0.90000009999999997</v>
      </c>
      <c r="O23" s="40">
        <v>0.92500000000000004</v>
      </c>
      <c r="P23" s="37">
        <v>19</v>
      </c>
      <c r="R23" s="294">
        <v>200000</v>
      </c>
      <c r="T23" s="67" t="s">
        <v>28</v>
      </c>
      <c r="V23" s="290"/>
      <c r="X23" s="124">
        <v>30000</v>
      </c>
      <c r="Y23" s="125" t="s">
        <v>108</v>
      </c>
      <c r="Z23" s="126">
        <v>0</v>
      </c>
      <c r="AA23" s="127">
        <v>2</v>
      </c>
      <c r="AB23" s="128">
        <v>2</v>
      </c>
    </row>
    <row r="24" spans="2:35">
      <c r="B24" s="209">
        <v>350001</v>
      </c>
      <c r="C24" s="210">
        <v>375000</v>
      </c>
      <c r="D24" s="31">
        <v>20</v>
      </c>
      <c r="F24" s="203">
        <v>95001</v>
      </c>
      <c r="G24" s="204">
        <v>100000</v>
      </c>
      <c r="H24" s="205">
        <v>20</v>
      </c>
      <c r="I24" s="290"/>
      <c r="J24" s="38">
        <v>2.7500001E-2</v>
      </c>
      <c r="K24" s="41">
        <v>0.03</v>
      </c>
      <c r="L24" s="39">
        <v>20</v>
      </c>
      <c r="N24" s="194">
        <v>0.92500009999999999</v>
      </c>
      <c r="O24" s="40">
        <v>0.95</v>
      </c>
      <c r="P24" s="37">
        <v>20</v>
      </c>
      <c r="V24" s="290"/>
      <c r="X24" s="129">
        <v>50000</v>
      </c>
      <c r="Y24" s="130" t="s">
        <v>108</v>
      </c>
      <c r="Z24" s="131">
        <v>0</v>
      </c>
      <c r="AA24" s="132">
        <v>2</v>
      </c>
      <c r="AB24" s="133">
        <v>4</v>
      </c>
    </row>
    <row r="25" spans="2:35">
      <c r="B25" s="209">
        <v>375001</v>
      </c>
      <c r="C25" s="210">
        <v>400000</v>
      </c>
      <c r="D25" s="31">
        <v>21</v>
      </c>
      <c r="F25" s="203">
        <v>100001</v>
      </c>
      <c r="G25" s="204">
        <v>200000</v>
      </c>
      <c r="H25" s="205">
        <v>21</v>
      </c>
      <c r="I25" s="290"/>
      <c r="J25" s="42">
        <v>3.0000099999999998E-2</v>
      </c>
      <c r="K25" s="33">
        <v>3.2500000000000001E-2</v>
      </c>
      <c r="L25" s="39">
        <v>21</v>
      </c>
      <c r="N25" s="194">
        <v>0.9500000999999999</v>
      </c>
      <c r="O25" s="40">
        <v>0.97499999999999998</v>
      </c>
      <c r="P25" s="37">
        <v>21</v>
      </c>
      <c r="V25" s="290"/>
      <c r="X25" s="129">
        <v>80000</v>
      </c>
      <c r="Y25" s="130" t="s">
        <v>108</v>
      </c>
      <c r="Z25" s="131">
        <v>2</v>
      </c>
      <c r="AA25" s="132">
        <v>3</v>
      </c>
      <c r="AB25" s="133">
        <v>6</v>
      </c>
    </row>
    <row r="26" spans="2:35">
      <c r="B26" s="209">
        <v>400001</v>
      </c>
      <c r="C26" s="210">
        <v>425000</v>
      </c>
      <c r="D26" s="31">
        <v>22</v>
      </c>
      <c r="F26" s="203">
        <v>200001</v>
      </c>
      <c r="G26" s="204">
        <v>300000</v>
      </c>
      <c r="H26" s="205">
        <v>22</v>
      </c>
      <c r="I26" s="290"/>
      <c r="J26" s="38">
        <v>3.2500001000000001E-2</v>
      </c>
      <c r="K26" s="33">
        <v>3.5000000000000003E-2</v>
      </c>
      <c r="L26" s="43">
        <v>22</v>
      </c>
      <c r="N26" s="194">
        <v>0.97500009999999993</v>
      </c>
      <c r="O26" s="40">
        <v>0.99</v>
      </c>
      <c r="P26" s="37">
        <v>22</v>
      </c>
      <c r="V26" s="290"/>
      <c r="X26" s="129">
        <v>120000</v>
      </c>
      <c r="Y26" s="130" t="s">
        <v>108</v>
      </c>
      <c r="Z26" s="131">
        <v>2</v>
      </c>
      <c r="AA26" s="132">
        <v>7</v>
      </c>
      <c r="AB26" s="133">
        <v>8</v>
      </c>
    </row>
    <row r="27" spans="2:35">
      <c r="B27" s="209">
        <v>425001</v>
      </c>
      <c r="C27" s="210">
        <v>450000</v>
      </c>
      <c r="D27" s="31">
        <v>23</v>
      </c>
      <c r="F27" s="203">
        <v>300001</v>
      </c>
      <c r="G27" s="204">
        <v>400000</v>
      </c>
      <c r="H27" s="205">
        <v>23</v>
      </c>
      <c r="I27" s="290"/>
      <c r="J27" s="38">
        <v>3.5000999999999997E-2</v>
      </c>
      <c r="K27" s="33">
        <v>3.7499999999999999E-2</v>
      </c>
      <c r="L27" s="44">
        <v>23</v>
      </c>
      <c r="N27" s="194">
        <v>0.99000009999999994</v>
      </c>
      <c r="O27" s="40">
        <v>0.995</v>
      </c>
      <c r="P27" s="37">
        <v>23</v>
      </c>
      <c r="V27" s="290"/>
      <c r="X27" s="129">
        <v>150000</v>
      </c>
      <c r="Y27" s="130" t="s">
        <v>108</v>
      </c>
      <c r="Z27" s="131">
        <v>4</v>
      </c>
      <c r="AA27" s="132">
        <v>8</v>
      </c>
      <c r="AB27" s="133">
        <v>10</v>
      </c>
    </row>
    <row r="28" spans="2:35" ht="15" thickBot="1">
      <c r="B28" s="209">
        <v>450001</v>
      </c>
      <c r="C28" s="210">
        <v>475000</v>
      </c>
      <c r="D28" s="31">
        <v>24</v>
      </c>
      <c r="F28" s="203">
        <v>400001</v>
      </c>
      <c r="G28" s="204">
        <v>500000</v>
      </c>
      <c r="H28" s="205">
        <v>24</v>
      </c>
      <c r="I28" s="290"/>
      <c r="J28" s="38">
        <v>3.7500100000000001E-2</v>
      </c>
      <c r="K28" s="41">
        <v>0.04</v>
      </c>
      <c r="L28" s="39">
        <v>24</v>
      </c>
      <c r="N28" s="194">
        <v>0.99500009999999994</v>
      </c>
      <c r="O28" s="40">
        <v>0.999</v>
      </c>
      <c r="P28" s="37">
        <v>24</v>
      </c>
      <c r="V28" s="290"/>
      <c r="X28" s="134">
        <v>200000</v>
      </c>
      <c r="Y28" s="135" t="s">
        <v>108</v>
      </c>
      <c r="Z28" s="136">
        <v>4</v>
      </c>
      <c r="AA28" s="137">
        <v>10</v>
      </c>
      <c r="AB28" s="138">
        <v>14</v>
      </c>
    </row>
    <row r="29" spans="2:35" ht="15" thickBot="1">
      <c r="B29" s="211">
        <v>475001</v>
      </c>
      <c r="C29" s="212">
        <v>99999999</v>
      </c>
      <c r="D29" s="45">
        <v>25</v>
      </c>
      <c r="F29" s="206">
        <v>500001</v>
      </c>
      <c r="G29" s="207">
        <v>10000000</v>
      </c>
      <c r="H29" s="208">
        <v>25</v>
      </c>
      <c r="I29" s="290"/>
      <c r="J29" s="46">
        <v>4.0001000000000002E-2</v>
      </c>
      <c r="K29" s="47">
        <v>1</v>
      </c>
      <c r="L29" s="48">
        <v>25</v>
      </c>
      <c r="N29" s="195">
        <v>0.99900009999999995</v>
      </c>
      <c r="O29" s="49">
        <v>1</v>
      </c>
      <c r="P29" s="50">
        <v>25</v>
      </c>
      <c r="V29" s="290"/>
      <c r="X29" s="139">
        <v>30000</v>
      </c>
      <c r="Y29" s="140" t="s">
        <v>116</v>
      </c>
      <c r="Z29" s="141">
        <v>2</v>
      </c>
      <c r="AA29" s="142">
        <v>5</v>
      </c>
      <c r="AB29" s="143">
        <v>0</v>
      </c>
    </row>
    <row r="30" spans="2:35">
      <c r="X30" s="144">
        <v>50000</v>
      </c>
      <c r="Y30" s="145" t="s">
        <v>116</v>
      </c>
      <c r="Z30" s="146">
        <v>2</v>
      </c>
      <c r="AA30" s="147">
        <v>7</v>
      </c>
      <c r="AB30" s="148">
        <v>1</v>
      </c>
    </row>
    <row r="31" spans="2:35">
      <c r="X31" s="144">
        <v>80000</v>
      </c>
      <c r="Y31" s="145" t="s">
        <v>116</v>
      </c>
      <c r="Z31" s="146">
        <v>4</v>
      </c>
      <c r="AA31" s="147">
        <v>10</v>
      </c>
      <c r="AB31" s="148">
        <v>2</v>
      </c>
    </row>
    <row r="32" spans="2:35">
      <c r="X32" s="144">
        <v>120000</v>
      </c>
      <c r="Y32" s="145" t="s">
        <v>116</v>
      </c>
      <c r="Z32" s="146">
        <v>6</v>
      </c>
      <c r="AA32" s="147">
        <v>13</v>
      </c>
      <c r="AB32" s="148">
        <v>4</v>
      </c>
    </row>
    <row r="33" spans="24:28">
      <c r="X33" s="144">
        <v>150000</v>
      </c>
      <c r="Y33" s="145" t="s">
        <v>116</v>
      </c>
      <c r="Z33" s="146">
        <v>8</v>
      </c>
      <c r="AA33" s="147">
        <v>16</v>
      </c>
      <c r="AB33" s="148">
        <v>5</v>
      </c>
    </row>
    <row r="34" spans="24:28" ht="15" thickBot="1">
      <c r="X34" s="149">
        <v>200000</v>
      </c>
      <c r="Y34" s="150" t="s">
        <v>116</v>
      </c>
      <c r="Z34" s="151">
        <v>12</v>
      </c>
      <c r="AA34" s="152">
        <v>20</v>
      </c>
      <c r="AB34" s="153">
        <v>7</v>
      </c>
    </row>
    <row r="35" spans="24:28">
      <c r="X35" s="154">
        <v>30000</v>
      </c>
      <c r="Y35" s="155" t="s">
        <v>117</v>
      </c>
      <c r="Z35" s="156">
        <v>0</v>
      </c>
      <c r="AA35" s="157">
        <v>4</v>
      </c>
      <c r="AB35" s="158">
        <v>1</v>
      </c>
    </row>
    <row r="36" spans="24:28">
      <c r="X36" s="159">
        <v>50000</v>
      </c>
      <c r="Y36" s="160" t="s">
        <v>117</v>
      </c>
      <c r="Z36" s="161">
        <v>2</v>
      </c>
      <c r="AA36" s="162">
        <v>5</v>
      </c>
      <c r="AB36" s="163">
        <v>2</v>
      </c>
    </row>
    <row r="37" spans="24:28">
      <c r="X37" s="159">
        <v>80000</v>
      </c>
      <c r="Y37" s="160" t="s">
        <v>117</v>
      </c>
      <c r="Z37" s="161">
        <v>2</v>
      </c>
      <c r="AA37" s="162">
        <v>7</v>
      </c>
      <c r="AB37" s="163">
        <v>4</v>
      </c>
    </row>
    <row r="38" spans="24:28">
      <c r="X38" s="159">
        <v>120000</v>
      </c>
      <c r="Y38" s="160" t="s">
        <v>117</v>
      </c>
      <c r="Z38" s="161">
        <v>4</v>
      </c>
      <c r="AA38" s="162">
        <v>10</v>
      </c>
      <c r="AB38" s="163">
        <v>6</v>
      </c>
    </row>
    <row r="39" spans="24:28">
      <c r="X39" s="159">
        <v>150000</v>
      </c>
      <c r="Y39" s="160" t="s">
        <v>117</v>
      </c>
      <c r="Z39" s="161">
        <v>4</v>
      </c>
      <c r="AA39" s="162">
        <v>12</v>
      </c>
      <c r="AB39" s="163">
        <v>8</v>
      </c>
    </row>
    <row r="40" spans="24:28" ht="15" thickBot="1">
      <c r="X40" s="164">
        <v>200000</v>
      </c>
      <c r="Y40" s="165" t="s">
        <v>117</v>
      </c>
      <c r="Z40" s="166">
        <v>2</v>
      </c>
      <c r="AA40" s="167">
        <v>15</v>
      </c>
      <c r="AB40" s="168">
        <v>12</v>
      </c>
    </row>
  </sheetData>
  <mergeCells count="10">
    <mergeCell ref="B3:D3"/>
    <mergeCell ref="X3:AA3"/>
    <mergeCell ref="AB3:AE3"/>
    <mergeCell ref="Y12:AA12"/>
    <mergeCell ref="AC12:AE12"/>
    <mergeCell ref="AG12:AI12"/>
    <mergeCell ref="AF3:AI3"/>
    <mergeCell ref="F3:H3"/>
    <mergeCell ref="J3:L3"/>
    <mergeCell ref="N3:P3"/>
  </mergeCells>
  <pageMargins left="0.7" right="0.7" top="0.75" bottom="0.75" header="0.3" footer="0.3"/>
  <pageSetup orientation="portrait" horizontalDpi="360" verticalDpi="36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E96E2-931A-4540-92C5-14EED5295F25}">
  <dimension ref="A1:D211"/>
  <sheetViews>
    <sheetView zoomScale="96" workbookViewId="0">
      <selection activeCell="B2" sqref="B2:D2"/>
    </sheetView>
  </sheetViews>
  <sheetFormatPr defaultRowHeight="14.5"/>
  <cols>
    <col min="1" max="1" width="28.26953125" style="107" customWidth="1"/>
    <col min="2" max="2" width="62.81640625" style="107" bestFit="1" customWidth="1"/>
    <col min="3" max="3" width="22.1796875" style="107" bestFit="1" customWidth="1"/>
  </cols>
  <sheetData>
    <row r="1" spans="1:4" s="106" customFormat="1" ht="16">
      <c r="A1" s="283" t="s">
        <v>151</v>
      </c>
      <c r="B1" s="283" t="s">
        <v>152</v>
      </c>
      <c r="C1" s="283" t="s">
        <v>9</v>
      </c>
    </row>
    <row r="2" spans="1:4">
      <c r="A2" s="107" t="s">
        <v>153</v>
      </c>
      <c r="B2" s="213" t="s">
        <v>154</v>
      </c>
      <c r="C2" s="107" t="s">
        <v>146</v>
      </c>
    </row>
    <row r="3" spans="1:4">
      <c r="A3" s="107" t="s">
        <v>155</v>
      </c>
      <c r="B3" s="213" t="s">
        <v>156</v>
      </c>
      <c r="C3" s="107" t="s">
        <v>146</v>
      </c>
    </row>
    <row r="4" spans="1:4">
      <c r="A4" s="107" t="s">
        <v>157</v>
      </c>
      <c r="B4" s="213" t="s">
        <v>158</v>
      </c>
      <c r="C4" s="107" t="s">
        <v>146</v>
      </c>
    </row>
    <row r="5" spans="1:4">
      <c r="A5" s="107" t="s">
        <v>159</v>
      </c>
      <c r="B5" s="213" t="s">
        <v>160</v>
      </c>
      <c r="C5" s="107" t="s">
        <v>146</v>
      </c>
    </row>
    <row r="6" spans="1:4">
      <c r="A6" s="107" t="s">
        <v>161</v>
      </c>
      <c r="B6" s="213" t="s">
        <v>162</v>
      </c>
      <c r="C6" s="107" t="s">
        <v>146</v>
      </c>
    </row>
    <row r="7" spans="1:4">
      <c r="A7" s="107" t="s">
        <v>163</v>
      </c>
      <c r="B7" s="213" t="s">
        <v>164</v>
      </c>
      <c r="C7" s="107" t="s">
        <v>146</v>
      </c>
    </row>
    <row r="8" spans="1:4">
      <c r="A8" s="107" t="s">
        <v>165</v>
      </c>
      <c r="B8" s="213" t="s">
        <v>166</v>
      </c>
      <c r="C8" s="107" t="s">
        <v>146</v>
      </c>
    </row>
    <row r="9" spans="1:4">
      <c r="A9" s="107" t="s">
        <v>167</v>
      </c>
      <c r="B9" s="213" t="s">
        <v>168</v>
      </c>
      <c r="C9" s="107" t="s">
        <v>146</v>
      </c>
    </row>
    <row r="10" spans="1:4">
      <c r="A10" s="107" t="s">
        <v>169</v>
      </c>
      <c r="B10" s="213" t="s">
        <v>170</v>
      </c>
      <c r="C10" s="107" t="s">
        <v>146</v>
      </c>
    </row>
    <row r="11" spans="1:4">
      <c r="A11" s="107" t="s">
        <v>171</v>
      </c>
      <c r="B11" s="213" t="s">
        <v>172</v>
      </c>
      <c r="C11" s="107" t="s">
        <v>146</v>
      </c>
    </row>
    <row r="12" spans="1:4">
      <c r="A12" s="107" t="s">
        <v>173</v>
      </c>
      <c r="B12" s="213" t="s">
        <v>174</v>
      </c>
      <c r="C12" s="107" t="s">
        <v>146</v>
      </c>
      <c r="D12" s="107"/>
    </row>
    <row r="13" spans="1:4">
      <c r="A13" s="107" t="s">
        <v>175</v>
      </c>
      <c r="B13" s="282" t="s">
        <v>176</v>
      </c>
      <c r="C13" s="107" t="s">
        <v>146</v>
      </c>
    </row>
    <row r="14" spans="1:4">
      <c r="A14" s="107" t="s">
        <v>177</v>
      </c>
      <c r="B14" s="282" t="s">
        <v>178</v>
      </c>
      <c r="C14" s="107" t="s">
        <v>146</v>
      </c>
    </row>
    <row r="15" spans="1:4">
      <c r="A15" s="107" t="s">
        <v>179</v>
      </c>
      <c r="B15" s="282" t="s">
        <v>180</v>
      </c>
      <c r="C15" s="107" t="s">
        <v>146</v>
      </c>
    </row>
    <row r="16" spans="1:4">
      <c r="A16" s="107" t="s">
        <v>181</v>
      </c>
      <c r="B16" s="282" t="s">
        <v>182</v>
      </c>
      <c r="C16" s="107" t="s">
        <v>146</v>
      </c>
    </row>
    <row r="17" spans="1:3">
      <c r="A17" s="214" t="s">
        <v>183</v>
      </c>
      <c r="B17" s="282" t="s">
        <v>184</v>
      </c>
      <c r="C17" s="107" t="s">
        <v>146</v>
      </c>
    </row>
    <row r="18" spans="1:3">
      <c r="A18" s="107" t="s">
        <v>185</v>
      </c>
      <c r="B18" s="282" t="s">
        <v>186</v>
      </c>
      <c r="C18" s="107" t="s">
        <v>146</v>
      </c>
    </row>
    <row r="19" spans="1:3">
      <c r="A19" s="107" t="s">
        <v>187</v>
      </c>
      <c r="B19" s="282" t="s">
        <v>188</v>
      </c>
      <c r="C19" s="107" t="s">
        <v>146</v>
      </c>
    </row>
    <row r="20" spans="1:3">
      <c r="A20" s="107" t="s">
        <v>189</v>
      </c>
      <c r="B20" s="213" t="s">
        <v>190</v>
      </c>
      <c r="C20" s="107" t="s">
        <v>146</v>
      </c>
    </row>
    <row r="21" spans="1:3">
      <c r="A21" s="107" t="s">
        <v>191</v>
      </c>
      <c r="B21" s="213" t="s">
        <v>192</v>
      </c>
      <c r="C21" s="107" t="s">
        <v>146</v>
      </c>
    </row>
    <row r="22" spans="1:3">
      <c r="B22" s="213"/>
    </row>
    <row r="23" spans="1:3">
      <c r="A23" s="107" t="s">
        <v>193</v>
      </c>
      <c r="B23" s="213" t="s">
        <v>194</v>
      </c>
      <c r="C23" s="107" t="s">
        <v>36</v>
      </c>
    </row>
    <row r="24" spans="1:3">
      <c r="A24" s="107" t="s">
        <v>195</v>
      </c>
      <c r="B24" s="282" t="s">
        <v>196</v>
      </c>
      <c r="C24" s="107" t="s">
        <v>36</v>
      </c>
    </row>
    <row r="25" spans="1:3">
      <c r="A25" s="107" t="s">
        <v>197</v>
      </c>
      <c r="B25" s="282" t="s">
        <v>198</v>
      </c>
      <c r="C25" s="107" t="s">
        <v>36</v>
      </c>
    </row>
    <row r="26" spans="1:3">
      <c r="A26" s="107" t="s">
        <v>199</v>
      </c>
      <c r="B26" s="282" t="s">
        <v>200</v>
      </c>
      <c r="C26" s="107" t="s">
        <v>36</v>
      </c>
    </row>
    <row r="27" spans="1:3">
      <c r="A27" s="107" t="s">
        <v>201</v>
      </c>
      <c r="B27" s="282" t="s">
        <v>202</v>
      </c>
      <c r="C27" s="107" t="s">
        <v>36</v>
      </c>
    </row>
    <row r="28" spans="1:3">
      <c r="A28" s="107" t="s">
        <v>203</v>
      </c>
      <c r="B28" s="282" t="s">
        <v>204</v>
      </c>
      <c r="C28" s="107" t="s">
        <v>36</v>
      </c>
    </row>
    <row r="29" spans="1:3">
      <c r="A29" s="107" t="s">
        <v>205</v>
      </c>
      <c r="B29" s="282" t="s">
        <v>206</v>
      </c>
      <c r="C29" s="107" t="s">
        <v>36</v>
      </c>
    </row>
    <row r="30" spans="1:3">
      <c r="A30" s="107" t="s">
        <v>207</v>
      </c>
      <c r="B30" s="282" t="s">
        <v>208</v>
      </c>
      <c r="C30" s="107" t="s">
        <v>36</v>
      </c>
    </row>
    <row r="31" spans="1:3">
      <c r="A31" s="107" t="s">
        <v>209</v>
      </c>
      <c r="B31" s="282" t="s">
        <v>210</v>
      </c>
      <c r="C31" s="107" t="s">
        <v>36</v>
      </c>
    </row>
    <row r="32" spans="1:3">
      <c r="A32" s="107" t="s">
        <v>211</v>
      </c>
      <c r="B32" s="282" t="s">
        <v>212</v>
      </c>
      <c r="C32" s="107" t="s">
        <v>36</v>
      </c>
    </row>
    <row r="33" spans="1:3">
      <c r="A33" s="107" t="s">
        <v>213</v>
      </c>
      <c r="B33" s="282" t="s">
        <v>214</v>
      </c>
      <c r="C33" s="107" t="s">
        <v>36</v>
      </c>
    </row>
    <row r="34" spans="1:3">
      <c r="A34" s="107" t="s">
        <v>215</v>
      </c>
      <c r="B34" s="282" t="s">
        <v>216</v>
      </c>
      <c r="C34" s="107" t="s">
        <v>36</v>
      </c>
    </row>
    <row r="35" spans="1:3">
      <c r="A35" s="107" t="s">
        <v>217</v>
      </c>
      <c r="B35" s="282" t="s">
        <v>218</v>
      </c>
      <c r="C35" s="107" t="s">
        <v>36</v>
      </c>
    </row>
    <row r="36" spans="1:3">
      <c r="A36" s="107" t="s">
        <v>219</v>
      </c>
      <c r="B36" s="282" t="s">
        <v>220</v>
      </c>
      <c r="C36" s="107" t="s">
        <v>36</v>
      </c>
    </row>
    <row r="37" spans="1:3">
      <c r="A37" s="107" t="s">
        <v>221</v>
      </c>
      <c r="B37" s="282" t="s">
        <v>222</v>
      </c>
      <c r="C37" s="107" t="s">
        <v>36</v>
      </c>
    </row>
    <row r="38" spans="1:3">
      <c r="A38" s="107" t="s">
        <v>223</v>
      </c>
      <c r="B38" s="213" t="s">
        <v>224</v>
      </c>
      <c r="C38" s="107" t="s">
        <v>36</v>
      </c>
    </row>
    <row r="39" spans="1:3">
      <c r="A39" s="107" t="s">
        <v>225</v>
      </c>
      <c r="B39" s="282" t="s">
        <v>226</v>
      </c>
      <c r="C39" s="107" t="s">
        <v>36</v>
      </c>
    </row>
    <row r="40" spans="1:3">
      <c r="A40" s="107" t="s">
        <v>227</v>
      </c>
      <c r="B40" s="282" t="s">
        <v>228</v>
      </c>
      <c r="C40" s="107" t="s">
        <v>36</v>
      </c>
    </row>
    <row r="41" spans="1:3">
      <c r="A41" s="107" t="s">
        <v>229</v>
      </c>
      <c r="B41" s="213" t="s">
        <v>230</v>
      </c>
      <c r="C41" s="107" t="s">
        <v>36</v>
      </c>
    </row>
    <row r="42" spans="1:3">
      <c r="A42" s="107" t="s">
        <v>231</v>
      </c>
      <c r="B42" s="213" t="s">
        <v>232</v>
      </c>
      <c r="C42" s="107" t="s">
        <v>36</v>
      </c>
    </row>
    <row r="43" spans="1:3">
      <c r="A43" s="107" t="s">
        <v>233</v>
      </c>
      <c r="B43" s="213" t="s">
        <v>234</v>
      </c>
      <c r="C43" s="107" t="s">
        <v>36</v>
      </c>
    </row>
    <row r="44" spans="1:3">
      <c r="A44" s="107" t="s">
        <v>235</v>
      </c>
      <c r="B44" s="213" t="s">
        <v>236</v>
      </c>
      <c r="C44" s="107" t="s">
        <v>36</v>
      </c>
    </row>
    <row r="45" spans="1:3">
      <c r="A45" s="107" t="s">
        <v>237</v>
      </c>
      <c r="B45" s="213" t="s">
        <v>238</v>
      </c>
      <c r="C45" s="107" t="s">
        <v>36</v>
      </c>
    </row>
    <row r="46" spans="1:3">
      <c r="A46" s="107" t="s">
        <v>239</v>
      </c>
      <c r="B46" s="213" t="s">
        <v>240</v>
      </c>
      <c r="C46" s="107" t="s">
        <v>36</v>
      </c>
    </row>
    <row r="47" spans="1:3">
      <c r="B47" s="213"/>
    </row>
    <row r="48" spans="1:3">
      <c r="A48" s="107" t="s">
        <v>241</v>
      </c>
      <c r="B48" s="213" t="s">
        <v>242</v>
      </c>
      <c r="C48" s="107" t="s">
        <v>54</v>
      </c>
    </row>
    <row r="49" spans="1:3">
      <c r="A49" s="107" t="s">
        <v>243</v>
      </c>
      <c r="B49" s="213" t="s">
        <v>244</v>
      </c>
      <c r="C49" s="107" t="s">
        <v>148</v>
      </c>
    </row>
    <row r="50" spans="1:3">
      <c r="A50" s="107" t="s">
        <v>245</v>
      </c>
      <c r="B50" s="213" t="s">
        <v>246</v>
      </c>
      <c r="C50" s="107" t="s">
        <v>148</v>
      </c>
    </row>
    <row r="51" spans="1:3">
      <c r="A51" s="107" t="s">
        <v>247</v>
      </c>
      <c r="B51" s="282" t="s">
        <v>248</v>
      </c>
      <c r="C51" s="107" t="s">
        <v>148</v>
      </c>
    </row>
    <row r="52" spans="1:3">
      <c r="A52" s="107" t="s">
        <v>249</v>
      </c>
      <c r="B52" s="282" t="s">
        <v>250</v>
      </c>
      <c r="C52" s="107" t="s">
        <v>148</v>
      </c>
    </row>
    <row r="53" spans="1:3">
      <c r="A53" s="107" t="s">
        <v>251</v>
      </c>
      <c r="B53" s="213" t="s">
        <v>252</v>
      </c>
      <c r="C53" s="107" t="s">
        <v>148</v>
      </c>
    </row>
    <row r="54" spans="1:3">
      <c r="A54" s="107" t="s">
        <v>253</v>
      </c>
      <c r="B54" s="282" t="s">
        <v>254</v>
      </c>
      <c r="C54" s="107" t="s">
        <v>54</v>
      </c>
    </row>
    <row r="55" spans="1:3">
      <c r="A55" s="107" t="s">
        <v>255</v>
      </c>
      <c r="B55" s="213" t="s">
        <v>256</v>
      </c>
      <c r="C55" s="107" t="s">
        <v>54</v>
      </c>
    </row>
    <row r="56" spans="1:3">
      <c r="A56" s="107" t="s">
        <v>257</v>
      </c>
      <c r="B56" s="213" t="s">
        <v>258</v>
      </c>
      <c r="C56" s="107" t="s">
        <v>54</v>
      </c>
    </row>
    <row r="57" spans="1:3">
      <c r="A57" s="107" t="s">
        <v>259</v>
      </c>
      <c r="B57" s="213" t="s">
        <v>260</v>
      </c>
      <c r="C57" s="107" t="s">
        <v>148</v>
      </c>
    </row>
    <row r="58" spans="1:3">
      <c r="A58" s="107" t="s">
        <v>261</v>
      </c>
      <c r="B58" s="282" t="s">
        <v>262</v>
      </c>
      <c r="C58" s="107" t="s">
        <v>54</v>
      </c>
    </row>
    <row r="59" spans="1:3">
      <c r="A59" s="214" t="s">
        <v>263</v>
      </c>
      <c r="B59" s="213" t="s">
        <v>264</v>
      </c>
      <c r="C59" s="107" t="s">
        <v>54</v>
      </c>
    </row>
    <row r="60" spans="1:3">
      <c r="A60" s="107" t="s">
        <v>265</v>
      </c>
      <c r="B60" s="213" t="s">
        <v>266</v>
      </c>
      <c r="C60" s="107" t="s">
        <v>54</v>
      </c>
    </row>
    <row r="61" spans="1:3">
      <c r="A61" s="107" t="s">
        <v>267</v>
      </c>
      <c r="B61" s="213" t="s">
        <v>268</v>
      </c>
      <c r="C61" s="107" t="s">
        <v>148</v>
      </c>
    </row>
    <row r="62" spans="1:3">
      <c r="A62" s="107" t="s">
        <v>269</v>
      </c>
      <c r="B62" s="282" t="s">
        <v>270</v>
      </c>
      <c r="C62" s="107" t="s">
        <v>148</v>
      </c>
    </row>
    <row r="63" spans="1:3">
      <c r="A63" s="107" t="s">
        <v>271</v>
      </c>
      <c r="B63" s="282" t="s">
        <v>272</v>
      </c>
      <c r="C63" s="107" t="s">
        <v>148</v>
      </c>
    </row>
    <row r="64" spans="1:3">
      <c r="A64" s="107" t="s">
        <v>273</v>
      </c>
      <c r="B64" s="213" t="s">
        <v>274</v>
      </c>
      <c r="C64" s="107" t="s">
        <v>148</v>
      </c>
    </row>
    <row r="65" spans="1:3">
      <c r="A65" s="214" t="s">
        <v>275</v>
      </c>
      <c r="B65" s="213" t="s">
        <v>276</v>
      </c>
      <c r="C65" s="107" t="s">
        <v>148</v>
      </c>
    </row>
    <row r="66" spans="1:3">
      <c r="A66" s="107" t="s">
        <v>277</v>
      </c>
      <c r="B66" s="213" t="s">
        <v>278</v>
      </c>
      <c r="C66" s="107" t="s">
        <v>148</v>
      </c>
    </row>
    <row r="67" spans="1:3">
      <c r="A67" s="107" t="s">
        <v>279</v>
      </c>
      <c r="B67" s="213" t="s">
        <v>280</v>
      </c>
      <c r="C67" s="107" t="s">
        <v>54</v>
      </c>
    </row>
    <row r="68" spans="1:3">
      <c r="A68" s="107" t="s">
        <v>281</v>
      </c>
      <c r="B68" s="282" t="s">
        <v>282</v>
      </c>
      <c r="C68" s="107" t="s">
        <v>54</v>
      </c>
    </row>
    <row r="69" spans="1:3">
      <c r="A69" s="107" t="s">
        <v>283</v>
      </c>
      <c r="B69" s="282" t="s">
        <v>284</v>
      </c>
      <c r="C69" s="107" t="s">
        <v>54</v>
      </c>
    </row>
    <row r="70" spans="1:3">
      <c r="A70" s="107" t="s">
        <v>285</v>
      </c>
      <c r="B70" s="282" t="s">
        <v>286</v>
      </c>
      <c r="C70" s="107" t="s">
        <v>54</v>
      </c>
    </row>
    <row r="71" spans="1:3">
      <c r="A71" s="107" t="s">
        <v>287</v>
      </c>
      <c r="B71" s="282" t="s">
        <v>288</v>
      </c>
      <c r="C71" s="107" t="s">
        <v>148</v>
      </c>
    </row>
    <row r="72" spans="1:3">
      <c r="A72" s="107" t="s">
        <v>289</v>
      </c>
      <c r="B72" s="213" t="s">
        <v>290</v>
      </c>
      <c r="C72" s="107" t="s">
        <v>148</v>
      </c>
    </row>
    <row r="73" spans="1:3">
      <c r="A73" s="107" t="s">
        <v>291</v>
      </c>
      <c r="B73" s="282" t="s">
        <v>292</v>
      </c>
      <c r="C73" s="107" t="s">
        <v>148</v>
      </c>
    </row>
    <row r="74" spans="1:3">
      <c r="A74" s="107" t="s">
        <v>293</v>
      </c>
      <c r="B74" s="282" t="s">
        <v>294</v>
      </c>
      <c r="C74" s="107" t="s">
        <v>148</v>
      </c>
    </row>
    <row r="75" spans="1:3">
      <c r="A75" s="107" t="s">
        <v>295</v>
      </c>
      <c r="B75" s="282" t="s">
        <v>296</v>
      </c>
      <c r="C75" s="107" t="s">
        <v>148</v>
      </c>
    </row>
    <row r="76" spans="1:3">
      <c r="A76" s="107" t="s">
        <v>297</v>
      </c>
      <c r="B76" s="213" t="s">
        <v>298</v>
      </c>
      <c r="C76" s="107" t="s">
        <v>148</v>
      </c>
    </row>
    <row r="77" spans="1:3">
      <c r="A77" s="107" t="s">
        <v>299</v>
      </c>
      <c r="B77" s="213" t="s">
        <v>300</v>
      </c>
      <c r="C77" s="107" t="s">
        <v>54</v>
      </c>
    </row>
    <row r="78" spans="1:3">
      <c r="A78" s="107" t="s">
        <v>301</v>
      </c>
      <c r="B78" s="213" t="s">
        <v>302</v>
      </c>
      <c r="C78" s="107" t="s">
        <v>54</v>
      </c>
    </row>
    <row r="79" spans="1:3">
      <c r="A79" s="107" t="s">
        <v>303</v>
      </c>
      <c r="B79" s="282" t="s">
        <v>304</v>
      </c>
      <c r="C79" s="107" t="s">
        <v>54</v>
      </c>
    </row>
    <row r="81" spans="1:3">
      <c r="A81" s="107" t="s">
        <v>305</v>
      </c>
      <c r="B81" s="282" t="s">
        <v>306</v>
      </c>
      <c r="C81" s="107" t="s">
        <v>29</v>
      </c>
    </row>
    <row r="82" spans="1:3">
      <c r="A82" s="107" t="s">
        <v>307</v>
      </c>
      <c r="B82" s="282" t="s">
        <v>308</v>
      </c>
      <c r="C82" s="107" t="s">
        <v>29</v>
      </c>
    </row>
    <row r="83" spans="1:3">
      <c r="A83" s="107" t="s">
        <v>309</v>
      </c>
      <c r="B83" s="282" t="s">
        <v>310</v>
      </c>
      <c r="C83" s="107" t="s">
        <v>29</v>
      </c>
    </row>
    <row r="84" spans="1:3">
      <c r="A84" s="107" t="s">
        <v>311</v>
      </c>
      <c r="B84" s="282" t="s">
        <v>312</v>
      </c>
      <c r="C84" s="107" t="s">
        <v>29</v>
      </c>
    </row>
    <row r="85" spans="1:3">
      <c r="A85" s="107" t="s">
        <v>313</v>
      </c>
      <c r="B85" s="282" t="s">
        <v>314</v>
      </c>
      <c r="C85" s="107" t="s">
        <v>29</v>
      </c>
    </row>
    <row r="86" spans="1:3">
      <c r="A86" s="107" t="s">
        <v>315</v>
      </c>
      <c r="B86" s="282" t="s">
        <v>316</v>
      </c>
      <c r="C86" s="107" t="s">
        <v>29</v>
      </c>
    </row>
    <row r="87" spans="1:3">
      <c r="A87" s="107" t="s">
        <v>317</v>
      </c>
      <c r="B87" s="213" t="s">
        <v>318</v>
      </c>
      <c r="C87" s="107" t="s">
        <v>29</v>
      </c>
    </row>
    <row r="88" spans="1:3">
      <c r="A88" s="107" t="s">
        <v>319</v>
      </c>
      <c r="B88" s="213" t="s">
        <v>320</v>
      </c>
      <c r="C88" s="107" t="s">
        <v>29</v>
      </c>
    </row>
    <row r="89" spans="1:3">
      <c r="A89" s="107" t="s">
        <v>321</v>
      </c>
      <c r="B89" s="282" t="s">
        <v>322</v>
      </c>
      <c r="C89" s="107" t="s">
        <v>29</v>
      </c>
    </row>
    <row r="90" spans="1:3">
      <c r="A90" s="107" t="s">
        <v>323</v>
      </c>
      <c r="B90" s="282" t="s">
        <v>324</v>
      </c>
      <c r="C90" s="107" t="s">
        <v>29</v>
      </c>
    </row>
    <row r="91" spans="1:3">
      <c r="A91" s="107" t="s">
        <v>325</v>
      </c>
      <c r="B91" s="282" t="s">
        <v>326</v>
      </c>
      <c r="C91" s="107" t="s">
        <v>29</v>
      </c>
    </row>
    <row r="92" spans="1:3">
      <c r="A92" s="107" t="s">
        <v>327</v>
      </c>
      <c r="B92" s="213" t="s">
        <v>328</v>
      </c>
      <c r="C92" s="107" t="s">
        <v>29</v>
      </c>
    </row>
    <row r="93" spans="1:3">
      <c r="A93" s="107" t="s">
        <v>329</v>
      </c>
      <c r="B93" s="282" t="s">
        <v>330</v>
      </c>
      <c r="C93" s="107" t="s">
        <v>29</v>
      </c>
    </row>
    <row r="94" spans="1:3">
      <c r="A94" s="107" t="s">
        <v>331</v>
      </c>
      <c r="B94" s="282" t="s">
        <v>332</v>
      </c>
      <c r="C94" s="107" t="s">
        <v>29</v>
      </c>
    </row>
    <row r="95" spans="1:3">
      <c r="A95" s="107" t="s">
        <v>333</v>
      </c>
      <c r="B95" s="282" t="s">
        <v>334</v>
      </c>
      <c r="C95" s="107" t="s">
        <v>29</v>
      </c>
    </row>
    <row r="96" spans="1:3">
      <c r="A96" s="107" t="s">
        <v>335</v>
      </c>
      <c r="B96" s="282" t="s">
        <v>336</v>
      </c>
      <c r="C96" s="107" t="s">
        <v>29</v>
      </c>
    </row>
    <row r="97" spans="1:3">
      <c r="A97" s="107" t="s">
        <v>337</v>
      </c>
      <c r="B97" s="282" t="s">
        <v>338</v>
      </c>
      <c r="C97" s="107" t="s">
        <v>29</v>
      </c>
    </row>
    <row r="98" spans="1:3">
      <c r="A98" s="107" t="s">
        <v>339</v>
      </c>
      <c r="B98" s="282" t="s">
        <v>340</v>
      </c>
      <c r="C98" s="107" t="s">
        <v>29</v>
      </c>
    </row>
    <row r="100" spans="1:3">
      <c r="A100" s="107" t="s">
        <v>341</v>
      </c>
      <c r="B100" s="282" t="s">
        <v>342</v>
      </c>
      <c r="C100" s="107" t="s">
        <v>77</v>
      </c>
    </row>
    <row r="101" spans="1:3">
      <c r="A101" s="107" t="s">
        <v>343</v>
      </c>
      <c r="B101" s="282" t="s">
        <v>344</v>
      </c>
      <c r="C101" s="107" t="s">
        <v>77</v>
      </c>
    </row>
    <row r="102" spans="1:3">
      <c r="A102" s="107" t="s">
        <v>345</v>
      </c>
      <c r="B102" s="282" t="s">
        <v>346</v>
      </c>
      <c r="C102" s="107" t="s">
        <v>77</v>
      </c>
    </row>
    <row r="103" spans="1:3">
      <c r="A103" s="107" t="s">
        <v>347</v>
      </c>
      <c r="B103" s="282" t="s">
        <v>348</v>
      </c>
      <c r="C103" s="107" t="s">
        <v>77</v>
      </c>
    </row>
    <row r="104" spans="1:3">
      <c r="A104" s="107" t="s">
        <v>349</v>
      </c>
      <c r="B104" s="282" t="s">
        <v>350</v>
      </c>
      <c r="C104" s="107" t="s">
        <v>77</v>
      </c>
    </row>
    <row r="105" spans="1:3">
      <c r="A105" s="107" t="s">
        <v>351</v>
      </c>
      <c r="B105" s="282" t="s">
        <v>352</v>
      </c>
      <c r="C105" s="107" t="s">
        <v>77</v>
      </c>
    </row>
    <row r="106" spans="1:3">
      <c r="A106" s="107" t="s">
        <v>353</v>
      </c>
      <c r="B106" s="282" t="s">
        <v>354</v>
      </c>
      <c r="C106" s="107" t="s">
        <v>77</v>
      </c>
    </row>
    <row r="107" spans="1:3">
      <c r="A107" s="107" t="s">
        <v>355</v>
      </c>
      <c r="B107" s="282" t="s">
        <v>356</v>
      </c>
      <c r="C107" s="107" t="s">
        <v>77</v>
      </c>
    </row>
    <row r="108" spans="1:3">
      <c r="A108" s="107" t="s">
        <v>357</v>
      </c>
      <c r="B108" s="282" t="s">
        <v>358</v>
      </c>
      <c r="C108" s="107" t="s">
        <v>77</v>
      </c>
    </row>
    <row r="109" spans="1:3">
      <c r="A109" s="214" t="s">
        <v>359</v>
      </c>
      <c r="B109" s="282" t="s">
        <v>360</v>
      </c>
      <c r="C109" s="107" t="s">
        <v>77</v>
      </c>
    </row>
    <row r="110" spans="1:3">
      <c r="A110" s="107" t="s">
        <v>361</v>
      </c>
      <c r="B110" s="282" t="s">
        <v>362</v>
      </c>
      <c r="C110" s="107" t="s">
        <v>77</v>
      </c>
    </row>
    <row r="111" spans="1:3">
      <c r="A111" s="107" t="s">
        <v>363</v>
      </c>
      <c r="B111" s="282" t="s">
        <v>364</v>
      </c>
      <c r="C111" s="107" t="s">
        <v>77</v>
      </c>
    </row>
    <row r="112" spans="1:3">
      <c r="A112" s="107" t="s">
        <v>365</v>
      </c>
      <c r="B112" s="282" t="s">
        <v>366</v>
      </c>
      <c r="C112" s="107" t="s">
        <v>77</v>
      </c>
    </row>
    <row r="113" spans="1:3">
      <c r="A113" s="107" t="s">
        <v>367</v>
      </c>
      <c r="B113" s="282" t="s">
        <v>368</v>
      </c>
      <c r="C113" s="107" t="s">
        <v>77</v>
      </c>
    </row>
    <row r="114" spans="1:3">
      <c r="A114" s="107" t="s">
        <v>369</v>
      </c>
      <c r="B114" s="282" t="s">
        <v>370</v>
      </c>
      <c r="C114" s="107" t="s">
        <v>77</v>
      </c>
    </row>
    <row r="115" spans="1:3">
      <c r="A115" s="107" t="s">
        <v>371</v>
      </c>
      <c r="B115" s="282" t="s">
        <v>372</v>
      </c>
      <c r="C115" s="107" t="s">
        <v>77</v>
      </c>
    </row>
    <row r="116" spans="1:3">
      <c r="A116" s="107" t="s">
        <v>373</v>
      </c>
      <c r="B116" s="282" t="s">
        <v>374</v>
      </c>
      <c r="C116" s="107" t="s">
        <v>77</v>
      </c>
    </row>
    <row r="117" spans="1:3">
      <c r="A117" s="107" t="s">
        <v>375</v>
      </c>
      <c r="B117" s="282" t="s">
        <v>376</v>
      </c>
      <c r="C117" s="107" t="s">
        <v>77</v>
      </c>
    </row>
    <row r="118" spans="1:3">
      <c r="A118" s="107" t="s">
        <v>377</v>
      </c>
      <c r="B118" s="282" t="s">
        <v>378</v>
      </c>
      <c r="C118" s="107" t="s">
        <v>77</v>
      </c>
    </row>
    <row r="119" spans="1:3">
      <c r="A119" s="107" t="s">
        <v>379</v>
      </c>
      <c r="B119" s="282" t="s">
        <v>380</v>
      </c>
      <c r="C119" s="107" t="s">
        <v>77</v>
      </c>
    </row>
    <row r="120" spans="1:3">
      <c r="A120" s="107" t="s">
        <v>381</v>
      </c>
      <c r="B120" s="282" t="s">
        <v>382</v>
      </c>
      <c r="C120" s="107" t="s">
        <v>77</v>
      </c>
    </row>
    <row r="121" spans="1:3">
      <c r="A121" s="107" t="s">
        <v>383</v>
      </c>
      <c r="B121" s="282" t="s">
        <v>384</v>
      </c>
      <c r="C121" s="107" t="s">
        <v>77</v>
      </c>
    </row>
    <row r="122" spans="1:3">
      <c r="A122" s="107" t="s">
        <v>385</v>
      </c>
      <c r="B122" s="282" t="s">
        <v>386</v>
      </c>
      <c r="C122" s="107" t="s">
        <v>77</v>
      </c>
    </row>
    <row r="123" spans="1:3">
      <c r="A123" s="107" t="s">
        <v>387</v>
      </c>
      <c r="B123" s="282" t="s">
        <v>388</v>
      </c>
      <c r="C123" s="107" t="s">
        <v>77</v>
      </c>
    </row>
    <row r="124" spans="1:3">
      <c r="A124" s="107" t="s">
        <v>389</v>
      </c>
      <c r="B124" s="282" t="s">
        <v>390</v>
      </c>
      <c r="C124" s="107" t="s">
        <v>77</v>
      </c>
    </row>
    <row r="125" spans="1:3">
      <c r="A125" s="107" t="s">
        <v>391</v>
      </c>
      <c r="B125" s="282" t="s">
        <v>392</v>
      </c>
      <c r="C125" s="107" t="s">
        <v>77</v>
      </c>
    </row>
    <row r="126" spans="1:3">
      <c r="A126" s="107" t="s">
        <v>393</v>
      </c>
      <c r="B126" s="282" t="s">
        <v>394</v>
      </c>
      <c r="C126" s="107" t="s">
        <v>77</v>
      </c>
    </row>
    <row r="127" spans="1:3">
      <c r="A127" s="107" t="s">
        <v>395</v>
      </c>
      <c r="B127" s="282" t="s">
        <v>396</v>
      </c>
      <c r="C127" s="107" t="s">
        <v>77</v>
      </c>
    </row>
    <row r="128" spans="1:3">
      <c r="A128" s="107" t="s">
        <v>397</v>
      </c>
      <c r="B128" s="282" t="s">
        <v>398</v>
      </c>
      <c r="C128" s="107" t="s">
        <v>77</v>
      </c>
    </row>
    <row r="129" spans="1:3">
      <c r="A129" s="107" t="s">
        <v>399</v>
      </c>
      <c r="B129" s="282" t="s">
        <v>400</v>
      </c>
      <c r="C129" s="107" t="s">
        <v>77</v>
      </c>
    </row>
    <row r="130" spans="1:3">
      <c r="A130" s="107" t="s">
        <v>401</v>
      </c>
      <c r="B130" s="282" t="s">
        <v>402</v>
      </c>
      <c r="C130" s="107" t="s">
        <v>77</v>
      </c>
    </row>
    <row r="131" spans="1:3">
      <c r="A131" s="107" t="s">
        <v>403</v>
      </c>
      <c r="B131" s="282" t="s">
        <v>404</v>
      </c>
      <c r="C131" s="107" t="s">
        <v>77</v>
      </c>
    </row>
    <row r="132" spans="1:3">
      <c r="A132" s="107" t="s">
        <v>405</v>
      </c>
      <c r="B132" s="282" t="s">
        <v>406</v>
      </c>
      <c r="C132" s="107" t="s">
        <v>77</v>
      </c>
    </row>
    <row r="134" spans="1:3">
      <c r="A134" s="107" t="s">
        <v>407</v>
      </c>
      <c r="B134" s="282" t="s">
        <v>408</v>
      </c>
      <c r="C134" s="107" t="s">
        <v>409</v>
      </c>
    </row>
    <row r="135" spans="1:3">
      <c r="A135" s="107" t="s">
        <v>410</v>
      </c>
      <c r="B135" s="282" t="s">
        <v>411</v>
      </c>
      <c r="C135" s="107" t="s">
        <v>409</v>
      </c>
    </row>
    <row r="136" spans="1:3">
      <c r="A136" s="215" t="s">
        <v>412</v>
      </c>
      <c r="B136" s="282" t="s">
        <v>413</v>
      </c>
      <c r="C136" s="107" t="s">
        <v>409</v>
      </c>
    </row>
    <row r="137" spans="1:3">
      <c r="A137" s="107" t="s">
        <v>414</v>
      </c>
      <c r="B137" s="282" t="s">
        <v>415</v>
      </c>
      <c r="C137" s="107" t="s">
        <v>409</v>
      </c>
    </row>
    <row r="138" spans="1:3">
      <c r="A138" s="107" t="s">
        <v>416</v>
      </c>
      <c r="B138" s="213" t="s">
        <v>417</v>
      </c>
      <c r="C138" s="107" t="s">
        <v>409</v>
      </c>
    </row>
    <row r="139" spans="1:3">
      <c r="A139" s="107" t="s">
        <v>418</v>
      </c>
      <c r="B139" s="282" t="s">
        <v>419</v>
      </c>
      <c r="C139" s="107" t="s">
        <v>409</v>
      </c>
    </row>
    <row r="140" spans="1:3">
      <c r="A140" s="107" t="s">
        <v>420</v>
      </c>
      <c r="B140" s="282" t="s">
        <v>421</v>
      </c>
      <c r="C140" s="107" t="s">
        <v>409</v>
      </c>
    </row>
    <row r="141" spans="1:3">
      <c r="A141" s="107" t="s">
        <v>422</v>
      </c>
      <c r="B141" s="282" t="s">
        <v>423</v>
      </c>
      <c r="C141" s="107" t="s">
        <v>409</v>
      </c>
    </row>
    <row r="143" spans="1:3">
      <c r="A143" s="107" t="s">
        <v>424</v>
      </c>
      <c r="B143" s="282" t="s">
        <v>425</v>
      </c>
      <c r="C143" s="107" t="s">
        <v>45</v>
      </c>
    </row>
    <row r="144" spans="1:3">
      <c r="A144" s="107" t="s">
        <v>426</v>
      </c>
      <c r="B144" s="282" t="s">
        <v>427</v>
      </c>
      <c r="C144" s="107" t="s">
        <v>45</v>
      </c>
    </row>
    <row r="145" spans="1:3">
      <c r="A145" s="107" t="s">
        <v>428</v>
      </c>
      <c r="B145" s="282" t="s">
        <v>429</v>
      </c>
      <c r="C145" s="107" t="s">
        <v>45</v>
      </c>
    </row>
    <row r="146" spans="1:3">
      <c r="A146" s="107" t="s">
        <v>430</v>
      </c>
      <c r="B146" s="282" t="s">
        <v>431</v>
      </c>
      <c r="C146" s="107" t="s">
        <v>45</v>
      </c>
    </row>
    <row r="147" spans="1:3">
      <c r="A147" s="107" t="s">
        <v>432</v>
      </c>
      <c r="B147" s="282" t="s">
        <v>433</v>
      </c>
      <c r="C147" s="107" t="s">
        <v>45</v>
      </c>
    </row>
    <row r="148" spans="1:3">
      <c r="A148" s="107" t="s">
        <v>434</v>
      </c>
      <c r="B148" s="282" t="s">
        <v>435</v>
      </c>
      <c r="C148" s="107" t="s">
        <v>45</v>
      </c>
    </row>
    <row r="149" spans="1:3">
      <c r="A149" s="107" t="s">
        <v>436</v>
      </c>
      <c r="B149" s="282" t="s">
        <v>437</v>
      </c>
      <c r="C149" s="107" t="s">
        <v>45</v>
      </c>
    </row>
    <row r="150" spans="1:3">
      <c r="A150" s="107" t="s">
        <v>438</v>
      </c>
      <c r="B150" s="282" t="s">
        <v>439</v>
      </c>
      <c r="C150" s="107" t="s">
        <v>45</v>
      </c>
    </row>
    <row r="151" spans="1:3">
      <c r="A151" s="107" t="s">
        <v>440</v>
      </c>
      <c r="B151" s="282" t="s">
        <v>441</v>
      </c>
      <c r="C151" s="107" t="s">
        <v>45</v>
      </c>
    </row>
    <row r="152" spans="1:3">
      <c r="A152" s="107" t="s">
        <v>442</v>
      </c>
      <c r="B152" s="282" t="s">
        <v>443</v>
      </c>
      <c r="C152" s="107" t="s">
        <v>45</v>
      </c>
    </row>
    <row r="153" spans="1:3">
      <c r="A153" s="214" t="s">
        <v>444</v>
      </c>
      <c r="B153" s="282" t="s">
        <v>445</v>
      </c>
      <c r="C153" s="107" t="s">
        <v>45</v>
      </c>
    </row>
    <row r="154" spans="1:3">
      <c r="A154" s="214"/>
    </row>
    <row r="155" spans="1:3">
      <c r="A155" s="107" t="s">
        <v>446</v>
      </c>
      <c r="B155" s="282" t="s">
        <v>447</v>
      </c>
      <c r="C155" s="107" t="s">
        <v>68</v>
      </c>
    </row>
    <row r="156" spans="1:3">
      <c r="A156" s="107" t="s">
        <v>448</v>
      </c>
      <c r="B156" s="282" t="s">
        <v>449</v>
      </c>
      <c r="C156" s="107" t="s">
        <v>68</v>
      </c>
    </row>
    <row r="157" spans="1:3">
      <c r="A157" s="107" t="s">
        <v>450</v>
      </c>
      <c r="B157" s="282" t="s">
        <v>451</v>
      </c>
      <c r="C157" s="107" t="s">
        <v>68</v>
      </c>
    </row>
    <row r="158" spans="1:3">
      <c r="A158" s="107" t="s">
        <v>452</v>
      </c>
      <c r="B158" s="282" t="s">
        <v>453</v>
      </c>
      <c r="C158" s="107" t="s">
        <v>68</v>
      </c>
    </row>
    <row r="159" spans="1:3">
      <c r="A159" s="107" t="s">
        <v>454</v>
      </c>
      <c r="B159" s="282" t="s">
        <v>455</v>
      </c>
      <c r="C159" s="107" t="s">
        <v>68</v>
      </c>
    </row>
    <row r="160" spans="1:3">
      <c r="A160" s="107" t="s">
        <v>454</v>
      </c>
      <c r="B160" s="282" t="s">
        <v>456</v>
      </c>
      <c r="C160" s="107" t="s">
        <v>68</v>
      </c>
    </row>
    <row r="161" spans="1:3">
      <c r="A161" s="107" t="s">
        <v>457</v>
      </c>
      <c r="B161" s="282" t="s">
        <v>458</v>
      </c>
      <c r="C161" s="107" t="s">
        <v>68</v>
      </c>
    </row>
    <row r="162" spans="1:3">
      <c r="A162" s="107" t="s">
        <v>459</v>
      </c>
      <c r="B162" s="282" t="s">
        <v>460</v>
      </c>
      <c r="C162" s="107" t="s">
        <v>68</v>
      </c>
    </row>
    <row r="163" spans="1:3">
      <c r="A163" s="107" t="s">
        <v>461</v>
      </c>
      <c r="B163" s="282" t="s">
        <v>462</v>
      </c>
      <c r="C163" s="107" t="s">
        <v>68</v>
      </c>
    </row>
    <row r="164" spans="1:3">
      <c r="A164" s="107" t="s">
        <v>463</v>
      </c>
      <c r="B164" s="282" t="s">
        <v>464</v>
      </c>
      <c r="C164" s="107" t="s">
        <v>68</v>
      </c>
    </row>
    <row r="165" spans="1:3">
      <c r="A165" s="107" t="s">
        <v>465</v>
      </c>
      <c r="B165" s="282" t="s">
        <v>466</v>
      </c>
      <c r="C165" s="107" t="s">
        <v>68</v>
      </c>
    </row>
    <row r="166" spans="1:3">
      <c r="A166" s="107" t="s">
        <v>467</v>
      </c>
      <c r="B166" s="282" t="s">
        <v>468</v>
      </c>
      <c r="C166" s="107" t="s">
        <v>68</v>
      </c>
    </row>
    <row r="167" spans="1:3">
      <c r="A167" s="107" t="s">
        <v>469</v>
      </c>
      <c r="B167" s="282" t="s">
        <v>470</v>
      </c>
      <c r="C167" s="107" t="s">
        <v>68</v>
      </c>
    </row>
    <row r="168" spans="1:3">
      <c r="A168" s="107" t="s">
        <v>471</v>
      </c>
      <c r="B168" s="282" t="s">
        <v>472</v>
      </c>
      <c r="C168" s="107" t="s">
        <v>68</v>
      </c>
    </row>
    <row r="170" spans="1:3">
      <c r="A170" s="107" t="s">
        <v>473</v>
      </c>
      <c r="B170" s="282" t="s">
        <v>474</v>
      </c>
      <c r="C170" s="107" t="s">
        <v>51</v>
      </c>
    </row>
    <row r="171" spans="1:3">
      <c r="A171" s="107" t="s">
        <v>475</v>
      </c>
      <c r="B171" s="282" t="s">
        <v>476</v>
      </c>
      <c r="C171" s="107" t="s">
        <v>51</v>
      </c>
    </row>
    <row r="172" spans="1:3">
      <c r="A172" s="107" t="s">
        <v>477</v>
      </c>
      <c r="B172" s="282" t="s">
        <v>478</v>
      </c>
      <c r="C172" s="107" t="s">
        <v>51</v>
      </c>
    </row>
    <row r="173" spans="1:3">
      <c r="A173" s="107" t="s">
        <v>479</v>
      </c>
      <c r="B173" s="282" t="s">
        <v>480</v>
      </c>
      <c r="C173" s="107" t="s">
        <v>51</v>
      </c>
    </row>
    <row r="174" spans="1:3">
      <c r="A174" s="214" t="s">
        <v>481</v>
      </c>
      <c r="B174" s="282" t="s">
        <v>482</v>
      </c>
      <c r="C174" s="107" t="s">
        <v>51</v>
      </c>
    </row>
    <row r="175" spans="1:3">
      <c r="A175" s="216" t="s">
        <v>483</v>
      </c>
      <c r="B175" s="282" t="s">
        <v>484</v>
      </c>
      <c r="C175" s="107" t="s">
        <v>51</v>
      </c>
    </row>
    <row r="176" spans="1:3">
      <c r="A176" s="107" t="s">
        <v>485</v>
      </c>
      <c r="B176" s="282" t="s">
        <v>486</v>
      </c>
      <c r="C176" s="107" t="s">
        <v>51</v>
      </c>
    </row>
    <row r="178" spans="1:3">
      <c r="A178" s="107" t="s">
        <v>487</v>
      </c>
      <c r="B178" s="213" t="s">
        <v>488</v>
      </c>
      <c r="C178" s="107" t="s">
        <v>41</v>
      </c>
    </row>
    <row r="179" spans="1:3">
      <c r="A179" s="107" t="s">
        <v>489</v>
      </c>
      <c r="B179" s="282" t="s">
        <v>490</v>
      </c>
      <c r="C179" s="107" t="s">
        <v>41</v>
      </c>
    </row>
    <row r="180" spans="1:3">
      <c r="A180" s="107" t="s">
        <v>491</v>
      </c>
      <c r="B180" s="282" t="s">
        <v>492</v>
      </c>
      <c r="C180" s="107" t="s">
        <v>41</v>
      </c>
    </row>
    <row r="181" spans="1:3">
      <c r="A181" s="107" t="s">
        <v>493</v>
      </c>
      <c r="B181" s="282" t="s">
        <v>494</v>
      </c>
      <c r="C181" s="107" t="s">
        <v>41</v>
      </c>
    </row>
    <row r="182" spans="1:3">
      <c r="A182" s="107" t="s">
        <v>495</v>
      </c>
      <c r="B182" s="282" t="s">
        <v>496</v>
      </c>
      <c r="C182" s="107" t="s">
        <v>41</v>
      </c>
    </row>
    <row r="183" spans="1:3">
      <c r="A183" s="107" t="s">
        <v>497</v>
      </c>
      <c r="B183" s="282" t="s">
        <v>498</v>
      </c>
      <c r="C183" s="107" t="s">
        <v>41</v>
      </c>
    </row>
    <row r="184" spans="1:3">
      <c r="A184" s="107" t="s">
        <v>499</v>
      </c>
      <c r="B184" s="282" t="s">
        <v>500</v>
      </c>
      <c r="C184" s="107" t="s">
        <v>41</v>
      </c>
    </row>
    <row r="185" spans="1:3">
      <c r="A185" s="107" t="s">
        <v>501</v>
      </c>
      <c r="B185" s="282" t="s">
        <v>502</v>
      </c>
      <c r="C185" s="107" t="s">
        <v>41</v>
      </c>
    </row>
    <row r="186" spans="1:3">
      <c r="A186" s="107" t="s">
        <v>503</v>
      </c>
      <c r="B186" s="282" t="s">
        <v>504</v>
      </c>
      <c r="C186" s="107" t="s">
        <v>41</v>
      </c>
    </row>
    <row r="187" spans="1:3">
      <c r="A187" s="215" t="s">
        <v>505</v>
      </c>
      <c r="B187" s="282" t="s">
        <v>506</v>
      </c>
      <c r="C187" s="107" t="s">
        <v>41</v>
      </c>
    </row>
    <row r="188" spans="1:3">
      <c r="A188" s="215" t="s">
        <v>507</v>
      </c>
      <c r="B188" s="282" t="s">
        <v>508</v>
      </c>
      <c r="C188" s="107" t="s">
        <v>41</v>
      </c>
    </row>
    <row r="189" spans="1:3">
      <c r="A189" s="215" t="s">
        <v>509</v>
      </c>
      <c r="B189" s="282" t="s">
        <v>510</v>
      </c>
      <c r="C189" s="107" t="s">
        <v>41</v>
      </c>
    </row>
    <row r="190" spans="1:3">
      <c r="A190" s="107" t="s">
        <v>511</v>
      </c>
      <c r="B190" s="282" t="s">
        <v>512</v>
      </c>
      <c r="C190" s="107" t="s">
        <v>41</v>
      </c>
    </row>
    <row r="191" spans="1:3">
      <c r="A191" s="107" t="s">
        <v>513</v>
      </c>
      <c r="B191" s="282" t="s">
        <v>514</v>
      </c>
      <c r="C191" s="107" t="s">
        <v>41</v>
      </c>
    </row>
    <row r="192" spans="1:3">
      <c r="A192" s="107" t="s">
        <v>515</v>
      </c>
      <c r="B192" s="282" t="s">
        <v>516</v>
      </c>
      <c r="C192" s="107" t="s">
        <v>41</v>
      </c>
    </row>
    <row r="193" spans="1:3">
      <c r="A193" s="107" t="s">
        <v>517</v>
      </c>
      <c r="B193" s="282" t="s">
        <v>518</v>
      </c>
      <c r="C193" s="107" t="s">
        <v>41</v>
      </c>
    </row>
    <row r="194" spans="1:3">
      <c r="A194" s="107" t="s">
        <v>519</v>
      </c>
      <c r="B194" s="282" t="s">
        <v>520</v>
      </c>
      <c r="C194" s="107" t="s">
        <v>41</v>
      </c>
    </row>
    <row r="195" spans="1:3">
      <c r="A195" s="107" t="s">
        <v>521</v>
      </c>
      <c r="B195" s="282" t="s">
        <v>522</v>
      </c>
      <c r="C195" s="107" t="s">
        <v>41</v>
      </c>
    </row>
    <row r="196" spans="1:3">
      <c r="A196" s="107" t="s">
        <v>523</v>
      </c>
      <c r="B196" s="282" t="s">
        <v>524</v>
      </c>
      <c r="C196" s="107" t="s">
        <v>41</v>
      </c>
    </row>
    <row r="197" spans="1:3">
      <c r="A197" s="107" t="s">
        <v>525</v>
      </c>
      <c r="B197" s="282" t="s">
        <v>526</v>
      </c>
      <c r="C197" s="107" t="s">
        <v>41</v>
      </c>
    </row>
    <row r="198" spans="1:3">
      <c r="A198" s="107" t="s">
        <v>527</v>
      </c>
      <c r="B198" s="282" t="s">
        <v>528</v>
      </c>
      <c r="C198" s="107" t="s">
        <v>41</v>
      </c>
    </row>
    <row r="199" spans="1:3">
      <c r="A199" s="107" t="s">
        <v>529</v>
      </c>
      <c r="B199" s="282" t="s">
        <v>530</v>
      </c>
      <c r="C199" s="107" t="s">
        <v>41</v>
      </c>
    </row>
    <row r="201" spans="1:3">
      <c r="A201" s="107" t="s">
        <v>531</v>
      </c>
      <c r="B201" s="282" t="s">
        <v>532</v>
      </c>
      <c r="C201" s="107" t="s">
        <v>58</v>
      </c>
    </row>
    <row r="202" spans="1:3">
      <c r="A202" s="107" t="s">
        <v>533</v>
      </c>
      <c r="B202" s="282" t="s">
        <v>534</v>
      </c>
      <c r="C202" s="107" t="s">
        <v>58</v>
      </c>
    </row>
    <row r="203" spans="1:3">
      <c r="A203" s="214" t="s">
        <v>535</v>
      </c>
      <c r="B203" s="282" t="s">
        <v>536</v>
      </c>
      <c r="C203" s="107" t="s">
        <v>58</v>
      </c>
    </row>
    <row r="204" spans="1:3">
      <c r="A204" s="107" t="s">
        <v>537</v>
      </c>
      <c r="B204" s="282" t="s">
        <v>538</v>
      </c>
      <c r="C204" s="107" t="s">
        <v>58</v>
      </c>
    </row>
    <row r="205" spans="1:3">
      <c r="A205" s="107" t="s">
        <v>539</v>
      </c>
      <c r="B205" s="282" t="s">
        <v>540</v>
      </c>
      <c r="C205" s="107" t="s">
        <v>58</v>
      </c>
    </row>
    <row r="206" spans="1:3">
      <c r="B206" s="282" t="s">
        <v>541</v>
      </c>
      <c r="C206" s="107" t="s">
        <v>58</v>
      </c>
    </row>
    <row r="207" spans="1:3">
      <c r="B207" s="282" t="s">
        <v>542</v>
      </c>
      <c r="C207" s="107" t="s">
        <v>58</v>
      </c>
    </row>
    <row r="208" spans="1:3">
      <c r="B208" s="282" t="s">
        <v>543</v>
      </c>
      <c r="C208" s="107" t="s">
        <v>58</v>
      </c>
    </row>
    <row r="209" spans="1:3">
      <c r="A209" s="107" t="s">
        <v>544</v>
      </c>
      <c r="B209" s="282" t="s">
        <v>545</v>
      </c>
      <c r="C209" s="107" t="s">
        <v>58</v>
      </c>
    </row>
    <row r="210" spans="1:3">
      <c r="B210" s="282" t="s">
        <v>546</v>
      </c>
      <c r="C210" s="107" t="s">
        <v>58</v>
      </c>
    </row>
    <row r="211" spans="1:3">
      <c r="B211" s="282" t="s">
        <v>547</v>
      </c>
      <c r="C211" s="107" t="s">
        <v>58</v>
      </c>
    </row>
  </sheetData>
  <hyperlinks>
    <hyperlink ref="B2" r:id="rId1" xr:uid="{A3BF8DA3-4235-49F1-B09A-48A708E5E048}"/>
    <hyperlink ref="B3" r:id="rId2" xr:uid="{46D4593E-A656-4946-8D9D-710ABB02109F}"/>
    <hyperlink ref="B4" r:id="rId3" xr:uid="{07F17A0F-63E2-4EF4-B706-8C75F0702DDA}"/>
    <hyperlink ref="B5" r:id="rId4" xr:uid="{307162C9-4162-4072-81CE-922B410DC768}"/>
    <hyperlink ref="B6" r:id="rId5" xr:uid="{C9394081-3874-43B9-8344-CDC5036FB952}"/>
    <hyperlink ref="B7" r:id="rId6" xr:uid="{4648BD56-84B0-4698-8603-EA74A4A1306D}"/>
    <hyperlink ref="B8" r:id="rId7" xr:uid="{6C214274-D03B-4AE3-802E-4625003CDDAB}"/>
    <hyperlink ref="B9" r:id="rId8" xr:uid="{988B9657-ECDF-4981-838C-DB4110350CDC}"/>
    <hyperlink ref="B10" r:id="rId9" xr:uid="{DFEA1227-5E45-4480-8EEA-202ECC4E41D0}"/>
    <hyperlink ref="B12" r:id="rId10" xr:uid="{B49A56A9-58B6-4E6F-B8C8-0F3DA552EE5B}"/>
    <hyperlink ref="B11" r:id="rId11" xr:uid="{09A9E3BD-2A12-4554-86A9-0201DBB7CD11}"/>
    <hyperlink ref="B20" r:id="rId12" xr:uid="{E3A6080A-2F0E-4763-8B2D-33974AFB4F97}"/>
    <hyperlink ref="B21" r:id="rId13" xr:uid="{1DF93529-8EDB-405A-93FE-2645A0F24824}"/>
    <hyperlink ref="B23" r:id="rId14" xr:uid="{B762031C-2B36-49FE-906E-13C3583DF5FB}"/>
    <hyperlink ref="B38" r:id="rId15" xr:uid="{3D161643-6DAB-4533-B66F-1F54A1E65758}"/>
    <hyperlink ref="B41" r:id="rId16" xr:uid="{4D2D09BF-39A6-4E28-A2CA-2D7815EC7DDA}"/>
    <hyperlink ref="B64" r:id="rId17" xr:uid="{77070144-95D5-46D3-A1D1-9D117473C942}"/>
    <hyperlink ref="B65" r:id="rId18" xr:uid="{76DC1B50-D400-4D35-BE0A-598816310161}"/>
    <hyperlink ref="B66" r:id="rId19" xr:uid="{614657CE-8180-429F-B0F8-54C537C4B478}"/>
    <hyperlink ref="B48" r:id="rId20" xr:uid="{F0B0A631-21FE-4DB2-B651-7EEB3BD84857}"/>
    <hyperlink ref="B49" r:id="rId21" xr:uid="{6B38DF90-15B7-44FE-ACF2-A650F73DE470}"/>
    <hyperlink ref="B50" r:id="rId22" xr:uid="{053D49EF-C808-4F0C-9313-926FDF883965}"/>
    <hyperlink ref="B53" r:id="rId23" xr:uid="{927563E5-A2A5-4892-B423-B76F65A5D7AB}"/>
    <hyperlink ref="B55" r:id="rId24" xr:uid="{BC5DC4B9-6A7B-4F03-B276-2AAF465B0D8E}"/>
    <hyperlink ref="B56" r:id="rId25" xr:uid="{1968F902-B85C-4E2B-801A-63BE54308AD1}"/>
    <hyperlink ref="B57" r:id="rId26" xr:uid="{88F13B46-9A30-4571-A49D-A821C7EACC3B}"/>
    <hyperlink ref="B59" r:id="rId27" xr:uid="{F1371B0F-CE5F-4976-A807-984B426C7C93}"/>
    <hyperlink ref="B60" r:id="rId28" xr:uid="{0BC04219-F5AD-4982-ACE8-6A5045AAC51B}"/>
    <hyperlink ref="B61" r:id="rId29" xr:uid="{23CF02F9-022A-442C-8201-1353DD17271B}"/>
    <hyperlink ref="B67" r:id="rId30" xr:uid="{F8202EC2-985D-4C23-8A00-047CBAAF115D}"/>
    <hyperlink ref="B72" r:id="rId31" xr:uid="{3C5D5AD6-0696-426C-B883-78EAD1ABC2A3}"/>
    <hyperlink ref="B76" r:id="rId32" xr:uid="{292C3977-6088-4155-AB8A-D11448B1033F}"/>
    <hyperlink ref="B77" r:id="rId33" xr:uid="{7B461E39-5D4A-41D2-8A4B-DD3B4AD68515}"/>
    <hyperlink ref="B87" r:id="rId34" xr:uid="{A8D48912-85B5-4BD2-9D1A-81D2336B228C}"/>
    <hyperlink ref="B88" r:id="rId35" xr:uid="{FE891AF4-8B74-4776-AF94-B47B0F7F1522}"/>
    <hyperlink ref="B78" r:id="rId36" xr:uid="{0BFBD46D-6BFA-45D8-8660-84357B114544}"/>
    <hyperlink ref="B92" r:id="rId37" xr:uid="{880AA4B3-2C2A-4672-AC93-B4F94ED28F2B}"/>
    <hyperlink ref="B43" r:id="rId38" xr:uid="{71C636E1-4B8F-462F-B089-CBBDB5570374}"/>
    <hyperlink ref="B44" r:id="rId39" xr:uid="{06373A12-9F82-4330-9E44-E9639375B7D8}"/>
    <hyperlink ref="B138" r:id="rId40" xr:uid="{7630E882-9AB3-4541-8FEE-39507AAD075E}"/>
    <hyperlink ref="A136" r:id="rId41" display="https://www.instagram.com/sailing_amrutha/" xr:uid="{EBAAAF90-A3A2-4701-8D59-80501FDF346C}"/>
    <hyperlink ref="B178" r:id="rId42" xr:uid="{D8CC05C7-5EED-4062-B5A1-E5369627409B}"/>
    <hyperlink ref="A187" r:id="rId43" display="https://www.instagram.com/alinanamazi/" xr:uid="{0F9025B9-0603-46EB-B773-4A156948D05F}"/>
    <hyperlink ref="B13" r:id="rId44" xr:uid="{DBC03938-A740-4AC7-9C5D-4D6043F021B7}"/>
    <hyperlink ref="B14" r:id="rId45" xr:uid="{86964E22-3AAF-4DB3-8E65-B2A07427C1B4}"/>
    <hyperlink ref="B15" r:id="rId46" xr:uid="{4F53D79E-D94A-496B-AEF8-268E0CD9E3DA}"/>
    <hyperlink ref="B16" r:id="rId47" xr:uid="{585E806A-A1EC-49BC-9AE9-99E1E1C66C64}"/>
    <hyperlink ref="B17" r:id="rId48" xr:uid="{BAE4102C-583F-436A-B386-27A2CD15162F}"/>
    <hyperlink ref="B18" r:id="rId49" xr:uid="{66E69A85-7CDB-4430-8D9C-3B58EE14E7E9}"/>
    <hyperlink ref="B19" r:id="rId50" xr:uid="{412B89A0-E29F-4244-AE87-30D20DA1AF4A}"/>
    <hyperlink ref="B24" r:id="rId51" xr:uid="{2774BD8C-BA8F-4A71-89E8-AC58B0C115D5}"/>
    <hyperlink ref="B25" r:id="rId52" xr:uid="{3581D1D0-C919-4F5D-B6AC-CDAC0390DC62}"/>
    <hyperlink ref="B26" r:id="rId53" xr:uid="{C9BD2907-5CD6-419E-807E-318133882F57}"/>
    <hyperlink ref="B28" r:id="rId54" xr:uid="{17100C8C-313B-4CA3-9563-B7728E77DD8D}"/>
    <hyperlink ref="B27" r:id="rId55" xr:uid="{87A72FC5-ACCC-4A82-92C3-0F6698EE4903}"/>
    <hyperlink ref="B29" r:id="rId56" xr:uid="{FB9065A5-B069-43FE-AA56-DAA1BF4FCD2A}"/>
    <hyperlink ref="B30" r:id="rId57" xr:uid="{BB1EC9C5-427F-4765-93C7-85B5A6286508}"/>
    <hyperlink ref="B34" r:id="rId58" xr:uid="{D6DD49A9-7C65-4DD2-A557-65BD749DA36E}"/>
    <hyperlink ref="B33" r:id="rId59" xr:uid="{79ED8EEA-B0FF-49BA-8DCD-472B8EF4704D}"/>
    <hyperlink ref="B35" r:id="rId60" xr:uid="{67CC75BE-38E8-418D-AE38-28FCF3216277}"/>
    <hyperlink ref="B36" r:id="rId61" xr:uid="{4F593C68-AED1-491B-B79A-E8A5858102D9}"/>
    <hyperlink ref="B32" r:id="rId62" xr:uid="{6440C4C4-8A95-4AD4-8441-44AE99DBAE05}"/>
    <hyperlink ref="B31" r:id="rId63" xr:uid="{62ACA3ED-F864-49AA-B42D-57B0A1340719}"/>
    <hyperlink ref="B37" r:id="rId64" xr:uid="{0AF12553-7D8A-4350-B5E7-CCE07F08A349}"/>
    <hyperlink ref="B39" r:id="rId65" xr:uid="{BF935A73-2047-4DC9-930B-0A94BD4E650B}"/>
    <hyperlink ref="B40" r:id="rId66" xr:uid="{DDF698D6-E04A-40AC-8A23-D5181D2ABC64}"/>
    <hyperlink ref="B63" r:id="rId67" xr:uid="{D5B4D5DE-30B9-4897-B4ED-2288BF720E53}"/>
    <hyperlink ref="B62" r:id="rId68" xr:uid="{30FDFAEC-400A-4EF5-9435-C26926110C64}"/>
    <hyperlink ref="B58" r:id="rId69" xr:uid="{B8116013-7904-4017-8C1F-0F8ACFE4F721}"/>
    <hyperlink ref="B54" r:id="rId70" xr:uid="{4B1143AE-7920-4D58-A72B-578B03F4CD6B}"/>
    <hyperlink ref="B51" r:id="rId71" xr:uid="{0BD59D19-1088-4EEE-A7A7-39B6CCE9A1DF}"/>
    <hyperlink ref="B52" r:id="rId72" xr:uid="{1185D9A8-55F8-46FF-A863-4DCE553C2BE9}"/>
    <hyperlink ref="B68" r:id="rId73" xr:uid="{D5DA5F03-A83E-4D5B-924A-176365BABDC4}"/>
    <hyperlink ref="B69" r:id="rId74" xr:uid="{30048181-C3A6-4946-831D-EE5C1E47BBB5}"/>
    <hyperlink ref="B70" r:id="rId75" xr:uid="{C2CE9FB6-B310-4959-B14F-C1638D170E49}"/>
    <hyperlink ref="B71" r:id="rId76" xr:uid="{4EFF952D-E746-49E4-A0B4-E8C7BBF36906}"/>
    <hyperlink ref="B73" r:id="rId77" xr:uid="{97B019A0-3386-46FA-9A90-D7EC6141B3A1}"/>
    <hyperlink ref="B74" r:id="rId78" xr:uid="{61DA0AEF-E2B6-4EFA-BCEE-217E2B9F6BD3}"/>
    <hyperlink ref="B75" r:id="rId79" xr:uid="{3D99B77C-9A20-4556-8A8B-05EE9EA1341C}"/>
    <hyperlink ref="B79" r:id="rId80" xr:uid="{0BB3C53A-682E-4241-A5B5-1A2C08E5F53F}"/>
    <hyperlink ref="B81" r:id="rId81" xr:uid="{0E5D4D32-C079-44FC-90EE-FA1D219DBD19}"/>
    <hyperlink ref="B82" r:id="rId82" xr:uid="{AACBB56C-253F-4ADA-8B3E-979EBA46EDEA}"/>
    <hyperlink ref="B83" r:id="rId83" xr:uid="{D2286A88-FE30-4564-BE2A-E849FA889D68}"/>
    <hyperlink ref="B84" r:id="rId84" xr:uid="{5C2FD20E-BEB9-4E0F-8E8E-B6A05E1B6506}"/>
    <hyperlink ref="B85" r:id="rId85" xr:uid="{1F8A5190-B086-4C0D-84C8-8BB28AA2B85E}"/>
    <hyperlink ref="B86" r:id="rId86" xr:uid="{39162915-EA4E-4C48-9E24-116DEB94D7AE}"/>
    <hyperlink ref="B89" r:id="rId87" xr:uid="{C69D9EDF-897C-4972-9383-D9A94256BCF4}"/>
    <hyperlink ref="B90" r:id="rId88" xr:uid="{05B2DC1A-4E8B-46FD-899F-C4F239A73181}"/>
    <hyperlink ref="B91" r:id="rId89" xr:uid="{2E2DEA00-04B2-49A6-936B-CCA46356A133}"/>
    <hyperlink ref="B93" r:id="rId90" xr:uid="{14BE7C95-1929-4CF0-B822-693FD7330C29}"/>
    <hyperlink ref="B94" r:id="rId91" xr:uid="{782E7390-AAA9-48B1-9E9A-385A6E6C47CB}"/>
    <hyperlink ref="B95" r:id="rId92" xr:uid="{4B361500-5D19-4DE4-9A01-FFD3B32D987D}"/>
    <hyperlink ref="B96" r:id="rId93" xr:uid="{A96D7C05-7A9A-4BFA-B6A8-02393854B4D9}"/>
    <hyperlink ref="B97" r:id="rId94" xr:uid="{385F91A0-9CEE-42DD-89BA-E3EB6F67A357}"/>
    <hyperlink ref="B98" r:id="rId95" xr:uid="{7C87FF55-988F-4BB7-903E-844BE1C5D704}"/>
    <hyperlink ref="B100" r:id="rId96" xr:uid="{42267B9F-3FBD-488F-BBFB-41DAEC72E3AB}"/>
    <hyperlink ref="B101" r:id="rId97" xr:uid="{FE8338A2-1203-442A-A990-46B4F3A594F2}"/>
    <hyperlink ref="B102" r:id="rId98" xr:uid="{C5476BC9-E8D4-435C-BCA8-BF910BFDE70F}"/>
    <hyperlink ref="B103" r:id="rId99" xr:uid="{0B83BDC4-0CDB-426D-B9D4-C81444D1136F}"/>
    <hyperlink ref="B104" r:id="rId100" xr:uid="{72686160-BD3F-4921-BF7A-5F3D3D547CE7}"/>
    <hyperlink ref="B105" r:id="rId101" xr:uid="{766946D6-5BD4-4103-8AA0-CE27BE04CCF0}"/>
    <hyperlink ref="B106" r:id="rId102" xr:uid="{F02BCE63-80B9-4BB1-A79F-B149133EBDF7}"/>
    <hyperlink ref="B107" r:id="rId103" xr:uid="{1808379D-F498-42A3-83FC-0C3DD4B4FF60}"/>
    <hyperlink ref="B108" r:id="rId104" xr:uid="{931F31D7-F56D-4354-9A69-095A8B536123}"/>
    <hyperlink ref="B109" r:id="rId105" xr:uid="{6667CFB1-FBEC-4726-973E-D188E21399F5}"/>
    <hyperlink ref="B110" r:id="rId106" xr:uid="{F4BAC849-E26D-4653-AB10-C02BA0141970}"/>
    <hyperlink ref="B111" r:id="rId107" xr:uid="{4006A472-6CF8-4A24-9816-2AC3A68F460F}"/>
    <hyperlink ref="B112" r:id="rId108" xr:uid="{EC044FD6-09E3-4895-A11C-8B099842C8BC}"/>
    <hyperlink ref="B113" r:id="rId109" xr:uid="{B709C0D3-6392-46A6-BAB0-1ED7E870FFA5}"/>
    <hyperlink ref="B114" r:id="rId110" xr:uid="{7BF17CE5-7370-45BA-A1CD-D432DAB361ED}"/>
    <hyperlink ref="B115" r:id="rId111" xr:uid="{1EF3775F-51CD-4680-A0D1-E68B65398A66}"/>
    <hyperlink ref="B116" r:id="rId112" xr:uid="{EA8921E5-EC0B-45E6-B999-E7443778B3EE}"/>
    <hyperlink ref="B117" r:id="rId113" xr:uid="{7F846FA4-670D-494D-B58D-0742D18524E4}"/>
    <hyperlink ref="B118" r:id="rId114" xr:uid="{5C31DC66-6279-4974-B944-3E063BC3E476}"/>
    <hyperlink ref="B119" r:id="rId115" xr:uid="{B319AD9E-72B2-4DF0-82A9-AE0906A9CCC1}"/>
    <hyperlink ref="B120" r:id="rId116" xr:uid="{96B783CD-2C27-481D-9BD1-EE3131D91538}"/>
    <hyperlink ref="B121" r:id="rId117" xr:uid="{F39817A5-888E-48C6-8DDF-5F3410D19979}"/>
    <hyperlink ref="B122" r:id="rId118" xr:uid="{0F1499F4-420E-44B2-8D92-4484786FE5D9}"/>
    <hyperlink ref="B123" r:id="rId119" xr:uid="{41086122-6781-4C0F-B77A-00A26F573444}"/>
    <hyperlink ref="B124" r:id="rId120" xr:uid="{22A065DE-5A21-4362-8D3E-7152FA93838A}"/>
    <hyperlink ref="B125" r:id="rId121" xr:uid="{BF1568D1-FA3A-4364-85EF-90DB64B2A2AA}"/>
    <hyperlink ref="B126" r:id="rId122" xr:uid="{055432BB-4A61-4212-A733-62089C39944A}"/>
    <hyperlink ref="B127" r:id="rId123" xr:uid="{7D0B1D0D-5DCD-4B3D-944E-6669B220E01A}"/>
    <hyperlink ref="B128" r:id="rId124" xr:uid="{D9C58A8B-A3EC-4965-8543-E5B76E402A80}"/>
    <hyperlink ref="B129" r:id="rId125" xr:uid="{055CEA80-B4F9-447C-ABF1-6ECE42F967CB}"/>
    <hyperlink ref="B130" r:id="rId126" xr:uid="{D5D9EB01-BF85-4506-93D6-461AF3108097}"/>
    <hyperlink ref="B131" r:id="rId127" xr:uid="{F7C3CEB2-4A81-4859-B142-EAF70DE18948}"/>
    <hyperlink ref="B132" r:id="rId128" xr:uid="{6589996B-11BB-448B-A9FC-E88E861CCEC7}"/>
    <hyperlink ref="B134" r:id="rId129" xr:uid="{7A6D3EEB-74E6-4A2C-9204-DFB5E010D912}"/>
    <hyperlink ref="B135" r:id="rId130" xr:uid="{A69A2F41-30C9-467D-AC93-F2CF67EAC2BE}"/>
    <hyperlink ref="B136" r:id="rId131" xr:uid="{2729BE1B-5A80-4FE6-BA31-D855A0363B34}"/>
    <hyperlink ref="B137" r:id="rId132" xr:uid="{4D6C9F16-E644-4771-BEF5-64A451CB0625}"/>
    <hyperlink ref="B139" r:id="rId133" xr:uid="{B2175688-284A-447F-BD94-317A3CE1EC8C}"/>
    <hyperlink ref="B140" r:id="rId134" xr:uid="{B3899BBD-C675-4743-8144-4652E10AF867}"/>
    <hyperlink ref="B141" r:id="rId135" xr:uid="{3DB636FE-E82E-4783-8540-9F16485343ED}"/>
    <hyperlink ref="B143" r:id="rId136" xr:uid="{0834B4C3-E80E-4745-97CC-CECC3C4AC3CB}"/>
    <hyperlink ref="B144" r:id="rId137" xr:uid="{F12CE2A0-2947-4C66-8183-83FBE0731644}"/>
    <hyperlink ref="B145" r:id="rId138" xr:uid="{43C85A22-5268-4D9E-BC10-82402CE2EB54}"/>
    <hyperlink ref="B146" r:id="rId139" xr:uid="{207DA3F2-DFDD-488D-A237-935FE17D8917}"/>
    <hyperlink ref="B147" r:id="rId140" xr:uid="{3CB6C57E-84AE-4846-B9D3-5C74257E5A43}"/>
    <hyperlink ref="B148" r:id="rId141" xr:uid="{8455CC0A-C0EC-4533-9C94-A591A539BC71}"/>
    <hyperlink ref="B150" r:id="rId142" xr:uid="{2FCF0FFB-F07D-40FF-93D0-6AAE1E826428}"/>
    <hyperlink ref="B151" r:id="rId143" xr:uid="{675B5DF2-DA5A-4CBC-91D1-524BC850B53D}"/>
    <hyperlink ref="B152" r:id="rId144" xr:uid="{0B06F342-77E5-4943-94E7-FCEEF3645014}"/>
    <hyperlink ref="B155" r:id="rId145" xr:uid="{0025F55B-6E90-4509-BE8D-A126714E1B06}"/>
    <hyperlink ref="B156" r:id="rId146" xr:uid="{9B135F7E-11A8-4AA0-9A84-852240BB9A11}"/>
    <hyperlink ref="B157" r:id="rId147" xr:uid="{8661D9CB-025F-4A23-8B88-0169D0610305}"/>
    <hyperlink ref="B158" r:id="rId148" xr:uid="{76532A9C-0671-4373-92DC-5D17CCE338BE}"/>
    <hyperlink ref="B159" r:id="rId149" xr:uid="{04EC6ADC-53BD-47BB-B0CB-C3E110E7EB5C}"/>
    <hyperlink ref="B160" r:id="rId150" xr:uid="{813E3E23-A158-4B30-AA66-2DDDC7038953}"/>
    <hyperlink ref="B161" r:id="rId151" xr:uid="{D2C7BF81-D6A8-4601-8D63-3A9C7EE5A732}"/>
    <hyperlink ref="B162" r:id="rId152" xr:uid="{2FD44055-7611-40F7-9D06-7CDC78B414D9}"/>
    <hyperlink ref="B163" r:id="rId153" xr:uid="{792CA469-F1C2-418D-9CC6-8F1BC5734194}"/>
    <hyperlink ref="B164" r:id="rId154" xr:uid="{495AC4B5-BCA3-47F9-B8F5-85EF13309B29}"/>
    <hyperlink ref="B165" r:id="rId155" xr:uid="{4A95C679-2D99-46D5-8F39-DB52DA3ADB3B}"/>
    <hyperlink ref="B168" r:id="rId156" xr:uid="{B06CC51C-A8BB-4479-AAB5-0D587F782F67}"/>
    <hyperlink ref="B166" r:id="rId157" xr:uid="{8CFB2694-3AFA-4B21-B03A-8FC374027642}"/>
    <hyperlink ref="B167" r:id="rId158" xr:uid="{36C860CB-05EE-40E7-89D4-E1749CF61ED8}"/>
    <hyperlink ref="B153" r:id="rId159" xr:uid="{83137CF7-D403-4775-BFA0-6396CE0B72C3}"/>
    <hyperlink ref="B170" r:id="rId160" xr:uid="{58DB5A99-5C16-48F9-A8B1-778159AC1955}"/>
    <hyperlink ref="B171" r:id="rId161" xr:uid="{77063D0B-7D00-4C4C-AE01-A470018BD53D}"/>
    <hyperlink ref="B172" r:id="rId162" xr:uid="{CB790795-00FF-4285-BF6E-11D4C9378CCD}"/>
    <hyperlink ref="B174" r:id="rId163" xr:uid="{30C19C17-A8F2-4616-B110-F9974C59CBFD}"/>
    <hyperlink ref="B173" r:id="rId164" xr:uid="{3DE8EEA6-E96D-4E9B-84A0-D655F01C484A}"/>
    <hyperlink ref="B175" r:id="rId165" xr:uid="{12A84663-5842-4D05-8B52-463CAE6C67AC}"/>
    <hyperlink ref="B176" r:id="rId166" xr:uid="{C845FCED-53F2-4474-920F-054E5D5322E3}"/>
    <hyperlink ref="B179" r:id="rId167" xr:uid="{A27D3A3F-2AFE-4499-AF47-81CFDD658316}"/>
    <hyperlink ref="B180" r:id="rId168" xr:uid="{60F28D46-E367-4DBB-B21C-F5F31D0CE98E}"/>
    <hyperlink ref="B181" r:id="rId169" xr:uid="{805AFD60-37BF-4301-A329-B295ABDEE835}"/>
    <hyperlink ref="B184" r:id="rId170" xr:uid="{B11EBF1F-AB3B-447D-956E-C718B2AE7795}"/>
    <hyperlink ref="B183" r:id="rId171" xr:uid="{496549DA-C804-4CA6-9F43-456D9CB7976F}"/>
    <hyperlink ref="B182" r:id="rId172" xr:uid="{18E83787-5DE5-4330-8E8D-74E30F918E69}"/>
    <hyperlink ref="B185" r:id="rId173" xr:uid="{812A014A-D39C-450D-9498-E7556A02E567}"/>
    <hyperlink ref="B186" r:id="rId174" xr:uid="{191C07BF-D870-4854-ABDD-6B02D486148F}"/>
    <hyperlink ref="B187" r:id="rId175" xr:uid="{A09FB9BF-9633-4BE8-ACFB-4B50636A3403}"/>
    <hyperlink ref="B188" r:id="rId176" xr:uid="{1E3BEDC5-C818-4B6C-94AD-6652F0BEBFC7}"/>
    <hyperlink ref="B189" r:id="rId177" xr:uid="{D29AEB32-1CD9-4955-AB86-E8CEEB7381D0}"/>
    <hyperlink ref="B190" r:id="rId178" xr:uid="{63D8AEAC-A201-430B-BC65-30CFAA199640}"/>
    <hyperlink ref="B191" r:id="rId179" xr:uid="{6CD8ED54-33EE-4602-87D1-299C06CF7FD2}"/>
    <hyperlink ref="B192" r:id="rId180" xr:uid="{3D2F6867-C9F2-471A-9D41-1295ACEBA516}"/>
    <hyperlink ref="B193" r:id="rId181" xr:uid="{A5116043-2BAC-44BF-83B2-2AD85218384C}"/>
    <hyperlink ref="B194" r:id="rId182" xr:uid="{5B085353-2087-4992-95A3-916DCF3E1F76}"/>
    <hyperlink ref="B195" r:id="rId183" xr:uid="{8BD65F9E-30F6-4403-AD33-D2E3B75E45BC}"/>
    <hyperlink ref="B196" r:id="rId184" xr:uid="{2A7DA7E4-6AE0-4973-BA33-3005170CE305}"/>
    <hyperlink ref="B197" r:id="rId185" xr:uid="{393B4FA4-3AD6-45B9-A004-CA40636EB605}"/>
    <hyperlink ref="B198" r:id="rId186" xr:uid="{ECCD4ED2-9212-4E1E-BC4E-8160289D371D}"/>
    <hyperlink ref="B199" r:id="rId187" xr:uid="{1ABA8E3F-DB44-42A9-95D7-734E48485924}"/>
    <hyperlink ref="B201" r:id="rId188" xr:uid="{A3144B1F-1F19-4C2D-AEEC-312ABBF75FDF}"/>
    <hyperlink ref="B202" r:id="rId189" xr:uid="{18D1D5AB-C38A-4A2C-A222-4C28E5005869}"/>
    <hyperlink ref="B203" r:id="rId190" xr:uid="{09105FF0-BD8D-4AEA-BCB0-A366C845318A}"/>
    <hyperlink ref="B204" r:id="rId191" xr:uid="{CC0FFAC0-5FA1-400E-9F71-8BCCB7BAD884}"/>
    <hyperlink ref="B205" r:id="rId192" xr:uid="{49E456D5-18C9-43CD-A076-A023D878110D}"/>
    <hyperlink ref="B206" r:id="rId193" xr:uid="{4F82F132-DFD3-4C2D-BAA9-890CB47FB4E9}"/>
    <hyperlink ref="B207" r:id="rId194" xr:uid="{4D52F0E9-5379-4692-8BA4-263ADD39A026}"/>
    <hyperlink ref="B208" r:id="rId195" xr:uid="{7BA9168A-6BFA-4513-BAEB-2DDBCF43E8CF}"/>
    <hyperlink ref="B209" r:id="rId196" xr:uid="{E6CACCE0-1376-42D0-8C72-6A464828E187}"/>
    <hyperlink ref="B210" r:id="rId197" xr:uid="{15DBE484-55C8-4F8D-A608-4E8D80EB085E}"/>
    <hyperlink ref="B211" r:id="rId198" xr:uid="{3EFCCBDC-9C9F-406C-8889-5DE4DEDB9B6B}"/>
    <hyperlink ref="B149" r:id="rId199" xr:uid="{564BE043-C8C2-40C3-B500-1660BDB9D6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1F383-0E50-477A-9042-33550531651B}">
  <dimension ref="A1:S23"/>
  <sheetViews>
    <sheetView topLeftCell="A180" zoomScale="96" workbookViewId="0">
      <selection activeCell="B2" sqref="B2:D2"/>
    </sheetView>
  </sheetViews>
  <sheetFormatPr defaultRowHeight="14.5"/>
  <cols>
    <col min="2" max="2" width="16.7265625" customWidth="1"/>
    <col min="3" max="3" width="14.26953125" customWidth="1"/>
    <col min="4" max="4" width="15.54296875" customWidth="1"/>
    <col min="5" max="5" width="16.1796875" customWidth="1"/>
    <col min="6" max="6" width="15.54296875" customWidth="1"/>
    <col min="8" max="9" width="15.453125" customWidth="1"/>
    <col min="10" max="10" width="16" customWidth="1"/>
    <col min="11" max="11" width="17.81640625" customWidth="1"/>
    <col min="12" max="12" width="17.1796875" customWidth="1"/>
    <col min="13" max="13" width="18.26953125" customWidth="1"/>
    <col min="14" max="14" width="16.26953125" customWidth="1"/>
    <col min="15" max="15" width="17.54296875" customWidth="1"/>
    <col min="16" max="16" width="16.54296875" customWidth="1"/>
    <col min="17" max="17" width="17.81640625" customWidth="1"/>
    <col min="18" max="18" width="16.1796875" customWidth="1"/>
    <col min="19" max="19" width="20.1796875" customWidth="1"/>
  </cols>
  <sheetData>
    <row r="1" spans="1:19" s="222" customFormat="1" ht="29">
      <c r="A1" s="225" t="s">
        <v>548</v>
      </c>
      <c r="B1" s="223" t="s">
        <v>549</v>
      </c>
      <c r="C1" s="223" t="s">
        <v>550</v>
      </c>
      <c r="D1" s="295" t="s">
        <v>551</v>
      </c>
      <c r="E1" s="295" t="s">
        <v>552</v>
      </c>
      <c r="F1" s="295" t="s">
        <v>551</v>
      </c>
      <c r="G1" s="295" t="s">
        <v>553</v>
      </c>
      <c r="H1" s="295" t="s">
        <v>554</v>
      </c>
      <c r="I1" s="295" t="s">
        <v>555</v>
      </c>
      <c r="J1" s="295" t="s">
        <v>556</v>
      </c>
      <c r="K1" s="295" t="s">
        <v>557</v>
      </c>
      <c r="L1" s="295" t="s">
        <v>558</v>
      </c>
      <c r="M1" s="295" t="s">
        <v>559</v>
      </c>
      <c r="N1" s="295" t="s">
        <v>560</v>
      </c>
      <c r="O1" s="295" t="s">
        <v>561</v>
      </c>
      <c r="P1" s="295" t="s">
        <v>562</v>
      </c>
      <c r="Q1" s="295" t="s">
        <v>563</v>
      </c>
      <c r="R1" s="295" t="s">
        <v>564</v>
      </c>
      <c r="S1" s="295" t="s">
        <v>565</v>
      </c>
    </row>
    <row r="2" spans="1:19">
      <c r="A2" s="224">
        <v>1</v>
      </c>
    </row>
    <row r="3" spans="1:19">
      <c r="A3" s="224">
        <v>2</v>
      </c>
      <c r="B3" s="221"/>
    </row>
    <row r="4" spans="1:19">
      <c r="A4" s="224">
        <v>3</v>
      </c>
      <c r="B4" s="221"/>
    </row>
    <row r="5" spans="1:19">
      <c r="A5" s="224">
        <v>4</v>
      </c>
      <c r="B5" s="221"/>
    </row>
    <row r="6" spans="1:19">
      <c r="A6" s="224">
        <v>5</v>
      </c>
      <c r="B6" s="221"/>
    </row>
    <row r="7" spans="1:19">
      <c r="A7" s="224">
        <v>6</v>
      </c>
      <c r="B7" s="221"/>
    </row>
    <row r="8" spans="1:19">
      <c r="A8" s="224">
        <v>7</v>
      </c>
      <c r="B8" s="221"/>
    </row>
    <row r="9" spans="1:19">
      <c r="A9" s="224">
        <v>8</v>
      </c>
      <c r="B9" s="221"/>
    </row>
    <row r="10" spans="1:19">
      <c r="A10" s="224">
        <v>9</v>
      </c>
      <c r="B10" s="221"/>
    </row>
    <row r="11" spans="1:19">
      <c r="A11" s="224">
        <v>10</v>
      </c>
      <c r="B11" s="221"/>
    </row>
    <row r="12" spans="1:19">
      <c r="A12" s="224">
        <v>11</v>
      </c>
      <c r="B12" s="221"/>
    </row>
    <row r="13" spans="1:19">
      <c r="A13" s="224">
        <v>12</v>
      </c>
      <c r="B13" s="221"/>
    </row>
    <row r="14" spans="1:19">
      <c r="A14" s="224">
        <v>13</v>
      </c>
      <c r="B14" s="221"/>
    </row>
    <row r="15" spans="1:19">
      <c r="A15" s="224">
        <v>14</v>
      </c>
      <c r="B15" s="221"/>
    </row>
    <row r="16" spans="1:19">
      <c r="A16" s="224">
        <v>15</v>
      </c>
      <c r="B16" s="221"/>
    </row>
    <row r="17" spans="2:2">
      <c r="B17" s="221"/>
    </row>
    <row r="18" spans="2:2">
      <c r="B18" s="221"/>
    </row>
    <row r="19" spans="2:2">
      <c r="B19" s="221"/>
    </row>
    <row r="20" spans="2:2">
      <c r="B20" s="221"/>
    </row>
    <row r="21" spans="2:2">
      <c r="B21" s="221"/>
    </row>
    <row r="22" spans="2:2">
      <c r="B22" s="221"/>
    </row>
    <row r="23" spans="2:2">
      <c r="B23" s="2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76B30-4DE7-4CD9-AAE5-076429B852B3}">
  <dimension ref="A4:B29"/>
  <sheetViews>
    <sheetView topLeftCell="A9" workbookViewId="0">
      <selection activeCell="B29" sqref="B29"/>
    </sheetView>
  </sheetViews>
  <sheetFormatPr defaultRowHeight="14.5"/>
  <cols>
    <col min="1" max="1" width="12.453125" bestFit="1" customWidth="1"/>
    <col min="2" max="2" width="17" bestFit="1" customWidth="1"/>
  </cols>
  <sheetData>
    <row r="4" spans="1:2">
      <c r="A4" s="53" t="s">
        <v>118</v>
      </c>
      <c r="B4" t="s">
        <v>566</v>
      </c>
    </row>
    <row r="5" spans="1:2">
      <c r="A5" s="21" t="s">
        <v>567</v>
      </c>
      <c r="B5">
        <v>5</v>
      </c>
    </row>
    <row r="6" spans="1:2">
      <c r="A6" s="21" t="s">
        <v>568</v>
      </c>
      <c r="B6">
        <v>9</v>
      </c>
    </row>
    <row r="7" spans="1:2">
      <c r="A7" s="21" t="s">
        <v>569</v>
      </c>
      <c r="B7" s="374">
        <v>7</v>
      </c>
    </row>
    <row r="8" spans="1:2">
      <c r="A8" s="21" t="s">
        <v>570</v>
      </c>
      <c r="B8">
        <v>3</v>
      </c>
    </row>
    <row r="9" spans="1:2">
      <c r="A9" s="21" t="s">
        <v>571</v>
      </c>
      <c r="B9">
        <v>24</v>
      </c>
    </row>
    <row r="12" spans="1:2">
      <c r="A12" s="53" t="s">
        <v>118</v>
      </c>
      <c r="B12" t="s">
        <v>572</v>
      </c>
    </row>
    <row r="13" spans="1:2">
      <c r="A13" s="21" t="s">
        <v>106</v>
      </c>
      <c r="B13">
        <v>25.75</v>
      </c>
    </row>
    <row r="14" spans="1:2">
      <c r="A14" s="21" t="s">
        <v>105</v>
      </c>
      <c r="B14">
        <v>28.5</v>
      </c>
    </row>
    <row r="15" spans="1:2">
      <c r="A15" s="21" t="s">
        <v>104</v>
      </c>
      <c r="B15">
        <v>25.666666666666668</v>
      </c>
    </row>
    <row r="16" spans="1:2">
      <c r="A16" s="21" t="s">
        <v>571</v>
      </c>
      <c r="B16">
        <v>26.625</v>
      </c>
    </row>
    <row r="18" spans="1:2">
      <c r="A18" s="53" t="s">
        <v>118</v>
      </c>
      <c r="B18" t="s">
        <v>566</v>
      </c>
    </row>
    <row r="19" spans="1:2">
      <c r="A19" s="21" t="s">
        <v>27</v>
      </c>
      <c r="B19">
        <v>16</v>
      </c>
    </row>
    <row r="20" spans="1:2">
      <c r="A20" s="21" t="s">
        <v>34</v>
      </c>
      <c r="B20">
        <v>8</v>
      </c>
    </row>
    <row r="21" spans="1:2">
      <c r="A21" s="21" t="s">
        <v>571</v>
      </c>
      <c r="B21">
        <v>24</v>
      </c>
    </row>
    <row r="23" spans="1:2">
      <c r="A23" s="53" t="s">
        <v>118</v>
      </c>
      <c r="B23" t="s">
        <v>573</v>
      </c>
    </row>
    <row r="24" spans="1:2">
      <c r="A24" s="21" t="s">
        <v>44</v>
      </c>
      <c r="B24">
        <v>7</v>
      </c>
    </row>
    <row r="25" spans="1:2">
      <c r="A25" s="21" t="s">
        <v>40</v>
      </c>
      <c r="B25">
        <v>5</v>
      </c>
    </row>
    <row r="26" spans="1:2">
      <c r="A26" s="21" t="s">
        <v>50</v>
      </c>
      <c r="B26">
        <v>3</v>
      </c>
    </row>
    <row r="27" spans="1:2">
      <c r="A27" s="21" t="s">
        <v>35</v>
      </c>
      <c r="B27">
        <v>4</v>
      </c>
    </row>
    <row r="28" spans="1:2">
      <c r="A28" s="21" t="s">
        <v>28</v>
      </c>
      <c r="B28">
        <v>5</v>
      </c>
    </row>
    <row r="29" spans="1:2">
      <c r="A29" s="21" t="s">
        <v>571</v>
      </c>
      <c r="B29">
        <v>24</v>
      </c>
    </row>
  </sheetData>
  <pageMargins left="0.7" right="0.7" top="0.75" bottom="0.75" header="0.3" footer="0.3"/>
  <pageSetup orientation="portrait" horizontalDpi="360" verticalDpi="360" r:id="rId5"/>
  <drawing r:id="rId6"/>
  <extLst>
    <ext xmlns:x14="http://schemas.microsoft.com/office/spreadsheetml/2009/9/main" uri="{A8765BA9-456A-4dab-B4F3-ACF838C121DE}">
      <x14:slicerList>
        <x14:slicer r:id="rId7"/>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35FF4-58C6-4566-B5E9-83C2B63D4A11}">
  <dimension ref="A4:B8"/>
  <sheetViews>
    <sheetView workbookViewId="0"/>
  </sheetViews>
  <sheetFormatPr defaultRowHeight="14.5"/>
  <cols>
    <col min="1" max="1" width="12.453125" bestFit="1" customWidth="1"/>
    <col min="2" max="2" width="18.90625" bestFit="1" customWidth="1"/>
  </cols>
  <sheetData>
    <row r="4" spans="1:2">
      <c r="A4" s="53" t="s">
        <v>118</v>
      </c>
      <c r="B4" t="s">
        <v>574</v>
      </c>
    </row>
    <row r="5" spans="1:2">
      <c r="A5" s="21" t="s">
        <v>106</v>
      </c>
      <c r="B5">
        <v>4</v>
      </c>
    </row>
    <row r="6" spans="1:2">
      <c r="A6" s="21" t="s">
        <v>105</v>
      </c>
      <c r="B6">
        <v>8</v>
      </c>
    </row>
    <row r="7" spans="1:2">
      <c r="A7" s="21" t="s">
        <v>104</v>
      </c>
      <c r="B7">
        <v>12</v>
      </c>
    </row>
    <row r="8" spans="1:2">
      <c r="A8" s="21" t="s">
        <v>571</v>
      </c>
      <c r="B8">
        <v>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263BF-72A5-4CA9-8C52-1400CC7B34F5}">
  <dimension ref="A3:D28"/>
  <sheetViews>
    <sheetView workbookViewId="0">
      <selection activeCell="A10" sqref="A10"/>
    </sheetView>
  </sheetViews>
  <sheetFormatPr defaultRowHeight="14.5"/>
  <cols>
    <col min="1" max="1" width="19.08984375" bestFit="1" customWidth="1"/>
    <col min="2" max="2" width="17.90625" bestFit="1" customWidth="1"/>
    <col min="3" max="3" width="18.08984375" bestFit="1" customWidth="1"/>
    <col min="4" max="4" width="24.453125" bestFit="1" customWidth="1"/>
    <col min="5" max="5" width="20.54296875" bestFit="1" customWidth="1"/>
  </cols>
  <sheetData>
    <row r="3" spans="1:4">
      <c r="A3" s="53" t="s">
        <v>118</v>
      </c>
      <c r="B3" t="s">
        <v>575</v>
      </c>
      <c r="C3" t="s">
        <v>576</v>
      </c>
      <c r="D3" t="s">
        <v>577</v>
      </c>
    </row>
    <row r="4" spans="1:4">
      <c r="A4" s="21" t="s">
        <v>25</v>
      </c>
      <c r="B4" s="177">
        <v>30900</v>
      </c>
      <c r="C4" s="177">
        <v>313700</v>
      </c>
      <c r="D4" s="54">
        <v>1.03E-2</v>
      </c>
    </row>
    <row r="5" spans="1:4">
      <c r="A5" s="21" t="s">
        <v>75</v>
      </c>
      <c r="B5" s="177">
        <v>29000</v>
      </c>
      <c r="C5" s="177">
        <v>139200</v>
      </c>
      <c r="D5" s="54">
        <v>4.8300000000000003E-2</v>
      </c>
    </row>
    <row r="6" spans="1:4">
      <c r="A6" s="21" t="s">
        <v>80</v>
      </c>
      <c r="B6" s="177">
        <v>13000</v>
      </c>
      <c r="C6" s="177">
        <v>205800</v>
      </c>
      <c r="D6" s="54">
        <v>5.4600000000000003E-2</v>
      </c>
    </row>
    <row r="7" spans="1:4">
      <c r="A7" s="21" t="s">
        <v>69</v>
      </c>
      <c r="B7" s="177">
        <v>30000</v>
      </c>
      <c r="C7" s="177">
        <v>85100</v>
      </c>
      <c r="D7" s="54">
        <v>2.8899999999999999E-2</v>
      </c>
    </row>
    <row r="8" spans="1:4">
      <c r="A8" s="21" t="s">
        <v>52</v>
      </c>
      <c r="B8" s="177">
        <v>26000</v>
      </c>
      <c r="C8" s="177">
        <v>93400</v>
      </c>
      <c r="D8" s="54">
        <v>2.0400000000000001E-2</v>
      </c>
    </row>
    <row r="9" spans="1:4">
      <c r="A9" s="21" t="s">
        <v>82</v>
      </c>
      <c r="B9" s="177">
        <v>34000</v>
      </c>
      <c r="C9" s="177">
        <v>6000</v>
      </c>
      <c r="D9" s="54">
        <v>2E-3</v>
      </c>
    </row>
    <row r="10" spans="1:4">
      <c r="A10" s="21" t="s">
        <v>32</v>
      </c>
      <c r="B10" s="177">
        <v>49800</v>
      </c>
      <c r="C10" s="177">
        <v>672500</v>
      </c>
      <c r="D10" s="54">
        <v>1.3599999999999999E-2</v>
      </c>
    </row>
    <row r="11" spans="1:4">
      <c r="A11" s="21" t="s">
        <v>42</v>
      </c>
      <c r="B11" s="177">
        <v>52000</v>
      </c>
      <c r="C11" s="177">
        <v>14600</v>
      </c>
      <c r="D11" s="54">
        <v>6.8999999999999999E-3</v>
      </c>
    </row>
    <row r="12" spans="1:4">
      <c r="A12" s="21" t="s">
        <v>63</v>
      </c>
      <c r="B12" s="177">
        <v>26000</v>
      </c>
      <c r="C12" s="177">
        <v>108000</v>
      </c>
      <c r="D12" s="54">
        <v>1.6500000000000001E-2</v>
      </c>
    </row>
    <row r="13" spans="1:4">
      <c r="A13" s="21" t="s">
        <v>73</v>
      </c>
      <c r="B13" s="177">
        <v>24000</v>
      </c>
      <c r="C13" s="177">
        <v>117100</v>
      </c>
      <c r="D13" s="54">
        <v>2.18E-2</v>
      </c>
    </row>
    <row r="14" spans="1:4">
      <c r="A14" s="21" t="s">
        <v>48</v>
      </c>
      <c r="B14" s="177">
        <v>42000</v>
      </c>
      <c r="C14" s="177">
        <v>134600</v>
      </c>
      <c r="D14" s="54">
        <v>1.6400000000000001E-2</v>
      </c>
    </row>
    <row r="15" spans="1:4">
      <c r="A15" s="21" t="s">
        <v>46</v>
      </c>
      <c r="B15" s="177">
        <v>46900</v>
      </c>
      <c r="C15" s="177">
        <v>43100</v>
      </c>
      <c r="D15" s="54">
        <v>1.0500000000000001E-2</v>
      </c>
    </row>
    <row r="16" spans="1:4">
      <c r="A16" s="21" t="s">
        <v>59</v>
      </c>
      <c r="B16" s="177">
        <v>71000</v>
      </c>
      <c r="C16" s="177">
        <v>72500</v>
      </c>
      <c r="D16" s="54">
        <v>8.0000000000000002E-3</v>
      </c>
    </row>
    <row r="17" spans="1:4">
      <c r="A17" s="21" t="s">
        <v>61</v>
      </c>
      <c r="B17" s="177">
        <v>23000</v>
      </c>
      <c r="C17" s="177">
        <v>72100</v>
      </c>
      <c r="D17" s="54">
        <v>2.18E-2</v>
      </c>
    </row>
    <row r="18" spans="1:4">
      <c r="A18" s="21" t="s">
        <v>86</v>
      </c>
      <c r="B18" s="177">
        <v>49600</v>
      </c>
      <c r="C18" s="177">
        <v>593000</v>
      </c>
      <c r="D18" s="54">
        <v>3.7999999999999999E-2</v>
      </c>
    </row>
    <row r="19" spans="1:4">
      <c r="A19" s="21" t="s">
        <v>71</v>
      </c>
      <c r="B19" s="177">
        <v>77000</v>
      </c>
      <c r="C19" s="177">
        <v>26200</v>
      </c>
      <c r="D19" s="54">
        <v>7.1000000000000004E-3</v>
      </c>
    </row>
    <row r="20" spans="1:4">
      <c r="A20" s="21" t="s">
        <v>66</v>
      </c>
      <c r="B20" s="177">
        <v>190000</v>
      </c>
      <c r="C20" s="177">
        <v>192800</v>
      </c>
      <c r="D20" s="54">
        <v>2.8199999999999999E-2</v>
      </c>
    </row>
    <row r="21" spans="1:4">
      <c r="A21" s="21" t="s">
        <v>78</v>
      </c>
      <c r="B21" s="177">
        <v>12000</v>
      </c>
      <c r="C21" s="177">
        <v>13700</v>
      </c>
      <c r="D21" s="54">
        <v>1.15E-2</v>
      </c>
    </row>
    <row r="22" spans="1:4">
      <c r="A22" s="21" t="s">
        <v>56</v>
      </c>
      <c r="B22" s="177">
        <v>22000</v>
      </c>
      <c r="C22" s="177">
        <v>102400</v>
      </c>
      <c r="D22" s="54">
        <v>1.78E-2</v>
      </c>
    </row>
    <row r="23" spans="1:4">
      <c r="A23" s="21" t="s">
        <v>84</v>
      </c>
      <c r="B23" s="177">
        <v>84190</v>
      </c>
      <c r="C23" s="177">
        <v>6900</v>
      </c>
      <c r="D23" s="54">
        <v>1E-4</v>
      </c>
    </row>
    <row r="24" spans="1:4">
      <c r="A24" s="21" t="s">
        <v>38</v>
      </c>
      <c r="B24" s="177">
        <v>11300</v>
      </c>
      <c r="C24" s="177">
        <v>116100</v>
      </c>
      <c r="D24" s="54">
        <v>1.03E-2</v>
      </c>
    </row>
    <row r="25" spans="1:4">
      <c r="A25" s="21" t="s">
        <v>88</v>
      </c>
      <c r="B25" s="177">
        <v>46700</v>
      </c>
      <c r="C25" s="177">
        <v>20000</v>
      </c>
      <c r="D25" s="54">
        <v>1.29E-2</v>
      </c>
    </row>
    <row r="26" spans="1:4">
      <c r="A26" s="21" t="s">
        <v>90</v>
      </c>
      <c r="B26" s="177">
        <v>22700</v>
      </c>
      <c r="C26" s="177">
        <v>43000</v>
      </c>
      <c r="D26" s="54">
        <v>1.3899999999999999E-2</v>
      </c>
    </row>
    <row r="27" spans="1:4">
      <c r="A27" s="21" t="s">
        <v>92</v>
      </c>
      <c r="B27" s="177">
        <v>24900</v>
      </c>
      <c r="C27" s="177">
        <v>27000</v>
      </c>
      <c r="D27" s="54">
        <v>0.03</v>
      </c>
    </row>
    <row r="28" spans="1:4">
      <c r="A28" s="21" t="s">
        <v>571</v>
      </c>
      <c r="B28" s="177">
        <v>43249.583333333336</v>
      </c>
      <c r="C28" s="177">
        <v>134116.66666666666</v>
      </c>
      <c r="D28" s="54">
        <v>1.8741666666666667E-2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123A0-DAF3-44C8-A6C7-71A7CA30CAFD}">
  <dimension ref="A1:B5"/>
  <sheetViews>
    <sheetView topLeftCell="J1" workbookViewId="0">
      <selection activeCell="B2" sqref="B2:D2"/>
    </sheetView>
  </sheetViews>
  <sheetFormatPr defaultRowHeight="14.5"/>
  <cols>
    <col min="1" max="1" width="12.453125" bestFit="1" customWidth="1"/>
    <col min="2" max="2" width="10.6328125" bestFit="1" customWidth="1"/>
  </cols>
  <sheetData>
    <row r="1" spans="1:2">
      <c r="A1" s="53" t="s">
        <v>118</v>
      </c>
      <c r="B1" t="s">
        <v>578</v>
      </c>
    </row>
    <row r="2" spans="1:2">
      <c r="A2" s="21" t="s">
        <v>106</v>
      </c>
      <c r="B2">
        <v>4</v>
      </c>
    </row>
    <row r="3" spans="1:2">
      <c r="A3" s="21" t="s">
        <v>105</v>
      </c>
      <c r="B3">
        <v>8</v>
      </c>
    </row>
    <row r="4" spans="1:2">
      <c r="A4" s="21" t="s">
        <v>104</v>
      </c>
      <c r="B4">
        <v>12</v>
      </c>
    </row>
    <row r="5" spans="1:2">
      <c r="A5" s="21" t="s">
        <v>571</v>
      </c>
      <c r="B5">
        <v>24</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2E494-B876-41A8-B090-1A7244BE0CE8}">
  <dimension ref="A3:B14"/>
  <sheetViews>
    <sheetView topLeftCell="A2" workbookViewId="0">
      <selection activeCell="B2" sqref="B2:D2"/>
    </sheetView>
  </sheetViews>
  <sheetFormatPr defaultRowHeight="14.5"/>
  <cols>
    <col min="1" max="1" width="19.6328125" bestFit="1" customWidth="1"/>
    <col min="2" max="2" width="10.6328125" bestFit="1" customWidth="1"/>
  </cols>
  <sheetData>
    <row r="3" spans="1:2">
      <c r="A3" s="53" t="s">
        <v>118</v>
      </c>
      <c r="B3" t="s">
        <v>578</v>
      </c>
    </row>
    <row r="4" spans="1:2">
      <c r="A4" s="21" t="s">
        <v>36</v>
      </c>
      <c r="B4">
        <v>2</v>
      </c>
    </row>
    <row r="5" spans="1:2">
      <c r="A5" s="21" t="s">
        <v>41</v>
      </c>
      <c r="B5">
        <v>2</v>
      </c>
    </row>
    <row r="6" spans="1:2">
      <c r="A6" s="21" t="s">
        <v>51</v>
      </c>
      <c r="B6">
        <v>4</v>
      </c>
    </row>
    <row r="7" spans="1:2">
      <c r="A7" s="21" t="s">
        <v>45</v>
      </c>
      <c r="B7">
        <v>2</v>
      </c>
    </row>
    <row r="8" spans="1:2">
      <c r="A8" s="21" t="s">
        <v>54</v>
      </c>
      <c r="B8">
        <v>2</v>
      </c>
    </row>
    <row r="9" spans="1:2">
      <c r="A9" s="21" t="s">
        <v>29</v>
      </c>
      <c r="B9">
        <v>3</v>
      </c>
    </row>
    <row r="10" spans="1:2">
      <c r="A10" s="21" t="s">
        <v>77</v>
      </c>
      <c r="B10">
        <v>3</v>
      </c>
    </row>
    <row r="11" spans="1:2">
      <c r="A11" s="21" t="s">
        <v>58</v>
      </c>
      <c r="B11">
        <v>3</v>
      </c>
    </row>
    <row r="12" spans="1:2">
      <c r="A12" s="21" t="s">
        <v>65</v>
      </c>
      <c r="B12">
        <v>2</v>
      </c>
    </row>
    <row r="13" spans="1:2">
      <c r="A13" s="21" t="s">
        <v>68</v>
      </c>
      <c r="B13">
        <v>1</v>
      </c>
    </row>
    <row r="14" spans="1:2">
      <c r="A14" s="21" t="s">
        <v>571</v>
      </c>
      <c r="B14">
        <v>24</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7746B-55F7-4CAA-B6EF-03FEE2F8AE2B}">
  <dimension ref="A3:C7"/>
  <sheetViews>
    <sheetView workbookViewId="0">
      <selection activeCell="A5" sqref="A5"/>
    </sheetView>
  </sheetViews>
  <sheetFormatPr defaultRowHeight="14.5"/>
  <cols>
    <col min="1" max="1" width="12.453125" bestFit="1" customWidth="1"/>
    <col min="2" max="2" width="26.36328125" bestFit="1" customWidth="1"/>
    <col min="3" max="3" width="24.453125" bestFit="1" customWidth="1"/>
  </cols>
  <sheetData>
    <row r="3" spans="1:3">
      <c r="A3" s="53" t="s">
        <v>118</v>
      </c>
      <c r="B3" t="s">
        <v>579</v>
      </c>
      <c r="C3" t="s">
        <v>577</v>
      </c>
    </row>
    <row r="4" spans="1:3">
      <c r="A4" s="21" t="s">
        <v>106</v>
      </c>
      <c r="B4">
        <v>48000</v>
      </c>
      <c r="C4" s="54">
        <v>1.085E-2</v>
      </c>
    </row>
    <row r="5" spans="1:3">
      <c r="A5" s="21" t="s">
        <v>105</v>
      </c>
      <c r="B5">
        <v>64000</v>
      </c>
      <c r="C5" s="54">
        <v>1.3825E-2</v>
      </c>
    </row>
    <row r="6" spans="1:3">
      <c r="A6" s="21" t="s">
        <v>104</v>
      </c>
      <c r="B6">
        <v>60000</v>
      </c>
      <c r="C6" s="54">
        <v>2.4650000000000005E-2</v>
      </c>
    </row>
    <row r="7" spans="1:3">
      <c r="A7" s="21" t="s">
        <v>571</v>
      </c>
      <c r="B7">
        <v>172000</v>
      </c>
      <c r="C7">
        <v>1.8741666666666667E-2</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7753-3A85-473C-9D38-0BB7294D6CED}">
  <dimension ref="A3:C7"/>
  <sheetViews>
    <sheetView zoomScale="76" workbookViewId="0">
      <selection activeCell="B2" sqref="B2:D2"/>
    </sheetView>
  </sheetViews>
  <sheetFormatPr defaultRowHeight="14.5"/>
  <cols>
    <col min="1" max="1" width="13.7265625" bestFit="1" customWidth="1"/>
    <col min="2" max="2" width="19" bestFit="1" customWidth="1"/>
    <col min="3" max="3" width="25.36328125" bestFit="1" customWidth="1"/>
    <col min="4" max="4" width="21.7265625" bestFit="1" customWidth="1"/>
  </cols>
  <sheetData>
    <row r="3" spans="1:3">
      <c r="A3" s="53" t="s">
        <v>118</v>
      </c>
      <c r="B3" t="s">
        <v>575</v>
      </c>
      <c r="C3" t="s">
        <v>577</v>
      </c>
    </row>
    <row r="4" spans="1:3">
      <c r="A4" s="21" t="s">
        <v>106</v>
      </c>
      <c r="B4">
        <v>105547.5</v>
      </c>
      <c r="C4" s="54">
        <v>1.085E-2</v>
      </c>
    </row>
    <row r="5" spans="1:3">
      <c r="A5" s="21" t="s">
        <v>105</v>
      </c>
      <c r="B5">
        <v>43987.5</v>
      </c>
      <c r="C5" s="54">
        <v>1.3825E-2</v>
      </c>
    </row>
    <row r="6" spans="1:3">
      <c r="A6" s="21" t="s">
        <v>104</v>
      </c>
      <c r="B6">
        <v>21991.666666666668</v>
      </c>
      <c r="C6" s="54">
        <v>2.4650000000000005E-2</v>
      </c>
    </row>
    <row r="7" spans="1:3">
      <c r="A7" s="21" t="s">
        <v>571</v>
      </c>
      <c r="B7">
        <v>43249.583333333336</v>
      </c>
      <c r="C7">
        <v>1.8741666666666667E-2</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6C5AC-AD5D-42B9-ADCA-CF0EEBA3958B}">
  <dimension ref="A3:C7"/>
  <sheetViews>
    <sheetView zoomScale="80" workbookViewId="0">
      <selection activeCell="B2" sqref="B2:D2"/>
    </sheetView>
  </sheetViews>
  <sheetFormatPr defaultRowHeight="14.5"/>
  <cols>
    <col min="1" max="1" width="13.26953125" bestFit="1" customWidth="1"/>
    <col min="2" max="2" width="16.453125" bestFit="1" customWidth="1"/>
    <col min="3" max="3" width="7.1796875" bestFit="1" customWidth="1"/>
    <col min="4" max="4" width="10.453125" bestFit="1" customWidth="1"/>
  </cols>
  <sheetData>
    <row r="3" spans="1:3">
      <c r="A3" s="53" t="s">
        <v>578</v>
      </c>
      <c r="B3" s="53" t="s">
        <v>580</v>
      </c>
    </row>
    <row r="4" spans="1:3">
      <c r="A4" s="53" t="s">
        <v>118</v>
      </c>
      <c r="B4" t="s">
        <v>30</v>
      </c>
      <c r="C4" t="s">
        <v>37</v>
      </c>
    </row>
    <row r="5" spans="1:3">
      <c r="A5" s="21" t="s">
        <v>106</v>
      </c>
      <c r="B5">
        <v>1</v>
      </c>
      <c r="C5">
        <v>3</v>
      </c>
    </row>
    <row r="6" spans="1:3">
      <c r="A6" s="21" t="s">
        <v>105</v>
      </c>
      <c r="B6">
        <v>3</v>
      </c>
      <c r="C6">
        <v>5</v>
      </c>
    </row>
    <row r="7" spans="1:3">
      <c r="A7" s="21" t="s">
        <v>104</v>
      </c>
      <c r="B7">
        <v>8</v>
      </c>
      <c r="C7">
        <v>4</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D66DA-F30D-472A-8263-ED6B68F0F1F0}">
  <dimension ref="A3:C7"/>
  <sheetViews>
    <sheetView workbookViewId="0">
      <selection activeCell="B2" sqref="B2:D2"/>
    </sheetView>
  </sheetViews>
  <sheetFormatPr defaultRowHeight="14.5"/>
  <cols>
    <col min="1" max="1" width="12.453125" bestFit="1" customWidth="1"/>
    <col min="2" max="2" width="10.6328125" bestFit="1" customWidth="1"/>
    <col min="3" max="3" width="20.6328125" bestFit="1" customWidth="1"/>
  </cols>
  <sheetData>
    <row r="3" spans="1:3">
      <c r="A3" s="53" t="s">
        <v>118</v>
      </c>
      <c r="B3" t="s">
        <v>578</v>
      </c>
      <c r="C3" t="s">
        <v>581</v>
      </c>
    </row>
    <row r="4" spans="1:3">
      <c r="A4" s="21" t="s">
        <v>106</v>
      </c>
      <c r="B4">
        <v>4</v>
      </c>
      <c r="C4">
        <v>4.1749999999999998</v>
      </c>
    </row>
    <row r="5" spans="1:3">
      <c r="A5" s="21" t="s">
        <v>105</v>
      </c>
      <c r="B5">
        <v>8</v>
      </c>
      <c r="C5">
        <v>4.4375</v>
      </c>
    </row>
    <row r="6" spans="1:3">
      <c r="A6" s="21" t="s">
        <v>104</v>
      </c>
      <c r="B6">
        <v>12</v>
      </c>
      <c r="C6">
        <v>4.8250000000000002</v>
      </c>
    </row>
    <row r="7" spans="1:3">
      <c r="A7" s="21" t="s">
        <v>571</v>
      </c>
      <c r="B7">
        <v>24</v>
      </c>
      <c r="C7">
        <v>4.5874999999999995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Details</vt:lpstr>
      <vt:lpstr>Rating</vt:lpstr>
      <vt:lpstr>Packages Offered</vt:lpstr>
      <vt:lpstr>Sorted</vt:lpstr>
      <vt:lpstr>Comparison</vt:lpstr>
      <vt:lpstr>Demographics</vt:lpstr>
      <vt:lpstr>Insights</vt:lpstr>
      <vt:lpstr>Mapping</vt:lpstr>
      <vt:lpstr>Creators Dump</vt:lpstr>
      <vt:lpstr>Client Onboarding Details</vt:lpstr>
      <vt:lpstr>Sheet1</vt:lpstr>
      <vt:lpstr>Count creator type</vt:lpstr>
      <vt:lpstr>Metrics</vt:lpstr>
      <vt:lpstr>Pie Type</vt:lpstr>
      <vt:lpstr>Genre</vt:lpstr>
      <vt:lpstr>Payout vs Eng %</vt:lpstr>
      <vt:lpstr>Follower wise Eng%</vt:lpstr>
      <vt:lpstr>Posts vs Reels</vt:lpstr>
      <vt:lpstr>Creator Type wise Performance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Aryan Paida</dc:creator>
  <cp:keywords/>
  <dc:description/>
  <cp:lastModifiedBy>Rary Neos</cp:lastModifiedBy>
  <cp:revision/>
  <dcterms:created xsi:type="dcterms:W3CDTF">2024-06-21T03:50:39Z</dcterms:created>
  <dcterms:modified xsi:type="dcterms:W3CDTF">2024-07-19T02:35:45Z</dcterms:modified>
  <cp:category/>
  <cp:contentStatus/>
</cp:coreProperties>
</file>