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yan\Downloads\"/>
    </mc:Choice>
  </mc:AlternateContent>
  <xr:revisionPtr revIDLastSave="0" documentId="13_ncr:1_{D687DDB1-9CBB-4A7A-B3C0-60CD437F8C00}" xr6:coauthVersionLast="47" xr6:coauthVersionMax="47" xr10:uidLastSave="{00000000-0000-0000-0000-000000000000}"/>
  <bookViews>
    <workbookView xWindow="-120" yWindow="-120" windowWidth="29040" windowHeight="15840" xr2:uid="{BB680526-47D2-47E5-90E8-B6BCE0B133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 l="1"/>
  <c r="B10" i="1"/>
  <c r="B14" i="1" a="1"/>
  <c r="B14" i="1" s="1"/>
  <c r="B15" i="1" s="1"/>
  <c r="B17" i="1" s="1"/>
  <c r="B24" i="1" s="1"/>
  <c r="B4" i="1" a="1"/>
  <c r="B4" i="1" s="1"/>
  <c r="B22" i="1"/>
  <c r="B16" i="1"/>
  <c r="B27" i="1" l="1"/>
  <c r="B6" i="1"/>
  <c r="B26" i="1"/>
  <c r="B20" i="1"/>
  <c r="B21" i="1" s="1"/>
  <c r="B2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<sst xmlns="http://schemas.openxmlformats.org/spreadsheetml/2006/main" count="28" uniqueCount="28">
  <si>
    <t>MicroStrategy</t>
  </si>
  <si>
    <t>Basic Info</t>
  </si>
  <si>
    <t>Share Price</t>
  </si>
  <si>
    <t>Shares Outstanding</t>
  </si>
  <si>
    <t>Market Cap</t>
  </si>
  <si>
    <t>Software Business</t>
  </si>
  <si>
    <t>Revenue TTM</t>
  </si>
  <si>
    <t>Price to Sales (P/S) Ratio (Average from 2014 - June 2020)</t>
  </si>
  <si>
    <t>Software Business Value</t>
  </si>
  <si>
    <t>Software Business per Share</t>
  </si>
  <si>
    <t>Bitcoin Holdings</t>
  </si>
  <si>
    <t>Number of BTC on the Balance Sheet</t>
  </si>
  <si>
    <t>BTC Spot USD Price</t>
  </si>
  <si>
    <t>Sum of BTC in USD</t>
  </si>
  <si>
    <t>BTC per Share in BTC</t>
  </si>
  <si>
    <t>BTC per Share in USD</t>
  </si>
  <si>
    <t>Debt as a Business Liability</t>
  </si>
  <si>
    <t>Total Debt</t>
  </si>
  <si>
    <t>Debt as a % of Market Cap</t>
  </si>
  <si>
    <t>Debt per Share adjusted</t>
  </si>
  <si>
    <t>Debt per Share un-adjusted</t>
  </si>
  <si>
    <t>NPV of MSTR</t>
  </si>
  <si>
    <t>Value of Software Biz &amp; BTC per share</t>
  </si>
  <si>
    <t>Value when accounting for debt per share adjusted</t>
  </si>
  <si>
    <t>Value when accounting for debt per share un-adjusted</t>
  </si>
  <si>
    <t>Price of MSTR Stock relative to BTC per share USD</t>
  </si>
  <si>
    <t>^Premium or Discount to BTC^</t>
  </si>
  <si>
    <t>Live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</si>
</sst>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0.000"/>
    <numFmt numFmtId="166" formatCode="_([$$-409]* #,##0.00_);_([$$-409]* \(#,##0.00\);_([$$-409]* &quot;-&quot;??_);_(@_)"/>
  </numFmts>
  <fonts count="5" x14ac:knownFonts="1">
    <font>
      <sz val="11"/>
      <color theme="1"/>
      <name val="Calibri"/>
      <family val="2"/>
      <scheme val="minor"/>
    </font>
    <font>
      <sz val="11"/>
      <color theme="1"/>
      <name val="Calibri"/>
      <family val="2"/>
      <scheme val="minor"/>
    </font>
    <font>
      <sz val="11"/>
      <color theme="0"/>
      <name val="Calibri"/>
      <family val="2"/>
      <scheme val="minor"/>
    </font>
    <font>
      <sz val="16"/>
      <color rgb="FFFF0000"/>
      <name val="Calibri"/>
      <family val="2"/>
      <scheme val="minor"/>
    </font>
    <font>
      <sz val="11"/>
      <color rgb="FF00B0F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8" tint="-0.249977111117893"/>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0" fontId="3" fillId="2" borderId="0" xfId="0" applyFont="1" applyFill="1" applyAlignment="1">
      <alignment horizontal="center" vertical="center"/>
    </xf>
    <xf numFmtId="0" fontId="3" fillId="2" borderId="0" xfId="0" applyFont="1" applyFill="1"/>
    <xf numFmtId="0" fontId="2" fillId="3"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0" fillId="3" borderId="0" xfId="0" applyFill="1"/>
    <xf numFmtId="0" fontId="4" fillId="2" borderId="0" xfId="0" applyFont="1" applyFill="1" applyAlignment="1">
      <alignment vertical="center"/>
    </xf>
    <xf numFmtId="0" fontId="0" fillId="0" borderId="0" xfId="0" applyAlignment="1">
      <alignment vertical="center"/>
    </xf>
    <xf numFmtId="164" fontId="0" fillId="0" borderId="0" xfId="1" applyNumberFormat="1" applyFont="1" applyAlignment="1">
      <alignment horizontal="right" vertical="center"/>
    </xf>
    <xf numFmtId="2" fontId="0" fillId="0" borderId="0" xfId="0" applyNumberFormat="1" applyAlignment="1">
      <alignment horizontal="right" vertical="center"/>
    </xf>
    <xf numFmtId="164" fontId="0" fillId="0" borderId="0" xfId="0" applyNumberFormat="1" applyAlignment="1">
      <alignment horizontal="right" vertical="center"/>
    </xf>
    <xf numFmtId="44" fontId="0" fillId="0" borderId="0" xfId="2" applyFont="1" applyAlignment="1">
      <alignment horizontal="right" vertical="center"/>
    </xf>
    <xf numFmtId="165" fontId="0" fillId="0" borderId="0" xfId="0" applyNumberFormat="1" applyAlignment="1">
      <alignment horizontal="right" vertical="center"/>
    </xf>
    <xf numFmtId="9" fontId="0" fillId="0" borderId="0" xfId="3" applyFont="1" applyAlignment="1">
      <alignment horizontal="right" vertical="center"/>
    </xf>
    <xf numFmtId="44" fontId="0" fillId="0" borderId="0" xfId="0" applyNumberFormat="1" applyAlignment="1">
      <alignment horizontal="right" vertical="center"/>
    </xf>
    <xf numFmtId="0" fontId="2" fillId="5" borderId="0" xfId="0" applyFont="1" applyFill="1" applyAlignment="1">
      <alignment vertical="center"/>
    </xf>
    <xf numFmtId="10" fontId="0" fillId="0" borderId="0" xfId="3" applyNumberFormat="1" applyFont="1" applyAlignment="1">
      <alignment horizontal="center" vertical="center"/>
    </xf>
    <xf numFmtId="0" fontId="2" fillId="5" borderId="0" xfId="0" applyFont="1" applyFill="1" applyAlignment="1">
      <alignment horizontal="center" vertical="center"/>
    </xf>
    <xf numFmtId="0" fontId="0" fillId="3" borderId="0" xfId="0" applyFill="1" applyAlignment="1">
      <alignment horizontal="right"/>
    </xf>
    <xf numFmtId="166" fontId="0" fillId="0" borderId="0" xfId="0" applyNumberFormat="1"/>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https://www.bing.com/financeapi/forcetrigger?t=a1y1qh&amp;q=XNAS%3aMSTR&amp;form=skydnc</v>
    <v>Learn more on Bing</v>
  </rv>
  <rv s="1">
    <v>en-US</v>
    <v>a1y1qh</v>
    <v>268435456</v>
    <v>1</v>
    <v>Powered by Refinitiv</v>
    <v>0</v>
    <v>MICROSTRATEGY INCORPORATED (XNAS:MSTR)</v>
    <v>2</v>
    <v>3</v>
    <v>Finance</v>
    <v>4</v>
    <v>727.77</v>
    <v>188.3</v>
    <v>2.6091000000000002</v>
    <v>-8.9700000000000006</v>
    <v>-1.8012E-2</v>
    <v>USD</v>
    <v>MicroStrategy Incorporated is an analytics and business intelligence company. The Company is engaged in enterprise analytics software and services. The Company designs, develops, markets and sales its software platform through licensing arrangements and cloud subscriptions and related services. Its MicroStrategy Platform is an enterprise analytics software platform, which incorporates a comprehensive suite of software offerings that are packaged and configured to meet customer requirements. The MicroStrategy Platform enables organizations to leverage the value of their data. The platform enables users to connect to, sort and cleanse a range of data. The Company offers a comprehensive set of services to deploy, optimize and maintain their business intelligence platform through its MicroStrategy Support, MicroStrategy Consulting and MicroStrategy Education services and applications.</v>
    <v>1984</v>
    <v>Nasdaq Stock Market</v>
    <v>XNAS</v>
    <v>XNAS</v>
    <v>1850 Towers Crescent Plz, TYSONS CORNER, VA, 22182 US</v>
    <v>499.47</v>
    <v>Software &amp; IT Services</v>
    <v>Stock</v>
    <v>45329.681605647653</v>
    <v>0</v>
    <v>467.49</v>
    <v>6686443616</v>
    <v>MICROSTRATEGY INCORPORATED</v>
    <v>MICROSTRATEGY INCORPORATED</v>
    <v>499.47</v>
    <v>14.0837</v>
    <v>498</v>
    <v>489.03</v>
    <v>13672870</v>
    <v>MSTR</v>
    <v>MICROSTRATEGY INCORPORATED (XNAS:MSTR)</v>
    <v>557921</v>
    <v>1343758</v>
    <v>1989</v>
  </rv>
  <rv s="2">
    <v>1</v>
  </rv>
  <rv s="3">
    <v>en-US</v>
    <v>bo8l6h</v>
    <v>268435456</v>
    <v>1</v>
    <v>Powered by Refinitiv</v>
    <v>5</v>
    <v>BTC/USD</v>
    <v>6</v>
    <v>7</v>
    <v>Finance</v>
    <v>8</v>
    <v>49051.33</v>
    <v>19540.48</v>
    <v>-73</v>
    <v>-1.6919999999999999E-3</v>
    <v>USD</v>
    <v>BTC</v>
    <v>43302.7</v>
    <v>Currency Pair</v>
    <v>45329.681597222225</v>
    <v>42748.42</v>
    <v>Bitcoin/US Dollar FX Spot Rate</v>
    <v>43152</v>
    <v>43153</v>
    <v>43080</v>
    <v>BTCUSD</v>
    <v>BTC/USD</v>
  </rv>
  <rv s="2">
    <v>3</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v>
      <v>Name</v>
    </spb>
    <spb s="6">
      <v>1</v>
      <v>1</v>
    </spb>
    <spb s="7">
      <v>1</v>
      <v>1</v>
      <v>3</v>
      <v>1</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718FD-5E9B-4B8C-A557-6E2056EB50AC}">
  <dimension ref="A1:F29"/>
  <sheetViews>
    <sheetView tabSelected="1" zoomScale="120" zoomScaleNormal="120" workbookViewId="0">
      <selection activeCell="D1" sqref="D1"/>
    </sheetView>
  </sheetViews>
  <sheetFormatPr defaultRowHeight="15" x14ac:dyDescent="0.25"/>
  <cols>
    <col min="1" max="1" width="52.42578125" bestFit="1" customWidth="1"/>
    <col min="2" max="2" width="14.28515625" bestFit="1" customWidth="1"/>
    <col min="3" max="3" width="2.7109375" customWidth="1"/>
    <col min="6" max="6" width="46" bestFit="1" customWidth="1"/>
  </cols>
  <sheetData>
    <row r="1" spans="1:6" ht="21" x14ac:dyDescent="0.35">
      <c r="A1" s="1" t="s">
        <v>0</v>
      </c>
      <c r="B1" s="1"/>
      <c r="C1" s="2"/>
      <c r="F1" s="7" t="s">
        <v>27</v>
      </c>
    </row>
    <row r="2" spans="1:6" x14ac:dyDescent="0.25">
      <c r="A2" s="3"/>
      <c r="B2" s="3"/>
      <c r="C2" s="4"/>
      <c r="F2" t="e" vm="1">
        <v>#VALUE!</v>
      </c>
    </row>
    <row r="3" spans="1:6" x14ac:dyDescent="0.25">
      <c r="A3" s="5" t="s">
        <v>1</v>
      </c>
      <c r="B3" s="5"/>
      <c r="C3" s="6"/>
      <c r="F3" t="e" vm="2">
        <v>#VALUE!</v>
      </c>
    </row>
    <row r="4" spans="1:6" x14ac:dyDescent="0.25">
      <c r="A4" s="7" t="s">
        <v>2</v>
      </c>
      <c r="B4" s="20" cm="1">
        <f t="array" ref="B4">_FV(F2,"Price")</f>
        <v>489.03</v>
      </c>
      <c r="C4" s="6"/>
    </row>
    <row r="5" spans="1:6" x14ac:dyDescent="0.25">
      <c r="A5" s="8" t="s">
        <v>3</v>
      </c>
      <c r="B5" s="9">
        <v>16713815</v>
      </c>
      <c r="C5" s="6"/>
    </row>
    <row r="6" spans="1:6" x14ac:dyDescent="0.25">
      <c r="A6" s="8" t="s">
        <v>4</v>
      </c>
      <c r="B6" s="9">
        <f>B4*B5</f>
        <v>8173556949.4499998</v>
      </c>
      <c r="C6" s="6"/>
    </row>
    <row r="7" spans="1:6" x14ac:dyDescent="0.25">
      <c r="A7" s="5" t="s">
        <v>5</v>
      </c>
      <c r="B7" s="5"/>
      <c r="C7" s="6"/>
    </row>
    <row r="8" spans="1:6" x14ac:dyDescent="0.25">
      <c r="A8" s="8" t="s">
        <v>6</v>
      </c>
      <c r="B8" s="9">
        <v>504331000</v>
      </c>
      <c r="C8" s="6"/>
    </row>
    <row r="9" spans="1:6" x14ac:dyDescent="0.25">
      <c r="A9" s="8" t="s">
        <v>7</v>
      </c>
      <c r="B9" s="10">
        <v>3.42</v>
      </c>
      <c r="C9" s="6"/>
    </row>
    <row r="10" spans="1:6" x14ac:dyDescent="0.25">
      <c r="A10" s="8" t="s">
        <v>8</v>
      </c>
      <c r="B10" s="11">
        <f>B8*B9</f>
        <v>1724812020</v>
      </c>
      <c r="C10" s="6"/>
    </row>
    <row r="11" spans="1:6" x14ac:dyDescent="0.25">
      <c r="A11" s="8" t="s">
        <v>9</v>
      </c>
      <c r="B11" s="12">
        <f>B10/B5</f>
        <v>103.19678780697285</v>
      </c>
      <c r="C11" s="6"/>
    </row>
    <row r="12" spans="1:6" x14ac:dyDescent="0.25">
      <c r="A12" s="5" t="s">
        <v>10</v>
      </c>
      <c r="B12" s="5"/>
      <c r="C12" s="6"/>
    </row>
    <row r="13" spans="1:6" x14ac:dyDescent="0.25">
      <c r="A13" s="8" t="s">
        <v>11</v>
      </c>
      <c r="B13" s="9">
        <v>190000</v>
      </c>
      <c r="C13" s="6"/>
    </row>
    <row r="14" spans="1:6" x14ac:dyDescent="0.25">
      <c r="A14" s="7" t="s">
        <v>12</v>
      </c>
      <c r="B14" s="20" cm="1">
        <f t="array" ref="B14">_FV(F3,"Price")</f>
        <v>43080</v>
      </c>
      <c r="C14" s="6"/>
    </row>
    <row r="15" spans="1:6" x14ac:dyDescent="0.25">
      <c r="A15" s="8" t="s">
        <v>13</v>
      </c>
      <c r="B15" s="9">
        <f>B13*B14</f>
        <v>8185200000</v>
      </c>
      <c r="C15" s="6"/>
    </row>
    <row r="16" spans="1:6" x14ac:dyDescent="0.25">
      <c r="A16" s="8" t="s">
        <v>14</v>
      </c>
      <c r="B16" s="13">
        <f>B13/B5</f>
        <v>1.1367841513143469E-2</v>
      </c>
      <c r="C16" s="6"/>
    </row>
    <row r="17" spans="1:3" x14ac:dyDescent="0.25">
      <c r="A17" s="8" t="s">
        <v>15</v>
      </c>
      <c r="B17" s="12">
        <f>B15/B5</f>
        <v>489.72661238622061</v>
      </c>
      <c r="C17" s="6"/>
    </row>
    <row r="18" spans="1:3" x14ac:dyDescent="0.25">
      <c r="A18" s="5" t="s">
        <v>16</v>
      </c>
      <c r="B18" s="5"/>
      <c r="C18" s="6"/>
    </row>
    <row r="19" spans="1:3" x14ac:dyDescent="0.25">
      <c r="A19" s="8" t="s">
        <v>17</v>
      </c>
      <c r="B19" s="9">
        <v>2177974000</v>
      </c>
      <c r="C19" s="6"/>
    </row>
    <row r="20" spans="1:3" x14ac:dyDescent="0.25">
      <c r="A20" s="8" t="s">
        <v>18</v>
      </c>
      <c r="B20" s="14">
        <f>B19/B6</f>
        <v>0.2664658744619815</v>
      </c>
      <c r="C20" s="6"/>
    </row>
    <row r="21" spans="1:3" x14ac:dyDescent="0.25">
      <c r="A21" s="8" t="s">
        <v>19</v>
      </c>
      <c r="B21" s="12">
        <f>(B20*B19)/B5</f>
        <v>34.723116563481149</v>
      </c>
      <c r="C21" s="6"/>
    </row>
    <row r="22" spans="1:3" x14ac:dyDescent="0.25">
      <c r="A22" s="8" t="s">
        <v>20</v>
      </c>
      <c r="B22" s="12">
        <f>B19/B5</f>
        <v>130.30980658814281</v>
      </c>
      <c r="C22" s="6"/>
    </row>
    <row r="23" spans="1:3" x14ac:dyDescent="0.25">
      <c r="A23" s="5" t="s">
        <v>21</v>
      </c>
      <c r="B23" s="5"/>
      <c r="C23" s="6"/>
    </row>
    <row r="24" spans="1:3" x14ac:dyDescent="0.25">
      <c r="A24" s="8" t="s">
        <v>22</v>
      </c>
      <c r="B24" s="15">
        <f>SUM(B11, B17)</f>
        <v>592.9234001931934</v>
      </c>
      <c r="C24" s="6"/>
    </row>
    <row r="25" spans="1:3" x14ac:dyDescent="0.25">
      <c r="A25" s="8" t="s">
        <v>23</v>
      </c>
      <c r="B25" s="15">
        <f>$B$24-B21</f>
        <v>558.2002836297122</v>
      </c>
      <c r="C25" s="6"/>
    </row>
    <row r="26" spans="1:3" x14ac:dyDescent="0.25">
      <c r="A26" s="8" t="s">
        <v>24</v>
      </c>
      <c r="B26" s="15">
        <f>$B$24-B22</f>
        <v>462.6135936050506</v>
      </c>
      <c r="C26" s="6"/>
    </row>
    <row r="27" spans="1:3" x14ac:dyDescent="0.25">
      <c r="A27" s="16" t="s">
        <v>25</v>
      </c>
      <c r="B27" s="17">
        <f>(B4-B17)/B17</f>
        <v>-1.4224515650198234E-3</v>
      </c>
      <c r="C27" s="6"/>
    </row>
    <row r="28" spans="1:3" x14ac:dyDescent="0.25">
      <c r="A28" s="18" t="s">
        <v>26</v>
      </c>
      <c r="B28" s="17"/>
      <c r="C28" s="6"/>
    </row>
    <row r="29" spans="1:3" x14ac:dyDescent="0.25">
      <c r="A29" s="6"/>
      <c r="B29" s="19"/>
      <c r="C29" s="6"/>
    </row>
  </sheetData>
  <mergeCells count="8">
    <mergeCell ref="A23:B23"/>
    <mergeCell ref="B27:B28"/>
    <mergeCell ref="A1:B1"/>
    <mergeCell ref="A2:B2"/>
    <mergeCell ref="A3:B3"/>
    <mergeCell ref="A7:B7"/>
    <mergeCell ref="A12:B12"/>
    <mergeCell ref="A18: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McGinnis</dc:creator>
  <cp:lastModifiedBy>Ryan McGinnis</cp:lastModifiedBy>
  <dcterms:created xsi:type="dcterms:W3CDTF">2024-02-07T15:54:42Z</dcterms:created>
  <dcterms:modified xsi:type="dcterms:W3CDTF">2024-02-07T16:23:19Z</dcterms:modified>
</cp:coreProperties>
</file>