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https://uofstthomasmn-my.sharepoint.com/personal/frie9722_stthomas_edu/Documents/Final_Project_ENGR331/dawg-security-system/Docs/"/>
    </mc:Choice>
  </mc:AlternateContent>
  <xr:revisionPtr revIDLastSave="259" documentId="8_{4611DB46-3A12-4BFB-933A-5CA77827C030}" xr6:coauthVersionLast="47" xr6:coauthVersionMax="47" xr10:uidLastSave="{E48355BF-4F69-4813-9D5B-AC844CE006BB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1" l="1"/>
  <c r="Q25" i="1"/>
  <c r="P25" i="1"/>
  <c r="W9" i="1"/>
  <c r="Q24" i="1"/>
  <c r="Q22" i="1"/>
  <c r="P22" i="1"/>
  <c r="Q21" i="1"/>
  <c r="P21" i="1"/>
  <c r="O5" i="1"/>
  <c r="O6" i="1"/>
  <c r="O7" i="1"/>
  <c r="O8" i="1"/>
  <c r="O9" i="1"/>
  <c r="O10" i="1"/>
  <c r="O11" i="1"/>
  <c r="O12" i="1"/>
  <c r="O13" i="1"/>
  <c r="Q13" i="1" s="1"/>
  <c r="O14" i="1"/>
  <c r="O15" i="1"/>
  <c r="O16" i="1"/>
  <c r="O17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4" i="1"/>
  <c r="P5" i="1" l="1"/>
  <c r="P6" i="1"/>
  <c r="P4" i="1"/>
  <c r="Q4" i="1"/>
  <c r="Q6" i="1"/>
  <c r="Q5" i="1"/>
  <c r="P12" i="1"/>
  <c r="P13" i="1"/>
  <c r="P14" i="1"/>
  <c r="P15" i="1"/>
  <c r="P11" i="1"/>
  <c r="Q15" i="1"/>
  <c r="Q12" i="1"/>
  <c r="Q14" i="1"/>
  <c r="Q11" i="1"/>
  <c r="Q17" i="1"/>
  <c r="Q16" i="1"/>
  <c r="Q10" i="1"/>
  <c r="Q9" i="1"/>
  <c r="Q8" i="1"/>
  <c r="Q7" i="1"/>
  <c r="P17" i="1"/>
  <c r="P16" i="1"/>
  <c r="P10" i="1"/>
  <c r="P9" i="1"/>
  <c r="P8" i="1"/>
  <c r="P7" i="1"/>
  <c r="P18" i="1" l="1"/>
  <c r="Q18" i="1"/>
</calcChain>
</file>

<file path=xl/sharedStrings.xml><?xml version="1.0" encoding="utf-8"?>
<sst xmlns="http://schemas.openxmlformats.org/spreadsheetml/2006/main" count="59" uniqueCount="53">
  <si>
    <t>Power Budget</t>
  </si>
  <si>
    <t>Total Time in Hours</t>
  </si>
  <si>
    <t>mAh</t>
  </si>
  <si>
    <t>Notes</t>
  </si>
  <si>
    <t>Components</t>
  </si>
  <si>
    <t>Idle Typ.</t>
  </si>
  <si>
    <t>Idle Max</t>
  </si>
  <si>
    <t>On Typ.</t>
  </si>
  <si>
    <t>On Max</t>
  </si>
  <si>
    <t>Time Idle</t>
  </si>
  <si>
    <t>Time On</t>
  </si>
  <si>
    <t>Idle</t>
  </si>
  <si>
    <t>On</t>
  </si>
  <si>
    <t>Typical</t>
  </si>
  <si>
    <t>Max</t>
  </si>
  <si>
    <r>
      <t>Assuming 25</t>
    </r>
    <r>
      <rPr>
        <sz val="8"/>
        <color theme="1"/>
        <rFont val="Calibri"/>
        <family val="2"/>
      </rPr>
      <t>˚ C with no time idle</t>
    </r>
  </si>
  <si>
    <t>LCD Screen</t>
  </si>
  <si>
    <t>The LCD will not go into idle mode</t>
  </si>
  <si>
    <t xml:space="preserve">ADC </t>
  </si>
  <si>
    <t>Idle current is from data sheet-doubled for max</t>
  </si>
  <si>
    <t>Draws current in short bursts but assumed always on</t>
  </si>
  <si>
    <t>*Note - All Currents are listed in mA and times are listed in seconds</t>
  </si>
  <si>
    <t xml:space="preserve">Microprocessor </t>
  </si>
  <si>
    <t>Photoresistor</t>
  </si>
  <si>
    <t>HC-501 PIR Sensor</t>
  </si>
  <si>
    <t>Ultrasonic Sensor</t>
  </si>
  <si>
    <t>LED (*4)</t>
  </si>
  <si>
    <t xml:space="preserve">Send Alerts </t>
  </si>
  <si>
    <t>Buzzer/Speaker ()</t>
  </si>
  <si>
    <t>Accelerometer</t>
  </si>
  <si>
    <t>Detect Light</t>
  </si>
  <si>
    <t>Low Light</t>
  </si>
  <si>
    <t xml:space="preserve">Armed </t>
  </si>
  <si>
    <t xml:space="preserve">Four States of system for a estimated 24hr Cycle </t>
  </si>
  <si>
    <t>Current Values reflect 5V Source wall source</t>
  </si>
  <si>
    <t>Total mAh/day</t>
  </si>
  <si>
    <t>Excel Energy Price for KW/Hr</t>
  </si>
  <si>
    <t>Total KW/Hr</t>
  </si>
  <si>
    <t>Total Cost Per Day</t>
  </si>
  <si>
    <t>Total Watt-Hours/day</t>
  </si>
  <si>
    <t>Total Price Per Year:</t>
  </si>
  <si>
    <t xml:space="preserve">One Run takes a 24 hour cycle where the lights in a room will be on for 8 hours </t>
  </si>
  <si>
    <t xml:space="preserve">All curents are in ma and all time is in hours </t>
  </si>
  <si>
    <t>Max calculated at 5V</t>
  </si>
  <si>
    <t>PWM is off when not in use</t>
  </si>
  <si>
    <t>security threat will appaer</t>
  </si>
  <si>
    <t xml:space="preserve">Only 8 hours of light on the system </t>
  </si>
  <si>
    <t>Run Time:</t>
  </si>
  <si>
    <t>If Using a Duracell 2400mAH</t>
  </si>
  <si>
    <t xml:space="preserve">NIMH batery </t>
  </si>
  <si>
    <t>Time Run on a 9v In Days</t>
  </si>
  <si>
    <t>NIMH Batter</t>
  </si>
  <si>
    <t>2400mAh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</si>
</sst>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0"/>
      <color theme="1"/>
      <name val="Arial Black"/>
      <family val="2"/>
    </font>
    <font>
      <sz val="12"/>
      <color theme="1"/>
      <name val="Arial Black"/>
      <family val="2"/>
    </font>
    <font>
      <sz val="8"/>
      <color theme="1"/>
      <name val="Arial Black"/>
      <family val="2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FF0000"/>
      <name val="Calibri"/>
      <family val="2"/>
      <scheme val="minor"/>
    </font>
    <font>
      <sz val="9"/>
      <color rgb="FFFF0000"/>
      <name val="Arial Black"/>
      <family val="2"/>
    </font>
    <font>
      <sz val="10"/>
      <color rgb="FFFF0000"/>
      <name val="Arial Black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0" fillId="7" borderId="0" applyNumberFormat="0" applyBorder="0" applyAlignment="0" applyProtection="0"/>
    <xf numFmtId="0" fontId="11" fillId="8" borderId="34" applyNumberFormat="0" applyAlignment="0" applyProtection="0"/>
  </cellStyleXfs>
  <cellXfs count="8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/>
    <xf numFmtId="0" fontId="0" fillId="4" borderId="6" xfId="0" applyFill="1" applyBorder="1"/>
    <xf numFmtId="0" fontId="0" fillId="0" borderId="29" xfId="0" applyBorder="1"/>
    <xf numFmtId="0" fontId="0" fillId="0" borderId="14" xfId="0" applyBorder="1" applyAlignment="1">
      <alignment vertical="center"/>
    </xf>
    <xf numFmtId="1" fontId="0" fillId="0" borderId="3" xfId="0" applyNumberFormat="1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1" fillId="8" borderId="34" xfId="2"/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1" fillId="2" borderId="1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5" borderId="25" xfId="0" applyNumberForma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5" borderId="16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7" borderId="32" xfId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2" fontId="0" fillId="0" borderId="33" xfId="0" applyNumberFormat="1" applyBorder="1"/>
    <xf numFmtId="2" fontId="0" fillId="0" borderId="25" xfId="0" applyNumberFormat="1" applyBorder="1"/>
    <xf numFmtId="0" fontId="0" fillId="0" borderId="3" xfId="0" applyBorder="1"/>
    <xf numFmtId="0" fontId="0" fillId="0" borderId="28" xfId="0" applyBorder="1"/>
    <xf numFmtId="165" fontId="0" fillId="0" borderId="3" xfId="0" applyNumberFormat="1" applyBorder="1"/>
    <xf numFmtId="165" fontId="0" fillId="0" borderId="28" xfId="0" applyNumberFormat="1" applyBorder="1"/>
    <xf numFmtId="0" fontId="0" fillId="9" borderId="7" xfId="0" applyFill="1" applyBorder="1"/>
    <xf numFmtId="165" fontId="0" fillId="9" borderId="37" xfId="0" applyNumberFormat="1" applyFill="1" applyBorder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2"/>
  <sheetViews>
    <sheetView tabSelected="1" zoomScale="81" zoomScaleNormal="175" workbookViewId="0">
      <selection activeCell="W33" sqref="W33"/>
    </sheetView>
  </sheetViews>
  <sheetFormatPr defaultRowHeight="15" x14ac:dyDescent="0.25"/>
  <cols>
    <col min="1" max="1" width="26.85546875" customWidth="1"/>
    <col min="2" max="3" width="8.5703125" bestFit="1" customWidth="1"/>
    <col min="4" max="5" width="7.7109375" bestFit="1" customWidth="1"/>
    <col min="6" max="6" width="9.28515625" bestFit="1" customWidth="1"/>
    <col min="7" max="7" width="8.42578125" bestFit="1" customWidth="1"/>
    <col min="8" max="8" width="11" customWidth="1"/>
    <col min="9" max="9" width="8.28515625" customWidth="1"/>
    <col min="11" max="11" width="11.42578125" customWidth="1"/>
    <col min="13" max="13" width="7.85546875" customWidth="1"/>
    <col min="14" max="14" width="14.5703125" customWidth="1"/>
    <col min="15" max="15" width="14.85546875" customWidth="1"/>
    <col min="22" max="22" width="10.7109375" bestFit="1" customWidth="1"/>
    <col min="23" max="23" width="30.28515625" customWidth="1"/>
  </cols>
  <sheetData>
    <row r="1" spans="1:23" ht="15.75" thickBot="1" x14ac:dyDescent="0.3">
      <c r="F1" s="72" t="s">
        <v>33</v>
      </c>
      <c r="G1" s="72"/>
      <c r="H1" s="72"/>
      <c r="I1" s="72"/>
      <c r="J1" s="72"/>
      <c r="K1" s="72"/>
      <c r="L1" s="72"/>
      <c r="M1" s="72"/>
    </row>
    <row r="2" spans="1:23" s="1" customFormat="1" ht="34.5" customHeight="1" thickBot="1" x14ac:dyDescent="0.3">
      <c r="A2" s="74" t="s">
        <v>0</v>
      </c>
      <c r="B2" s="75"/>
      <c r="C2" s="75"/>
      <c r="D2" s="75"/>
      <c r="E2" s="75"/>
      <c r="F2" s="73" t="s">
        <v>30</v>
      </c>
      <c r="G2" s="73"/>
      <c r="H2" s="73" t="s">
        <v>31</v>
      </c>
      <c r="I2" s="73"/>
      <c r="J2" s="73" t="s">
        <v>32</v>
      </c>
      <c r="K2" s="76"/>
      <c r="L2" s="73" t="s">
        <v>27</v>
      </c>
      <c r="M2" s="73"/>
      <c r="N2" s="58" t="s">
        <v>1</v>
      </c>
      <c r="O2" s="59"/>
      <c r="P2" s="59" t="s">
        <v>2</v>
      </c>
      <c r="Q2" s="59"/>
      <c r="R2" s="51" t="s">
        <v>3</v>
      </c>
      <c r="S2" s="52"/>
      <c r="T2" s="52"/>
      <c r="U2" s="53"/>
      <c r="V2" s="26"/>
    </row>
    <row r="3" spans="1:23" ht="15" customHeight="1" thickBot="1" x14ac:dyDescent="0.3">
      <c r="A3" s="20" t="s">
        <v>4</v>
      </c>
      <c r="B3" s="21" t="s">
        <v>5</v>
      </c>
      <c r="C3" s="21" t="s">
        <v>6</v>
      </c>
      <c r="D3" s="21" t="s">
        <v>7</v>
      </c>
      <c r="E3" s="20" t="s">
        <v>8</v>
      </c>
      <c r="F3" s="21" t="s">
        <v>9</v>
      </c>
      <c r="G3" s="21" t="s">
        <v>10</v>
      </c>
      <c r="H3" s="21" t="s">
        <v>9</v>
      </c>
      <c r="I3" s="20" t="s">
        <v>10</v>
      </c>
      <c r="J3" s="21" t="s">
        <v>9</v>
      </c>
      <c r="K3" s="21" t="s">
        <v>10</v>
      </c>
      <c r="L3" s="21" t="s">
        <v>9</v>
      </c>
      <c r="M3" s="21" t="s">
        <v>10</v>
      </c>
      <c r="N3" s="21" t="s">
        <v>11</v>
      </c>
      <c r="O3" s="21" t="s">
        <v>12</v>
      </c>
      <c r="P3" s="21" t="s">
        <v>13</v>
      </c>
      <c r="Q3" s="22" t="s">
        <v>14</v>
      </c>
      <c r="R3" s="54"/>
      <c r="S3" s="55"/>
      <c r="T3" s="55"/>
      <c r="U3" s="56"/>
      <c r="V3" s="7"/>
    </row>
    <row r="4" spans="1:23" ht="15.75" thickBot="1" x14ac:dyDescent="0.3">
      <c r="A4" s="23" t="s">
        <v>23</v>
      </c>
      <c r="B4" s="38">
        <v>0.25</v>
      </c>
      <c r="C4" s="39">
        <v>0.45</v>
      </c>
      <c r="D4" s="39">
        <v>0.25</v>
      </c>
      <c r="E4" s="40">
        <v>0.45</v>
      </c>
      <c r="F4" s="28">
        <v>0</v>
      </c>
      <c r="G4" s="44">
        <v>8</v>
      </c>
      <c r="H4" s="28">
        <v>0</v>
      </c>
      <c r="I4" s="29">
        <v>12</v>
      </c>
      <c r="J4" s="28">
        <v>3</v>
      </c>
      <c r="K4" s="29">
        <v>0</v>
      </c>
      <c r="L4" s="28">
        <v>1</v>
      </c>
      <c r="M4" s="29">
        <v>0</v>
      </c>
      <c r="N4" s="18">
        <f>(SUM(F4,H4,J4,L4))</f>
        <v>4</v>
      </c>
      <c r="O4" s="19">
        <f>(SUM(G4,I4,K4,M4))</f>
        <v>20</v>
      </c>
      <c r="P4" s="15">
        <f>(B4*N4)+(D4*O4)</f>
        <v>6</v>
      </c>
      <c r="Q4" s="12">
        <f>(C4*N4)+(E4*O4)</f>
        <v>10.8</v>
      </c>
      <c r="R4" s="63" t="s">
        <v>34</v>
      </c>
      <c r="S4" s="64"/>
      <c r="T4" s="64"/>
      <c r="U4" s="65"/>
      <c r="V4" s="25"/>
    </row>
    <row r="5" spans="1:23" ht="15.75" thickBot="1" x14ac:dyDescent="0.3">
      <c r="A5" s="24" t="s">
        <v>24</v>
      </c>
      <c r="B5" s="41">
        <v>0.3</v>
      </c>
      <c r="C5" s="42">
        <v>0.5</v>
      </c>
      <c r="D5" s="42">
        <v>0.3</v>
      </c>
      <c r="E5" s="43">
        <v>0.5</v>
      </c>
      <c r="F5" s="30">
        <v>0</v>
      </c>
      <c r="G5" s="45">
        <v>8</v>
      </c>
      <c r="H5" s="30">
        <v>0</v>
      </c>
      <c r="I5" s="32">
        <v>12</v>
      </c>
      <c r="J5" s="30">
        <v>3</v>
      </c>
      <c r="K5" s="32">
        <v>0</v>
      </c>
      <c r="L5" s="30">
        <v>1</v>
      </c>
      <c r="M5" s="32">
        <v>0</v>
      </c>
      <c r="N5" s="18">
        <f t="shared" ref="N5:N17" si="0">(SUM(F5,H5,J5,L5))</f>
        <v>4</v>
      </c>
      <c r="O5" s="19">
        <f t="shared" ref="O5:O17" si="1">(SUM(G5,I5,K5,M5))</f>
        <v>20</v>
      </c>
      <c r="P5" s="16">
        <f t="shared" ref="P5:P17" si="2">(B5*N5)+(D5*O5)</f>
        <v>7.2</v>
      </c>
      <c r="Q5" s="11">
        <f t="shared" ref="Q5:Q17" si="3">(C5*N5)+(E5*O5)</f>
        <v>12</v>
      </c>
      <c r="R5" s="49" t="s">
        <v>15</v>
      </c>
      <c r="S5" s="50"/>
      <c r="T5" s="50"/>
      <c r="U5" s="62"/>
      <c r="V5" s="25"/>
    </row>
    <row r="6" spans="1:23" ht="15.75" thickBot="1" x14ac:dyDescent="0.3">
      <c r="A6" s="24" t="s">
        <v>25</v>
      </c>
      <c r="B6" s="5">
        <v>2.5</v>
      </c>
      <c r="C6" s="2">
        <v>5</v>
      </c>
      <c r="D6" s="2">
        <v>20</v>
      </c>
      <c r="E6" s="6">
        <v>20</v>
      </c>
      <c r="F6" s="33">
        <v>8</v>
      </c>
      <c r="G6" s="46">
        <v>0</v>
      </c>
      <c r="H6" s="30">
        <v>0</v>
      </c>
      <c r="I6" s="32">
        <v>12</v>
      </c>
      <c r="J6" s="30">
        <v>0</v>
      </c>
      <c r="K6" s="32">
        <v>3</v>
      </c>
      <c r="L6" s="30">
        <v>1</v>
      </c>
      <c r="M6" s="32">
        <v>0</v>
      </c>
      <c r="N6" s="18">
        <f t="shared" si="0"/>
        <v>9</v>
      </c>
      <c r="O6" s="19">
        <f t="shared" si="1"/>
        <v>15</v>
      </c>
      <c r="P6" s="16">
        <f t="shared" si="2"/>
        <v>322.5</v>
      </c>
      <c r="Q6" s="11">
        <f t="shared" si="3"/>
        <v>345</v>
      </c>
      <c r="R6" s="49" t="s">
        <v>44</v>
      </c>
      <c r="S6" s="50"/>
      <c r="T6" s="50"/>
      <c r="U6" s="62"/>
      <c r="V6" s="25"/>
    </row>
    <row r="7" spans="1:23" ht="15.75" thickBot="1" x14ac:dyDescent="0.3">
      <c r="A7" s="24" t="s">
        <v>16</v>
      </c>
      <c r="B7" s="5">
        <v>0.125</v>
      </c>
      <c r="C7" s="2">
        <v>0.25</v>
      </c>
      <c r="D7" s="2">
        <v>0.35</v>
      </c>
      <c r="E7" s="6">
        <v>0.6</v>
      </c>
      <c r="F7" s="33">
        <v>0</v>
      </c>
      <c r="G7" s="45">
        <v>8</v>
      </c>
      <c r="H7" s="30">
        <v>12</v>
      </c>
      <c r="I7" s="32">
        <v>0</v>
      </c>
      <c r="J7" s="30">
        <v>0</v>
      </c>
      <c r="K7" s="32">
        <v>3</v>
      </c>
      <c r="L7" s="30">
        <v>0</v>
      </c>
      <c r="M7" s="32">
        <v>1</v>
      </c>
      <c r="N7" s="18">
        <f t="shared" si="0"/>
        <v>12</v>
      </c>
      <c r="O7" s="19">
        <f t="shared" si="1"/>
        <v>12</v>
      </c>
      <c r="P7" s="16">
        <f t="shared" si="2"/>
        <v>5.6999999999999993</v>
      </c>
      <c r="Q7" s="11">
        <f t="shared" si="3"/>
        <v>10.199999999999999</v>
      </c>
      <c r="R7" s="49" t="s">
        <v>17</v>
      </c>
      <c r="S7" s="50"/>
      <c r="T7" s="50"/>
      <c r="U7" s="62"/>
      <c r="V7" s="25"/>
    </row>
    <row r="8" spans="1:23" ht="15.75" thickBot="1" x14ac:dyDescent="0.3">
      <c r="A8" s="24" t="s">
        <v>18</v>
      </c>
      <c r="B8" s="5">
        <v>0.25</v>
      </c>
      <c r="C8" s="2">
        <v>0.25</v>
      </c>
      <c r="D8" s="2">
        <v>0.5</v>
      </c>
      <c r="E8" s="13">
        <v>0.5</v>
      </c>
      <c r="F8" s="30">
        <v>0</v>
      </c>
      <c r="G8" s="45">
        <v>8</v>
      </c>
      <c r="H8" s="30">
        <v>12</v>
      </c>
      <c r="I8" s="32">
        <v>0</v>
      </c>
      <c r="J8" s="30">
        <v>0</v>
      </c>
      <c r="K8" s="32">
        <v>3</v>
      </c>
      <c r="L8" s="30">
        <v>0</v>
      </c>
      <c r="M8" s="32">
        <v>1</v>
      </c>
      <c r="N8" s="18">
        <f t="shared" si="0"/>
        <v>12</v>
      </c>
      <c r="O8" s="19">
        <f t="shared" si="1"/>
        <v>12</v>
      </c>
      <c r="P8" s="16">
        <f t="shared" si="2"/>
        <v>9</v>
      </c>
      <c r="Q8" s="11">
        <f t="shared" si="3"/>
        <v>9</v>
      </c>
      <c r="R8" s="49" t="s">
        <v>19</v>
      </c>
      <c r="S8" s="50"/>
      <c r="T8" s="50"/>
      <c r="U8" s="62"/>
      <c r="V8" s="25"/>
      <c r="W8" s="83" t="s">
        <v>40</v>
      </c>
    </row>
    <row r="9" spans="1:23" ht="15.75" thickBot="1" x14ac:dyDescent="0.3">
      <c r="A9" s="24" t="s">
        <v>22</v>
      </c>
      <c r="B9" s="5">
        <v>12</v>
      </c>
      <c r="C9" s="2">
        <v>25</v>
      </c>
      <c r="D9" s="2">
        <v>12</v>
      </c>
      <c r="E9" s="13">
        <v>25</v>
      </c>
      <c r="F9" s="30">
        <v>0</v>
      </c>
      <c r="G9" s="46">
        <v>8</v>
      </c>
      <c r="H9" s="30">
        <v>0</v>
      </c>
      <c r="I9" s="32">
        <v>12</v>
      </c>
      <c r="J9" s="30">
        <v>0</v>
      </c>
      <c r="K9" s="32">
        <v>3</v>
      </c>
      <c r="L9" s="30">
        <v>0</v>
      </c>
      <c r="M9" s="32">
        <v>1</v>
      </c>
      <c r="N9" s="18">
        <f t="shared" si="0"/>
        <v>0</v>
      </c>
      <c r="O9" s="19">
        <f t="shared" si="1"/>
        <v>24</v>
      </c>
      <c r="P9" s="16">
        <f t="shared" si="2"/>
        <v>288</v>
      </c>
      <c r="Q9" s="11">
        <f t="shared" si="3"/>
        <v>600</v>
      </c>
      <c r="R9" s="49" t="s">
        <v>45</v>
      </c>
      <c r="S9" s="50"/>
      <c r="T9" s="50"/>
      <c r="U9" s="62"/>
      <c r="V9" s="25"/>
      <c r="W9" s="84">
        <f>P24*365</f>
        <v>0.39154046400000003</v>
      </c>
    </row>
    <row r="10" spans="1:23" ht="15.75" thickBot="1" x14ac:dyDescent="0.3">
      <c r="A10" s="23" t="s">
        <v>28</v>
      </c>
      <c r="B10" s="3">
        <v>0</v>
      </c>
      <c r="C10" s="2">
        <v>0</v>
      </c>
      <c r="D10" s="2">
        <v>75</v>
      </c>
      <c r="E10" s="13">
        <v>75</v>
      </c>
      <c r="F10" s="30">
        <v>8</v>
      </c>
      <c r="G10" s="46">
        <v>0</v>
      </c>
      <c r="H10" s="30">
        <v>12</v>
      </c>
      <c r="I10" s="32">
        <v>0</v>
      </c>
      <c r="J10" s="30">
        <v>0</v>
      </c>
      <c r="K10" s="32">
        <v>3</v>
      </c>
      <c r="L10" s="30">
        <v>0</v>
      </c>
      <c r="M10" s="32">
        <v>1</v>
      </c>
      <c r="N10" s="18">
        <f t="shared" si="0"/>
        <v>20</v>
      </c>
      <c r="O10" s="19">
        <f t="shared" si="1"/>
        <v>4</v>
      </c>
      <c r="P10" s="16">
        <f t="shared" si="2"/>
        <v>300</v>
      </c>
      <c r="Q10" s="11">
        <f t="shared" si="3"/>
        <v>300</v>
      </c>
      <c r="R10" s="49" t="s">
        <v>20</v>
      </c>
      <c r="S10" s="50"/>
      <c r="T10" s="50"/>
      <c r="U10" s="62"/>
    </row>
    <row r="11" spans="1:23" ht="15.75" thickBot="1" x14ac:dyDescent="0.3">
      <c r="A11" s="24" t="s">
        <v>26</v>
      </c>
      <c r="B11" s="5">
        <v>0</v>
      </c>
      <c r="C11" s="2">
        <v>0</v>
      </c>
      <c r="D11" s="2">
        <v>80</v>
      </c>
      <c r="E11" s="13">
        <v>80</v>
      </c>
      <c r="F11" s="30">
        <v>8</v>
      </c>
      <c r="G11" s="46">
        <v>0</v>
      </c>
      <c r="H11" s="30">
        <v>12</v>
      </c>
      <c r="I11" s="32">
        <v>0</v>
      </c>
      <c r="J11" s="30">
        <v>0</v>
      </c>
      <c r="K11" s="32">
        <v>3</v>
      </c>
      <c r="L11" s="30">
        <v>0</v>
      </c>
      <c r="M11" s="32">
        <v>1</v>
      </c>
      <c r="N11" s="18">
        <f t="shared" si="0"/>
        <v>20</v>
      </c>
      <c r="O11" s="19">
        <f t="shared" si="1"/>
        <v>4</v>
      </c>
      <c r="P11" s="16">
        <f t="shared" si="2"/>
        <v>320</v>
      </c>
      <c r="Q11" s="11">
        <f t="shared" si="3"/>
        <v>320</v>
      </c>
      <c r="R11" s="49" t="s">
        <v>43</v>
      </c>
      <c r="S11" s="50"/>
      <c r="T11" s="50"/>
      <c r="U11" s="62"/>
    </row>
    <row r="12" spans="1:23" ht="15.75" thickBot="1" x14ac:dyDescent="0.3">
      <c r="A12" s="24" t="s">
        <v>29</v>
      </c>
      <c r="B12" s="5">
        <v>2E-3</v>
      </c>
      <c r="C12" s="2">
        <v>0.12</v>
      </c>
      <c r="D12" s="2">
        <v>0.22500000000000001</v>
      </c>
      <c r="E12" s="13">
        <v>1.2</v>
      </c>
      <c r="F12" s="30">
        <v>8</v>
      </c>
      <c r="G12" s="46">
        <v>0</v>
      </c>
      <c r="H12" s="30">
        <v>0</v>
      </c>
      <c r="I12" s="32">
        <v>12</v>
      </c>
      <c r="J12" s="30">
        <v>0</v>
      </c>
      <c r="K12" s="32">
        <v>3</v>
      </c>
      <c r="L12" s="30">
        <v>0</v>
      </c>
      <c r="M12" s="32">
        <v>1</v>
      </c>
      <c r="N12" s="18">
        <f t="shared" si="0"/>
        <v>8</v>
      </c>
      <c r="O12" s="19">
        <f t="shared" si="1"/>
        <v>16</v>
      </c>
      <c r="P12" s="16">
        <f t="shared" si="2"/>
        <v>3.6160000000000001</v>
      </c>
      <c r="Q12" s="11">
        <f t="shared" si="3"/>
        <v>20.16</v>
      </c>
      <c r="R12" s="49" t="s">
        <v>46</v>
      </c>
      <c r="S12" s="50"/>
      <c r="T12" s="50"/>
      <c r="U12" s="62"/>
    </row>
    <row r="13" spans="1:23" ht="15.75" thickBot="1" x14ac:dyDescent="0.3">
      <c r="A13" s="24"/>
      <c r="B13" s="5"/>
      <c r="C13" s="2"/>
      <c r="D13" s="2"/>
      <c r="E13" s="13"/>
      <c r="F13" s="30"/>
      <c r="G13" s="36"/>
      <c r="H13" s="30"/>
      <c r="I13" s="32"/>
      <c r="J13" s="32"/>
      <c r="K13" s="32"/>
      <c r="L13" s="32"/>
      <c r="M13" s="32"/>
      <c r="N13" s="18">
        <f t="shared" si="0"/>
        <v>0</v>
      </c>
      <c r="O13" s="19">
        <f t="shared" si="1"/>
        <v>0</v>
      </c>
      <c r="P13" s="16">
        <f t="shared" si="2"/>
        <v>0</v>
      </c>
      <c r="Q13" s="10">
        <f t="shared" si="3"/>
        <v>0</v>
      </c>
      <c r="R13" s="49"/>
      <c r="S13" s="50"/>
      <c r="T13" s="50"/>
      <c r="U13" s="62"/>
    </row>
    <row r="14" spans="1:23" ht="15.75" thickBot="1" x14ac:dyDescent="0.3">
      <c r="A14" s="24"/>
      <c r="B14" s="5"/>
      <c r="C14" s="2"/>
      <c r="D14" s="2"/>
      <c r="E14" s="13"/>
      <c r="F14" s="30"/>
      <c r="G14" s="31"/>
      <c r="H14" s="30"/>
      <c r="I14" s="32"/>
      <c r="J14" s="32"/>
      <c r="K14" s="32"/>
      <c r="L14" s="32"/>
      <c r="M14" s="32"/>
      <c r="N14" s="18">
        <f t="shared" si="0"/>
        <v>0</v>
      </c>
      <c r="O14" s="19">
        <f t="shared" si="1"/>
        <v>0</v>
      </c>
      <c r="P14" s="16">
        <f t="shared" si="2"/>
        <v>0</v>
      </c>
      <c r="Q14" s="10">
        <f t="shared" si="3"/>
        <v>0</v>
      </c>
      <c r="R14" s="49"/>
      <c r="S14" s="50"/>
      <c r="T14" s="50"/>
      <c r="U14" s="62"/>
      <c r="V14" s="25"/>
    </row>
    <row r="15" spans="1:23" ht="15.75" thickBot="1" x14ac:dyDescent="0.3">
      <c r="A15" s="24"/>
      <c r="B15" s="5"/>
      <c r="C15" s="2"/>
      <c r="D15" s="2"/>
      <c r="E15" s="6"/>
      <c r="F15" s="33"/>
      <c r="G15" s="36"/>
      <c r="H15" s="30"/>
      <c r="I15" s="32"/>
      <c r="J15" s="32"/>
      <c r="K15" s="32"/>
      <c r="L15" s="32"/>
      <c r="M15" s="32"/>
      <c r="N15" s="18">
        <f t="shared" si="0"/>
        <v>0</v>
      </c>
      <c r="O15" s="19">
        <f t="shared" si="1"/>
        <v>0</v>
      </c>
      <c r="P15" s="16">
        <f t="shared" si="2"/>
        <v>0</v>
      </c>
      <c r="Q15" s="10">
        <f t="shared" si="3"/>
        <v>0</v>
      </c>
      <c r="R15" s="49"/>
      <c r="S15" s="50"/>
      <c r="T15" s="50"/>
      <c r="U15" s="62"/>
      <c r="V15" s="25"/>
    </row>
    <row r="16" spans="1:23" ht="15.75" thickBot="1" x14ac:dyDescent="0.3">
      <c r="A16" s="24"/>
      <c r="B16" s="5"/>
      <c r="C16" s="2"/>
      <c r="D16" s="2"/>
      <c r="E16" s="6"/>
      <c r="F16" s="33"/>
      <c r="G16" s="31"/>
      <c r="H16" s="30"/>
      <c r="I16" s="32"/>
      <c r="J16" s="32"/>
      <c r="K16" s="32"/>
      <c r="L16" s="32"/>
      <c r="M16" s="32"/>
      <c r="N16" s="18">
        <f t="shared" si="0"/>
        <v>0</v>
      </c>
      <c r="O16" s="19">
        <f t="shared" si="1"/>
        <v>0</v>
      </c>
      <c r="P16" s="16">
        <f t="shared" si="2"/>
        <v>0</v>
      </c>
      <c r="Q16" s="10">
        <f t="shared" si="3"/>
        <v>0</v>
      </c>
      <c r="R16" s="49"/>
      <c r="S16" s="50"/>
      <c r="T16" s="50"/>
      <c r="U16" s="62"/>
      <c r="V16" s="25"/>
    </row>
    <row r="17" spans="1:23" ht="15.75" thickBot="1" x14ac:dyDescent="0.3">
      <c r="A17" s="24"/>
      <c r="B17" s="8"/>
      <c r="C17" s="4"/>
      <c r="D17" s="4"/>
      <c r="E17" s="14"/>
      <c r="F17" s="34"/>
      <c r="G17" s="35"/>
      <c r="H17" s="34"/>
      <c r="I17" s="32"/>
      <c r="J17" s="32"/>
      <c r="K17" s="32"/>
      <c r="L17" s="32"/>
      <c r="M17" s="32"/>
      <c r="N17" s="18">
        <f t="shared" si="0"/>
        <v>0</v>
      </c>
      <c r="O17" s="19">
        <f t="shared" si="1"/>
        <v>0</v>
      </c>
      <c r="P17" s="17">
        <f t="shared" si="2"/>
        <v>0</v>
      </c>
      <c r="Q17" s="9">
        <f t="shared" si="3"/>
        <v>0</v>
      </c>
      <c r="R17" s="49"/>
      <c r="S17" s="50"/>
      <c r="T17" s="50"/>
      <c r="U17" s="62"/>
      <c r="V17" s="25"/>
      <c r="W17" t="s">
        <v>48</v>
      </c>
    </row>
    <row r="18" spans="1:23" x14ac:dyDescent="0.25">
      <c r="A18" s="66" t="s">
        <v>21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7"/>
      <c r="N18" s="68" t="s">
        <v>35</v>
      </c>
      <c r="O18" s="69"/>
      <c r="P18" s="60">
        <f>SUM(P4:P17)</f>
        <v>1262.0160000000001</v>
      </c>
      <c r="Q18" s="60">
        <f>SUM(Q4:Q17)</f>
        <v>1627.16</v>
      </c>
      <c r="V18" t="s">
        <v>47</v>
      </c>
    </row>
    <row r="19" spans="1:23" ht="15.75" thickBot="1" x14ac:dyDescent="0.3">
      <c r="N19" s="70"/>
      <c r="O19" s="71"/>
      <c r="P19" s="61"/>
      <c r="Q19" s="61"/>
    </row>
    <row r="20" spans="1:23" ht="15.75" thickBot="1" x14ac:dyDescent="0.3">
      <c r="N20" s="47" t="s">
        <v>51</v>
      </c>
      <c r="O20" s="48"/>
      <c r="P20" s="47" t="s">
        <v>52</v>
      </c>
      <c r="Q20" s="57"/>
      <c r="R20" s="7"/>
    </row>
    <row r="21" spans="1:23" ht="15.75" thickBot="1" x14ac:dyDescent="0.3">
      <c r="N21" s="47" t="s">
        <v>39</v>
      </c>
      <c r="O21" s="48"/>
      <c r="P21" s="27">
        <f>SUM((P18/1000)*5)</f>
        <v>6.3100800000000001</v>
      </c>
      <c r="Q21" s="27">
        <f>SUM((Q18/1000)*5)</f>
        <v>8.1358000000000015</v>
      </c>
      <c r="R21" s="7"/>
    </row>
    <row r="22" spans="1:23" ht="15.75" thickBot="1" x14ac:dyDescent="0.3">
      <c r="N22" s="47" t="s">
        <v>37</v>
      </c>
      <c r="O22" s="48"/>
      <c r="P22" s="79">
        <f>SUM(P21/1000)</f>
        <v>6.31008E-3</v>
      </c>
      <c r="Q22" s="80">
        <f>SUM(Q21/1000)</f>
        <v>8.1358000000000021E-3</v>
      </c>
    </row>
    <row r="23" spans="1:23" ht="15.75" thickBot="1" x14ac:dyDescent="0.3">
      <c r="B23" s="37" t="s">
        <v>41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N23" s="47" t="s">
        <v>36</v>
      </c>
      <c r="O23" s="48"/>
      <c r="P23" s="81">
        <v>0.17</v>
      </c>
      <c r="Q23" s="82">
        <v>0.17</v>
      </c>
    </row>
    <row r="24" spans="1:23" ht="15.75" thickBot="1" x14ac:dyDescent="0.3">
      <c r="B24" s="37" t="s">
        <v>42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N24" s="47" t="s">
        <v>38</v>
      </c>
      <c r="O24" s="48"/>
      <c r="P24" s="79">
        <f>P22*P23</f>
        <v>1.0727136000000001E-3</v>
      </c>
      <c r="Q24" s="80">
        <f>Q22*Q23</f>
        <v>1.3830860000000004E-3</v>
      </c>
    </row>
    <row r="25" spans="1:23" ht="15.75" thickBot="1" x14ac:dyDescent="0.3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N25" s="47" t="s">
        <v>50</v>
      </c>
      <c r="O25" s="48"/>
      <c r="P25" s="78">
        <f>N32/P18</f>
        <v>1.9017191541153202</v>
      </c>
      <c r="Q25" s="77">
        <f>N32/Q18</f>
        <v>1.4749625113695026</v>
      </c>
    </row>
    <row r="31" spans="1:23" x14ac:dyDescent="0.25">
      <c r="N31" t="s">
        <v>49</v>
      </c>
    </row>
    <row r="32" spans="1:23" x14ac:dyDescent="0.25">
      <c r="N32">
        <v>2400</v>
      </c>
    </row>
  </sheetData>
  <mergeCells count="34">
    <mergeCell ref="N25:O25"/>
    <mergeCell ref="F1:M1"/>
    <mergeCell ref="H2:I2"/>
    <mergeCell ref="F2:G2"/>
    <mergeCell ref="A2:E2"/>
    <mergeCell ref="J2:K2"/>
    <mergeCell ref="L2:M2"/>
    <mergeCell ref="A18:M18"/>
    <mergeCell ref="R7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N18:O19"/>
    <mergeCell ref="P18:P19"/>
    <mergeCell ref="R2:U3"/>
    <mergeCell ref="N20:O20"/>
    <mergeCell ref="P20:Q20"/>
    <mergeCell ref="N2:O2"/>
    <mergeCell ref="P2:Q2"/>
    <mergeCell ref="Q18:Q19"/>
    <mergeCell ref="R6:U6"/>
    <mergeCell ref="R5:U5"/>
    <mergeCell ref="R4:U4"/>
    <mergeCell ref="N22:O22"/>
    <mergeCell ref="N23:O23"/>
    <mergeCell ref="N24:O24"/>
    <mergeCell ref="N21:O21"/>
    <mergeCell ref="R17:U17"/>
  </mergeCells>
  <pageMargins left="0.7" right="0.7" top="0.75" bottom="0.75" header="0.3" footer="0.3"/>
  <pageSetup paperSize="5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UST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Friedrich, Calvin R.</cp:lastModifiedBy>
  <cp:revision/>
  <cp:lastPrinted>2022-11-16T20:05:36Z</cp:lastPrinted>
  <dcterms:created xsi:type="dcterms:W3CDTF">2015-04-17T00:45:11Z</dcterms:created>
  <dcterms:modified xsi:type="dcterms:W3CDTF">2025-05-08T20:34:45Z</dcterms:modified>
  <cp:category/>
  <cp:contentStatus/>
</cp:coreProperties>
</file>