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neu\OneDrive\Desktop\Athlete Schedule Personalizer\WorkoutSheets\"/>
    </mc:Choice>
  </mc:AlternateContent>
  <xr:revisionPtr revIDLastSave="0" documentId="8_{6FE62E74-C202-4740-8FA0-C06A68F5B58B}" xr6:coauthVersionLast="47" xr6:coauthVersionMax="47" xr10:uidLastSave="{00000000-0000-0000-0000-000000000000}"/>
  <bookViews>
    <workbookView xWindow="-108" yWindow="-108" windowWidth="23256" windowHeight="13176" activeTab="5" xr2:uid="{17FA43AF-E00B-49C0-9955-DB544090F6D5}"/>
  </bookViews>
  <sheets>
    <sheet name="1-6" sheetId="7" r:id="rId1"/>
    <sheet name="1-5" sheetId="6" r:id="rId2"/>
    <sheet name="Break" sheetId="5" r:id="rId3"/>
    <sheet name="12-8" sheetId="4" r:id="rId4"/>
    <sheet name="12-5" sheetId="2" r:id="rId5"/>
    <sheet name="12-1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7" l="1"/>
  <c r="O12" i="7"/>
  <c r="M12" i="7"/>
  <c r="N12" i="7" s="1"/>
  <c r="P11" i="7"/>
  <c r="O11" i="7"/>
  <c r="N11" i="7"/>
  <c r="M11" i="7"/>
  <c r="P10" i="7"/>
  <c r="O10" i="7"/>
  <c r="M10" i="7"/>
  <c r="N10" i="7" s="1"/>
  <c r="P9" i="7"/>
  <c r="O9" i="7"/>
  <c r="M9" i="7"/>
  <c r="N9" i="7" s="1"/>
  <c r="P6" i="7"/>
  <c r="O6" i="7"/>
  <c r="N6" i="7"/>
  <c r="M6" i="7"/>
  <c r="P5" i="7"/>
  <c r="O5" i="7"/>
  <c r="N5" i="7"/>
  <c r="M5" i="7"/>
  <c r="P4" i="7"/>
  <c r="O4" i="7"/>
  <c r="M4" i="7"/>
  <c r="N4" i="7" s="1"/>
  <c r="P3" i="7"/>
  <c r="O3" i="7"/>
  <c r="N3" i="7"/>
  <c r="M3" i="7"/>
  <c r="P55" i="7"/>
  <c r="P54" i="7"/>
  <c r="P53" i="7"/>
  <c r="P52" i="7"/>
  <c r="P51" i="7"/>
  <c r="P50" i="7"/>
  <c r="P49" i="7"/>
  <c r="P48" i="7"/>
  <c r="P47" i="7"/>
  <c r="P44" i="7"/>
  <c r="P43" i="7"/>
  <c r="P42" i="7"/>
  <c r="P41" i="7"/>
  <c r="P40" i="7"/>
  <c r="P39" i="7"/>
  <c r="P38" i="7"/>
  <c r="P37" i="7"/>
  <c r="P36" i="7"/>
  <c r="P35" i="7"/>
  <c r="P2" i="7"/>
  <c r="O2" i="7"/>
  <c r="N2" i="7"/>
  <c r="M2" i="7"/>
  <c r="H99" i="7"/>
  <c r="G99" i="7"/>
  <c r="L99" i="7" s="1"/>
  <c r="F99" i="7"/>
  <c r="H98" i="7"/>
  <c r="G98" i="7"/>
  <c r="L98" i="7" s="1"/>
  <c r="F98" i="7"/>
  <c r="H96" i="7"/>
  <c r="G96" i="7"/>
  <c r="L96" i="7" s="1"/>
  <c r="F96" i="7"/>
  <c r="H95" i="7"/>
  <c r="G95" i="7"/>
  <c r="K95" i="7" s="1"/>
  <c r="F95" i="7"/>
  <c r="H93" i="7"/>
  <c r="G93" i="7"/>
  <c r="L93" i="7" s="1"/>
  <c r="F93" i="7"/>
  <c r="H91" i="7"/>
  <c r="F91" i="7"/>
  <c r="D91" i="7"/>
  <c r="G91" i="7" s="1"/>
  <c r="K91" i="7" s="1"/>
  <c r="H90" i="7"/>
  <c r="F90" i="7"/>
  <c r="D90" i="7"/>
  <c r="G90" i="7" s="1"/>
  <c r="H89" i="7"/>
  <c r="F89" i="7"/>
  <c r="D89" i="7"/>
  <c r="G89" i="7" s="1"/>
  <c r="J89" i="7" s="1"/>
  <c r="H92" i="7"/>
  <c r="G92" i="7"/>
  <c r="K92" i="7" s="1"/>
  <c r="F92" i="7"/>
  <c r="H71" i="7"/>
  <c r="G71" i="7"/>
  <c r="L71" i="7" s="1"/>
  <c r="F71" i="7"/>
  <c r="H58" i="7"/>
  <c r="F58" i="7"/>
  <c r="D58" i="7"/>
  <c r="G58" i="7" s="1"/>
  <c r="H41" i="7"/>
  <c r="F41" i="7"/>
  <c r="D41" i="7"/>
  <c r="G41" i="7" s="1"/>
  <c r="O41" i="7" s="1"/>
  <c r="H88" i="7"/>
  <c r="F88" i="7"/>
  <c r="D88" i="7"/>
  <c r="G88" i="7" s="1"/>
  <c r="H87" i="7"/>
  <c r="F87" i="7"/>
  <c r="D87" i="7"/>
  <c r="G87" i="7" s="1"/>
  <c r="H39" i="7"/>
  <c r="F39" i="7"/>
  <c r="D39" i="7"/>
  <c r="G39" i="7" s="1"/>
  <c r="O39" i="7" s="1"/>
  <c r="H86" i="7"/>
  <c r="F86" i="7"/>
  <c r="D86" i="7"/>
  <c r="G86" i="7" s="1"/>
  <c r="H69" i="7"/>
  <c r="F69" i="7"/>
  <c r="D69" i="7"/>
  <c r="G69" i="7" s="1"/>
  <c r="H85" i="7"/>
  <c r="F85" i="7"/>
  <c r="D85" i="7"/>
  <c r="G85" i="7" s="1"/>
  <c r="H84" i="7"/>
  <c r="F84" i="7"/>
  <c r="D84" i="7"/>
  <c r="G84" i="7" s="1"/>
  <c r="H70" i="7"/>
  <c r="F70" i="7"/>
  <c r="D70" i="7"/>
  <c r="G70" i="7" s="1"/>
  <c r="H38" i="7"/>
  <c r="F38" i="7"/>
  <c r="D38" i="7"/>
  <c r="G38" i="7" s="1"/>
  <c r="O38" i="7" s="1"/>
  <c r="H83" i="7"/>
  <c r="F83" i="7"/>
  <c r="D83" i="7"/>
  <c r="G83" i="7" s="1"/>
  <c r="H37" i="7"/>
  <c r="F37" i="7"/>
  <c r="D37" i="7"/>
  <c r="G37" i="7" s="1"/>
  <c r="O37" i="7" s="1"/>
  <c r="H36" i="7"/>
  <c r="F36" i="7"/>
  <c r="D36" i="7"/>
  <c r="G36" i="7" s="1"/>
  <c r="O36" i="7" s="1"/>
  <c r="H68" i="7"/>
  <c r="F68" i="7"/>
  <c r="D68" i="7"/>
  <c r="G68" i="7" s="1"/>
  <c r="H59" i="7"/>
  <c r="F59" i="7"/>
  <c r="D59" i="7"/>
  <c r="G59" i="7" s="1"/>
  <c r="H47" i="7"/>
  <c r="F47" i="7"/>
  <c r="D47" i="7"/>
  <c r="G47" i="7" s="1"/>
  <c r="O47" i="7" s="1"/>
  <c r="H35" i="7"/>
  <c r="F35" i="7"/>
  <c r="D35" i="7"/>
  <c r="G35" i="7" s="1"/>
  <c r="O35" i="7" s="1"/>
  <c r="H82" i="7"/>
  <c r="F82" i="7"/>
  <c r="D82" i="7"/>
  <c r="G82" i="7" s="1"/>
  <c r="H81" i="7"/>
  <c r="F81" i="7"/>
  <c r="D81" i="7"/>
  <c r="G81" i="7" s="1"/>
  <c r="H66" i="7"/>
  <c r="F66" i="7"/>
  <c r="D66" i="7"/>
  <c r="G66" i="7" s="1"/>
  <c r="H80" i="7"/>
  <c r="F80" i="7"/>
  <c r="D80" i="7"/>
  <c r="G80" i="7" s="1"/>
  <c r="H56" i="7"/>
  <c r="G56" i="7"/>
  <c r="J56" i="7" s="1"/>
  <c r="F56" i="7"/>
  <c r="H65" i="7"/>
  <c r="F65" i="7"/>
  <c r="D65" i="7"/>
  <c r="G65" i="7" s="1"/>
  <c r="L65" i="7" s="1"/>
  <c r="H79" i="7"/>
  <c r="F79" i="7"/>
  <c r="D79" i="7"/>
  <c r="G79" i="7" s="1"/>
  <c r="H64" i="7"/>
  <c r="F64" i="7"/>
  <c r="D64" i="7"/>
  <c r="G64" i="7" s="1"/>
  <c r="H63" i="7"/>
  <c r="F63" i="7"/>
  <c r="D63" i="7"/>
  <c r="G63" i="7" s="1"/>
  <c r="L63" i="7" s="1"/>
  <c r="H78" i="7"/>
  <c r="F78" i="7"/>
  <c r="D78" i="7"/>
  <c r="G78" i="7" s="1"/>
  <c r="H53" i="7"/>
  <c r="F53" i="7"/>
  <c r="D53" i="7"/>
  <c r="G53" i="7" s="1"/>
  <c r="O53" i="7" s="1"/>
  <c r="H42" i="7"/>
  <c r="F42" i="7"/>
  <c r="D42" i="7"/>
  <c r="G42" i="7" s="1"/>
  <c r="L42" i="7" s="1"/>
  <c r="H49" i="7"/>
  <c r="F49" i="7"/>
  <c r="D49" i="7"/>
  <c r="G49" i="7" s="1"/>
  <c r="O49" i="7" s="1"/>
  <c r="H77" i="7"/>
  <c r="F77" i="7"/>
  <c r="D77" i="7"/>
  <c r="G77" i="7" s="1"/>
  <c r="H48" i="7"/>
  <c r="F48" i="7"/>
  <c r="D48" i="7"/>
  <c r="G48" i="7" s="1"/>
  <c r="L48" i="7" s="1"/>
  <c r="H40" i="7"/>
  <c r="F40" i="7"/>
  <c r="D40" i="7"/>
  <c r="G40" i="7" s="1"/>
  <c r="O40" i="7" s="1"/>
  <c r="H52" i="7"/>
  <c r="F52" i="7"/>
  <c r="D52" i="7"/>
  <c r="G52" i="7" s="1"/>
  <c r="O52" i="7" s="1"/>
  <c r="H76" i="7"/>
  <c r="F76" i="7"/>
  <c r="D76" i="7"/>
  <c r="G76" i="7" s="1"/>
  <c r="L76" i="7" s="1"/>
  <c r="H62" i="7"/>
  <c r="F62" i="7"/>
  <c r="D62" i="7"/>
  <c r="G62" i="7" s="1"/>
  <c r="H46" i="7"/>
  <c r="G46" i="7"/>
  <c r="J46" i="7" s="1"/>
  <c r="F46" i="7"/>
  <c r="H45" i="7"/>
  <c r="G45" i="7"/>
  <c r="L45" i="7" s="1"/>
  <c r="F45" i="7"/>
  <c r="H60" i="7"/>
  <c r="F60" i="7"/>
  <c r="D60" i="7"/>
  <c r="G60" i="7" s="1"/>
  <c r="J60" i="7" s="1"/>
  <c r="H61" i="7"/>
  <c r="F61" i="7"/>
  <c r="D61" i="7"/>
  <c r="G61" i="7" s="1"/>
  <c r="H55" i="7"/>
  <c r="F55" i="7"/>
  <c r="D55" i="7"/>
  <c r="G55" i="7" s="1"/>
  <c r="O55" i="7" s="1"/>
  <c r="H44" i="7"/>
  <c r="F44" i="7"/>
  <c r="D44" i="7"/>
  <c r="G44" i="7" s="1"/>
  <c r="I44" i="7" s="1"/>
  <c r="H43" i="7"/>
  <c r="F43" i="7"/>
  <c r="D43" i="7"/>
  <c r="G43" i="7" s="1"/>
  <c r="O43" i="7" s="1"/>
  <c r="H54" i="7"/>
  <c r="F54" i="7"/>
  <c r="D54" i="7"/>
  <c r="G54" i="7" s="1"/>
  <c r="O54" i="7" s="1"/>
  <c r="H51" i="7"/>
  <c r="F51" i="7"/>
  <c r="D51" i="7"/>
  <c r="G51" i="7" s="1"/>
  <c r="I51" i="7" s="1"/>
  <c r="H50" i="7"/>
  <c r="F50" i="7"/>
  <c r="D50" i="7"/>
  <c r="G50" i="7" s="1"/>
  <c r="O50" i="7" s="1"/>
  <c r="H75" i="7"/>
  <c r="F75" i="7"/>
  <c r="D75" i="7"/>
  <c r="G75" i="7" s="1"/>
  <c r="H74" i="7"/>
  <c r="F74" i="7"/>
  <c r="D74" i="7"/>
  <c r="G74" i="7" s="1"/>
  <c r="I74" i="7" s="1"/>
  <c r="H73" i="7"/>
  <c r="F73" i="7"/>
  <c r="D73" i="7"/>
  <c r="G73" i="7" s="1"/>
  <c r="H33" i="7"/>
  <c r="G33" i="7"/>
  <c r="K33" i="7" s="1"/>
  <c r="F33" i="7"/>
  <c r="H32" i="7"/>
  <c r="G32" i="7"/>
  <c r="J32" i="7" s="1"/>
  <c r="F32" i="7"/>
  <c r="H16" i="7"/>
  <c r="F16" i="7"/>
  <c r="D16" i="7"/>
  <c r="G16" i="7" s="1"/>
  <c r="H10" i="7"/>
  <c r="F10" i="7"/>
  <c r="D10" i="7"/>
  <c r="G10" i="7" s="1"/>
  <c r="H31" i="7"/>
  <c r="G31" i="7"/>
  <c r="K31" i="7" s="1"/>
  <c r="F31" i="7"/>
  <c r="H14" i="7"/>
  <c r="G14" i="7"/>
  <c r="J14" i="7" s="1"/>
  <c r="F14" i="7"/>
  <c r="H13" i="7"/>
  <c r="G13" i="7"/>
  <c r="L13" i="7" s="1"/>
  <c r="F13" i="7"/>
  <c r="H23" i="7"/>
  <c r="F23" i="7"/>
  <c r="D23" i="7"/>
  <c r="G23" i="7" s="1"/>
  <c r="H6" i="7"/>
  <c r="F6" i="7"/>
  <c r="D6" i="7"/>
  <c r="G6" i="7" s="1"/>
  <c r="L6" i="7" s="1"/>
  <c r="H4" i="7"/>
  <c r="F4" i="7"/>
  <c r="D4" i="7"/>
  <c r="G4" i="7" s="1"/>
  <c r="H2" i="7"/>
  <c r="F2" i="7"/>
  <c r="D2" i="7"/>
  <c r="G2" i="7" s="1"/>
  <c r="H26" i="7"/>
  <c r="F26" i="7"/>
  <c r="D26" i="7"/>
  <c r="G26" i="7" s="1"/>
  <c r="L26" i="7" s="1"/>
  <c r="H12" i="7"/>
  <c r="F12" i="7"/>
  <c r="D12" i="7"/>
  <c r="G12" i="7" s="1"/>
  <c r="H3" i="7"/>
  <c r="F3" i="7"/>
  <c r="D3" i="7"/>
  <c r="G3" i="7" s="1"/>
  <c r="H22" i="7"/>
  <c r="F22" i="7"/>
  <c r="D22" i="7"/>
  <c r="G22" i="7" s="1"/>
  <c r="K22" i="7" s="1"/>
  <c r="H21" i="7"/>
  <c r="F21" i="7"/>
  <c r="D21" i="7"/>
  <c r="G21" i="7" s="1"/>
  <c r="H27" i="7"/>
  <c r="F27" i="7"/>
  <c r="D27" i="7"/>
  <c r="G27" i="7" s="1"/>
  <c r="H20" i="7"/>
  <c r="F20" i="7"/>
  <c r="D20" i="7"/>
  <c r="G20" i="7" s="1"/>
  <c r="K20" i="7" s="1"/>
  <c r="H28" i="7"/>
  <c r="F28" i="7"/>
  <c r="D28" i="7"/>
  <c r="G28" i="7" s="1"/>
  <c r="H19" i="7"/>
  <c r="F19" i="7"/>
  <c r="D19" i="7"/>
  <c r="G19" i="7" s="1"/>
  <c r="H18" i="7"/>
  <c r="F18" i="7"/>
  <c r="D18" i="7"/>
  <c r="G18" i="7" s="1"/>
  <c r="L18" i="7" s="1"/>
  <c r="H11" i="7"/>
  <c r="F11" i="7"/>
  <c r="D11" i="7"/>
  <c r="G11" i="7" s="1"/>
  <c r="H17" i="7"/>
  <c r="F17" i="7"/>
  <c r="D17" i="7"/>
  <c r="G17" i="7" s="1"/>
  <c r="H30" i="7"/>
  <c r="F30" i="7"/>
  <c r="D30" i="7"/>
  <c r="G30" i="7" s="1"/>
  <c r="K30" i="7" s="1"/>
  <c r="H15" i="7"/>
  <c r="F15" i="7"/>
  <c r="D15" i="7"/>
  <c r="G15" i="7" s="1"/>
  <c r="H8" i="7"/>
  <c r="G8" i="7"/>
  <c r="J8" i="7" s="1"/>
  <c r="F8" i="7"/>
  <c r="H7" i="7"/>
  <c r="G7" i="7"/>
  <c r="K7" i="7" s="1"/>
  <c r="F7" i="7"/>
  <c r="H29" i="7"/>
  <c r="F29" i="7"/>
  <c r="D29" i="7"/>
  <c r="G29" i="7" s="1"/>
  <c r="I29" i="7" s="1"/>
  <c r="H5" i="7"/>
  <c r="F5" i="7"/>
  <c r="D5" i="7"/>
  <c r="G5" i="7" s="1"/>
  <c r="H9" i="7"/>
  <c r="F9" i="7"/>
  <c r="D9" i="7"/>
  <c r="G9" i="7" s="1"/>
  <c r="K99" i="6"/>
  <c r="H99" i="6"/>
  <c r="G99" i="6"/>
  <c r="L99" i="6" s="1"/>
  <c r="F99" i="6"/>
  <c r="L98" i="6"/>
  <c r="J98" i="6"/>
  <c r="H98" i="6"/>
  <c r="G98" i="6"/>
  <c r="K98" i="6" s="1"/>
  <c r="F98" i="6"/>
  <c r="H96" i="6"/>
  <c r="G96" i="6"/>
  <c r="L96" i="6" s="1"/>
  <c r="F96" i="6"/>
  <c r="H95" i="6"/>
  <c r="G95" i="6"/>
  <c r="K95" i="6" s="1"/>
  <c r="F95" i="6"/>
  <c r="H93" i="6"/>
  <c r="G93" i="6"/>
  <c r="L93" i="6" s="1"/>
  <c r="F93" i="6"/>
  <c r="H92" i="6"/>
  <c r="F92" i="6"/>
  <c r="D92" i="6"/>
  <c r="G92" i="6" s="1"/>
  <c r="H91" i="6"/>
  <c r="F91" i="6"/>
  <c r="D91" i="6"/>
  <c r="G91" i="6" s="1"/>
  <c r="H90" i="6"/>
  <c r="F90" i="6"/>
  <c r="D90" i="6"/>
  <c r="G90" i="6" s="1"/>
  <c r="H89" i="6"/>
  <c r="G89" i="6"/>
  <c r="K89" i="6" s="1"/>
  <c r="F89" i="6"/>
  <c r="H88" i="6"/>
  <c r="G88" i="6"/>
  <c r="L88" i="6" s="1"/>
  <c r="F88" i="6"/>
  <c r="H87" i="6"/>
  <c r="F87" i="6"/>
  <c r="D87" i="6"/>
  <c r="G87" i="6" s="1"/>
  <c r="H86" i="6"/>
  <c r="F86" i="6"/>
  <c r="D86" i="6"/>
  <c r="G86" i="6" s="1"/>
  <c r="H85" i="6"/>
  <c r="F85" i="6"/>
  <c r="D85" i="6"/>
  <c r="G85" i="6" s="1"/>
  <c r="H84" i="6"/>
  <c r="F84" i="6"/>
  <c r="D84" i="6"/>
  <c r="G84" i="6" s="1"/>
  <c r="H83" i="6"/>
  <c r="F83" i="6"/>
  <c r="D83" i="6"/>
  <c r="G83" i="6" s="1"/>
  <c r="H82" i="6"/>
  <c r="F82" i="6"/>
  <c r="D82" i="6"/>
  <c r="G82" i="6" s="1"/>
  <c r="H81" i="6"/>
  <c r="F81" i="6"/>
  <c r="D81" i="6"/>
  <c r="G81" i="6" s="1"/>
  <c r="H80" i="6"/>
  <c r="F80" i="6"/>
  <c r="D80" i="6"/>
  <c r="G80" i="6" s="1"/>
  <c r="H79" i="6"/>
  <c r="F79" i="6"/>
  <c r="D79" i="6"/>
  <c r="G79" i="6" s="1"/>
  <c r="H78" i="6"/>
  <c r="F78" i="6"/>
  <c r="D78" i="6"/>
  <c r="G78" i="6" s="1"/>
  <c r="H77" i="6"/>
  <c r="F77" i="6"/>
  <c r="D77" i="6"/>
  <c r="G77" i="6" s="1"/>
  <c r="H76" i="6"/>
  <c r="F76" i="6"/>
  <c r="D76" i="6"/>
  <c r="G76" i="6" s="1"/>
  <c r="H75" i="6"/>
  <c r="F75" i="6"/>
  <c r="D75" i="6"/>
  <c r="G75" i="6" s="1"/>
  <c r="H74" i="6"/>
  <c r="F74" i="6"/>
  <c r="D74" i="6"/>
  <c r="G74" i="6" s="1"/>
  <c r="H73" i="6"/>
  <c r="F73" i="6"/>
  <c r="D73" i="6"/>
  <c r="G73" i="6" s="1"/>
  <c r="H72" i="6"/>
  <c r="F72" i="6"/>
  <c r="D72" i="6"/>
  <c r="G72" i="6" s="1"/>
  <c r="H71" i="6"/>
  <c r="F71" i="6"/>
  <c r="D71" i="6"/>
  <c r="G71" i="6" s="1"/>
  <c r="H70" i="6"/>
  <c r="F70" i="6"/>
  <c r="D70" i="6"/>
  <c r="G70" i="6" s="1"/>
  <c r="H69" i="6"/>
  <c r="F69" i="6"/>
  <c r="D69" i="6"/>
  <c r="G69" i="6" s="1"/>
  <c r="H68" i="6"/>
  <c r="F68" i="6"/>
  <c r="D68" i="6"/>
  <c r="G68" i="6" s="1"/>
  <c r="H66" i="6"/>
  <c r="F66" i="6"/>
  <c r="D66" i="6"/>
  <c r="G66" i="6" s="1"/>
  <c r="H65" i="6"/>
  <c r="F65" i="6"/>
  <c r="D65" i="6"/>
  <c r="G65" i="6" s="1"/>
  <c r="H61" i="6"/>
  <c r="F61" i="6"/>
  <c r="D61" i="6"/>
  <c r="G61" i="6" s="1"/>
  <c r="H60" i="6"/>
  <c r="F60" i="6"/>
  <c r="D60" i="6"/>
  <c r="G60" i="6" s="1"/>
  <c r="H59" i="6"/>
  <c r="F59" i="6"/>
  <c r="D59" i="6"/>
  <c r="G59" i="6" s="1"/>
  <c r="H58" i="6"/>
  <c r="F58" i="6"/>
  <c r="D58" i="6"/>
  <c r="G58" i="6" s="1"/>
  <c r="H57" i="6"/>
  <c r="F57" i="6"/>
  <c r="D57" i="6"/>
  <c r="G57" i="6" s="1"/>
  <c r="H56" i="6"/>
  <c r="F56" i="6"/>
  <c r="D56" i="6"/>
  <c r="G56" i="6" s="1"/>
  <c r="H55" i="6"/>
  <c r="F55" i="6"/>
  <c r="D55" i="6"/>
  <c r="G55" i="6" s="1"/>
  <c r="H54" i="6"/>
  <c r="F54" i="6"/>
  <c r="D54" i="6"/>
  <c r="G54" i="6" s="1"/>
  <c r="H53" i="6"/>
  <c r="F53" i="6"/>
  <c r="D53" i="6"/>
  <c r="G53" i="6" s="1"/>
  <c r="H52" i="6"/>
  <c r="F52" i="6"/>
  <c r="D52" i="6"/>
  <c r="G52" i="6" s="1"/>
  <c r="H51" i="6"/>
  <c r="F51" i="6"/>
  <c r="D51" i="6"/>
  <c r="G51" i="6" s="1"/>
  <c r="H62" i="6"/>
  <c r="F62" i="6"/>
  <c r="G62" i="6"/>
  <c r="H50" i="6"/>
  <c r="F50" i="6"/>
  <c r="D50" i="6"/>
  <c r="G50" i="6" s="1"/>
  <c r="H49" i="6"/>
  <c r="F49" i="6"/>
  <c r="D49" i="6"/>
  <c r="G49" i="6" s="1"/>
  <c r="H48" i="6"/>
  <c r="F48" i="6"/>
  <c r="D48" i="6"/>
  <c r="G48" i="6" s="1"/>
  <c r="K47" i="6"/>
  <c r="H47" i="6"/>
  <c r="G47" i="6"/>
  <c r="J47" i="6" s="1"/>
  <c r="F47" i="6"/>
  <c r="L46" i="6"/>
  <c r="J46" i="6"/>
  <c r="I46" i="6"/>
  <c r="H46" i="6"/>
  <c r="G46" i="6"/>
  <c r="K46" i="6" s="1"/>
  <c r="F46" i="6"/>
  <c r="H45" i="6"/>
  <c r="F45" i="6"/>
  <c r="D45" i="6"/>
  <c r="G45" i="6" s="1"/>
  <c r="L45" i="6" s="1"/>
  <c r="H44" i="6"/>
  <c r="G44" i="6"/>
  <c r="L44" i="6" s="1"/>
  <c r="F44" i="6"/>
  <c r="D44" i="6"/>
  <c r="H43" i="6"/>
  <c r="G43" i="6"/>
  <c r="L43" i="6" s="1"/>
  <c r="F43" i="6"/>
  <c r="D43" i="6"/>
  <c r="H42" i="6"/>
  <c r="F42" i="6"/>
  <c r="D42" i="6"/>
  <c r="G42" i="6" s="1"/>
  <c r="L42" i="6" s="1"/>
  <c r="H41" i="6"/>
  <c r="F41" i="6"/>
  <c r="D41" i="6"/>
  <c r="G41" i="6" s="1"/>
  <c r="L41" i="6" s="1"/>
  <c r="H40" i="6"/>
  <c r="F40" i="6"/>
  <c r="D40" i="6"/>
  <c r="G40" i="6" s="1"/>
  <c r="L40" i="6" s="1"/>
  <c r="H39" i="6"/>
  <c r="G39" i="6"/>
  <c r="L39" i="6" s="1"/>
  <c r="F39" i="6"/>
  <c r="D39" i="6"/>
  <c r="H38" i="6"/>
  <c r="G38" i="6"/>
  <c r="L38" i="6" s="1"/>
  <c r="F38" i="6"/>
  <c r="D38" i="6"/>
  <c r="H37" i="6"/>
  <c r="G37" i="6"/>
  <c r="L37" i="6" s="1"/>
  <c r="F37" i="6"/>
  <c r="D37" i="6"/>
  <c r="H36" i="6"/>
  <c r="F36" i="6"/>
  <c r="D36" i="6"/>
  <c r="G36" i="6" s="1"/>
  <c r="L36" i="6" s="1"/>
  <c r="H35" i="6"/>
  <c r="F35" i="6"/>
  <c r="D35" i="6"/>
  <c r="G35" i="6" s="1"/>
  <c r="L35" i="6" s="1"/>
  <c r="H33" i="6"/>
  <c r="G33" i="6"/>
  <c r="K33" i="6" s="1"/>
  <c r="F33" i="6"/>
  <c r="H32" i="6"/>
  <c r="G32" i="6"/>
  <c r="J32" i="6" s="1"/>
  <c r="F32" i="6"/>
  <c r="H31" i="6"/>
  <c r="F31" i="6"/>
  <c r="D31" i="6"/>
  <c r="G31" i="6" s="1"/>
  <c r="H30" i="6"/>
  <c r="F30" i="6"/>
  <c r="D30" i="6"/>
  <c r="G30" i="6" s="1"/>
  <c r="H29" i="6"/>
  <c r="F29" i="6"/>
  <c r="D29" i="6"/>
  <c r="G29" i="6" s="1"/>
  <c r="J28" i="6"/>
  <c r="H28" i="6"/>
  <c r="G28" i="6"/>
  <c r="I28" i="6" s="1"/>
  <c r="F28" i="6"/>
  <c r="H27" i="6"/>
  <c r="G27" i="6"/>
  <c r="L27" i="6" s="1"/>
  <c r="F27" i="6"/>
  <c r="H26" i="6"/>
  <c r="G26" i="6"/>
  <c r="L26" i="6" s="1"/>
  <c r="F26" i="6"/>
  <c r="K25" i="6"/>
  <c r="J25" i="6"/>
  <c r="I25" i="6"/>
  <c r="H25" i="6"/>
  <c r="G25" i="6"/>
  <c r="L25" i="6" s="1"/>
  <c r="F25" i="6"/>
  <c r="H24" i="6"/>
  <c r="F24" i="6"/>
  <c r="D24" i="6"/>
  <c r="G24" i="6" s="1"/>
  <c r="H23" i="6"/>
  <c r="F23" i="6"/>
  <c r="D23" i="6"/>
  <c r="G23" i="6" s="1"/>
  <c r="H22" i="6"/>
  <c r="G22" i="6"/>
  <c r="L22" i="6" s="1"/>
  <c r="F22" i="6"/>
  <c r="D22" i="6"/>
  <c r="H21" i="6"/>
  <c r="F21" i="6"/>
  <c r="D21" i="6"/>
  <c r="G21" i="6" s="1"/>
  <c r="H20" i="6"/>
  <c r="F20" i="6"/>
  <c r="D20" i="6"/>
  <c r="G20" i="6" s="1"/>
  <c r="H19" i="6"/>
  <c r="F19" i="6"/>
  <c r="D19" i="6"/>
  <c r="G19" i="6" s="1"/>
  <c r="H18" i="6"/>
  <c r="F18" i="6"/>
  <c r="D18" i="6"/>
  <c r="G18" i="6" s="1"/>
  <c r="H17" i="6"/>
  <c r="F17" i="6"/>
  <c r="D17" i="6"/>
  <c r="G17" i="6" s="1"/>
  <c r="H16" i="6"/>
  <c r="F16" i="6"/>
  <c r="D16" i="6"/>
  <c r="G16" i="6" s="1"/>
  <c r="H15" i="6"/>
  <c r="F15" i="6"/>
  <c r="D15" i="6"/>
  <c r="G15" i="6" s="1"/>
  <c r="H14" i="6"/>
  <c r="F14" i="6"/>
  <c r="D14" i="6"/>
  <c r="G14" i="6" s="1"/>
  <c r="H13" i="6"/>
  <c r="F13" i="6"/>
  <c r="D13" i="6"/>
  <c r="G13" i="6" s="1"/>
  <c r="H12" i="6"/>
  <c r="F12" i="6"/>
  <c r="D12" i="6"/>
  <c r="G12" i="6" s="1"/>
  <c r="H11" i="6"/>
  <c r="F11" i="6"/>
  <c r="D11" i="6"/>
  <c r="G11" i="6" s="1"/>
  <c r="H10" i="6"/>
  <c r="F10" i="6"/>
  <c r="D10" i="6"/>
  <c r="G10" i="6" s="1"/>
  <c r="H9" i="6"/>
  <c r="F9" i="6"/>
  <c r="D9" i="6"/>
  <c r="G9" i="6" s="1"/>
  <c r="H8" i="6"/>
  <c r="F8" i="6"/>
  <c r="D8" i="6"/>
  <c r="G8" i="6" s="1"/>
  <c r="H7" i="6"/>
  <c r="F7" i="6"/>
  <c r="D7" i="6"/>
  <c r="G7" i="6" s="1"/>
  <c r="H6" i="6"/>
  <c r="G6" i="6"/>
  <c r="L6" i="6" s="1"/>
  <c r="F6" i="6"/>
  <c r="L5" i="6"/>
  <c r="K5" i="6"/>
  <c r="J5" i="6"/>
  <c r="I5" i="6"/>
  <c r="H5" i="6"/>
  <c r="G5" i="6"/>
  <c r="F5" i="6"/>
  <c r="H4" i="6"/>
  <c r="F4" i="6"/>
  <c r="D4" i="6"/>
  <c r="G4" i="6" s="1"/>
  <c r="H3" i="6"/>
  <c r="F3" i="6"/>
  <c r="D3" i="6"/>
  <c r="G3" i="6" s="1"/>
  <c r="H2" i="6"/>
  <c r="F2" i="6"/>
  <c r="D2" i="6"/>
  <c r="G2" i="6" s="1"/>
  <c r="O51" i="7" l="1"/>
  <c r="O48" i="7"/>
  <c r="O42" i="7"/>
  <c r="O44" i="7"/>
  <c r="I56" i="7"/>
  <c r="K45" i="7"/>
  <c r="K46" i="7"/>
  <c r="I13" i="7"/>
  <c r="J96" i="7"/>
  <c r="I95" i="7"/>
  <c r="K32" i="7"/>
  <c r="J71" i="7"/>
  <c r="J98" i="7"/>
  <c r="L95" i="7"/>
  <c r="I99" i="7"/>
  <c r="I71" i="7"/>
  <c r="J99" i="7"/>
  <c r="K99" i="7"/>
  <c r="K8" i="7"/>
  <c r="I32" i="7"/>
  <c r="K56" i="7"/>
  <c r="K90" i="7"/>
  <c r="L90" i="7"/>
  <c r="J90" i="7"/>
  <c r="L14" i="7"/>
  <c r="K89" i="7"/>
  <c r="K14" i="7"/>
  <c r="L8" i="7"/>
  <c r="L46" i="7"/>
  <c r="J33" i="7"/>
  <c r="L89" i="7"/>
  <c r="J13" i="7"/>
  <c r="L56" i="7"/>
  <c r="K71" i="7"/>
  <c r="I14" i="7"/>
  <c r="L32" i="7"/>
  <c r="K53" i="7"/>
  <c r="M53" i="7" s="1"/>
  <c r="N53" i="7" s="1"/>
  <c r="L53" i="7"/>
  <c r="J53" i="7"/>
  <c r="I53" i="7"/>
  <c r="K77" i="7"/>
  <c r="L77" i="7"/>
  <c r="J77" i="7"/>
  <c r="I77" i="7"/>
  <c r="L80" i="7"/>
  <c r="J80" i="7"/>
  <c r="K80" i="7"/>
  <c r="I80" i="7"/>
  <c r="L36" i="7"/>
  <c r="K36" i="7"/>
  <c r="M36" i="7" s="1"/>
  <c r="N36" i="7" s="1"/>
  <c r="J36" i="7"/>
  <c r="I36" i="7"/>
  <c r="L86" i="7"/>
  <c r="J86" i="7"/>
  <c r="K86" i="7"/>
  <c r="I86" i="7"/>
  <c r="K21" i="7"/>
  <c r="I21" i="7"/>
  <c r="J21" i="7"/>
  <c r="L21" i="7"/>
  <c r="L78" i="7"/>
  <c r="K78" i="7"/>
  <c r="I78" i="7"/>
  <c r="J78" i="7"/>
  <c r="K17" i="7"/>
  <c r="L17" i="7"/>
  <c r="J17" i="7"/>
  <c r="I17" i="7"/>
  <c r="L52" i="7"/>
  <c r="J52" i="7"/>
  <c r="I52" i="7"/>
  <c r="K52" i="7"/>
  <c r="M52" i="7" s="1"/>
  <c r="N52" i="7" s="1"/>
  <c r="K28" i="7"/>
  <c r="I28" i="7"/>
  <c r="J28" i="7"/>
  <c r="L28" i="7"/>
  <c r="I61" i="7"/>
  <c r="L61" i="7"/>
  <c r="K61" i="7"/>
  <c r="J61" i="7"/>
  <c r="L49" i="7"/>
  <c r="K49" i="7"/>
  <c r="M49" i="7" s="1"/>
  <c r="N49" i="7" s="1"/>
  <c r="J49" i="7"/>
  <c r="I49" i="7"/>
  <c r="L66" i="7"/>
  <c r="J66" i="7"/>
  <c r="K66" i="7"/>
  <c r="I66" i="7"/>
  <c r="L37" i="7"/>
  <c r="J37" i="7"/>
  <c r="K37" i="7"/>
  <c r="M37" i="7" s="1"/>
  <c r="N37" i="7" s="1"/>
  <c r="I37" i="7"/>
  <c r="L58" i="7"/>
  <c r="J58" i="7"/>
  <c r="K58" i="7"/>
  <c r="I58" i="7"/>
  <c r="I5" i="7"/>
  <c r="L5" i="7"/>
  <c r="K5" i="7"/>
  <c r="J5" i="7"/>
  <c r="K75" i="7"/>
  <c r="L75" i="7"/>
  <c r="J75" i="7"/>
  <c r="I75" i="7"/>
  <c r="L43" i="7"/>
  <c r="K43" i="7"/>
  <c r="M43" i="7" s="1"/>
  <c r="N43" i="7" s="1"/>
  <c r="J43" i="7"/>
  <c r="I43" i="7"/>
  <c r="K2" i="7"/>
  <c r="L2" i="7"/>
  <c r="J2" i="7"/>
  <c r="I2" i="7"/>
  <c r="I81" i="7"/>
  <c r="L81" i="7"/>
  <c r="K81" i="7"/>
  <c r="J81" i="7"/>
  <c r="L59" i="7"/>
  <c r="J59" i="7"/>
  <c r="K59" i="7"/>
  <c r="I59" i="7"/>
  <c r="L83" i="7"/>
  <c r="J83" i="7"/>
  <c r="K83" i="7"/>
  <c r="I83" i="7"/>
  <c r="L85" i="7"/>
  <c r="K85" i="7"/>
  <c r="J85" i="7"/>
  <c r="I85" i="7"/>
  <c r="L87" i="7"/>
  <c r="K87" i="7"/>
  <c r="J87" i="7"/>
  <c r="I87" i="7"/>
  <c r="K15" i="7"/>
  <c r="I15" i="7"/>
  <c r="J15" i="7"/>
  <c r="L15" i="7"/>
  <c r="I50" i="7"/>
  <c r="L50" i="7"/>
  <c r="K50" i="7"/>
  <c r="M50" i="7" s="1"/>
  <c r="N50" i="7" s="1"/>
  <c r="J50" i="7"/>
  <c r="K62" i="7"/>
  <c r="I62" i="7"/>
  <c r="J62" i="7"/>
  <c r="L62" i="7"/>
  <c r="K79" i="7"/>
  <c r="I79" i="7"/>
  <c r="J79" i="7"/>
  <c r="L79" i="7"/>
  <c r="L27" i="7"/>
  <c r="J27" i="7"/>
  <c r="K27" i="7"/>
  <c r="I27" i="7"/>
  <c r="L19" i="7"/>
  <c r="K19" i="7"/>
  <c r="J19" i="7"/>
  <c r="I19" i="7"/>
  <c r="L55" i="7"/>
  <c r="K55" i="7"/>
  <c r="M55" i="7" s="1"/>
  <c r="N55" i="7" s="1"/>
  <c r="J55" i="7"/>
  <c r="I55" i="7"/>
  <c r="L35" i="7"/>
  <c r="J35" i="7"/>
  <c r="K35" i="7"/>
  <c r="M35" i="7" s="1"/>
  <c r="N35" i="7" s="1"/>
  <c r="I35" i="7"/>
  <c r="L70" i="7"/>
  <c r="J70" i="7"/>
  <c r="K70" i="7"/>
  <c r="I70" i="7"/>
  <c r="I41" i="7"/>
  <c r="L41" i="7"/>
  <c r="K41" i="7"/>
  <c r="M41" i="7" s="1"/>
  <c r="N41" i="7" s="1"/>
  <c r="J41" i="7"/>
  <c r="L9" i="7"/>
  <c r="K9" i="7"/>
  <c r="J9" i="7"/>
  <c r="I9" i="7"/>
  <c r="K10" i="7"/>
  <c r="L10" i="7"/>
  <c r="J10" i="7"/>
  <c r="I10" i="7"/>
  <c r="K54" i="7"/>
  <c r="M54" i="7" s="1"/>
  <c r="N54" i="7" s="1"/>
  <c r="L54" i="7"/>
  <c r="J54" i="7"/>
  <c r="I54" i="7"/>
  <c r="K47" i="7"/>
  <c r="M47" i="7" s="1"/>
  <c r="N47" i="7" s="1"/>
  <c r="J47" i="7"/>
  <c r="I47" i="7"/>
  <c r="L47" i="7"/>
  <c r="L84" i="7"/>
  <c r="J84" i="7"/>
  <c r="K84" i="7"/>
  <c r="I84" i="7"/>
  <c r="L39" i="7"/>
  <c r="K39" i="7"/>
  <c r="M39" i="7" s="1"/>
  <c r="N39" i="7" s="1"/>
  <c r="I39" i="7"/>
  <c r="J39" i="7"/>
  <c r="L23" i="7"/>
  <c r="J23" i="7"/>
  <c r="I23" i="7"/>
  <c r="K23" i="7"/>
  <c r="K16" i="7"/>
  <c r="I16" i="7"/>
  <c r="J16" i="7"/>
  <c r="L16" i="7"/>
  <c r="L11" i="7"/>
  <c r="K11" i="7"/>
  <c r="I11" i="7"/>
  <c r="J11" i="7"/>
  <c r="K40" i="7"/>
  <c r="M40" i="7" s="1"/>
  <c r="N40" i="7" s="1"/>
  <c r="I40" i="7"/>
  <c r="J40" i="7"/>
  <c r="L40" i="7"/>
  <c r="L3" i="7"/>
  <c r="K3" i="7"/>
  <c r="J3" i="7"/>
  <c r="I3" i="7"/>
  <c r="K64" i="7"/>
  <c r="L64" i="7"/>
  <c r="J64" i="7"/>
  <c r="I64" i="7"/>
  <c r="K4" i="7"/>
  <c r="J4" i="7"/>
  <c r="I4" i="7"/>
  <c r="L4" i="7"/>
  <c r="L73" i="7"/>
  <c r="K73" i="7"/>
  <c r="I73" i="7"/>
  <c r="J73" i="7"/>
  <c r="L82" i="7"/>
  <c r="J82" i="7"/>
  <c r="K82" i="7"/>
  <c r="I82" i="7"/>
  <c r="L68" i="7"/>
  <c r="J68" i="7"/>
  <c r="K68" i="7"/>
  <c r="I68" i="7"/>
  <c r="L38" i="7"/>
  <c r="K38" i="7"/>
  <c r="M38" i="7" s="1"/>
  <c r="N38" i="7" s="1"/>
  <c r="J38" i="7"/>
  <c r="I38" i="7"/>
  <c r="L69" i="7"/>
  <c r="J69" i="7"/>
  <c r="K69" i="7"/>
  <c r="I69" i="7"/>
  <c r="L88" i="7"/>
  <c r="J88" i="7"/>
  <c r="K88" i="7"/>
  <c r="I88" i="7"/>
  <c r="L12" i="7"/>
  <c r="K12" i="7"/>
  <c r="I12" i="7"/>
  <c r="J12" i="7"/>
  <c r="L22" i="7"/>
  <c r="J29" i="7"/>
  <c r="J74" i="7"/>
  <c r="J51" i="7"/>
  <c r="K29" i="7"/>
  <c r="I8" i="7"/>
  <c r="K74" i="7"/>
  <c r="K51" i="7"/>
  <c r="M51" i="7" s="1"/>
  <c r="N51" i="7" s="1"/>
  <c r="K44" i="7"/>
  <c r="M44" i="7" s="1"/>
  <c r="N44" i="7" s="1"/>
  <c r="K60" i="7"/>
  <c r="I46" i="7"/>
  <c r="L92" i="7"/>
  <c r="L91" i="7"/>
  <c r="J95" i="7"/>
  <c r="L30" i="7"/>
  <c r="L20" i="7"/>
  <c r="L31" i="7"/>
  <c r="J44" i="7"/>
  <c r="L29" i="7"/>
  <c r="L74" i="7"/>
  <c r="L51" i="7"/>
  <c r="L44" i="7"/>
  <c r="L60" i="7"/>
  <c r="I90" i="7"/>
  <c r="I98" i="7"/>
  <c r="K98" i="7"/>
  <c r="I6" i="7"/>
  <c r="I31" i="7"/>
  <c r="I48" i="7"/>
  <c r="I7" i="7"/>
  <c r="J30" i="7"/>
  <c r="J18" i="7"/>
  <c r="J20" i="7"/>
  <c r="J22" i="7"/>
  <c r="J26" i="7"/>
  <c r="J6" i="7"/>
  <c r="J31" i="7"/>
  <c r="I45" i="7"/>
  <c r="J76" i="7"/>
  <c r="J48" i="7"/>
  <c r="J42" i="7"/>
  <c r="J63" i="7"/>
  <c r="J65" i="7"/>
  <c r="I89" i="7"/>
  <c r="J93" i="7"/>
  <c r="I30" i="7"/>
  <c r="I18" i="7"/>
  <c r="I20" i="7"/>
  <c r="I22" i="7"/>
  <c r="I26" i="7"/>
  <c r="I76" i="7"/>
  <c r="I42" i="7"/>
  <c r="I63" i="7"/>
  <c r="I65" i="7"/>
  <c r="I93" i="7"/>
  <c r="J7" i="7"/>
  <c r="K18" i="7"/>
  <c r="K26" i="7"/>
  <c r="K6" i="7"/>
  <c r="I33" i="7"/>
  <c r="J45" i="7"/>
  <c r="K76" i="7"/>
  <c r="K48" i="7"/>
  <c r="M48" i="7" s="1"/>
  <c r="N48" i="7" s="1"/>
  <c r="K42" i="7"/>
  <c r="M42" i="7" s="1"/>
  <c r="N42" i="7" s="1"/>
  <c r="K63" i="7"/>
  <c r="K65" i="7"/>
  <c r="K93" i="7"/>
  <c r="I96" i="7"/>
  <c r="K96" i="7"/>
  <c r="L7" i="7"/>
  <c r="K13" i="7"/>
  <c r="L33" i="7"/>
  <c r="I92" i="7"/>
  <c r="I91" i="7"/>
  <c r="I60" i="7"/>
  <c r="J92" i="7"/>
  <c r="J91" i="7"/>
  <c r="K92" i="6"/>
  <c r="J92" i="6"/>
  <c r="L92" i="6"/>
  <c r="L10" i="6"/>
  <c r="I10" i="6"/>
  <c r="I91" i="6"/>
  <c r="J91" i="6"/>
  <c r="K91" i="6"/>
  <c r="L91" i="6"/>
  <c r="J7" i="6"/>
  <c r="I7" i="6"/>
  <c r="J30" i="6"/>
  <c r="I30" i="6"/>
  <c r="I90" i="6"/>
  <c r="K90" i="6"/>
  <c r="J90" i="6"/>
  <c r="L90" i="6"/>
  <c r="J19" i="6"/>
  <c r="I19" i="6"/>
  <c r="J16" i="6"/>
  <c r="I16" i="6"/>
  <c r="J13" i="6"/>
  <c r="I13" i="6"/>
  <c r="L33" i="6"/>
  <c r="I6" i="6"/>
  <c r="L28" i="6"/>
  <c r="J89" i="6"/>
  <c r="I22" i="6"/>
  <c r="K28" i="6"/>
  <c r="J96" i="6"/>
  <c r="I47" i="6"/>
  <c r="L89" i="6"/>
  <c r="I95" i="6"/>
  <c r="I33" i="6"/>
  <c r="J95" i="6"/>
  <c r="J33" i="6"/>
  <c r="L95" i="6"/>
  <c r="L4" i="6"/>
  <c r="K4" i="6"/>
  <c r="I4" i="6"/>
  <c r="J4" i="6"/>
  <c r="J50" i="6"/>
  <c r="I50" i="6"/>
  <c r="L50" i="6"/>
  <c r="K50" i="6"/>
  <c r="L53" i="6"/>
  <c r="K53" i="6"/>
  <c r="J53" i="6"/>
  <c r="I53" i="6"/>
  <c r="I57" i="6"/>
  <c r="L57" i="6"/>
  <c r="K57" i="6"/>
  <c r="J57" i="6"/>
  <c r="J61" i="6"/>
  <c r="I61" i="6"/>
  <c r="L61" i="6"/>
  <c r="K61" i="6"/>
  <c r="K69" i="6"/>
  <c r="J69" i="6"/>
  <c r="I69" i="6"/>
  <c r="L69" i="6"/>
  <c r="L73" i="6"/>
  <c r="J73" i="6"/>
  <c r="K73" i="6"/>
  <c r="I73" i="6"/>
  <c r="I77" i="6"/>
  <c r="L77" i="6"/>
  <c r="K77" i="6"/>
  <c r="J77" i="6"/>
  <c r="L81" i="6"/>
  <c r="K81" i="6"/>
  <c r="J81" i="6"/>
  <c r="I81" i="6"/>
  <c r="L85" i="6"/>
  <c r="K85" i="6"/>
  <c r="J85" i="6"/>
  <c r="I85" i="6"/>
  <c r="L82" i="6"/>
  <c r="K82" i="6"/>
  <c r="J82" i="6"/>
  <c r="I82" i="6"/>
  <c r="I9" i="6"/>
  <c r="L9" i="6"/>
  <c r="K9" i="6"/>
  <c r="J9" i="6"/>
  <c r="J2" i="6"/>
  <c r="I2" i="6"/>
  <c r="K2" i="6"/>
  <c r="L2" i="6"/>
  <c r="L70" i="6"/>
  <c r="K70" i="6"/>
  <c r="J70" i="6"/>
  <c r="I70" i="6"/>
  <c r="L14" i="6"/>
  <c r="K14" i="6"/>
  <c r="J14" i="6"/>
  <c r="I14" i="6"/>
  <c r="I24" i="6"/>
  <c r="L24" i="6"/>
  <c r="K24" i="6"/>
  <c r="J24" i="6"/>
  <c r="L20" i="6"/>
  <c r="K20" i="6"/>
  <c r="J20" i="6"/>
  <c r="I20" i="6"/>
  <c r="K65" i="6"/>
  <c r="J65" i="6"/>
  <c r="I65" i="6"/>
  <c r="L65" i="6"/>
  <c r="I86" i="6"/>
  <c r="L86" i="6"/>
  <c r="K86" i="6"/>
  <c r="J86" i="6"/>
  <c r="I21" i="6"/>
  <c r="L21" i="6"/>
  <c r="K21" i="6"/>
  <c r="J21" i="6"/>
  <c r="L48" i="6"/>
  <c r="K48" i="6"/>
  <c r="J48" i="6"/>
  <c r="I48" i="6"/>
  <c r="I51" i="6"/>
  <c r="L51" i="6"/>
  <c r="K51" i="6"/>
  <c r="J51" i="6"/>
  <c r="J55" i="6"/>
  <c r="I55" i="6"/>
  <c r="L55" i="6"/>
  <c r="K55" i="6"/>
  <c r="L59" i="6"/>
  <c r="K59" i="6"/>
  <c r="J59" i="6"/>
  <c r="I59" i="6"/>
  <c r="L66" i="6"/>
  <c r="K66" i="6"/>
  <c r="J66" i="6"/>
  <c r="I66" i="6"/>
  <c r="I71" i="6"/>
  <c r="L71" i="6"/>
  <c r="K71" i="6"/>
  <c r="J71" i="6"/>
  <c r="K75" i="6"/>
  <c r="J75" i="6"/>
  <c r="I75" i="6"/>
  <c r="L75" i="6"/>
  <c r="L79" i="6"/>
  <c r="K79" i="6"/>
  <c r="J79" i="6"/>
  <c r="I79" i="6"/>
  <c r="I83" i="6"/>
  <c r="L83" i="6"/>
  <c r="K83" i="6"/>
  <c r="J83" i="6"/>
  <c r="K87" i="6"/>
  <c r="J87" i="6"/>
  <c r="I87" i="6"/>
  <c r="L87" i="6"/>
  <c r="L62" i="6"/>
  <c r="K62" i="6"/>
  <c r="J62" i="6"/>
  <c r="I62" i="6"/>
  <c r="L78" i="6"/>
  <c r="K78" i="6"/>
  <c r="J78" i="6"/>
  <c r="I78" i="6"/>
  <c r="L8" i="6"/>
  <c r="K8" i="6"/>
  <c r="J8" i="6"/>
  <c r="I8" i="6"/>
  <c r="L31" i="6"/>
  <c r="K31" i="6"/>
  <c r="J31" i="6"/>
  <c r="I31" i="6"/>
  <c r="I54" i="6"/>
  <c r="L54" i="6"/>
  <c r="K54" i="6"/>
  <c r="J54" i="6"/>
  <c r="L17" i="6"/>
  <c r="K17" i="6"/>
  <c r="J17" i="6"/>
  <c r="I17" i="6"/>
  <c r="L11" i="6"/>
  <c r="K11" i="6"/>
  <c r="J11" i="6"/>
  <c r="I11" i="6"/>
  <c r="L23" i="6"/>
  <c r="K23" i="6"/>
  <c r="J23" i="6"/>
  <c r="I23" i="6"/>
  <c r="I29" i="6"/>
  <c r="K29" i="6"/>
  <c r="L29" i="6"/>
  <c r="J29" i="6"/>
  <c r="J58" i="6"/>
  <c r="I58" i="6"/>
  <c r="L58" i="6"/>
  <c r="K58" i="6"/>
  <c r="I74" i="6"/>
  <c r="L74" i="6"/>
  <c r="K74" i="6"/>
  <c r="J74" i="6"/>
  <c r="I3" i="6"/>
  <c r="J3" i="6"/>
  <c r="L3" i="6"/>
  <c r="K3" i="6"/>
  <c r="I18" i="6"/>
  <c r="L18" i="6"/>
  <c r="K18" i="6"/>
  <c r="J18" i="6"/>
  <c r="I15" i="6"/>
  <c r="L15" i="6"/>
  <c r="K15" i="6"/>
  <c r="J15" i="6"/>
  <c r="I12" i="6"/>
  <c r="L12" i="6"/>
  <c r="K12" i="6"/>
  <c r="J12" i="6"/>
  <c r="I49" i="6"/>
  <c r="L49" i="6"/>
  <c r="K49" i="6"/>
  <c r="J49" i="6"/>
  <c r="J52" i="6"/>
  <c r="I52" i="6"/>
  <c r="L52" i="6"/>
  <c r="K52" i="6"/>
  <c r="L56" i="6"/>
  <c r="K56" i="6"/>
  <c r="J56" i="6"/>
  <c r="I56" i="6"/>
  <c r="I60" i="6"/>
  <c r="L60" i="6"/>
  <c r="K60" i="6"/>
  <c r="J60" i="6"/>
  <c r="I68" i="6"/>
  <c r="L68" i="6"/>
  <c r="K68" i="6"/>
  <c r="J68" i="6"/>
  <c r="K72" i="6"/>
  <c r="J72" i="6"/>
  <c r="I72" i="6"/>
  <c r="L72" i="6"/>
  <c r="L76" i="6"/>
  <c r="J76" i="6"/>
  <c r="K76" i="6"/>
  <c r="I76" i="6"/>
  <c r="I80" i="6"/>
  <c r="L80" i="6"/>
  <c r="K80" i="6"/>
  <c r="J80" i="6"/>
  <c r="K84" i="6"/>
  <c r="J84" i="6"/>
  <c r="I84" i="6"/>
  <c r="L84" i="6"/>
  <c r="J10" i="6"/>
  <c r="J22" i="6"/>
  <c r="K7" i="6"/>
  <c r="K10" i="6"/>
  <c r="K13" i="6"/>
  <c r="K16" i="6"/>
  <c r="K19" i="6"/>
  <c r="K22" i="6"/>
  <c r="J27" i="6"/>
  <c r="K30" i="6"/>
  <c r="I27" i="6"/>
  <c r="L7" i="6"/>
  <c r="L13" i="6"/>
  <c r="L16" i="6"/>
  <c r="L19" i="6"/>
  <c r="K27" i="6"/>
  <c r="L30" i="6"/>
  <c r="I32" i="6"/>
  <c r="L47" i="6"/>
  <c r="I98" i="6"/>
  <c r="I88" i="6"/>
  <c r="J6" i="6"/>
  <c r="K32" i="6"/>
  <c r="J88" i="6"/>
  <c r="K6" i="6"/>
  <c r="I35" i="6"/>
  <c r="I37" i="6"/>
  <c r="I39" i="6"/>
  <c r="I41" i="6"/>
  <c r="I43" i="6"/>
  <c r="K88" i="6"/>
  <c r="I93" i="6"/>
  <c r="J26" i="6"/>
  <c r="J35" i="6"/>
  <c r="J36" i="6"/>
  <c r="J37" i="6"/>
  <c r="J38" i="6"/>
  <c r="J39" i="6"/>
  <c r="J40" i="6"/>
  <c r="J41" i="6"/>
  <c r="J42" i="6"/>
  <c r="J43" i="6"/>
  <c r="J44" i="6"/>
  <c r="J45" i="6"/>
  <c r="J93" i="6"/>
  <c r="I26" i="6"/>
  <c r="L32" i="6"/>
  <c r="I36" i="6"/>
  <c r="I38" i="6"/>
  <c r="I40" i="6"/>
  <c r="I42" i="6"/>
  <c r="I44" i="6"/>
  <c r="I45" i="6"/>
  <c r="K26" i="6"/>
  <c r="K35" i="6"/>
  <c r="K36" i="6"/>
  <c r="K37" i="6"/>
  <c r="K38" i="6"/>
  <c r="K39" i="6"/>
  <c r="K40" i="6"/>
  <c r="K41" i="6"/>
  <c r="K42" i="6"/>
  <c r="K43" i="6"/>
  <c r="K44" i="6"/>
  <c r="K45" i="6"/>
  <c r="K93" i="6"/>
  <c r="I96" i="6"/>
  <c r="K96" i="6"/>
  <c r="I99" i="6"/>
  <c r="I89" i="6"/>
  <c r="I92" i="6"/>
  <c r="J99" i="6"/>
  <c r="O4" i="4" l="1"/>
  <c r="O3" i="4"/>
  <c r="O2" i="4"/>
  <c r="O45" i="4"/>
  <c r="P45" i="4" s="1"/>
  <c r="O44" i="4"/>
  <c r="P44" i="4" s="1"/>
  <c r="P43" i="4"/>
  <c r="O43" i="4"/>
  <c r="P42" i="4"/>
  <c r="O42" i="4"/>
  <c r="P41" i="4"/>
  <c r="O41" i="4"/>
  <c r="O40" i="4"/>
  <c r="P40" i="4" s="1"/>
  <c r="O39" i="4"/>
  <c r="P39" i="4" s="1"/>
  <c r="P38" i="4"/>
  <c r="O38" i="4"/>
  <c r="P37" i="4"/>
  <c r="O37" i="4"/>
  <c r="P36" i="4"/>
  <c r="O36" i="4"/>
  <c r="P35" i="4"/>
  <c r="O35" i="4"/>
  <c r="M62" i="4"/>
  <c r="M37" i="4"/>
  <c r="N37" i="4" s="1"/>
  <c r="M2" i="1"/>
  <c r="H99" i="4"/>
  <c r="F99" i="4"/>
  <c r="G99" i="4"/>
  <c r="H98" i="4"/>
  <c r="F98" i="4"/>
  <c r="G98" i="4"/>
  <c r="H96" i="4"/>
  <c r="F96" i="4"/>
  <c r="G96" i="4"/>
  <c r="L96" i="4" s="1"/>
  <c r="H95" i="4"/>
  <c r="F95" i="4"/>
  <c r="G95" i="4"/>
  <c r="H93" i="4"/>
  <c r="F93" i="4"/>
  <c r="G93" i="4"/>
  <c r="H92" i="4"/>
  <c r="F92" i="4"/>
  <c r="D92" i="4"/>
  <c r="G92" i="4" s="1"/>
  <c r="L92" i="4" s="1"/>
  <c r="H91" i="4"/>
  <c r="F91" i="4"/>
  <c r="D91" i="4"/>
  <c r="G91" i="4" s="1"/>
  <c r="H90" i="4"/>
  <c r="F90" i="4"/>
  <c r="D90" i="4"/>
  <c r="G90" i="4" s="1"/>
  <c r="L90" i="4" s="1"/>
  <c r="H89" i="4"/>
  <c r="F89" i="4"/>
  <c r="G89" i="4"/>
  <c r="L89" i="4" s="1"/>
  <c r="L88" i="4"/>
  <c r="I88" i="4"/>
  <c r="H88" i="4"/>
  <c r="G88" i="4"/>
  <c r="K88" i="4" s="1"/>
  <c r="F88" i="4"/>
  <c r="H87" i="4"/>
  <c r="F87" i="4"/>
  <c r="D87" i="4"/>
  <c r="G87" i="4" s="1"/>
  <c r="I87" i="4" s="1"/>
  <c r="H86" i="4"/>
  <c r="F86" i="4"/>
  <c r="D86" i="4"/>
  <c r="G86" i="4" s="1"/>
  <c r="K86" i="4" s="1"/>
  <c r="H85" i="4"/>
  <c r="F85" i="4"/>
  <c r="D85" i="4"/>
  <c r="G85" i="4" s="1"/>
  <c r="I85" i="4" s="1"/>
  <c r="H84" i="4"/>
  <c r="F84" i="4"/>
  <c r="D84" i="4"/>
  <c r="G84" i="4" s="1"/>
  <c r="L84" i="4" s="1"/>
  <c r="H83" i="4"/>
  <c r="F83" i="4"/>
  <c r="D83" i="4"/>
  <c r="G83" i="4" s="1"/>
  <c r="H82" i="4"/>
  <c r="F82" i="4"/>
  <c r="D82" i="4"/>
  <c r="G82" i="4" s="1"/>
  <c r="H81" i="4"/>
  <c r="F81" i="4"/>
  <c r="D81" i="4"/>
  <c r="G81" i="4" s="1"/>
  <c r="I81" i="4" s="1"/>
  <c r="H80" i="4"/>
  <c r="F80" i="4"/>
  <c r="D80" i="4"/>
  <c r="G80" i="4" s="1"/>
  <c r="H79" i="4"/>
  <c r="F79" i="4"/>
  <c r="D79" i="4"/>
  <c r="G79" i="4" s="1"/>
  <c r="I79" i="4" s="1"/>
  <c r="H78" i="4"/>
  <c r="F78" i="4"/>
  <c r="D78" i="4"/>
  <c r="G78" i="4" s="1"/>
  <c r="H77" i="4"/>
  <c r="F77" i="4"/>
  <c r="D77" i="4"/>
  <c r="G77" i="4" s="1"/>
  <c r="H76" i="4"/>
  <c r="F76" i="4"/>
  <c r="D76" i="4"/>
  <c r="G76" i="4" s="1"/>
  <c r="H75" i="4"/>
  <c r="F75" i="4"/>
  <c r="D75" i="4"/>
  <c r="G75" i="4" s="1"/>
  <c r="I75" i="4" s="1"/>
  <c r="H74" i="4"/>
  <c r="F74" i="4"/>
  <c r="D74" i="4"/>
  <c r="G74" i="4" s="1"/>
  <c r="H73" i="4"/>
  <c r="F73" i="4"/>
  <c r="D73" i="4"/>
  <c r="G73" i="4" s="1"/>
  <c r="I73" i="4" s="1"/>
  <c r="H72" i="4"/>
  <c r="F72" i="4"/>
  <c r="D72" i="4"/>
  <c r="G72" i="4" s="1"/>
  <c r="L72" i="4" s="1"/>
  <c r="H71" i="4"/>
  <c r="F71" i="4"/>
  <c r="D71" i="4"/>
  <c r="G71" i="4" s="1"/>
  <c r="H70" i="4"/>
  <c r="G70" i="4"/>
  <c r="F70" i="4"/>
  <c r="D70" i="4"/>
  <c r="H69" i="4"/>
  <c r="F69" i="4"/>
  <c r="D69" i="4"/>
  <c r="G69" i="4" s="1"/>
  <c r="I69" i="4" s="1"/>
  <c r="H68" i="4"/>
  <c r="F68" i="4"/>
  <c r="D68" i="4"/>
  <c r="G68" i="4" s="1"/>
  <c r="K68" i="4" s="1"/>
  <c r="H66" i="4"/>
  <c r="F66" i="4"/>
  <c r="D66" i="4"/>
  <c r="G66" i="4" s="1"/>
  <c r="H65" i="4"/>
  <c r="F65" i="4"/>
  <c r="D65" i="4"/>
  <c r="G65" i="4" s="1"/>
  <c r="L65" i="4" s="1"/>
  <c r="H62" i="4"/>
  <c r="F62" i="4"/>
  <c r="D62" i="4"/>
  <c r="G62" i="4" s="1"/>
  <c r="H61" i="4"/>
  <c r="F61" i="4"/>
  <c r="D61" i="4"/>
  <c r="G61" i="4" s="1"/>
  <c r="I61" i="4" s="1"/>
  <c r="H60" i="4"/>
  <c r="F60" i="4"/>
  <c r="D60" i="4"/>
  <c r="G60" i="4" s="1"/>
  <c r="L60" i="4" s="1"/>
  <c r="H59" i="4"/>
  <c r="F59" i="4"/>
  <c r="D59" i="4"/>
  <c r="G59" i="4" s="1"/>
  <c r="I59" i="4" s="1"/>
  <c r="H58" i="4"/>
  <c r="F58" i="4"/>
  <c r="D58" i="4"/>
  <c r="G58" i="4" s="1"/>
  <c r="I58" i="4" s="1"/>
  <c r="H57" i="4"/>
  <c r="F57" i="4"/>
  <c r="D57" i="4"/>
  <c r="G57" i="4" s="1"/>
  <c r="L57" i="4" s="1"/>
  <c r="H56" i="4"/>
  <c r="F56" i="4"/>
  <c r="D56" i="4"/>
  <c r="G56" i="4" s="1"/>
  <c r="I56" i="4" s="1"/>
  <c r="H55" i="4"/>
  <c r="F55" i="4"/>
  <c r="D55" i="4"/>
  <c r="G55" i="4" s="1"/>
  <c r="I55" i="4" s="1"/>
  <c r="H54" i="4"/>
  <c r="F54" i="4"/>
  <c r="D54" i="4"/>
  <c r="G54" i="4" s="1"/>
  <c r="H53" i="4"/>
  <c r="F53" i="4"/>
  <c r="D53" i="4"/>
  <c r="G53" i="4" s="1"/>
  <c r="I53" i="4" s="1"/>
  <c r="H52" i="4"/>
  <c r="F52" i="4"/>
  <c r="D52" i="4"/>
  <c r="G52" i="4" s="1"/>
  <c r="I52" i="4" s="1"/>
  <c r="H51" i="4"/>
  <c r="F51" i="4"/>
  <c r="D51" i="4"/>
  <c r="G51" i="4" s="1"/>
  <c r="L51" i="4" s="1"/>
  <c r="H37" i="4"/>
  <c r="F37" i="4"/>
  <c r="D37" i="4"/>
  <c r="G37" i="4" s="1"/>
  <c r="I37" i="4" s="1"/>
  <c r="H49" i="4"/>
  <c r="F49" i="4"/>
  <c r="D49" i="4"/>
  <c r="G49" i="4" s="1"/>
  <c r="I49" i="4" s="1"/>
  <c r="H48" i="4"/>
  <c r="F48" i="4"/>
  <c r="D48" i="4"/>
  <c r="G48" i="4" s="1"/>
  <c r="L48" i="4" s="1"/>
  <c r="H47" i="4"/>
  <c r="G47" i="4"/>
  <c r="K47" i="4" s="1"/>
  <c r="F47" i="4"/>
  <c r="H46" i="4"/>
  <c r="G46" i="4"/>
  <c r="L46" i="4" s="1"/>
  <c r="F46" i="4"/>
  <c r="H45" i="4"/>
  <c r="F45" i="4"/>
  <c r="D45" i="4"/>
  <c r="G45" i="4" s="1"/>
  <c r="H44" i="4"/>
  <c r="F44" i="4"/>
  <c r="D44" i="4"/>
  <c r="G44" i="4" s="1"/>
  <c r="K44" i="4" s="1"/>
  <c r="M44" i="4" s="1"/>
  <c r="N44" i="4" s="1"/>
  <c r="H43" i="4"/>
  <c r="F43" i="4"/>
  <c r="D43" i="4"/>
  <c r="G43" i="4" s="1"/>
  <c r="I43" i="4" s="1"/>
  <c r="H42" i="4"/>
  <c r="F42" i="4"/>
  <c r="D42" i="4"/>
  <c r="G42" i="4" s="1"/>
  <c r="H41" i="4"/>
  <c r="F41" i="4"/>
  <c r="D41" i="4"/>
  <c r="G41" i="4" s="1"/>
  <c r="L41" i="4" s="1"/>
  <c r="H40" i="4"/>
  <c r="F40" i="4"/>
  <c r="D40" i="4"/>
  <c r="G40" i="4" s="1"/>
  <c r="H50" i="4"/>
  <c r="F50" i="4"/>
  <c r="D50" i="4"/>
  <c r="G50" i="4" s="1"/>
  <c r="I50" i="4" s="1"/>
  <c r="H39" i="4"/>
  <c r="F39" i="4"/>
  <c r="D39" i="4"/>
  <c r="G39" i="4" s="1"/>
  <c r="H38" i="4"/>
  <c r="F38" i="4"/>
  <c r="D38" i="4"/>
  <c r="G38" i="4" s="1"/>
  <c r="I38" i="4" s="1"/>
  <c r="H36" i="4"/>
  <c r="F36" i="4"/>
  <c r="D36" i="4"/>
  <c r="G36" i="4" s="1"/>
  <c r="H35" i="4"/>
  <c r="F35" i="4"/>
  <c r="D35" i="4"/>
  <c r="G35" i="4" s="1"/>
  <c r="L35" i="4" s="1"/>
  <c r="K33" i="4"/>
  <c r="H33" i="4"/>
  <c r="G33" i="4"/>
  <c r="J33" i="4" s="1"/>
  <c r="F33" i="4"/>
  <c r="H32" i="4"/>
  <c r="G32" i="4"/>
  <c r="L32" i="4" s="1"/>
  <c r="F32" i="4"/>
  <c r="H31" i="4"/>
  <c r="F31" i="4"/>
  <c r="D31" i="4"/>
  <c r="G31" i="4" s="1"/>
  <c r="H30" i="4"/>
  <c r="F30" i="4"/>
  <c r="D30" i="4"/>
  <c r="G30" i="4" s="1"/>
  <c r="H29" i="4"/>
  <c r="F29" i="4"/>
  <c r="D29" i="4"/>
  <c r="G29" i="4" s="1"/>
  <c r="K29" i="4" s="1"/>
  <c r="H28" i="4"/>
  <c r="G28" i="4"/>
  <c r="K28" i="4" s="1"/>
  <c r="F28" i="4"/>
  <c r="J27" i="4"/>
  <c r="H27" i="4"/>
  <c r="G27" i="4"/>
  <c r="L27" i="4" s="1"/>
  <c r="F27" i="4"/>
  <c r="H24" i="4"/>
  <c r="G24" i="4"/>
  <c r="K24" i="4" s="1"/>
  <c r="F24" i="4"/>
  <c r="D24" i="4"/>
  <c r="H23" i="4"/>
  <c r="F23" i="4"/>
  <c r="D23" i="4"/>
  <c r="G23" i="4" s="1"/>
  <c r="I23" i="4" s="1"/>
  <c r="H22" i="4"/>
  <c r="F22" i="4"/>
  <c r="D22" i="4"/>
  <c r="G22" i="4" s="1"/>
  <c r="K22" i="4" s="1"/>
  <c r="H21" i="4"/>
  <c r="F21" i="4"/>
  <c r="D21" i="4"/>
  <c r="G21" i="4" s="1"/>
  <c r="H20" i="4"/>
  <c r="F20" i="4"/>
  <c r="D20" i="4"/>
  <c r="G20" i="4" s="1"/>
  <c r="K20" i="4" s="1"/>
  <c r="H19" i="4"/>
  <c r="F19" i="4"/>
  <c r="D19" i="4"/>
  <c r="G19" i="4" s="1"/>
  <c r="I19" i="4" s="1"/>
  <c r="H18" i="4"/>
  <c r="F18" i="4"/>
  <c r="D18" i="4"/>
  <c r="G18" i="4" s="1"/>
  <c r="K18" i="4" s="1"/>
  <c r="H17" i="4"/>
  <c r="F17" i="4"/>
  <c r="D17" i="4"/>
  <c r="G17" i="4" s="1"/>
  <c r="I17" i="4" s="1"/>
  <c r="H26" i="4"/>
  <c r="G26" i="4"/>
  <c r="K26" i="4" s="1"/>
  <c r="F26" i="4"/>
  <c r="H25" i="4"/>
  <c r="G25" i="4"/>
  <c r="J25" i="4" s="1"/>
  <c r="F25" i="4"/>
  <c r="H16" i="4"/>
  <c r="F16" i="4"/>
  <c r="D16" i="4"/>
  <c r="G16" i="4" s="1"/>
  <c r="K16" i="4" s="1"/>
  <c r="H15" i="4"/>
  <c r="F15" i="4"/>
  <c r="D15" i="4"/>
  <c r="G15" i="4" s="1"/>
  <c r="K15" i="4" s="1"/>
  <c r="H14" i="4"/>
  <c r="F14" i="4"/>
  <c r="D14" i="4"/>
  <c r="G14" i="4" s="1"/>
  <c r="H13" i="4"/>
  <c r="F13" i="4"/>
  <c r="D13" i="4"/>
  <c r="G13" i="4" s="1"/>
  <c r="H12" i="4"/>
  <c r="F12" i="4"/>
  <c r="D12" i="4"/>
  <c r="G12" i="4" s="1"/>
  <c r="K12" i="4" s="1"/>
  <c r="H11" i="4"/>
  <c r="F11" i="4"/>
  <c r="D11" i="4"/>
  <c r="G11" i="4" s="1"/>
  <c r="J11" i="4" s="1"/>
  <c r="H10" i="4"/>
  <c r="F10" i="4"/>
  <c r="D10" i="4"/>
  <c r="G10" i="4" s="1"/>
  <c r="K10" i="4" s="1"/>
  <c r="H9" i="4"/>
  <c r="G9" i="4"/>
  <c r="F9" i="4"/>
  <c r="D9" i="4"/>
  <c r="H8" i="4"/>
  <c r="F8" i="4"/>
  <c r="D8" i="4"/>
  <c r="G8" i="4" s="1"/>
  <c r="H7" i="4"/>
  <c r="F7" i="4"/>
  <c r="D7" i="4"/>
  <c r="G7" i="4" s="1"/>
  <c r="K7" i="4" s="1"/>
  <c r="H6" i="4"/>
  <c r="G6" i="4"/>
  <c r="F6" i="4"/>
  <c r="J5" i="4"/>
  <c r="H5" i="4"/>
  <c r="G5" i="4"/>
  <c r="L5" i="4" s="1"/>
  <c r="F5" i="4"/>
  <c r="H4" i="4"/>
  <c r="F4" i="4"/>
  <c r="P4" i="4" s="1"/>
  <c r="D4" i="4"/>
  <c r="G4" i="4" s="1"/>
  <c r="H3" i="4"/>
  <c r="F3" i="4"/>
  <c r="P3" i="4" s="1"/>
  <c r="D3" i="4"/>
  <c r="G3" i="4" s="1"/>
  <c r="H2" i="4"/>
  <c r="F2" i="4"/>
  <c r="P2" i="4" s="1"/>
  <c r="D2" i="4"/>
  <c r="G2" i="4" s="1"/>
  <c r="H99" i="2"/>
  <c r="F99" i="2"/>
  <c r="D99" i="2"/>
  <c r="G99" i="2" s="1"/>
  <c r="H98" i="2"/>
  <c r="F98" i="2"/>
  <c r="D98" i="2"/>
  <c r="G98" i="2" s="1"/>
  <c r="H62" i="2"/>
  <c r="F62" i="2"/>
  <c r="Q62" i="2" s="1"/>
  <c r="R62" i="2" s="1"/>
  <c r="D62" i="2"/>
  <c r="G62" i="2" s="1"/>
  <c r="O62" i="2" s="1"/>
  <c r="P62" i="2" s="1"/>
  <c r="H87" i="2"/>
  <c r="O87" i="2" s="1"/>
  <c r="P87" i="2" s="1"/>
  <c r="F87" i="2"/>
  <c r="D87" i="2"/>
  <c r="G87" i="2" s="1"/>
  <c r="H96" i="2"/>
  <c r="F96" i="2"/>
  <c r="D96" i="2"/>
  <c r="G96" i="2" s="1"/>
  <c r="H44" i="2"/>
  <c r="F44" i="2"/>
  <c r="Q44" i="2" s="1"/>
  <c r="R44" i="2" s="1"/>
  <c r="D44" i="2"/>
  <c r="G44" i="2" s="1"/>
  <c r="O44" i="2" s="1"/>
  <c r="P44" i="2" s="1"/>
  <c r="H43" i="2"/>
  <c r="F43" i="2"/>
  <c r="Q43" i="2" s="1"/>
  <c r="R43" i="2" s="1"/>
  <c r="D43" i="2"/>
  <c r="G43" i="2" s="1"/>
  <c r="O43" i="2" s="1"/>
  <c r="P43" i="2" s="1"/>
  <c r="H95" i="2"/>
  <c r="F95" i="2"/>
  <c r="D95" i="2"/>
  <c r="G95" i="2" s="1"/>
  <c r="H61" i="2"/>
  <c r="F61" i="2"/>
  <c r="Q61" i="2" s="1"/>
  <c r="R61" i="2" s="1"/>
  <c r="D61" i="2"/>
  <c r="G61" i="2" s="1"/>
  <c r="O61" i="2" s="1"/>
  <c r="P61" i="2" s="1"/>
  <c r="H60" i="2"/>
  <c r="F60" i="2"/>
  <c r="Q60" i="2" s="1"/>
  <c r="R60" i="2" s="1"/>
  <c r="D60" i="2"/>
  <c r="G60" i="2" s="1"/>
  <c r="O60" i="2" s="1"/>
  <c r="P60" i="2" s="1"/>
  <c r="H41" i="2"/>
  <c r="F41" i="2"/>
  <c r="Q41" i="2" s="1"/>
  <c r="R41" i="2" s="1"/>
  <c r="D41" i="2"/>
  <c r="G41" i="2" s="1"/>
  <c r="O41" i="2" s="1"/>
  <c r="P41" i="2" s="1"/>
  <c r="H85" i="2"/>
  <c r="O85" i="2" s="1"/>
  <c r="P85" i="2" s="1"/>
  <c r="F85" i="2"/>
  <c r="D85" i="2"/>
  <c r="G85" i="2" s="1"/>
  <c r="L85" i="2" s="1"/>
  <c r="H59" i="2"/>
  <c r="F59" i="2"/>
  <c r="Q59" i="2" s="1"/>
  <c r="R59" i="2" s="1"/>
  <c r="D59" i="2"/>
  <c r="G59" i="2" s="1"/>
  <c r="O59" i="2" s="1"/>
  <c r="P59" i="2" s="1"/>
  <c r="H64" i="2"/>
  <c r="F64" i="2"/>
  <c r="G64" i="2"/>
  <c r="H58" i="2"/>
  <c r="F58" i="2"/>
  <c r="Q58" i="2" s="1"/>
  <c r="R58" i="2" s="1"/>
  <c r="D58" i="2"/>
  <c r="G58" i="2" s="1"/>
  <c r="J58" i="2" s="1"/>
  <c r="S58" i="2" s="1"/>
  <c r="T58" i="2" s="1"/>
  <c r="H57" i="2"/>
  <c r="F57" i="2"/>
  <c r="Q57" i="2" s="1"/>
  <c r="R57" i="2" s="1"/>
  <c r="D57" i="2"/>
  <c r="G57" i="2" s="1"/>
  <c r="O57" i="2" s="1"/>
  <c r="P57" i="2" s="1"/>
  <c r="H56" i="2"/>
  <c r="F56" i="2"/>
  <c r="Q56" i="2" s="1"/>
  <c r="R56" i="2" s="1"/>
  <c r="D56" i="2"/>
  <c r="G56" i="2" s="1"/>
  <c r="O56" i="2" s="1"/>
  <c r="P56" i="2" s="1"/>
  <c r="H84" i="2"/>
  <c r="O84" i="2" s="1"/>
  <c r="P84" i="2" s="1"/>
  <c r="F84" i="2"/>
  <c r="D84" i="2"/>
  <c r="G84" i="2" s="1"/>
  <c r="H63" i="2"/>
  <c r="F63" i="2"/>
  <c r="G63" i="2"/>
  <c r="H83" i="2"/>
  <c r="O83" i="2" s="1"/>
  <c r="P83" i="2" s="1"/>
  <c r="F83" i="2"/>
  <c r="D83" i="2"/>
  <c r="G83" i="2" s="1"/>
  <c r="H78" i="2"/>
  <c r="O78" i="2" s="1"/>
  <c r="P78" i="2" s="1"/>
  <c r="F78" i="2"/>
  <c r="D78" i="2"/>
  <c r="G78" i="2" s="1"/>
  <c r="H54" i="2"/>
  <c r="F54" i="2"/>
  <c r="Q54" i="2" s="1"/>
  <c r="R54" i="2" s="1"/>
  <c r="D54" i="2"/>
  <c r="G54" i="2" s="1"/>
  <c r="O54" i="2" s="1"/>
  <c r="P54" i="2" s="1"/>
  <c r="H53" i="2"/>
  <c r="F53" i="2"/>
  <c r="Q53" i="2" s="1"/>
  <c r="R53" i="2" s="1"/>
  <c r="D53" i="2"/>
  <c r="G53" i="2" s="1"/>
  <c r="O53" i="2" s="1"/>
  <c r="P53" i="2" s="1"/>
  <c r="H79" i="2"/>
  <c r="O79" i="2" s="1"/>
  <c r="P79" i="2" s="1"/>
  <c r="F79" i="2"/>
  <c r="D79" i="2"/>
  <c r="G79" i="2" s="1"/>
  <c r="H52" i="2"/>
  <c r="F52" i="2"/>
  <c r="Q52" i="2" s="1"/>
  <c r="R52" i="2" s="1"/>
  <c r="D52" i="2"/>
  <c r="G52" i="2" s="1"/>
  <c r="O52" i="2" s="1"/>
  <c r="P52" i="2" s="1"/>
  <c r="H74" i="2"/>
  <c r="O74" i="2" s="1"/>
  <c r="P74" i="2" s="1"/>
  <c r="F74" i="2"/>
  <c r="D74" i="2"/>
  <c r="G74" i="2" s="1"/>
  <c r="H73" i="2"/>
  <c r="O73" i="2" s="1"/>
  <c r="P73" i="2" s="1"/>
  <c r="F73" i="2"/>
  <c r="D73" i="2"/>
  <c r="G73" i="2" s="1"/>
  <c r="H72" i="2"/>
  <c r="O72" i="2" s="1"/>
  <c r="P72" i="2" s="1"/>
  <c r="F72" i="2"/>
  <c r="D72" i="2"/>
  <c r="G72" i="2" s="1"/>
  <c r="H49" i="2"/>
  <c r="F49" i="2"/>
  <c r="Q49" i="2" s="1"/>
  <c r="R49" i="2" s="1"/>
  <c r="D49" i="2"/>
  <c r="G49" i="2" s="1"/>
  <c r="O49" i="2" s="1"/>
  <c r="P49" i="2" s="1"/>
  <c r="H71" i="2"/>
  <c r="O71" i="2" s="1"/>
  <c r="P71" i="2" s="1"/>
  <c r="F71" i="2"/>
  <c r="D71" i="2"/>
  <c r="G71" i="2" s="1"/>
  <c r="L71" i="2" s="1"/>
  <c r="H70" i="2"/>
  <c r="O70" i="2" s="1"/>
  <c r="P70" i="2" s="1"/>
  <c r="F70" i="2"/>
  <c r="D70" i="2"/>
  <c r="G70" i="2" s="1"/>
  <c r="H69" i="2"/>
  <c r="O69" i="2" s="1"/>
  <c r="P69" i="2" s="1"/>
  <c r="F69" i="2"/>
  <c r="D69" i="2"/>
  <c r="G69" i="2" s="1"/>
  <c r="H48" i="2"/>
  <c r="F48" i="2"/>
  <c r="Q48" i="2" s="1"/>
  <c r="R48" i="2" s="1"/>
  <c r="D48" i="2"/>
  <c r="G48" i="2" s="1"/>
  <c r="J48" i="2" s="1"/>
  <c r="S48" i="2" s="1"/>
  <c r="T48" i="2" s="1"/>
  <c r="H68" i="2"/>
  <c r="O68" i="2" s="1"/>
  <c r="P68" i="2" s="1"/>
  <c r="F68" i="2"/>
  <c r="D68" i="2"/>
  <c r="G68" i="2" s="1"/>
  <c r="H90" i="2"/>
  <c r="F90" i="2"/>
  <c r="D90" i="2"/>
  <c r="G90" i="2" s="1"/>
  <c r="H92" i="2"/>
  <c r="F92" i="2"/>
  <c r="D92" i="2"/>
  <c r="G92" i="2" s="1"/>
  <c r="H91" i="2"/>
  <c r="F91" i="2"/>
  <c r="D91" i="2"/>
  <c r="G91" i="2" s="1"/>
  <c r="H66" i="2"/>
  <c r="F66" i="2"/>
  <c r="D66" i="2"/>
  <c r="G66" i="2" s="1"/>
  <c r="H65" i="2"/>
  <c r="F65" i="2"/>
  <c r="D65" i="2"/>
  <c r="G65" i="2" s="1"/>
  <c r="H37" i="2"/>
  <c r="F37" i="2"/>
  <c r="Q37" i="2" s="1"/>
  <c r="R37" i="2" s="1"/>
  <c r="D37" i="2"/>
  <c r="G37" i="2" s="1"/>
  <c r="O37" i="2" s="1"/>
  <c r="P37" i="2" s="1"/>
  <c r="H36" i="2"/>
  <c r="F36" i="2"/>
  <c r="Q36" i="2" s="1"/>
  <c r="R36" i="2" s="1"/>
  <c r="D36" i="2"/>
  <c r="G36" i="2" s="1"/>
  <c r="O36" i="2" s="1"/>
  <c r="P36" i="2" s="1"/>
  <c r="H35" i="2"/>
  <c r="F35" i="2"/>
  <c r="Q35" i="2" s="1"/>
  <c r="R35" i="2" s="1"/>
  <c r="D35" i="2"/>
  <c r="G35" i="2" s="1"/>
  <c r="O35" i="2" s="1"/>
  <c r="P35" i="2" s="1"/>
  <c r="H89" i="2"/>
  <c r="F89" i="2"/>
  <c r="D89" i="2"/>
  <c r="G89" i="2" s="1"/>
  <c r="H82" i="2"/>
  <c r="O82" i="2" s="1"/>
  <c r="P82" i="2" s="1"/>
  <c r="F82" i="2"/>
  <c r="D82" i="2"/>
  <c r="G82" i="2" s="1"/>
  <c r="H86" i="2"/>
  <c r="O86" i="2" s="1"/>
  <c r="P86" i="2" s="1"/>
  <c r="F86" i="2"/>
  <c r="D86" i="2"/>
  <c r="G86" i="2" s="1"/>
  <c r="H77" i="2"/>
  <c r="O77" i="2" s="1"/>
  <c r="P77" i="2" s="1"/>
  <c r="F77" i="2"/>
  <c r="D77" i="2"/>
  <c r="G77" i="2" s="1"/>
  <c r="H76" i="2"/>
  <c r="O76" i="2" s="1"/>
  <c r="P76" i="2" s="1"/>
  <c r="F76" i="2"/>
  <c r="D76" i="2"/>
  <c r="G76" i="2" s="1"/>
  <c r="H80" i="2"/>
  <c r="O80" i="2" s="1"/>
  <c r="P80" i="2" s="1"/>
  <c r="F80" i="2"/>
  <c r="D80" i="2"/>
  <c r="G80" i="2" s="1"/>
  <c r="H81" i="2"/>
  <c r="O81" i="2" s="1"/>
  <c r="P81" i="2" s="1"/>
  <c r="F81" i="2"/>
  <c r="D81" i="2"/>
  <c r="G81" i="2" s="1"/>
  <c r="H75" i="2"/>
  <c r="O75" i="2" s="1"/>
  <c r="P75" i="2" s="1"/>
  <c r="F75" i="2"/>
  <c r="D75" i="2"/>
  <c r="G75" i="2" s="1"/>
  <c r="H93" i="2"/>
  <c r="F93" i="2"/>
  <c r="D93" i="2"/>
  <c r="G93" i="2" s="1"/>
  <c r="H88" i="2"/>
  <c r="F88" i="2"/>
  <c r="G88" i="2"/>
  <c r="H45" i="2"/>
  <c r="F45" i="2"/>
  <c r="Q45" i="2" s="1"/>
  <c r="R45" i="2" s="1"/>
  <c r="D45" i="2"/>
  <c r="G45" i="2" s="1"/>
  <c r="O45" i="2" s="1"/>
  <c r="P45" i="2" s="1"/>
  <c r="H55" i="2"/>
  <c r="F55" i="2"/>
  <c r="Q55" i="2" s="1"/>
  <c r="R55" i="2" s="1"/>
  <c r="D55" i="2"/>
  <c r="G55" i="2" s="1"/>
  <c r="O55" i="2" s="1"/>
  <c r="P55" i="2" s="1"/>
  <c r="H39" i="2"/>
  <c r="F39" i="2"/>
  <c r="Q39" i="2" s="1"/>
  <c r="R39" i="2" s="1"/>
  <c r="D39" i="2"/>
  <c r="G39" i="2" s="1"/>
  <c r="K39" i="2" s="1"/>
  <c r="M39" i="2" s="1"/>
  <c r="N39" i="2" s="1"/>
  <c r="H51" i="2"/>
  <c r="F51" i="2"/>
  <c r="Q51" i="2" s="1"/>
  <c r="R51" i="2" s="1"/>
  <c r="D51" i="2"/>
  <c r="G51" i="2" s="1"/>
  <c r="O51" i="2" s="1"/>
  <c r="P51" i="2" s="1"/>
  <c r="H50" i="2"/>
  <c r="F50" i="2"/>
  <c r="Q50" i="2" s="1"/>
  <c r="R50" i="2" s="1"/>
  <c r="D50" i="2"/>
  <c r="G50" i="2" s="1"/>
  <c r="O50" i="2" s="1"/>
  <c r="P50" i="2" s="1"/>
  <c r="H47" i="2"/>
  <c r="F47" i="2"/>
  <c r="G47" i="2"/>
  <c r="H46" i="2"/>
  <c r="F46" i="2"/>
  <c r="G46" i="2"/>
  <c r="L46" i="2" s="1"/>
  <c r="H42" i="2"/>
  <c r="F42" i="2"/>
  <c r="Q42" i="2" s="1"/>
  <c r="R42" i="2" s="1"/>
  <c r="D42" i="2"/>
  <c r="G42" i="2" s="1"/>
  <c r="O42" i="2" s="1"/>
  <c r="P42" i="2" s="1"/>
  <c r="H40" i="2"/>
  <c r="F40" i="2"/>
  <c r="Q40" i="2" s="1"/>
  <c r="R40" i="2" s="1"/>
  <c r="D40" i="2"/>
  <c r="G40" i="2" s="1"/>
  <c r="O40" i="2" s="1"/>
  <c r="P40" i="2" s="1"/>
  <c r="H38" i="2"/>
  <c r="F38" i="2"/>
  <c r="Q38" i="2" s="1"/>
  <c r="R38" i="2" s="1"/>
  <c r="D38" i="2"/>
  <c r="G38" i="2" s="1"/>
  <c r="O38" i="2" s="1"/>
  <c r="P38" i="2" s="1"/>
  <c r="H33" i="2"/>
  <c r="F33" i="2"/>
  <c r="G33" i="2"/>
  <c r="H32" i="2"/>
  <c r="F32" i="2"/>
  <c r="G32" i="2"/>
  <c r="H28" i="2"/>
  <c r="F28" i="2"/>
  <c r="G28" i="2"/>
  <c r="H27" i="2"/>
  <c r="F27" i="2"/>
  <c r="G27" i="2"/>
  <c r="H18" i="2"/>
  <c r="F18" i="2"/>
  <c r="G18" i="2"/>
  <c r="H16" i="2"/>
  <c r="F16" i="2"/>
  <c r="Q16" i="2" s="1"/>
  <c r="R16" i="2" s="1"/>
  <c r="D16" i="2"/>
  <c r="G16" i="2" s="1"/>
  <c r="O16" i="2" s="1"/>
  <c r="P16" i="2" s="1"/>
  <c r="H15" i="2"/>
  <c r="F15" i="2"/>
  <c r="Q15" i="2" s="1"/>
  <c r="R15" i="2" s="1"/>
  <c r="D15" i="2"/>
  <c r="G15" i="2" s="1"/>
  <c r="O15" i="2" s="1"/>
  <c r="P15" i="2" s="1"/>
  <c r="H14" i="2"/>
  <c r="F14" i="2"/>
  <c r="Q14" i="2" s="1"/>
  <c r="R14" i="2" s="1"/>
  <c r="D14" i="2"/>
  <c r="G14" i="2" s="1"/>
  <c r="O14" i="2" s="1"/>
  <c r="P14" i="2" s="1"/>
  <c r="H13" i="2"/>
  <c r="F13" i="2"/>
  <c r="Q13" i="2" s="1"/>
  <c r="R13" i="2" s="1"/>
  <c r="D13" i="2"/>
  <c r="G13" i="2" s="1"/>
  <c r="O13" i="2" s="1"/>
  <c r="P13" i="2" s="1"/>
  <c r="H12" i="2"/>
  <c r="F12" i="2"/>
  <c r="Q12" i="2" s="1"/>
  <c r="R12" i="2" s="1"/>
  <c r="D12" i="2"/>
  <c r="G12" i="2" s="1"/>
  <c r="O12" i="2" s="1"/>
  <c r="P12" i="2" s="1"/>
  <c r="H11" i="2"/>
  <c r="F11" i="2"/>
  <c r="Q11" i="2" s="1"/>
  <c r="R11" i="2" s="1"/>
  <c r="D11" i="2"/>
  <c r="G11" i="2" s="1"/>
  <c r="O11" i="2" s="1"/>
  <c r="P11" i="2" s="1"/>
  <c r="H10" i="2"/>
  <c r="F10" i="2"/>
  <c r="Q10" i="2" s="1"/>
  <c r="R10" i="2" s="1"/>
  <c r="D10" i="2"/>
  <c r="G10" i="2" s="1"/>
  <c r="O10" i="2" s="1"/>
  <c r="P10" i="2" s="1"/>
  <c r="H25" i="2"/>
  <c r="O25" i="2" s="1"/>
  <c r="P25" i="2" s="1"/>
  <c r="F25" i="2"/>
  <c r="D25" i="2"/>
  <c r="G25" i="2" s="1"/>
  <c r="H26" i="2"/>
  <c r="O26" i="2" s="1"/>
  <c r="P26" i="2" s="1"/>
  <c r="F26" i="2"/>
  <c r="D26" i="2"/>
  <c r="G26" i="2" s="1"/>
  <c r="H24" i="2"/>
  <c r="O24" i="2" s="1"/>
  <c r="P24" i="2" s="1"/>
  <c r="F24" i="2"/>
  <c r="D24" i="2"/>
  <c r="G24" i="2" s="1"/>
  <c r="H22" i="2"/>
  <c r="O22" i="2" s="1"/>
  <c r="P22" i="2" s="1"/>
  <c r="F22" i="2"/>
  <c r="D22" i="2"/>
  <c r="G22" i="2" s="1"/>
  <c r="H21" i="2"/>
  <c r="O21" i="2" s="1"/>
  <c r="P21" i="2" s="1"/>
  <c r="F21" i="2"/>
  <c r="D21" i="2"/>
  <c r="G21" i="2" s="1"/>
  <c r="H9" i="2"/>
  <c r="F9" i="2"/>
  <c r="Q9" i="2" s="1"/>
  <c r="R9" i="2" s="1"/>
  <c r="D9" i="2"/>
  <c r="G9" i="2" s="1"/>
  <c r="O9" i="2" s="1"/>
  <c r="P9" i="2" s="1"/>
  <c r="H7" i="2"/>
  <c r="F7" i="2"/>
  <c r="Q7" i="2" s="1"/>
  <c r="R7" i="2" s="1"/>
  <c r="D7" i="2"/>
  <c r="G7" i="2" s="1"/>
  <c r="O7" i="2" s="1"/>
  <c r="P7" i="2" s="1"/>
  <c r="H8" i="2"/>
  <c r="F8" i="2"/>
  <c r="Q8" i="2" s="1"/>
  <c r="R8" i="2" s="1"/>
  <c r="D8" i="2"/>
  <c r="G8" i="2" s="1"/>
  <c r="O8" i="2" s="1"/>
  <c r="P8" i="2" s="1"/>
  <c r="H19" i="2"/>
  <c r="O19" i="2" s="1"/>
  <c r="P19" i="2" s="1"/>
  <c r="F19" i="2"/>
  <c r="D19" i="2"/>
  <c r="G19" i="2" s="1"/>
  <c r="H29" i="2"/>
  <c r="F29" i="2"/>
  <c r="D29" i="2"/>
  <c r="G29" i="2" s="1"/>
  <c r="H31" i="2"/>
  <c r="F31" i="2"/>
  <c r="D31" i="2"/>
  <c r="G31" i="2" s="1"/>
  <c r="H30" i="2"/>
  <c r="F30" i="2"/>
  <c r="D30" i="2"/>
  <c r="G30" i="2" s="1"/>
  <c r="H5" i="2"/>
  <c r="F5" i="2"/>
  <c r="G5" i="2"/>
  <c r="H23" i="2"/>
  <c r="O23" i="2" s="1"/>
  <c r="P23" i="2" s="1"/>
  <c r="F23" i="2"/>
  <c r="D23" i="2"/>
  <c r="G23" i="2" s="1"/>
  <c r="H20" i="2"/>
  <c r="O20" i="2" s="1"/>
  <c r="P20" i="2" s="1"/>
  <c r="F20" i="2"/>
  <c r="D20" i="2"/>
  <c r="G20" i="2" s="1"/>
  <c r="H6" i="2"/>
  <c r="F6" i="2"/>
  <c r="G6" i="2"/>
  <c r="H17" i="2"/>
  <c r="F17" i="2"/>
  <c r="G17" i="2"/>
  <c r="H4" i="2"/>
  <c r="F4" i="2"/>
  <c r="Q4" i="2" s="1"/>
  <c r="R4" i="2" s="1"/>
  <c r="D4" i="2"/>
  <c r="G4" i="2" s="1"/>
  <c r="O4" i="2" s="1"/>
  <c r="P4" i="2" s="1"/>
  <c r="H3" i="2"/>
  <c r="F3" i="2"/>
  <c r="Q3" i="2" s="1"/>
  <c r="R3" i="2" s="1"/>
  <c r="D3" i="2"/>
  <c r="G3" i="2" s="1"/>
  <c r="L3" i="2" s="1"/>
  <c r="H2" i="2"/>
  <c r="F2" i="2"/>
  <c r="Q2" i="2" s="1"/>
  <c r="R2" i="2" s="1"/>
  <c r="D2" i="2"/>
  <c r="G2" i="2" s="1"/>
  <c r="O2" i="2" s="1"/>
  <c r="P2" i="2" s="1"/>
  <c r="H99" i="1"/>
  <c r="F99" i="1"/>
  <c r="D99" i="1"/>
  <c r="G99" i="1" s="1"/>
  <c r="H98" i="1"/>
  <c r="F98" i="1"/>
  <c r="D98" i="1"/>
  <c r="G98" i="1" s="1"/>
  <c r="L98" i="1" s="1"/>
  <c r="H96" i="1"/>
  <c r="F96" i="1"/>
  <c r="D96" i="1"/>
  <c r="G96" i="1" s="1"/>
  <c r="H95" i="1"/>
  <c r="F95" i="1"/>
  <c r="D95" i="1"/>
  <c r="G95" i="1" s="1"/>
  <c r="H94" i="1"/>
  <c r="F94" i="1"/>
  <c r="D94" i="1"/>
  <c r="G94" i="1" s="1"/>
  <c r="L94" i="1" s="1"/>
  <c r="H93" i="1"/>
  <c r="F93" i="1"/>
  <c r="D93" i="1"/>
  <c r="G93" i="1" s="1"/>
  <c r="H92" i="1"/>
  <c r="F92" i="1"/>
  <c r="D92" i="1"/>
  <c r="G92" i="1" s="1"/>
  <c r="H91" i="1"/>
  <c r="F91" i="1"/>
  <c r="D91" i="1"/>
  <c r="G91" i="1" s="1"/>
  <c r="L91" i="1" s="1"/>
  <c r="H90" i="1"/>
  <c r="F90" i="1"/>
  <c r="D90" i="1"/>
  <c r="G90" i="1" s="1"/>
  <c r="H89" i="1"/>
  <c r="F89" i="1"/>
  <c r="D89" i="1"/>
  <c r="G89" i="1" s="1"/>
  <c r="L89" i="1" s="1"/>
  <c r="H88" i="1"/>
  <c r="F88" i="1"/>
  <c r="D88" i="1"/>
  <c r="G88" i="1" s="1"/>
  <c r="L88" i="1" s="1"/>
  <c r="H86" i="1"/>
  <c r="F86" i="1"/>
  <c r="D86" i="1"/>
  <c r="G86" i="1" s="1"/>
  <c r="H52" i="1"/>
  <c r="F52" i="1"/>
  <c r="D52" i="1"/>
  <c r="G52" i="1" s="1"/>
  <c r="L52" i="1" s="1"/>
  <c r="H85" i="1"/>
  <c r="F85" i="1"/>
  <c r="D85" i="1"/>
  <c r="G85" i="1" s="1"/>
  <c r="L85" i="1" s="1"/>
  <c r="H84" i="1"/>
  <c r="F84" i="1"/>
  <c r="D84" i="1"/>
  <c r="G84" i="1" s="1"/>
  <c r="H83" i="1"/>
  <c r="F83" i="1"/>
  <c r="D83" i="1"/>
  <c r="G83" i="1" s="1"/>
  <c r="J83" i="1" s="1"/>
  <c r="H82" i="1"/>
  <c r="F82" i="1"/>
  <c r="D82" i="1"/>
  <c r="G82" i="1" s="1"/>
  <c r="L82" i="1" s="1"/>
  <c r="H81" i="1"/>
  <c r="F81" i="1"/>
  <c r="D81" i="1"/>
  <c r="G81" i="1" s="1"/>
  <c r="H80" i="1"/>
  <c r="F80" i="1"/>
  <c r="D80" i="1"/>
  <c r="G80" i="1" s="1"/>
  <c r="H79" i="1"/>
  <c r="F79" i="1"/>
  <c r="D79" i="1"/>
  <c r="G79" i="1" s="1"/>
  <c r="L79" i="1" s="1"/>
  <c r="H78" i="1"/>
  <c r="F78" i="1"/>
  <c r="D78" i="1"/>
  <c r="G78" i="1" s="1"/>
  <c r="H77" i="1"/>
  <c r="F77" i="1"/>
  <c r="D77" i="1"/>
  <c r="G77" i="1" s="1"/>
  <c r="L77" i="1" s="1"/>
  <c r="H76" i="1"/>
  <c r="F76" i="1"/>
  <c r="D76" i="1"/>
  <c r="G76" i="1" s="1"/>
  <c r="L76" i="1" s="1"/>
  <c r="H43" i="1"/>
  <c r="F43" i="1"/>
  <c r="M43" i="1" s="1"/>
  <c r="D43" i="1"/>
  <c r="G43" i="1" s="1"/>
  <c r="H49" i="1"/>
  <c r="F49" i="1"/>
  <c r="D49" i="1"/>
  <c r="G49" i="1" s="1"/>
  <c r="H48" i="1"/>
  <c r="F48" i="1"/>
  <c r="D48" i="1"/>
  <c r="G48" i="1" s="1"/>
  <c r="L48" i="1" s="1"/>
  <c r="H75" i="1"/>
  <c r="F75" i="1"/>
  <c r="D75" i="1"/>
  <c r="G75" i="1" s="1"/>
  <c r="H74" i="1"/>
  <c r="F74" i="1"/>
  <c r="D74" i="1"/>
  <c r="G74" i="1" s="1"/>
  <c r="H53" i="1"/>
  <c r="F53" i="1"/>
  <c r="D53" i="1"/>
  <c r="G53" i="1" s="1"/>
  <c r="L53" i="1" s="1"/>
  <c r="H73" i="1"/>
  <c r="F73" i="1"/>
  <c r="D73" i="1"/>
  <c r="G73" i="1" s="1"/>
  <c r="H47" i="1"/>
  <c r="F47" i="1"/>
  <c r="D47" i="1"/>
  <c r="G47" i="1" s="1"/>
  <c r="H41" i="1"/>
  <c r="F41" i="1"/>
  <c r="M41" i="1" s="1"/>
  <c r="D41" i="1"/>
  <c r="G41" i="1" s="1"/>
  <c r="L41" i="1" s="1"/>
  <c r="H50" i="1"/>
  <c r="F50" i="1"/>
  <c r="D50" i="1"/>
  <c r="G50" i="1" s="1"/>
  <c r="H72" i="1"/>
  <c r="F72" i="1"/>
  <c r="D72" i="1"/>
  <c r="G72" i="1" s="1"/>
  <c r="L72" i="1" s="1"/>
  <c r="H51" i="1"/>
  <c r="F51" i="1"/>
  <c r="D51" i="1"/>
  <c r="G51" i="1" s="1"/>
  <c r="L51" i="1" s="1"/>
  <c r="H71" i="1"/>
  <c r="F71" i="1"/>
  <c r="D71" i="1"/>
  <c r="G71" i="1" s="1"/>
  <c r="H70" i="1"/>
  <c r="F70" i="1"/>
  <c r="D70" i="1"/>
  <c r="G70" i="1" s="1"/>
  <c r="H69" i="1"/>
  <c r="F69" i="1"/>
  <c r="D69" i="1"/>
  <c r="G69" i="1" s="1"/>
  <c r="L69" i="1" s="1"/>
  <c r="H68" i="1"/>
  <c r="F68" i="1"/>
  <c r="D68" i="1"/>
  <c r="G68" i="1" s="1"/>
  <c r="H66" i="1"/>
  <c r="F66" i="1"/>
  <c r="D66" i="1"/>
  <c r="G66" i="1" s="1"/>
  <c r="J66" i="1" s="1"/>
  <c r="H65" i="1"/>
  <c r="F65" i="1"/>
  <c r="D65" i="1"/>
  <c r="G65" i="1" s="1"/>
  <c r="L65" i="1" s="1"/>
  <c r="H64" i="1"/>
  <c r="F64" i="1"/>
  <c r="D64" i="1"/>
  <c r="G64" i="1" s="1"/>
  <c r="H63" i="1"/>
  <c r="F63" i="1"/>
  <c r="D63" i="1"/>
  <c r="G63" i="1" s="1"/>
  <c r="H54" i="1"/>
  <c r="F54" i="1"/>
  <c r="D54" i="1"/>
  <c r="G54" i="1" s="1"/>
  <c r="L54" i="1" s="1"/>
  <c r="H44" i="1"/>
  <c r="F44" i="1"/>
  <c r="M44" i="1" s="1"/>
  <c r="D44" i="1"/>
  <c r="G44" i="1" s="1"/>
  <c r="L44" i="1" s="1"/>
  <c r="H37" i="1"/>
  <c r="F37" i="1"/>
  <c r="D37" i="1"/>
  <c r="G37" i="1" s="1"/>
  <c r="L37" i="1" s="1"/>
  <c r="H36" i="1"/>
  <c r="F36" i="1"/>
  <c r="M36" i="1" s="1"/>
  <c r="D36" i="1"/>
  <c r="G36" i="1" s="1"/>
  <c r="L36" i="1" s="1"/>
  <c r="H35" i="1"/>
  <c r="F35" i="1"/>
  <c r="D35" i="1"/>
  <c r="G35" i="1" s="1"/>
  <c r="L35" i="1" s="1"/>
  <c r="H42" i="1"/>
  <c r="F42" i="1"/>
  <c r="M42" i="1" s="1"/>
  <c r="D42" i="1"/>
  <c r="G42" i="1" s="1"/>
  <c r="L42" i="1" s="1"/>
  <c r="H40" i="1"/>
  <c r="F40" i="1"/>
  <c r="M40" i="1" s="1"/>
  <c r="D40" i="1"/>
  <c r="G40" i="1" s="1"/>
  <c r="L40" i="1" s="1"/>
  <c r="H46" i="1"/>
  <c r="F46" i="1"/>
  <c r="D46" i="1"/>
  <c r="G46" i="1" s="1"/>
  <c r="H45" i="1"/>
  <c r="F45" i="1"/>
  <c r="D45" i="1"/>
  <c r="G45" i="1" s="1"/>
  <c r="L45" i="1" s="1"/>
  <c r="H57" i="1"/>
  <c r="F57" i="1"/>
  <c r="D57" i="1"/>
  <c r="G57" i="1" s="1"/>
  <c r="H56" i="1"/>
  <c r="F56" i="1"/>
  <c r="D56" i="1"/>
  <c r="G56" i="1" s="1"/>
  <c r="L56" i="1" s="1"/>
  <c r="H55" i="1"/>
  <c r="F55" i="1"/>
  <c r="D55" i="1"/>
  <c r="G55" i="1" s="1"/>
  <c r="L55" i="1" s="1"/>
  <c r="H39" i="1"/>
  <c r="F39" i="1"/>
  <c r="D39" i="1"/>
  <c r="G39" i="1" s="1"/>
  <c r="K39" i="1" s="1"/>
  <c r="H38" i="1"/>
  <c r="F38" i="1"/>
  <c r="D38" i="1"/>
  <c r="G38" i="1" s="1"/>
  <c r="H62" i="1"/>
  <c r="F62" i="1"/>
  <c r="D62" i="1"/>
  <c r="G62" i="1" s="1"/>
  <c r="H61" i="1"/>
  <c r="F61" i="1"/>
  <c r="D61" i="1"/>
  <c r="G61" i="1" s="1"/>
  <c r="H60" i="1"/>
  <c r="F60" i="1"/>
  <c r="D60" i="1"/>
  <c r="G60" i="1" s="1"/>
  <c r="H59" i="1"/>
  <c r="F59" i="1"/>
  <c r="D59" i="1"/>
  <c r="G59" i="1" s="1"/>
  <c r="H58" i="1"/>
  <c r="F58" i="1"/>
  <c r="D58" i="1"/>
  <c r="G58" i="1" s="1"/>
  <c r="H33" i="1"/>
  <c r="F33" i="1"/>
  <c r="D33" i="1"/>
  <c r="G33" i="1" s="1"/>
  <c r="H32" i="1"/>
  <c r="F32" i="1"/>
  <c r="D32" i="1"/>
  <c r="G32" i="1" s="1"/>
  <c r="H31" i="1"/>
  <c r="F31" i="1"/>
  <c r="D31" i="1"/>
  <c r="G31" i="1" s="1"/>
  <c r="H30" i="1"/>
  <c r="F30" i="1"/>
  <c r="D30" i="1"/>
  <c r="G30" i="1" s="1"/>
  <c r="H29" i="1"/>
  <c r="F29" i="1"/>
  <c r="D29" i="1"/>
  <c r="G29" i="1" s="1"/>
  <c r="H28" i="1"/>
  <c r="F28" i="1"/>
  <c r="D28" i="1"/>
  <c r="G28" i="1" s="1"/>
  <c r="H27" i="1"/>
  <c r="F27" i="1"/>
  <c r="D27" i="1"/>
  <c r="G27" i="1" s="1"/>
  <c r="H26" i="1"/>
  <c r="F26" i="1"/>
  <c r="D26" i="1"/>
  <c r="G26" i="1" s="1"/>
  <c r="H25" i="1"/>
  <c r="F25" i="1"/>
  <c r="D25" i="1"/>
  <c r="G25" i="1" s="1"/>
  <c r="H24" i="1"/>
  <c r="F24" i="1"/>
  <c r="D24" i="1"/>
  <c r="G24" i="1" s="1"/>
  <c r="H23" i="1"/>
  <c r="F23" i="1"/>
  <c r="D23" i="1"/>
  <c r="G23" i="1" s="1"/>
  <c r="H22" i="1"/>
  <c r="F22" i="1"/>
  <c r="D22" i="1"/>
  <c r="G22" i="1" s="1"/>
  <c r="H2" i="1"/>
  <c r="F2" i="1"/>
  <c r="D2" i="1"/>
  <c r="G2" i="1" s="1"/>
  <c r="H21" i="1"/>
  <c r="F21" i="1"/>
  <c r="D21" i="1"/>
  <c r="G21" i="1" s="1"/>
  <c r="H8" i="1"/>
  <c r="F8" i="1"/>
  <c r="D8" i="1"/>
  <c r="G8" i="1" s="1"/>
  <c r="H20" i="1"/>
  <c r="F20" i="1"/>
  <c r="D20" i="1"/>
  <c r="G20" i="1" s="1"/>
  <c r="H7" i="1"/>
  <c r="F7" i="1"/>
  <c r="D7" i="1"/>
  <c r="G7" i="1" s="1"/>
  <c r="H19" i="1"/>
  <c r="F19" i="1"/>
  <c r="D19" i="1"/>
  <c r="G19" i="1" s="1"/>
  <c r="H18" i="1"/>
  <c r="F18" i="1"/>
  <c r="D18" i="1"/>
  <c r="G18" i="1" s="1"/>
  <c r="H17" i="1"/>
  <c r="F17" i="1"/>
  <c r="D17" i="1"/>
  <c r="G17" i="1" s="1"/>
  <c r="H16" i="1"/>
  <c r="F16" i="1"/>
  <c r="D16" i="1"/>
  <c r="G16" i="1" s="1"/>
  <c r="H15" i="1"/>
  <c r="F15" i="1"/>
  <c r="D15" i="1"/>
  <c r="G15" i="1" s="1"/>
  <c r="H14" i="1"/>
  <c r="F14" i="1"/>
  <c r="D14" i="1"/>
  <c r="G14" i="1" s="1"/>
  <c r="H13" i="1"/>
  <c r="F13" i="1"/>
  <c r="D13" i="1"/>
  <c r="G13" i="1" s="1"/>
  <c r="H9" i="1"/>
  <c r="F9" i="1"/>
  <c r="D9" i="1"/>
  <c r="G9" i="1" s="1"/>
  <c r="H4" i="1"/>
  <c r="F4" i="1"/>
  <c r="M4" i="1" s="1"/>
  <c r="D4" i="1"/>
  <c r="G4" i="1" s="1"/>
  <c r="H3" i="1"/>
  <c r="F3" i="1"/>
  <c r="M3" i="1" s="1"/>
  <c r="D3" i="1"/>
  <c r="G3" i="1" s="1"/>
  <c r="H6" i="1"/>
  <c r="F6" i="1"/>
  <c r="D6" i="1"/>
  <c r="G6" i="1" s="1"/>
  <c r="H5" i="1"/>
  <c r="F5" i="1"/>
  <c r="D5" i="1"/>
  <c r="G5" i="1" s="1"/>
  <c r="H12" i="1"/>
  <c r="F12" i="1"/>
  <c r="D12" i="1"/>
  <c r="G12" i="1" s="1"/>
  <c r="H11" i="1"/>
  <c r="F11" i="1"/>
  <c r="D11" i="1"/>
  <c r="G11" i="1" s="1"/>
  <c r="H10" i="1"/>
  <c r="F10" i="1"/>
  <c r="D10" i="1"/>
  <c r="G10" i="1" s="1"/>
  <c r="L47" i="4" l="1"/>
  <c r="K25" i="4"/>
  <c r="L25" i="4"/>
  <c r="L33" i="4"/>
  <c r="K72" i="4"/>
  <c r="J2" i="4"/>
  <c r="L78" i="4"/>
  <c r="K78" i="4"/>
  <c r="J78" i="4"/>
  <c r="K42" i="4"/>
  <c r="M42" i="4" s="1"/>
  <c r="N42" i="4" s="1"/>
  <c r="J42" i="4"/>
  <c r="K40" i="4"/>
  <c r="M40" i="4" s="1"/>
  <c r="N40" i="4" s="1"/>
  <c r="K8" i="4"/>
  <c r="J8" i="4"/>
  <c r="K39" i="4"/>
  <c r="M39" i="4" s="1"/>
  <c r="N39" i="4" s="1"/>
  <c r="J7" i="4"/>
  <c r="I32" i="4"/>
  <c r="J46" i="4"/>
  <c r="J84" i="4"/>
  <c r="I46" i="4"/>
  <c r="J32" i="4"/>
  <c r="K46" i="4"/>
  <c r="K84" i="4"/>
  <c r="K32" i="4"/>
  <c r="I35" i="4"/>
  <c r="K5" i="4"/>
  <c r="K27" i="4"/>
  <c r="J65" i="4"/>
  <c r="I47" i="4"/>
  <c r="K65" i="4"/>
  <c r="K90" i="4"/>
  <c r="I33" i="4"/>
  <c r="J47" i="4"/>
  <c r="J72" i="4"/>
  <c r="J88" i="4"/>
  <c r="I26" i="4"/>
  <c r="J26" i="4"/>
  <c r="L26" i="4"/>
  <c r="K21" i="4"/>
  <c r="J21" i="4"/>
  <c r="L6" i="4"/>
  <c r="I6" i="4"/>
  <c r="J14" i="4"/>
  <c r="L9" i="4"/>
  <c r="J9" i="4"/>
  <c r="I9" i="4"/>
  <c r="J13" i="4"/>
  <c r="I13" i="4"/>
  <c r="L13" i="4"/>
  <c r="I83" i="4"/>
  <c r="K83" i="4"/>
  <c r="J83" i="4"/>
  <c r="K4" i="4"/>
  <c r="M4" i="4" s="1"/>
  <c r="N4" i="4" s="1"/>
  <c r="L3" i="4"/>
  <c r="K3" i="4"/>
  <c r="M3" i="4" s="1"/>
  <c r="N3" i="4" s="1"/>
  <c r="J3" i="4"/>
  <c r="K6" i="4"/>
  <c r="K9" i="4"/>
  <c r="L21" i="4"/>
  <c r="L36" i="4"/>
  <c r="I36" i="4"/>
  <c r="L62" i="4"/>
  <c r="K62" i="4"/>
  <c r="J62" i="4"/>
  <c r="L8" i="4"/>
  <c r="I8" i="4"/>
  <c r="L18" i="4"/>
  <c r="J18" i="4"/>
  <c r="I18" i="4"/>
  <c r="L39" i="4"/>
  <c r="J39" i="4"/>
  <c r="I39" i="4"/>
  <c r="L49" i="4"/>
  <c r="K49" i="4"/>
  <c r="J49" i="4"/>
  <c r="L83" i="4"/>
  <c r="K89" i="4"/>
  <c r="J89" i="4"/>
  <c r="I89" i="4"/>
  <c r="L31" i="4"/>
  <c r="I31" i="4"/>
  <c r="K41" i="4"/>
  <c r="M41" i="4" s="1"/>
  <c r="N41" i="4" s="1"/>
  <c r="J41" i="4"/>
  <c r="I77" i="4"/>
  <c r="K77" i="4"/>
  <c r="J77" i="4"/>
  <c r="K14" i="4"/>
  <c r="L56" i="4"/>
  <c r="K56" i="4"/>
  <c r="J56" i="4"/>
  <c r="L81" i="4"/>
  <c r="K81" i="4"/>
  <c r="J81" i="4"/>
  <c r="J16" i="4"/>
  <c r="I16" i="4"/>
  <c r="L16" i="4"/>
  <c r="J29" i="4"/>
  <c r="I29" i="4"/>
  <c r="L29" i="4"/>
  <c r="J31" i="4"/>
  <c r="L45" i="4"/>
  <c r="K45" i="4"/>
  <c r="M45" i="4" s="1"/>
  <c r="N45" i="4" s="1"/>
  <c r="J45" i="4"/>
  <c r="K66" i="4"/>
  <c r="J66" i="4"/>
  <c r="I66" i="4"/>
  <c r="L66" i="4"/>
  <c r="L12" i="4"/>
  <c r="J12" i="4"/>
  <c r="I12" i="4"/>
  <c r="J36" i="4"/>
  <c r="I45" i="4"/>
  <c r="K51" i="4"/>
  <c r="J51" i="4"/>
  <c r="I51" i="4"/>
  <c r="K92" i="4"/>
  <c r="J92" i="4"/>
  <c r="I92" i="4"/>
  <c r="I10" i="4"/>
  <c r="L10" i="4"/>
  <c r="K11" i="4"/>
  <c r="I54" i="4"/>
  <c r="K54" i="4"/>
  <c r="J54" i="4"/>
  <c r="L23" i="4"/>
  <c r="K23" i="4"/>
  <c r="J23" i="4"/>
  <c r="J6" i="4"/>
  <c r="I21" i="4"/>
  <c r="L43" i="4"/>
  <c r="K43" i="4"/>
  <c r="M43" i="4" s="1"/>
  <c r="N43" i="4" s="1"/>
  <c r="J43" i="4"/>
  <c r="I60" i="4"/>
  <c r="K60" i="4"/>
  <c r="J60" i="4"/>
  <c r="L85" i="4"/>
  <c r="K85" i="4"/>
  <c r="J85" i="4"/>
  <c r="K13" i="4"/>
  <c r="K31" i="4"/>
  <c r="I41" i="4"/>
  <c r="L54" i="4"/>
  <c r="L77" i="4"/>
  <c r="I3" i="4"/>
  <c r="I7" i="4"/>
  <c r="L7" i="4"/>
  <c r="L15" i="4"/>
  <c r="J15" i="4"/>
  <c r="I15" i="4"/>
  <c r="J20" i="4"/>
  <c r="I20" i="4"/>
  <c r="L20" i="4"/>
  <c r="K35" i="4"/>
  <c r="M35" i="4" s="1"/>
  <c r="N35" i="4" s="1"/>
  <c r="J35" i="4"/>
  <c r="K36" i="4"/>
  <c r="M36" i="4" s="1"/>
  <c r="N36" i="4" s="1"/>
  <c r="J40" i="4"/>
  <c r="I40" i="4"/>
  <c r="L40" i="4"/>
  <c r="L53" i="4"/>
  <c r="K53" i="4"/>
  <c r="J53" i="4"/>
  <c r="L55" i="4"/>
  <c r="K55" i="4"/>
  <c r="J55" i="4"/>
  <c r="I62" i="4"/>
  <c r="L68" i="4"/>
  <c r="J68" i="4"/>
  <c r="I68" i="4"/>
  <c r="K96" i="4"/>
  <c r="J96" i="4"/>
  <c r="I96" i="4"/>
  <c r="L30" i="4"/>
  <c r="J30" i="4"/>
  <c r="I30" i="4"/>
  <c r="K57" i="4"/>
  <c r="J57" i="4"/>
  <c r="I57" i="4"/>
  <c r="K70" i="4"/>
  <c r="J70" i="4"/>
  <c r="I70" i="4"/>
  <c r="L70" i="4"/>
  <c r="L74" i="4"/>
  <c r="J74" i="4"/>
  <c r="I74" i="4"/>
  <c r="J90" i="4"/>
  <c r="I90" i="4"/>
  <c r="L2" i="4"/>
  <c r="I2" i="4"/>
  <c r="L22" i="4"/>
  <c r="I22" i="4"/>
  <c r="L28" i="4"/>
  <c r="I28" i="4"/>
  <c r="L38" i="4"/>
  <c r="K38" i="4"/>
  <c r="M38" i="4" s="1"/>
  <c r="N38" i="4" s="1"/>
  <c r="J38" i="4"/>
  <c r="L59" i="4"/>
  <c r="K59" i="4"/>
  <c r="J59" i="4"/>
  <c r="L61" i="4"/>
  <c r="K61" i="4"/>
  <c r="J61" i="4"/>
  <c r="K76" i="4"/>
  <c r="J76" i="4"/>
  <c r="I76" i="4"/>
  <c r="L76" i="4"/>
  <c r="L80" i="4"/>
  <c r="J80" i="4"/>
  <c r="I80" i="4"/>
  <c r="J93" i="4"/>
  <c r="I93" i="4"/>
  <c r="L11" i="4"/>
  <c r="I11" i="4"/>
  <c r="L17" i="4"/>
  <c r="K17" i="4"/>
  <c r="J17" i="4"/>
  <c r="L19" i="4"/>
  <c r="K19" i="4"/>
  <c r="J19" i="4"/>
  <c r="L24" i="4"/>
  <c r="J24" i="4"/>
  <c r="I24" i="4"/>
  <c r="K30" i="4"/>
  <c r="L50" i="4"/>
  <c r="K50" i="4"/>
  <c r="J50" i="4"/>
  <c r="L42" i="4"/>
  <c r="I42" i="4"/>
  <c r="K74" i="4"/>
  <c r="K82" i="4"/>
  <c r="J82" i="4"/>
  <c r="I82" i="4"/>
  <c r="L82" i="4"/>
  <c r="L86" i="4"/>
  <c r="J86" i="4"/>
  <c r="I86" i="4"/>
  <c r="L98" i="4"/>
  <c r="K98" i="4"/>
  <c r="J98" i="4"/>
  <c r="I98" i="4"/>
  <c r="L14" i="4"/>
  <c r="I14" i="4"/>
  <c r="J22" i="4"/>
  <c r="J28" i="4"/>
  <c r="L44" i="4"/>
  <c r="J44" i="4"/>
  <c r="I44" i="4"/>
  <c r="K48" i="4"/>
  <c r="I48" i="4"/>
  <c r="J48" i="4"/>
  <c r="K80" i="4"/>
  <c r="L37" i="4"/>
  <c r="K37" i="4"/>
  <c r="J37" i="4"/>
  <c r="L52" i="4"/>
  <c r="K52" i="4"/>
  <c r="J52" i="4"/>
  <c r="L69" i="4"/>
  <c r="K69" i="4"/>
  <c r="J69" i="4"/>
  <c r="I71" i="4"/>
  <c r="K71" i="4"/>
  <c r="J71" i="4"/>
  <c r="K93" i="4"/>
  <c r="L73" i="4"/>
  <c r="K73" i="4"/>
  <c r="J73" i="4"/>
  <c r="L75" i="4"/>
  <c r="K75" i="4"/>
  <c r="J75" i="4"/>
  <c r="L91" i="4"/>
  <c r="K91" i="4"/>
  <c r="J91" i="4"/>
  <c r="I91" i="4"/>
  <c r="L93" i="4"/>
  <c r="L99" i="4"/>
  <c r="K99" i="4"/>
  <c r="J99" i="4"/>
  <c r="I99" i="4"/>
  <c r="J10" i="4"/>
  <c r="L58" i="4"/>
  <c r="K58" i="4"/>
  <c r="J58" i="4"/>
  <c r="L79" i="4"/>
  <c r="K79" i="4"/>
  <c r="J79" i="4"/>
  <c r="L95" i="4"/>
  <c r="K95" i="4"/>
  <c r="J95" i="4"/>
  <c r="I95" i="4"/>
  <c r="K2" i="4"/>
  <c r="M2" i="4" s="1"/>
  <c r="N2" i="4" s="1"/>
  <c r="L4" i="4"/>
  <c r="J4" i="4"/>
  <c r="I4" i="4"/>
  <c r="L71" i="4"/>
  <c r="L87" i="4"/>
  <c r="K87" i="4"/>
  <c r="J87" i="4"/>
  <c r="I25" i="4"/>
  <c r="I65" i="4"/>
  <c r="I72" i="4"/>
  <c r="I78" i="4"/>
  <c r="I84" i="4"/>
  <c r="I5" i="4"/>
  <c r="I27" i="4"/>
  <c r="O48" i="2"/>
  <c r="P48" i="2" s="1"/>
  <c r="O58" i="2"/>
  <c r="P58" i="2" s="1"/>
  <c r="O39" i="2"/>
  <c r="P39" i="2" s="1"/>
  <c r="O3" i="2"/>
  <c r="P3" i="2" s="1"/>
  <c r="K40" i="2"/>
  <c r="M40" i="2" s="1"/>
  <c r="N40" i="2" s="1"/>
  <c r="L40" i="2"/>
  <c r="L45" i="2"/>
  <c r="I45" i="2"/>
  <c r="J39" i="2"/>
  <c r="I48" i="2"/>
  <c r="K58" i="2"/>
  <c r="M58" i="2" s="1"/>
  <c r="N58" i="2" s="1"/>
  <c r="L39" i="2"/>
  <c r="K48" i="2"/>
  <c r="M48" i="2" s="1"/>
  <c r="N48" i="2" s="1"/>
  <c r="L58" i="2"/>
  <c r="I39" i="2"/>
  <c r="I58" i="2"/>
  <c r="L48" i="2"/>
  <c r="L84" i="2"/>
  <c r="K84" i="2"/>
  <c r="M84" i="2" s="1"/>
  <c r="N84" i="2" s="1"/>
  <c r="J84" i="2"/>
  <c r="Q84" i="2" s="1"/>
  <c r="R84" i="2" s="1"/>
  <c r="I84" i="2"/>
  <c r="J92" i="2"/>
  <c r="L92" i="2"/>
  <c r="K92" i="2"/>
  <c r="I92" i="2"/>
  <c r="L62" i="2"/>
  <c r="K62" i="2"/>
  <c r="M62" i="2" s="1"/>
  <c r="N62" i="2" s="1"/>
  <c r="J62" i="2"/>
  <c r="S62" i="2" s="1"/>
  <c r="T62" i="2" s="1"/>
  <c r="I62" i="2"/>
  <c r="L50" i="2"/>
  <c r="I50" i="2"/>
  <c r="L78" i="2"/>
  <c r="K78" i="2"/>
  <c r="M78" i="2" s="1"/>
  <c r="N78" i="2" s="1"/>
  <c r="J78" i="2"/>
  <c r="Q78" i="2" s="1"/>
  <c r="R78" i="2" s="1"/>
  <c r="I78" i="2"/>
  <c r="L65" i="2"/>
  <c r="K65" i="2"/>
  <c r="J65" i="2"/>
  <c r="I65" i="2"/>
  <c r="L44" i="2"/>
  <c r="K44" i="2"/>
  <c r="M44" i="2" s="1"/>
  <c r="N44" i="2" s="1"/>
  <c r="J44" i="2"/>
  <c r="I44" i="2"/>
  <c r="L79" i="2"/>
  <c r="K79" i="2"/>
  <c r="M79" i="2" s="1"/>
  <c r="N79" i="2" s="1"/>
  <c r="J79" i="2"/>
  <c r="Q79" i="2" s="1"/>
  <c r="R79" i="2" s="1"/>
  <c r="I79" i="2"/>
  <c r="J61" i="2"/>
  <c r="S61" i="2" s="1"/>
  <c r="T61" i="2" s="1"/>
  <c r="I61" i="2"/>
  <c r="L61" i="2"/>
  <c r="K61" i="2"/>
  <c r="M61" i="2" s="1"/>
  <c r="N61" i="2" s="1"/>
  <c r="J73" i="2"/>
  <c r="Q73" i="2" s="1"/>
  <c r="R73" i="2" s="1"/>
  <c r="I73" i="2"/>
  <c r="L73" i="2"/>
  <c r="K73" i="2"/>
  <c r="M73" i="2" s="1"/>
  <c r="N73" i="2" s="1"/>
  <c r="I71" i="2"/>
  <c r="I85" i="2"/>
  <c r="J71" i="2"/>
  <c r="Q71" i="2" s="1"/>
  <c r="R71" i="2" s="1"/>
  <c r="J85" i="2"/>
  <c r="Q85" i="2" s="1"/>
  <c r="R85" i="2" s="1"/>
  <c r="K71" i="2"/>
  <c r="M71" i="2" s="1"/>
  <c r="N71" i="2" s="1"/>
  <c r="K85" i="2"/>
  <c r="M85" i="2" s="1"/>
  <c r="N85" i="2" s="1"/>
  <c r="K51" i="2"/>
  <c r="M51" i="2" s="1"/>
  <c r="N51" i="2" s="1"/>
  <c r="J51" i="2"/>
  <c r="S51" i="2" s="1"/>
  <c r="T51" i="2" s="1"/>
  <c r="I51" i="2"/>
  <c r="L51" i="2"/>
  <c r="K68" i="2"/>
  <c r="M68" i="2" s="1"/>
  <c r="N68" i="2" s="1"/>
  <c r="J68" i="2"/>
  <c r="Q68" i="2" s="1"/>
  <c r="R68" i="2" s="1"/>
  <c r="I68" i="2"/>
  <c r="L68" i="2"/>
  <c r="L41" i="2"/>
  <c r="K41" i="2"/>
  <c r="M41" i="2" s="1"/>
  <c r="N41" i="2" s="1"/>
  <c r="J41" i="2"/>
  <c r="I41" i="2"/>
  <c r="L20" i="2"/>
  <c r="J20" i="2"/>
  <c r="Q20" i="2" s="1"/>
  <c r="R20" i="2" s="1"/>
  <c r="I20" i="2"/>
  <c r="K20" i="2"/>
  <c r="M20" i="2" s="1"/>
  <c r="N20" i="2" s="1"/>
  <c r="L31" i="2"/>
  <c r="K31" i="2"/>
  <c r="J31" i="2"/>
  <c r="I31" i="2"/>
  <c r="K7" i="2"/>
  <c r="M7" i="2" s="1"/>
  <c r="N7" i="2" s="1"/>
  <c r="J7" i="2"/>
  <c r="S7" i="2" s="1"/>
  <c r="T7" i="2" s="1"/>
  <c r="I7" i="2"/>
  <c r="L7" i="2"/>
  <c r="L24" i="2"/>
  <c r="K24" i="2"/>
  <c r="M24" i="2" s="1"/>
  <c r="N24" i="2" s="1"/>
  <c r="I24" i="2"/>
  <c r="J24" i="2"/>
  <c r="Q24" i="2" s="1"/>
  <c r="R24" i="2" s="1"/>
  <c r="L11" i="2"/>
  <c r="K11" i="2"/>
  <c r="M11" i="2" s="1"/>
  <c r="N11" i="2" s="1"/>
  <c r="J11" i="2"/>
  <c r="S11" i="2" s="1"/>
  <c r="T11" i="2" s="1"/>
  <c r="I11" i="2"/>
  <c r="K15" i="2"/>
  <c r="M15" i="2" s="1"/>
  <c r="N15" i="2" s="1"/>
  <c r="J15" i="2"/>
  <c r="S15" i="2" s="1"/>
  <c r="T15" i="2" s="1"/>
  <c r="I15" i="2"/>
  <c r="L15" i="2"/>
  <c r="I28" i="2"/>
  <c r="L28" i="2"/>
  <c r="K28" i="2"/>
  <c r="J28" i="2"/>
  <c r="L75" i="2"/>
  <c r="K75" i="2"/>
  <c r="M75" i="2" s="1"/>
  <c r="N75" i="2" s="1"/>
  <c r="J75" i="2"/>
  <c r="Q75" i="2" s="1"/>
  <c r="R75" i="2" s="1"/>
  <c r="I75" i="2"/>
  <c r="K77" i="2"/>
  <c r="M77" i="2" s="1"/>
  <c r="N77" i="2" s="1"/>
  <c r="J77" i="2"/>
  <c r="Q77" i="2" s="1"/>
  <c r="R77" i="2" s="1"/>
  <c r="I77" i="2"/>
  <c r="L77" i="2"/>
  <c r="I35" i="2"/>
  <c r="L35" i="2"/>
  <c r="K35" i="2"/>
  <c r="M35" i="2" s="1"/>
  <c r="N35" i="2" s="1"/>
  <c r="J35" i="2"/>
  <c r="K70" i="2"/>
  <c r="M70" i="2" s="1"/>
  <c r="N70" i="2" s="1"/>
  <c r="J70" i="2"/>
  <c r="Q70" i="2" s="1"/>
  <c r="R70" i="2" s="1"/>
  <c r="I70" i="2"/>
  <c r="L70" i="2"/>
  <c r="K59" i="2"/>
  <c r="M59" i="2" s="1"/>
  <c r="N59" i="2" s="1"/>
  <c r="J59" i="2"/>
  <c r="S59" i="2" s="1"/>
  <c r="T59" i="2" s="1"/>
  <c r="I59" i="2"/>
  <c r="L59" i="2"/>
  <c r="K57" i="2"/>
  <c r="M57" i="2" s="1"/>
  <c r="N57" i="2" s="1"/>
  <c r="J57" i="2"/>
  <c r="S57" i="2" s="1"/>
  <c r="T57" i="2" s="1"/>
  <c r="I57" i="2"/>
  <c r="L57" i="2"/>
  <c r="L49" i="2"/>
  <c r="K49" i="2"/>
  <c r="M49" i="2" s="1"/>
  <c r="N49" i="2" s="1"/>
  <c r="J49" i="2"/>
  <c r="S49" i="2" s="1"/>
  <c r="T49" i="2" s="1"/>
  <c r="I49" i="2"/>
  <c r="L74" i="2"/>
  <c r="K74" i="2"/>
  <c r="M74" i="2" s="1"/>
  <c r="N74" i="2" s="1"/>
  <c r="J74" i="2"/>
  <c r="Q74" i="2" s="1"/>
  <c r="R74" i="2" s="1"/>
  <c r="I74" i="2"/>
  <c r="L95" i="2"/>
  <c r="K95" i="2"/>
  <c r="J95" i="2"/>
  <c r="I95" i="2"/>
  <c r="K4" i="2"/>
  <c r="M4" i="2" s="1"/>
  <c r="N4" i="2" s="1"/>
  <c r="L4" i="2"/>
  <c r="I4" i="2"/>
  <c r="J4" i="2"/>
  <c r="K72" i="2"/>
  <c r="M72" i="2" s="1"/>
  <c r="N72" i="2" s="1"/>
  <c r="J72" i="2"/>
  <c r="Q72" i="2" s="1"/>
  <c r="R72" i="2" s="1"/>
  <c r="I72" i="2"/>
  <c r="L72" i="2"/>
  <c r="K60" i="2"/>
  <c r="M60" i="2" s="1"/>
  <c r="N60" i="2" s="1"/>
  <c r="J60" i="2"/>
  <c r="S60" i="2" s="1"/>
  <c r="T60" i="2" s="1"/>
  <c r="I60" i="2"/>
  <c r="L60" i="2"/>
  <c r="L23" i="2"/>
  <c r="K23" i="2"/>
  <c r="M23" i="2" s="1"/>
  <c r="N23" i="2" s="1"/>
  <c r="J23" i="2"/>
  <c r="Q23" i="2" s="1"/>
  <c r="R23" i="2" s="1"/>
  <c r="I23" i="2"/>
  <c r="L26" i="2"/>
  <c r="K26" i="2"/>
  <c r="M26" i="2" s="1"/>
  <c r="N26" i="2" s="1"/>
  <c r="J26" i="2"/>
  <c r="Q26" i="2" s="1"/>
  <c r="R26" i="2" s="1"/>
  <c r="I26" i="2"/>
  <c r="K12" i="2"/>
  <c r="M12" i="2" s="1"/>
  <c r="N12" i="2" s="1"/>
  <c r="J12" i="2"/>
  <c r="S12" i="2" s="1"/>
  <c r="T12" i="2" s="1"/>
  <c r="I12" i="2"/>
  <c r="L12" i="2"/>
  <c r="J16" i="2"/>
  <c r="S16" i="2" s="1"/>
  <c r="T16" i="2" s="1"/>
  <c r="I16" i="2"/>
  <c r="L16" i="2"/>
  <c r="K16" i="2"/>
  <c r="M16" i="2" s="1"/>
  <c r="N16" i="2" s="1"/>
  <c r="L86" i="2"/>
  <c r="K86" i="2"/>
  <c r="M86" i="2" s="1"/>
  <c r="N86" i="2" s="1"/>
  <c r="I86" i="2"/>
  <c r="J86" i="2"/>
  <c r="Q86" i="2" s="1"/>
  <c r="R86" i="2" s="1"/>
  <c r="L36" i="2"/>
  <c r="K36" i="2"/>
  <c r="M36" i="2" s="1"/>
  <c r="N36" i="2" s="1"/>
  <c r="J36" i="2"/>
  <c r="I36" i="2"/>
  <c r="L53" i="2"/>
  <c r="K53" i="2"/>
  <c r="M53" i="2" s="1"/>
  <c r="N53" i="2" s="1"/>
  <c r="J53" i="2"/>
  <c r="S53" i="2" s="1"/>
  <c r="T53" i="2" s="1"/>
  <c r="I53" i="2"/>
  <c r="K52" i="2"/>
  <c r="M52" i="2" s="1"/>
  <c r="N52" i="2" s="1"/>
  <c r="J52" i="2"/>
  <c r="S52" i="2" s="1"/>
  <c r="T52" i="2" s="1"/>
  <c r="I52" i="2"/>
  <c r="L52" i="2"/>
  <c r="K43" i="2"/>
  <c r="M43" i="2" s="1"/>
  <c r="N43" i="2" s="1"/>
  <c r="J43" i="2"/>
  <c r="I43" i="2"/>
  <c r="L43" i="2"/>
  <c r="K5" i="2"/>
  <c r="J5" i="2"/>
  <c r="I5" i="2"/>
  <c r="L5" i="2"/>
  <c r="L19" i="2"/>
  <c r="K19" i="2"/>
  <c r="M19" i="2" s="1"/>
  <c r="N19" i="2" s="1"/>
  <c r="I19" i="2"/>
  <c r="J19" i="2"/>
  <c r="Q19" i="2" s="1"/>
  <c r="R19" i="2" s="1"/>
  <c r="K25" i="2"/>
  <c r="M25" i="2" s="1"/>
  <c r="N25" i="2" s="1"/>
  <c r="J25" i="2"/>
  <c r="Q25" i="2" s="1"/>
  <c r="R25" i="2" s="1"/>
  <c r="I25" i="2"/>
  <c r="L25" i="2"/>
  <c r="I13" i="2"/>
  <c r="J13" i="2"/>
  <c r="S13" i="2" s="1"/>
  <c r="T13" i="2" s="1"/>
  <c r="L13" i="2"/>
  <c r="K13" i="2"/>
  <c r="M13" i="2" s="1"/>
  <c r="N13" i="2" s="1"/>
  <c r="L18" i="2"/>
  <c r="K18" i="2"/>
  <c r="J18" i="2"/>
  <c r="I18" i="2"/>
  <c r="K33" i="2"/>
  <c r="J33" i="2"/>
  <c r="I33" i="2"/>
  <c r="L33" i="2"/>
  <c r="K88" i="2"/>
  <c r="J88" i="2"/>
  <c r="I88" i="2"/>
  <c r="L88" i="2"/>
  <c r="L80" i="2"/>
  <c r="K80" i="2"/>
  <c r="M80" i="2" s="1"/>
  <c r="N80" i="2" s="1"/>
  <c r="I80" i="2"/>
  <c r="J80" i="2"/>
  <c r="Q80" i="2" s="1"/>
  <c r="R80" i="2" s="1"/>
  <c r="L82" i="2"/>
  <c r="K82" i="2"/>
  <c r="M82" i="2" s="1"/>
  <c r="N82" i="2" s="1"/>
  <c r="J82" i="2"/>
  <c r="Q82" i="2" s="1"/>
  <c r="R82" i="2" s="1"/>
  <c r="I82" i="2"/>
  <c r="K37" i="2"/>
  <c r="M37" i="2" s="1"/>
  <c r="N37" i="2" s="1"/>
  <c r="J37" i="2"/>
  <c r="I37" i="2"/>
  <c r="L37" i="2"/>
  <c r="K54" i="2"/>
  <c r="M54" i="2" s="1"/>
  <c r="N54" i="2" s="1"/>
  <c r="J54" i="2"/>
  <c r="S54" i="2" s="1"/>
  <c r="T54" i="2" s="1"/>
  <c r="I54" i="2"/>
  <c r="L54" i="2"/>
  <c r="K87" i="2"/>
  <c r="M87" i="2" s="1"/>
  <c r="N87" i="2" s="1"/>
  <c r="J87" i="2"/>
  <c r="Q87" i="2" s="1"/>
  <c r="R87" i="2" s="1"/>
  <c r="I87" i="2"/>
  <c r="L87" i="2"/>
  <c r="L47" i="2"/>
  <c r="J47" i="2"/>
  <c r="I47" i="2"/>
  <c r="K47" i="2"/>
  <c r="K29" i="2"/>
  <c r="J29" i="2"/>
  <c r="I29" i="2"/>
  <c r="L29" i="2"/>
  <c r="L96" i="2"/>
  <c r="K96" i="2"/>
  <c r="J96" i="2"/>
  <c r="I96" i="2"/>
  <c r="L66" i="2"/>
  <c r="K66" i="2"/>
  <c r="J66" i="2"/>
  <c r="I66" i="2"/>
  <c r="L83" i="2"/>
  <c r="K83" i="2"/>
  <c r="M83" i="2" s="1"/>
  <c r="N83" i="2" s="1"/>
  <c r="J83" i="2"/>
  <c r="Q83" i="2" s="1"/>
  <c r="R83" i="2" s="1"/>
  <c r="I83" i="2"/>
  <c r="L98" i="2"/>
  <c r="K98" i="2"/>
  <c r="J98" i="2"/>
  <c r="I98" i="2"/>
  <c r="L17" i="2"/>
  <c r="K17" i="2"/>
  <c r="J17" i="2"/>
  <c r="I17" i="2"/>
  <c r="L21" i="2"/>
  <c r="K21" i="2"/>
  <c r="M21" i="2" s="1"/>
  <c r="N21" i="2" s="1"/>
  <c r="J21" i="2"/>
  <c r="Q21" i="2" s="1"/>
  <c r="R21" i="2" s="1"/>
  <c r="I21" i="2"/>
  <c r="I2" i="2"/>
  <c r="J2" i="2"/>
  <c r="L2" i="2"/>
  <c r="K2" i="2"/>
  <c r="M2" i="2" s="1"/>
  <c r="N2" i="2" s="1"/>
  <c r="I42" i="2"/>
  <c r="J42" i="2"/>
  <c r="L42" i="2"/>
  <c r="K42" i="2"/>
  <c r="M42" i="2" s="1"/>
  <c r="N42" i="2" s="1"/>
  <c r="L90" i="2"/>
  <c r="K90" i="2"/>
  <c r="J90" i="2"/>
  <c r="I90" i="2"/>
  <c r="L56" i="2"/>
  <c r="K56" i="2"/>
  <c r="M56" i="2" s="1"/>
  <c r="N56" i="2" s="1"/>
  <c r="J56" i="2"/>
  <c r="S56" i="2" s="1"/>
  <c r="T56" i="2" s="1"/>
  <c r="I56" i="2"/>
  <c r="J9" i="2"/>
  <c r="S9" i="2" s="1"/>
  <c r="T9" i="2" s="1"/>
  <c r="I9" i="2"/>
  <c r="L9" i="2"/>
  <c r="K9" i="2"/>
  <c r="M9" i="2" s="1"/>
  <c r="N9" i="2" s="1"/>
  <c r="L32" i="2"/>
  <c r="K32" i="2"/>
  <c r="J32" i="2"/>
  <c r="I32" i="2"/>
  <c r="K81" i="2"/>
  <c r="M81" i="2" s="1"/>
  <c r="N81" i="2" s="1"/>
  <c r="J81" i="2"/>
  <c r="Q81" i="2" s="1"/>
  <c r="R81" i="2" s="1"/>
  <c r="I81" i="2"/>
  <c r="L81" i="2"/>
  <c r="K91" i="2"/>
  <c r="J91" i="2"/>
  <c r="I91" i="2"/>
  <c r="L91" i="2"/>
  <c r="K63" i="2"/>
  <c r="J63" i="2"/>
  <c r="I63" i="2"/>
  <c r="L63" i="2"/>
  <c r="K99" i="2"/>
  <c r="J99" i="2"/>
  <c r="I99" i="2"/>
  <c r="L99" i="2"/>
  <c r="K6" i="2"/>
  <c r="J6" i="2"/>
  <c r="I6" i="2"/>
  <c r="L6" i="2"/>
  <c r="J30" i="2"/>
  <c r="I30" i="2"/>
  <c r="L30" i="2"/>
  <c r="K30" i="2"/>
  <c r="L8" i="2"/>
  <c r="K8" i="2"/>
  <c r="M8" i="2" s="1"/>
  <c r="N8" i="2" s="1"/>
  <c r="J8" i="2"/>
  <c r="S8" i="2" s="1"/>
  <c r="T8" i="2" s="1"/>
  <c r="I8" i="2"/>
  <c r="K22" i="2"/>
  <c r="M22" i="2" s="1"/>
  <c r="N22" i="2" s="1"/>
  <c r="J22" i="2"/>
  <c r="Q22" i="2" s="1"/>
  <c r="R22" i="2" s="1"/>
  <c r="I22" i="2"/>
  <c r="L22" i="2"/>
  <c r="I10" i="2"/>
  <c r="L10" i="2"/>
  <c r="K10" i="2"/>
  <c r="M10" i="2" s="1"/>
  <c r="N10" i="2" s="1"/>
  <c r="J10" i="2"/>
  <c r="S10" i="2" s="1"/>
  <c r="T10" i="2" s="1"/>
  <c r="L14" i="2"/>
  <c r="K14" i="2"/>
  <c r="M14" i="2" s="1"/>
  <c r="N14" i="2" s="1"/>
  <c r="J14" i="2"/>
  <c r="S14" i="2" s="1"/>
  <c r="T14" i="2" s="1"/>
  <c r="I14" i="2"/>
  <c r="K27" i="2"/>
  <c r="J27" i="2"/>
  <c r="I27" i="2"/>
  <c r="L27" i="2"/>
  <c r="I38" i="2"/>
  <c r="L38" i="2"/>
  <c r="K38" i="2"/>
  <c r="M38" i="2" s="1"/>
  <c r="N38" i="2" s="1"/>
  <c r="J38" i="2"/>
  <c r="J55" i="2"/>
  <c r="S55" i="2" s="1"/>
  <c r="T55" i="2" s="1"/>
  <c r="L55" i="2"/>
  <c r="I55" i="2"/>
  <c r="K55" i="2"/>
  <c r="M55" i="2" s="1"/>
  <c r="N55" i="2" s="1"/>
  <c r="J93" i="2"/>
  <c r="L93" i="2"/>
  <c r="K93" i="2"/>
  <c r="I93" i="2"/>
  <c r="L76" i="2"/>
  <c r="K76" i="2"/>
  <c r="M76" i="2" s="1"/>
  <c r="N76" i="2" s="1"/>
  <c r="J76" i="2"/>
  <c r="Q76" i="2" s="1"/>
  <c r="R76" i="2" s="1"/>
  <c r="I76" i="2"/>
  <c r="K89" i="2"/>
  <c r="J89" i="2"/>
  <c r="I89" i="2"/>
  <c r="L89" i="2"/>
  <c r="L69" i="2"/>
  <c r="K69" i="2"/>
  <c r="M69" i="2" s="1"/>
  <c r="N69" i="2" s="1"/>
  <c r="J69" i="2"/>
  <c r="Q69" i="2" s="1"/>
  <c r="R69" i="2" s="1"/>
  <c r="I69" i="2"/>
  <c r="L64" i="2"/>
  <c r="K64" i="2"/>
  <c r="J64" i="2"/>
  <c r="I64" i="2"/>
  <c r="J50" i="2"/>
  <c r="S50" i="2" s="1"/>
  <c r="T50" i="2" s="1"/>
  <c r="J45" i="2"/>
  <c r="I40" i="2"/>
  <c r="K50" i="2"/>
  <c r="M50" i="2" s="1"/>
  <c r="N50" i="2" s="1"/>
  <c r="K45" i="2"/>
  <c r="M45" i="2" s="1"/>
  <c r="N45" i="2" s="1"/>
  <c r="J40" i="2"/>
  <c r="J3" i="2"/>
  <c r="I46" i="2"/>
  <c r="I3" i="2"/>
  <c r="K3" i="2"/>
  <c r="M3" i="2" s="1"/>
  <c r="N3" i="2" s="1"/>
  <c r="J46" i="2"/>
  <c r="K46" i="2"/>
  <c r="M37" i="1"/>
  <c r="M35" i="1"/>
  <c r="J95" i="1"/>
  <c r="I95" i="1"/>
  <c r="K95" i="1"/>
  <c r="L49" i="1"/>
  <c r="J49" i="1"/>
  <c r="L70" i="1"/>
  <c r="K70" i="1"/>
  <c r="J70" i="1"/>
  <c r="L13" i="1"/>
  <c r="I13" i="1"/>
  <c r="J13" i="1"/>
  <c r="L22" i="1"/>
  <c r="I22" i="1"/>
  <c r="J22" i="1"/>
  <c r="I58" i="1"/>
  <c r="J58" i="1"/>
  <c r="J74" i="1"/>
  <c r="K74" i="1"/>
  <c r="L8" i="1"/>
  <c r="I8" i="1"/>
  <c r="J8" i="1"/>
  <c r="L31" i="1"/>
  <c r="I31" i="1"/>
  <c r="J31" i="1"/>
  <c r="L19" i="1"/>
  <c r="I19" i="1"/>
  <c r="J19" i="1"/>
  <c r="L28" i="1"/>
  <c r="I28" i="1"/>
  <c r="J28" i="1"/>
  <c r="L16" i="1"/>
  <c r="I16" i="1"/>
  <c r="J16" i="1"/>
  <c r="L25" i="1"/>
  <c r="I25" i="1"/>
  <c r="J25" i="1"/>
  <c r="K66" i="1"/>
  <c r="I83" i="1"/>
  <c r="J52" i="1"/>
  <c r="K83" i="1"/>
  <c r="K52" i="1"/>
  <c r="K49" i="1"/>
  <c r="J5" i="1"/>
  <c r="I5" i="1"/>
  <c r="L92" i="1"/>
  <c r="K92" i="1"/>
  <c r="J92" i="1"/>
  <c r="I92" i="1"/>
  <c r="L63" i="1"/>
  <c r="K63" i="1"/>
  <c r="J63" i="1"/>
  <c r="I63" i="1"/>
  <c r="L80" i="1"/>
  <c r="K80" i="1"/>
  <c r="J80" i="1"/>
  <c r="I80" i="1"/>
  <c r="L47" i="1"/>
  <c r="K47" i="1"/>
  <c r="J47" i="1"/>
  <c r="I47" i="1"/>
  <c r="J62" i="1"/>
  <c r="I62" i="1"/>
  <c r="L66" i="1"/>
  <c r="I70" i="1"/>
  <c r="L74" i="1"/>
  <c r="I49" i="1"/>
  <c r="L83" i="1"/>
  <c r="I52" i="1"/>
  <c r="L95" i="1"/>
  <c r="I56" i="1"/>
  <c r="I45" i="1"/>
  <c r="I72" i="1"/>
  <c r="I77" i="1"/>
  <c r="I89" i="1"/>
  <c r="J39" i="1"/>
  <c r="J56" i="1"/>
  <c r="J45" i="1"/>
  <c r="J72" i="1"/>
  <c r="J77" i="1"/>
  <c r="J89" i="1"/>
  <c r="K56" i="1"/>
  <c r="K45" i="1"/>
  <c r="K72" i="1"/>
  <c r="K77" i="1"/>
  <c r="K89" i="1"/>
  <c r="K55" i="1"/>
  <c r="I66" i="1"/>
  <c r="I74" i="1"/>
  <c r="K12" i="1"/>
  <c r="J12" i="1"/>
  <c r="L12" i="1"/>
  <c r="I12" i="1"/>
  <c r="K61" i="1"/>
  <c r="J61" i="1"/>
  <c r="I61" i="1"/>
  <c r="L61" i="1"/>
  <c r="L96" i="1"/>
  <c r="K96" i="1"/>
  <c r="J96" i="1"/>
  <c r="I96" i="1"/>
  <c r="L4" i="1"/>
  <c r="K4" i="1"/>
  <c r="J4" i="1"/>
  <c r="I4" i="1"/>
  <c r="L14" i="1"/>
  <c r="K14" i="1"/>
  <c r="J14" i="1"/>
  <c r="I14" i="1"/>
  <c r="L17" i="1"/>
  <c r="K17" i="1"/>
  <c r="J17" i="1"/>
  <c r="I17" i="1"/>
  <c r="L7" i="1"/>
  <c r="K7" i="1"/>
  <c r="J7" i="1"/>
  <c r="I7" i="1"/>
  <c r="L21" i="1"/>
  <c r="K21" i="1"/>
  <c r="J21" i="1"/>
  <c r="I21" i="1"/>
  <c r="L23" i="1"/>
  <c r="K23" i="1"/>
  <c r="J23" i="1"/>
  <c r="I23" i="1"/>
  <c r="L26" i="1"/>
  <c r="K26" i="1"/>
  <c r="J26" i="1"/>
  <c r="I26" i="1"/>
  <c r="L29" i="1"/>
  <c r="K29" i="1"/>
  <c r="J29" i="1"/>
  <c r="I29" i="1"/>
  <c r="L32" i="1"/>
  <c r="K32" i="1"/>
  <c r="J32" i="1"/>
  <c r="I32" i="1"/>
  <c r="L75" i="1"/>
  <c r="K75" i="1"/>
  <c r="J75" i="1"/>
  <c r="I75" i="1"/>
  <c r="L10" i="1"/>
  <c r="K10" i="1"/>
  <c r="J10" i="1"/>
  <c r="I10" i="1"/>
  <c r="L59" i="1"/>
  <c r="K59" i="1"/>
  <c r="J59" i="1"/>
  <c r="I59" i="1"/>
  <c r="L71" i="1"/>
  <c r="K71" i="1"/>
  <c r="J71" i="1"/>
  <c r="I71" i="1"/>
  <c r="L43" i="1"/>
  <c r="K43" i="1"/>
  <c r="J43" i="1"/>
  <c r="I43" i="1"/>
  <c r="L86" i="1"/>
  <c r="K86" i="1"/>
  <c r="J86" i="1"/>
  <c r="I86" i="1"/>
  <c r="L84" i="1"/>
  <c r="K84" i="1"/>
  <c r="J84" i="1"/>
  <c r="I84" i="1"/>
  <c r="L9" i="1"/>
  <c r="K9" i="1"/>
  <c r="J9" i="1"/>
  <c r="I9" i="1"/>
  <c r="L15" i="1"/>
  <c r="K15" i="1"/>
  <c r="J15" i="1"/>
  <c r="I15" i="1"/>
  <c r="L18" i="1"/>
  <c r="K18" i="1"/>
  <c r="J18" i="1"/>
  <c r="I18" i="1"/>
  <c r="L20" i="1"/>
  <c r="K20" i="1"/>
  <c r="J20" i="1"/>
  <c r="I20" i="1"/>
  <c r="L2" i="1"/>
  <c r="K2" i="1"/>
  <c r="J2" i="1"/>
  <c r="I2" i="1"/>
  <c r="L24" i="1"/>
  <c r="K24" i="1"/>
  <c r="J24" i="1"/>
  <c r="I24" i="1"/>
  <c r="L27" i="1"/>
  <c r="K27" i="1"/>
  <c r="J27" i="1"/>
  <c r="I27" i="1"/>
  <c r="L30" i="1"/>
  <c r="K30" i="1"/>
  <c r="J30" i="1"/>
  <c r="I30" i="1"/>
  <c r="L33" i="1"/>
  <c r="K33" i="1"/>
  <c r="J33" i="1"/>
  <c r="I33" i="1"/>
  <c r="L6" i="1"/>
  <c r="K6" i="1"/>
  <c r="J6" i="1"/>
  <c r="I6" i="1"/>
  <c r="L46" i="1"/>
  <c r="K46" i="1"/>
  <c r="J46" i="1"/>
  <c r="I46" i="1"/>
  <c r="L50" i="1"/>
  <c r="K50" i="1"/>
  <c r="J50" i="1"/>
  <c r="I50" i="1"/>
  <c r="L78" i="1"/>
  <c r="K78" i="1"/>
  <c r="J78" i="1"/>
  <c r="I78" i="1"/>
  <c r="L90" i="1"/>
  <c r="K90" i="1"/>
  <c r="J90" i="1"/>
  <c r="I90" i="1"/>
  <c r="L68" i="1"/>
  <c r="K68" i="1"/>
  <c r="J68" i="1"/>
  <c r="I68" i="1"/>
  <c r="L11" i="1"/>
  <c r="K11" i="1"/>
  <c r="J11" i="1"/>
  <c r="I11" i="1"/>
  <c r="L60" i="1"/>
  <c r="K60" i="1"/>
  <c r="J60" i="1"/>
  <c r="I60" i="1"/>
  <c r="K57" i="1"/>
  <c r="J57" i="1"/>
  <c r="I57" i="1"/>
  <c r="L57" i="1"/>
  <c r="L99" i="1"/>
  <c r="J99" i="1"/>
  <c r="I99" i="1"/>
  <c r="K99" i="1"/>
  <c r="L38" i="1"/>
  <c r="K38" i="1"/>
  <c r="J38" i="1"/>
  <c r="I38" i="1"/>
  <c r="L3" i="1"/>
  <c r="K3" i="1"/>
  <c r="J3" i="1"/>
  <c r="I3" i="1"/>
  <c r="L64" i="1"/>
  <c r="K64" i="1"/>
  <c r="J64" i="1"/>
  <c r="I64" i="1"/>
  <c r="L73" i="1"/>
  <c r="K73" i="1"/>
  <c r="J73" i="1"/>
  <c r="I73" i="1"/>
  <c r="L81" i="1"/>
  <c r="K81" i="1"/>
  <c r="J81" i="1"/>
  <c r="I81" i="1"/>
  <c r="L93" i="1"/>
  <c r="K93" i="1"/>
  <c r="J93" i="1"/>
  <c r="I93" i="1"/>
  <c r="K5" i="1"/>
  <c r="K13" i="1"/>
  <c r="K16" i="1"/>
  <c r="K19" i="1"/>
  <c r="K8" i="1"/>
  <c r="K22" i="1"/>
  <c r="K25" i="1"/>
  <c r="K28" i="1"/>
  <c r="K31" i="1"/>
  <c r="K58" i="1"/>
  <c r="K62" i="1"/>
  <c r="L39" i="1"/>
  <c r="I40" i="1"/>
  <c r="I42" i="1"/>
  <c r="I35" i="1"/>
  <c r="I36" i="1"/>
  <c r="I37" i="1"/>
  <c r="I44" i="1"/>
  <c r="I54" i="1"/>
  <c r="I65" i="1"/>
  <c r="I69" i="1"/>
  <c r="I51" i="1"/>
  <c r="I41" i="1"/>
  <c r="I53" i="1"/>
  <c r="I48" i="1"/>
  <c r="I76" i="1"/>
  <c r="I79" i="1"/>
  <c r="I82" i="1"/>
  <c r="I85" i="1"/>
  <c r="I88" i="1"/>
  <c r="I91" i="1"/>
  <c r="I94" i="1"/>
  <c r="I98" i="1"/>
  <c r="L5" i="1"/>
  <c r="L58" i="1"/>
  <c r="L62" i="1"/>
  <c r="J40" i="1"/>
  <c r="J42" i="1"/>
  <c r="J35" i="1"/>
  <c r="J36" i="1"/>
  <c r="J37" i="1"/>
  <c r="J44" i="1"/>
  <c r="J54" i="1"/>
  <c r="J65" i="1"/>
  <c r="J69" i="1"/>
  <c r="J51" i="1"/>
  <c r="J41" i="1"/>
  <c r="J53" i="1"/>
  <c r="J48" i="1"/>
  <c r="J76" i="1"/>
  <c r="J79" i="1"/>
  <c r="J82" i="1"/>
  <c r="J85" i="1"/>
  <c r="J88" i="1"/>
  <c r="J91" i="1"/>
  <c r="J94" i="1"/>
  <c r="J98" i="1"/>
  <c r="K40" i="1"/>
  <c r="K42" i="1"/>
  <c r="K35" i="1"/>
  <c r="K36" i="1"/>
  <c r="K37" i="1"/>
  <c r="K44" i="1"/>
  <c r="K54" i="1"/>
  <c r="K65" i="1"/>
  <c r="K69" i="1"/>
  <c r="K51" i="1"/>
  <c r="K41" i="1"/>
  <c r="K53" i="1"/>
  <c r="K48" i="1"/>
  <c r="K76" i="1"/>
  <c r="K79" i="1"/>
  <c r="K82" i="1"/>
  <c r="K85" i="1"/>
  <c r="K88" i="1"/>
  <c r="K91" i="1"/>
  <c r="K94" i="1"/>
  <c r="K98" i="1"/>
  <c r="I55" i="1"/>
  <c r="J55" i="1"/>
  <c r="I39" i="1"/>
</calcChain>
</file>

<file path=xl/sharedStrings.xml><?xml version="1.0" encoding="utf-8"?>
<sst xmlns="http://schemas.openxmlformats.org/spreadsheetml/2006/main" count="1434" uniqueCount="218">
  <si>
    <t>WO 1/6/2024</t>
  </si>
  <si>
    <t>5k</t>
  </si>
  <si>
    <t>Mile</t>
  </si>
  <si>
    <t>3k</t>
  </si>
  <si>
    <t>Percent</t>
  </si>
  <si>
    <t>R</t>
  </si>
  <si>
    <t>VO2</t>
  </si>
  <si>
    <t>I</t>
  </si>
  <si>
    <t>10k</t>
  </si>
  <si>
    <t>CV</t>
  </si>
  <si>
    <t>Thresh</t>
  </si>
  <si>
    <t>Thresh L</t>
  </si>
  <si>
    <t>T (400)</t>
  </si>
  <si>
    <t>600 T</t>
  </si>
  <si>
    <t>400 VO2</t>
  </si>
  <si>
    <t>200 R</t>
  </si>
  <si>
    <t>…..</t>
  </si>
  <si>
    <t>…...</t>
  </si>
  <si>
    <t>…....</t>
  </si>
  <si>
    <t>........</t>
  </si>
  <si>
    <t>…......</t>
  </si>
  <si>
    <t>G</t>
  </si>
  <si>
    <t>400: 3 x (600 T, 60s Rest, 400 VO2) 2m Rest. 6 x 200 R, 60s Rest</t>
  </si>
  <si>
    <t>Giardina, Kelly</t>
  </si>
  <si>
    <t>D</t>
  </si>
  <si>
    <t>Peterson, Lily</t>
  </si>
  <si>
    <t>C</t>
  </si>
  <si>
    <t>Kramer, Karle</t>
  </si>
  <si>
    <t>Johnson, Ella</t>
  </si>
  <si>
    <t>A</t>
  </si>
  <si>
    <t>Engel, Morgan</t>
  </si>
  <si>
    <t>*12 x 200</t>
  </si>
  <si>
    <t>Phelan, Erin</t>
  </si>
  <si>
    <t>Morey, Jenna</t>
  </si>
  <si>
    <t>B</t>
  </si>
  <si>
    <t>800: 2 x (600 T, 60s Rest, 400 VO2) 2m Rest. 6 x 200 R, 60s Rest. 3 x 150</t>
  </si>
  <si>
    <t>Prier, Maddy</t>
  </si>
  <si>
    <t>Bloomquist, Ashley</t>
  </si>
  <si>
    <t>Fisher, Aubrie</t>
  </si>
  <si>
    <t>Brown, Lexi</t>
  </si>
  <si>
    <t>Meyer, Haley</t>
  </si>
  <si>
    <t>Trygstad, Cali</t>
  </si>
  <si>
    <t>Richter, Emily</t>
  </si>
  <si>
    <t>Mile/1200: 4,3,2,1,2 Rest to 5</t>
  </si>
  <si>
    <t>Parrack, Ryleigh</t>
  </si>
  <si>
    <t>Kounkel, Allie</t>
  </si>
  <si>
    <t>Hostager, Shaelyn</t>
  </si>
  <si>
    <t>Collet, Caroline</t>
  </si>
  <si>
    <t>Chapman texted or emailed</t>
  </si>
  <si>
    <t>Boge, Lilly</t>
  </si>
  <si>
    <t>Spredemann, Allie</t>
  </si>
  <si>
    <t>Bainbridge, Rylie</t>
  </si>
  <si>
    <t>Anderson, Jade</t>
  </si>
  <si>
    <t>Meyer, Ellie</t>
  </si>
  <si>
    <t>….....</t>
  </si>
  <si>
    <t>400: 3 x (600 T, 45s Rest, 400 VO2) 2m Rest. 10 x 200 R, 60s Rest</t>
  </si>
  <si>
    <t>Hammerand, Isaiah</t>
  </si>
  <si>
    <t>Barry, Ian</t>
  </si>
  <si>
    <t>Hoopes, Paul</t>
  </si>
  <si>
    <t>Noreen, Cam</t>
  </si>
  <si>
    <t>Rygh, Carson</t>
  </si>
  <si>
    <t>Julian, Ander</t>
  </si>
  <si>
    <t xml:space="preserve">Knutson, Nathaniel </t>
  </si>
  <si>
    <t>Regennitter, Jakob</t>
  </si>
  <si>
    <t>Keay, Jacob</t>
  </si>
  <si>
    <t>800: 2 x (600 T, 45s Rest, 400 VO2) 2m Rest. 10 x 200 R, 60s Rest. 3 x 150</t>
  </si>
  <si>
    <t>Rader, Brendan</t>
  </si>
  <si>
    <t>Larson, Eli</t>
  </si>
  <si>
    <t>Hubka, Garrison</t>
  </si>
  <si>
    <t>Sattler, Conner</t>
  </si>
  <si>
    <t>Housman, Aiden</t>
  </si>
  <si>
    <t>Martin, Rylan</t>
  </si>
  <si>
    <t>Lursen, Aaron</t>
  </si>
  <si>
    <t>Pries, Owen</t>
  </si>
  <si>
    <t>Meyers, Jack</t>
  </si>
  <si>
    <t>VanderWilt, Jacob</t>
  </si>
  <si>
    <t>Meyer, Jonathan</t>
  </si>
  <si>
    <t>Pehl, Clay</t>
  </si>
  <si>
    <t>Cortez, Bert</t>
  </si>
  <si>
    <t>Kilker, Camden</t>
  </si>
  <si>
    <t>Sobaski, Lance</t>
  </si>
  <si>
    <t>Meyers, Arthur</t>
  </si>
  <si>
    <t>Fenstermaker, Chris</t>
  </si>
  <si>
    <t>Stiles, Caleb</t>
  </si>
  <si>
    <t>Kinzer, Jack</t>
  </si>
  <si>
    <t>.</t>
  </si>
  <si>
    <t>..</t>
  </si>
  <si>
    <t>…</t>
  </si>
  <si>
    <t>….</t>
  </si>
  <si>
    <t xml:space="preserve">Lancial, Connor </t>
  </si>
  <si>
    <t>C*</t>
  </si>
  <si>
    <t>Greenwell, Colin</t>
  </si>
  <si>
    <t>Kinzer, Nathan</t>
  </si>
  <si>
    <t>Schmidt, Wyatt</t>
  </si>
  <si>
    <t>Cruise, Carter</t>
  </si>
  <si>
    <t>Bailey, Seth</t>
  </si>
  <si>
    <t>Edney, Hutton</t>
  </si>
  <si>
    <t>Coulter, Derek</t>
  </si>
  <si>
    <t>Taylor, Zion</t>
  </si>
  <si>
    <t>Burger, Braden</t>
  </si>
  <si>
    <t xml:space="preserve">Collet, Christopher </t>
  </si>
  <si>
    <t>Schmitz, Sam</t>
  </si>
  <si>
    <t>Erb, Shane</t>
  </si>
  <si>
    <t>Neubauer, Ryan</t>
  </si>
  <si>
    <t>Roy, Gavin</t>
  </si>
  <si>
    <t>Horstman, Alex</t>
  </si>
  <si>
    <t>Poock, Andrew</t>
  </si>
  <si>
    <t>Fricke, Dawson</t>
  </si>
  <si>
    <t>Bankston, Cooper</t>
  </si>
  <si>
    <t>Schermerhorn, Tyler</t>
  </si>
  <si>
    <t>Green, Jacob</t>
  </si>
  <si>
    <t>Goodenbour, Michael</t>
  </si>
  <si>
    <t>WO 1/5/2024</t>
  </si>
  <si>
    <t>1k T</t>
  </si>
  <si>
    <t>R (200)</t>
  </si>
  <si>
    <t>300 R</t>
  </si>
  <si>
    <t>5m T, 2 x (3,2,1,2) Rest to 5</t>
  </si>
  <si>
    <t>30m Carpenter</t>
  </si>
  <si>
    <t>Carlson, Addy</t>
  </si>
  <si>
    <t>40m Carpenter Run</t>
  </si>
  <si>
    <t>30m Carpenter Run</t>
  </si>
  <si>
    <t>B*</t>
  </si>
  <si>
    <t>7-8 x 4 on, 2 off</t>
  </si>
  <si>
    <t>Mileage + Hard Strides</t>
  </si>
  <si>
    <t>Break</t>
  </si>
  <si>
    <t>FMS</t>
  </si>
  <si>
    <t>11-Dec</t>
  </si>
  <si>
    <t>18-Dec</t>
  </si>
  <si>
    <t>25-Dec</t>
  </si>
  <si>
    <t>1-Jan</t>
  </si>
  <si>
    <t>Notes</t>
  </si>
  <si>
    <t>Workouts</t>
  </si>
  <si>
    <t>7 days of core</t>
  </si>
  <si>
    <t>Week 1: 12/11</t>
  </si>
  <si>
    <t>Week 3: 12/25</t>
  </si>
  <si>
    <t>3 days of lifting</t>
  </si>
  <si>
    <t>12 days of Christmas</t>
  </si>
  <si>
    <t>WO 1: 3 x 1 min HARD (or 3 x 400), 6-8m Rest.</t>
  </si>
  <si>
    <t>WO 1: 800 T, 16-20 x 200 R (60s Rest)</t>
  </si>
  <si>
    <t>WO 1: 4-5 x (800T, 400 I, 800 T) Rest same as XC</t>
  </si>
  <si>
    <t>WO 1: 12 x 30s Hill, 2m Rest</t>
  </si>
  <si>
    <t>WO 1: 20 - 25 Tempo</t>
  </si>
  <si>
    <t>WO 1: 20 - 35 Tempo</t>
  </si>
  <si>
    <t>WO 1: 25 - 35 Tempo</t>
  </si>
  <si>
    <t>2-3 days strides each week</t>
  </si>
  <si>
    <t>*</t>
  </si>
  <si>
    <t>3 days of form drills every week</t>
  </si>
  <si>
    <t>WO 2: 12 x 30s Hill, 2m Rest</t>
  </si>
  <si>
    <t>WO 2: 10 x 60s Hill, 2m Rest</t>
  </si>
  <si>
    <t>WO 2: 3 x 1 min HARD (or 3 x 400), 6-8m Rest.</t>
  </si>
  <si>
    <t>WO 2: 12 x 30s Hill, 2m Rest + 3 x 150</t>
  </si>
  <si>
    <t>Find a way to simulate buddy rollout!</t>
  </si>
  <si>
    <t>Eat like an Athlete, not like a Spitzer</t>
  </si>
  <si>
    <t>LSD LR</t>
  </si>
  <si>
    <t>Solid LR</t>
  </si>
  <si>
    <t>LR</t>
  </si>
  <si>
    <t>[[[[]]]]</t>
  </si>
  <si>
    <t>Be sure to add Vitamin D and fish oil and keep Iodine in your diet</t>
  </si>
  <si>
    <t>Add cayenne pepper to your ACV to improve circulation if it's cold</t>
  </si>
  <si>
    <t>Week 2: 12/18</t>
  </si>
  <si>
    <t>Week 4: 1/1</t>
  </si>
  <si>
    <t>2*</t>
  </si>
  <si>
    <t>All workouts are designed for outdoors. If on indoor track, stay in the outer lanes and alternate directions</t>
  </si>
  <si>
    <t>WO 1: 25 - 30 Carpenter</t>
  </si>
  <si>
    <t>WO 1: 35 - 45 Carpenter</t>
  </si>
  <si>
    <t>WO 1: 12 - 18 x 70s I, 50s Rest (Be Patient)</t>
  </si>
  <si>
    <t>WO 1: 5,4,3,2,1 (Rest to 6</t>
  </si>
  <si>
    <t>WO 1: 5,4,3,4,2,2,2 (Rest to 6)</t>
  </si>
  <si>
    <t>WO 1: 10m T, 10m CV, 4 x 60s Hills (2m Rest)</t>
  </si>
  <si>
    <t>L</t>
  </si>
  <si>
    <t>WO 2: 6 - 8 x 20s on (or 150), 2:40 off</t>
  </si>
  <si>
    <t>WO 2: 600 T, 400 VO2, 4 x 200R (30sRest), 400 VO2, 600 T</t>
  </si>
  <si>
    <t>1k T, 16 - 20 x 200 R (60s Rest)</t>
  </si>
  <si>
    <t>WO 2: 50 -70 min progression run</t>
  </si>
  <si>
    <t>Do workout on Tuesday before track camp</t>
  </si>
  <si>
    <t>Stay on top of your correctives, we will be testing again when we return.</t>
  </si>
  <si>
    <t xml:space="preserve">Parrack, Ryleigh </t>
  </si>
  <si>
    <t>FMS protocol is still in effect over break (so if you always XT once a week (most LADIES), continue doing that)</t>
  </si>
  <si>
    <t>After the tempo, finish with 4-6 x 20 sec. strides. Also, do strides the day prior to every WO.</t>
  </si>
  <si>
    <t>Try to be precise with your given paces…if the workout says CV, it changes everything if you're going all out</t>
  </si>
  <si>
    <t xml:space="preserve">All workouts are designed for roads, however, if you have access to a track (and it's a decent one - not Central's), use it. </t>
  </si>
  <si>
    <t>If possible, add additional XTraining or doubles on TOP of your mileage</t>
  </si>
  <si>
    <t>For your hills, try for steep ones (ala Cheno and Crane Hills). If necessary, use a parking garage.</t>
  </si>
  <si>
    <t>Carpenter Runs: If we say 25 minutes, that means 13 up, 12 down…not 25 up, 25 down.</t>
  </si>
  <si>
    <t>*St. Ambrose crew do only WO 1 for Week 1</t>
  </si>
  <si>
    <t>Week 4 is intentionally small…we'll be back for the other workout and LR</t>
  </si>
  <si>
    <t>Be careful with cold and speed…make sure you're warmed up and hydrated before hitting Mach-9</t>
  </si>
  <si>
    <t>If XT double core. Strides twice odd weeks, thrice even weeks. XT: Aqua jog same as run, Bike&amp; Elliptical x 40%. Buddy Rollout Thursday</t>
  </si>
  <si>
    <t>The little things will always matter…sleep, nutrition, hydration…focus on those weaknesses!</t>
  </si>
  <si>
    <t>Henry, Nick</t>
  </si>
  <si>
    <t>WO 12/8/2023</t>
  </si>
  <si>
    <t>A: 1k T, 60s Rest, 300 R, 60s Rest, 5 x (100 Fly, 100 jog, 2min Core*)</t>
  </si>
  <si>
    <t>20-30</t>
  </si>
  <si>
    <t>BCD: Tempo + 3 x 20s surges</t>
  </si>
  <si>
    <t>River Road</t>
  </si>
  <si>
    <t>B*: Carpenter 15 x 1 on, 1 off</t>
  </si>
  <si>
    <t>*core = 30s each of push up, plank up downs, high knees, more push ups</t>
  </si>
  <si>
    <t>Tempo</t>
  </si>
  <si>
    <t>20-35</t>
  </si>
  <si>
    <t>B*: 12-16 x 400 T, 30-40s Rest</t>
  </si>
  <si>
    <t>C*: Carpenter 15 x 1 on, 1 off</t>
  </si>
  <si>
    <t>WO 12/5/2023</t>
  </si>
  <si>
    <t>800 T</t>
  </si>
  <si>
    <t>VO2 (200)</t>
  </si>
  <si>
    <t>300 VO2</t>
  </si>
  <si>
    <t>.......</t>
  </si>
  <si>
    <t>A: 800 T, 60s Rest, 300 VO2, 3 x 300 R (60s Rest), 600 (300 R, 300 FBC), 300 VO2, 3 x 300 R (60s Rest). Strides</t>
  </si>
  <si>
    <t>CV (400)</t>
  </si>
  <si>
    <t>1200 CV</t>
  </si>
  <si>
    <t>B: 800 T, 60s Rest, 300 VO2, 3 x 300 R (60s Rest), 600 (300 R, 300 FBC), 300 VO2, 3 x 300 R (60s Rest), 1200 CV. Strides</t>
  </si>
  <si>
    <t>I (400)</t>
  </si>
  <si>
    <t>600 I</t>
  </si>
  <si>
    <t>600 CV</t>
  </si>
  <si>
    <t>CD: 3-4 x (3 x 600). 1st &amp; 3rd (T,I,T). 2nd &amp; 4th (CV,I,CV). Strides back at campus</t>
  </si>
  <si>
    <t>WO 12/1/2023</t>
  </si>
  <si>
    <t>A: 12-16 x 200 R, 60s Rest</t>
  </si>
  <si>
    <t>CD: 5,4,3,4,2,2,2 (Rest to 6). On River Road Ext.</t>
  </si>
  <si>
    <t>B: 16-20 x 200 R, 60s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</si>
</sst>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Garamond"/>
      <family val="1"/>
    </font>
    <font>
      <b/>
      <sz val="12"/>
      <color theme="7"/>
      <name val="Garamond"/>
      <family val="1"/>
    </font>
    <font>
      <b/>
      <sz val="12"/>
      <color theme="1"/>
      <name val="Garamond"/>
      <family val="1"/>
    </font>
    <font>
      <b/>
      <sz val="11"/>
      <color rgb="FFC00000"/>
      <name val="Garamond"/>
      <family val="1"/>
    </font>
    <font>
      <sz val="11"/>
      <color theme="1"/>
      <name val="Garamond"/>
      <family val="1"/>
    </font>
    <font>
      <b/>
      <sz val="11"/>
      <color theme="9" tint="-0.499984740745262"/>
      <name val="Garamond"/>
      <family val="1"/>
    </font>
    <font>
      <sz val="12"/>
      <color theme="1"/>
      <name val="Garamond"/>
      <family val="1"/>
    </font>
    <font>
      <b/>
      <sz val="11"/>
      <color rgb="FFBF8F00"/>
      <name val="Garamond"/>
      <family val="1"/>
    </font>
    <font>
      <b/>
      <sz val="11"/>
      <color rgb="FF002060"/>
      <name val="Garamond"/>
      <family val="1"/>
    </font>
    <font>
      <b/>
      <sz val="11"/>
      <color theme="7" tint="-0.249977111117893"/>
      <name val="Garamond"/>
      <family val="1"/>
    </font>
    <font>
      <sz val="11"/>
      <color rgb="FF996633"/>
      <name val="Garamond"/>
      <family val="1"/>
    </font>
    <font>
      <b/>
      <sz val="11"/>
      <color rgb="FF548235"/>
      <name val="Garamond"/>
      <family val="1"/>
    </font>
    <font>
      <b/>
      <sz val="11"/>
      <color rgb="FF203764"/>
      <name val="Garamond"/>
      <family val="1"/>
    </font>
    <font>
      <sz val="9"/>
      <color theme="1"/>
      <name val="Garamond"/>
      <family val="1"/>
    </font>
    <font>
      <b/>
      <sz val="11"/>
      <color theme="9" tint="-0.249977111117893"/>
      <name val="Garamond"/>
      <family val="1"/>
    </font>
    <font>
      <sz val="11"/>
      <color rgb="FFC00000"/>
      <name val="Garamond"/>
      <family val="1"/>
    </font>
    <font>
      <sz val="11"/>
      <color rgb="FF548235"/>
      <name val="Garamond"/>
      <family val="1"/>
    </font>
    <font>
      <i/>
      <sz val="11"/>
      <color theme="1"/>
      <name val="Garamond"/>
      <family val="1"/>
    </font>
    <font>
      <b/>
      <sz val="9"/>
      <color theme="0"/>
      <name val="Garamond"/>
      <family val="1"/>
    </font>
    <font>
      <sz val="11"/>
      <color rgb="FF000000"/>
      <name val="Garamond"/>
      <family val="1"/>
    </font>
    <font>
      <b/>
      <sz val="1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/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29">
    <xf numFmtId="0" fontId="0" fillId="0" borderId="0" xfId="0"/>
    <xf numFmtId="49" fontId="2" fillId="0" borderId="1" xfId="0" applyNumberFormat="1" applyFont="1" applyBorder="1"/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49" fontId="0" fillId="0" borderId="4" xfId="0" applyNumberFormat="1" applyBorder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49" fontId="1" fillId="2" borderId="4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4" fontId="9" fillId="0" borderId="8" xfId="0" applyNumberFormat="1" applyFont="1" applyBorder="1" applyAlignment="1">
      <alignment horizontal="left" vertical="center"/>
    </xf>
    <xf numFmtId="14" fontId="9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16" fontId="10" fillId="3" borderId="8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3" fillId="0" borderId="15" xfId="0" applyFont="1" applyBorder="1"/>
    <xf numFmtId="0" fontId="13" fillId="0" borderId="0" xfId="0" applyFont="1"/>
    <xf numFmtId="0" fontId="13" fillId="0" borderId="16" xfId="0" applyFont="1" applyBorder="1"/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3" xfId="0" applyFont="1" applyBorder="1"/>
    <xf numFmtId="0" fontId="13" fillId="0" borderId="22" xfId="0" applyFont="1" applyBorder="1"/>
    <xf numFmtId="0" fontId="13" fillId="0" borderId="5" xfId="0" applyFont="1" applyBorder="1"/>
    <xf numFmtId="0" fontId="13" fillId="0" borderId="7" xfId="0" applyFont="1" applyBorder="1"/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23" fillId="0" borderId="23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4" xfId="0" applyFont="1" applyBorder="1"/>
    <xf numFmtId="0" fontId="13" fillId="0" borderId="20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14" fontId="9" fillId="0" borderId="8" xfId="0" applyNumberFormat="1" applyFont="1" applyBorder="1" applyAlignment="1">
      <alignment horizontal="left"/>
    </xf>
    <xf numFmtId="14" fontId="9" fillId="0" borderId="8" xfId="0" applyNumberFormat="1" applyFont="1" applyBorder="1" applyAlignment="1">
      <alignment horizontal="center"/>
    </xf>
    <xf numFmtId="14" fontId="9" fillId="0" borderId="8" xfId="0" applyNumberFormat="1" applyFont="1" applyBorder="1"/>
    <xf numFmtId="0" fontId="12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9" fillId="0" borderId="12" xfId="0" applyFont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13" fillId="0" borderId="14" xfId="0" applyFont="1" applyBorder="1"/>
    <xf numFmtId="164" fontId="4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260"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2EDB19-4AEB-4684-A507-EAA505934ADC}" name="Table1461012142422323436384044485052481113" displayName="Table1461012142422323436384044485052481113" ref="A1:V33" totalsRowShown="0" headerRowDxfId="259" dataDxfId="258" tableBorderDxfId="25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A317D8A1-AA0F-4A09-8EE4-756FDA51B57E}" name="WO 1/6/2024" dataDxfId="256"/>
    <tableColumn id="4" xr3:uid="{68E9096D-152D-4CFB-8729-C9E9DB99E1D4}" name="5k" dataDxfId="255"/>
    <tableColumn id="5" xr3:uid="{9866B702-5E3A-4C84-9FCC-84792FD3067C}" name="Mile" dataDxfId="254"/>
    <tableColumn id="6" xr3:uid="{D6917909-157D-420E-8869-7380909DCEBD}" name="3k" dataDxfId="253">
      <calculatedColumnFormula>B2*E2</calculatedColumnFormula>
    </tableColumn>
    <tableColumn id="7" xr3:uid="{B9499C94-876A-418C-A47A-084F78C4EAF4}" name="Percent" dataDxfId="252"/>
    <tableColumn id="8" xr3:uid="{E5A46324-A2A7-40FC-BCD0-6AAB4169B3C6}" name="R" dataDxfId="251">
      <calculatedColumnFormula>C2/4</calculatedColumnFormula>
    </tableColumn>
    <tableColumn id="10" xr3:uid="{49DCA167-FB95-4DB5-9A1E-29C75C1F0CEC}" name="VO2" dataDxfId="250">
      <calculatedColumnFormula>D2/7.5</calculatedColumnFormula>
    </tableColumn>
    <tableColumn id="9" xr3:uid="{AAAD6A32-FA34-48DB-9D74-68ABC624C15C}" name="I" dataDxfId="249">
      <calculatedColumnFormula>B2/12.5</calculatedColumnFormula>
    </tableColumn>
    <tableColumn id="11" xr3:uid="{248E9994-4C05-45E9-8889-8F3FD5C021D3}" name="10k" dataDxfId="248">
      <calculatedColumnFormula>G2/0.93</calculatedColumnFormula>
    </tableColumn>
    <tableColumn id="12" xr3:uid="{5974DF34-7CE6-42D6-BFED-FA4733D58DF7}" name="CV" dataDxfId="247">
      <calculatedColumnFormula>G2/0.92</calculatedColumnFormula>
    </tableColumn>
    <tableColumn id="13" xr3:uid="{62D21FB2-01E8-4A82-95BB-A0254000274D}" name="Thresh" dataDxfId="246">
      <calculatedColumnFormula>G2/0.88</calculatedColumnFormula>
    </tableColumn>
    <tableColumn id="14" xr3:uid="{415C513F-1C83-430F-80CD-85FE7CABD256}" name="Thresh L" dataDxfId="245">
      <calculatedColumnFormula>G2/0.84</calculatedColumnFormula>
    </tableColumn>
    <tableColumn id="21" xr3:uid="{3FF66580-1BBC-4AC7-A28D-0D28415A5B34}" name="T (400)" dataDxfId="244">
      <calculatedColumnFormula>Table1461012142422323436384044485052481113[[#This Row],[Thresh]]</calculatedColumnFormula>
    </tableColumn>
    <tableColumn id="20" xr3:uid="{56EE28C6-A4EA-40EE-96F7-4EB7297E329B}" name="600 T" dataDxfId="243">
      <calculatedColumnFormula>Table1461012142422323436384044485052481113[[#This Row],[T (400)]]*2</calculatedColumnFormula>
    </tableColumn>
    <tableColumn id="19" xr3:uid="{B57ACBFA-D5CF-4753-BB5C-6BD839610366}" name="400 VO2" dataDxfId="242">
      <calculatedColumnFormula>Table1461012142422323436384044485052481113[[#This Row],[CV]]</calculatedColumnFormula>
    </tableColumn>
    <tableColumn id="18" xr3:uid="{629E0343-20AC-4A3F-ACE2-7F4149A2822B}" name="200 R" dataDxfId="241">
      <calculatedColumnFormula>Table1461012142422323436384044485052481113[[#This Row],[400 VO2]]*2</calculatedColumnFormula>
    </tableColumn>
    <tableColumn id="17" xr3:uid="{D63BFA98-AD3C-458A-A1DB-5F32DF881045}" name="….." dataDxfId="240">
      <calculatedColumnFormula>Table1461012142422323436384044485052481113[[#This Row],[I]]</calculatedColumnFormula>
    </tableColumn>
    <tableColumn id="15" xr3:uid="{302AE767-5301-47B5-AA36-53D7870BAB66}" name="…..." dataDxfId="239">
      <calculatedColumnFormula>Table1461012142422323436384044485052481113[[#This Row],[…..]]*2</calculatedColumnFormula>
    </tableColumn>
    <tableColumn id="16" xr3:uid="{88379E1D-3A4B-4915-8ACB-1AD90CB36B27}" name="…...." dataDxfId="238">
      <calculatedColumnFormula>Table1461012142422323436384044485052481113[[#This Row],[VO2]]</calculatedColumnFormula>
    </tableColumn>
    <tableColumn id="22" xr3:uid="{BD168FC6-C38C-4750-B575-27D3805F81C8}" name="........" dataDxfId="237"/>
    <tableColumn id="23" xr3:uid="{882AAFC7-A4CA-4022-9380-8E6C337A3CF1}" name="…......" dataDxfId="236"/>
    <tableColumn id="24" xr3:uid="{22774825-28E5-47B8-8FF9-261338F46729}" name="G" dataDxfId="23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18946-D68C-43E4-8646-1D1AD55702DE}" name="Table14610121424223234363840444850524" displayName="Table14610121424223234363840444850524" ref="A1:V33" totalsRowShown="0" headerRowDxfId="91" dataDxfId="90" tableBorderDxfId="8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589E1AE7-6418-4C02-B566-4F0C8BC03C33}" name="WO 12/5/2023" dataDxfId="88"/>
    <tableColumn id="4" xr3:uid="{606AD581-F3F3-4BE1-82B2-AC22D8B6816A}" name="5k" dataDxfId="87"/>
    <tableColumn id="5" xr3:uid="{DF8DAD85-4B85-467B-9046-7DACDA4768E6}" name="Mile" dataDxfId="86"/>
    <tableColumn id="6" xr3:uid="{FDE01D5B-FB36-4011-99DC-A66296779C79}" name="3k" dataDxfId="85">
      <calculatedColumnFormula>B2*E2</calculatedColumnFormula>
    </tableColumn>
    <tableColumn id="7" xr3:uid="{F7DD5174-EFA3-4720-B6A3-A6F99916211F}" name="Percent" dataDxfId="84"/>
    <tableColumn id="8" xr3:uid="{0A9E5102-4F81-4C30-9D24-26479D057C8F}" name="R" dataDxfId="83">
      <calculatedColumnFormula>C2/4</calculatedColumnFormula>
    </tableColumn>
    <tableColumn id="10" xr3:uid="{293AF4FF-A2D3-491D-BB82-4DE3D7FFAD68}" name="VO2" dataDxfId="82">
      <calculatedColumnFormula>D2/7.5</calculatedColumnFormula>
    </tableColumn>
    <tableColumn id="9" xr3:uid="{120D65AB-005F-49CC-90C0-3CD0CD38E755}" name="I" dataDxfId="81">
      <calculatedColumnFormula>B2/12.5</calculatedColumnFormula>
    </tableColumn>
    <tableColumn id="11" xr3:uid="{51F390F1-3927-4707-ADD8-F55D127668DF}" name="10k" dataDxfId="80">
      <calculatedColumnFormula>G2/0.93</calculatedColumnFormula>
    </tableColumn>
    <tableColumn id="12" xr3:uid="{DE8A2C8A-08B2-4604-B72E-D1EEDBC5FCB2}" name="CV" dataDxfId="79">
      <calculatedColumnFormula>G2/0.92</calculatedColumnFormula>
    </tableColumn>
    <tableColumn id="13" xr3:uid="{C974132F-0E8E-460B-A996-D0F171A2BCAF}" name="Thresh" dataDxfId="78">
      <calculatedColumnFormula>G2/0.88</calculatedColumnFormula>
    </tableColumn>
    <tableColumn id="14" xr3:uid="{EB956508-5058-4138-AEE7-05D5A868A891}" name="Thresh L" dataDxfId="77">
      <calculatedColumnFormula>G2/0.84</calculatedColumnFormula>
    </tableColumn>
    <tableColumn id="21" xr3:uid="{806F0391-E9ED-4556-81B1-772C1FC6D748}" name="T (400)" dataDxfId="76">
      <calculatedColumnFormula>Table14610121424223234363840444850524[[#This Row],[Thresh]]</calculatedColumnFormula>
    </tableColumn>
    <tableColumn id="20" xr3:uid="{810166C8-F547-4264-8DA0-C954650850ED}" name="800 T" dataDxfId="75">
      <calculatedColumnFormula>Table14610121424223234363840444850524[[#This Row],[T (400)]]*2</calculatedColumnFormula>
    </tableColumn>
    <tableColumn id="19" xr3:uid="{243210A0-3079-438C-AE72-591176F8E28D}" name="VO2 (200)" dataDxfId="74">
      <calculatedColumnFormula>Table14610121424223234363840444850524[[#This Row],[CV]]</calculatedColumnFormula>
    </tableColumn>
    <tableColumn id="18" xr3:uid="{25FE8929-ABD3-4E09-AA0F-47047305A479}" name="300 VO2" dataDxfId="73">
      <calculatedColumnFormula>Table14610121424223234363840444850524[[#This Row],[VO2 (200)]]*2</calculatedColumnFormula>
    </tableColumn>
    <tableColumn id="17" xr3:uid="{A57DE29C-D1E4-4C51-B6A7-91F1511B1AE5}" name="R (200)" dataDxfId="72">
      <calculatedColumnFormula>Table14610121424223234363840444850524[[#This Row],[I]]</calculatedColumnFormula>
    </tableColumn>
    <tableColumn id="15" xr3:uid="{A44034A8-1CFF-42A4-A01F-A42BF2824663}" name="300 R" dataDxfId="71">
      <calculatedColumnFormula>Table14610121424223234363840444850524[[#This Row],[R (200)]]*2</calculatedColumnFormula>
    </tableColumn>
    <tableColumn id="16" xr3:uid="{523DDBFA-68D5-4DC0-ABCD-B5D15CEEF77D}" name="......." dataDxfId="70">
      <calculatedColumnFormula>Table14610121424223234363840444850524[[#This Row],[VO2]]</calculatedColumnFormula>
    </tableColumn>
    <tableColumn id="22" xr3:uid="{64F9C28B-2DDD-4C12-8AE5-7478F19F03A0}" name="........" dataDxfId="69"/>
    <tableColumn id="23" xr3:uid="{29FBD032-5F97-4BA0-8B6E-FC68D9BD490B}" name="…......" dataDxfId="68"/>
    <tableColumn id="24" xr3:uid="{47AAF019-3327-485C-9597-EAE5E31408FA}" name="G" dataDxfId="67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62302-0201-4502-8F9D-49F927075CC2}" name="Table25711131525233335373941454951535" displayName="Table25711131525233335373941454951535" ref="A34:V99" totalsRowShown="0" headerRowDxfId="66" tableBorderDxfId="6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2EC4E19C-AF35-4F82-8942-77B7276AB004}" name="WO 12/5/2023" dataDxfId="64"/>
    <tableColumn id="2" xr3:uid="{B98EC05E-B0B8-4907-9A70-5E2404DC2717}" name="5k" dataDxfId="63"/>
    <tableColumn id="3" xr3:uid="{DB351E70-95A4-4E34-A742-175E26F613B3}" name="Mile" dataDxfId="62"/>
    <tableColumn id="4" xr3:uid="{F8394362-787D-4E78-A015-D48F0FD6DB54}" name="3k" dataDxfId="61">
      <calculatedColumnFormula>B35*E35</calculatedColumnFormula>
    </tableColumn>
    <tableColumn id="5" xr3:uid="{2CB9CFF3-60E0-4492-92DA-ABC11AD44D18}" name="Percent" dataDxfId="60"/>
    <tableColumn id="6" xr3:uid="{9A553418-FB84-464F-B4E0-973027A12A2A}" name="R" dataDxfId="59">
      <calculatedColumnFormula>C35/4</calculatedColumnFormula>
    </tableColumn>
    <tableColumn id="7" xr3:uid="{E830B4E5-5E36-4DE6-909F-FEF3177335FA}" name="VO2" dataDxfId="58">
      <calculatedColumnFormula>D35/7.5</calculatedColumnFormula>
    </tableColumn>
    <tableColumn id="8" xr3:uid="{62B31419-3324-41F4-BC40-AC79DA5147BA}" name="I" dataDxfId="57">
      <calculatedColumnFormula>B35/12.5</calculatedColumnFormula>
    </tableColumn>
    <tableColumn id="9" xr3:uid="{FE7B3E79-FB0E-4544-A549-3FB7E66E765F}" name="10k" dataDxfId="56">
      <calculatedColumnFormula>G35/0.93</calculatedColumnFormula>
    </tableColumn>
    <tableColumn id="10" xr3:uid="{971CA755-F5DC-42B9-B066-719A62C4C69B}" name="CV" dataDxfId="55">
      <calculatedColumnFormula>G35/0.92</calculatedColumnFormula>
    </tableColumn>
    <tableColumn id="11" xr3:uid="{A0301E33-F2C2-4C5E-9ADE-068C988F6545}" name="Thresh" dataDxfId="54">
      <calculatedColumnFormula>G35/0.88</calculatedColumnFormula>
    </tableColumn>
    <tableColumn id="12" xr3:uid="{963DC0D0-5174-4D78-908E-80C823F0341D}" name="Thresh L" dataDxfId="53">
      <calculatedColumnFormula>G35/0.84</calculatedColumnFormula>
    </tableColumn>
    <tableColumn id="13" xr3:uid="{AB18B12C-9564-43DB-B302-F968DF373EDA}" name="T (400)" dataDxfId="52"/>
    <tableColumn id="14" xr3:uid="{EC4F9F0E-0081-4D18-8E61-C34360557D1D}" name="800 T"/>
    <tableColumn id="15" xr3:uid="{1E9614F4-9862-4D9B-AA4F-7B7088059C70}" name="VO2 (200)"/>
    <tableColumn id="16" xr3:uid="{6E145117-ECAC-4C8A-8C4C-A5B17A089D5B}" name="300 VO2" dataDxfId="51">
      <calculatedColumnFormula>Table25711131525233335373941454951535[[#This Row],[VO2 (200)]]*1.5</calculatedColumnFormula>
    </tableColumn>
    <tableColumn id="18" xr3:uid="{86667F23-6982-43EB-AEAA-FB87AE3689E8}" name="R (200)" dataDxfId="50">
      <calculatedColumnFormula>Table25711131525233335373941454951535[[#This Row],[VO2]]/2</calculatedColumnFormula>
    </tableColumn>
    <tableColumn id="19" xr3:uid="{DC63CAC7-A059-4E06-B57D-CC7913DDC298}" name="300 R" dataDxfId="49">
      <calculatedColumnFormula>Table25711131525233335373941454951535[[#This Row],[I]]</calculatedColumnFormula>
    </tableColumn>
    <tableColumn id="24" xr3:uid="{1EFAE5F4-A1B8-440D-AAE2-4BB1DA99F633}" name="…...." dataDxfId="48">
      <calculatedColumnFormula>Table25711131525233335373941454951535[[#This Row],[300 R]]*1.5</calculatedColumnFormula>
    </tableColumn>
    <tableColumn id="20" xr3:uid="{79CEA6B7-71DF-4D5A-AB4F-A9D3F36B5ED7}" name="........"/>
    <tableColumn id="21" xr3:uid="{C59B923C-505E-4D5A-B413-307B18100169}" name="…......" dataDxfId="47"/>
    <tableColumn id="22" xr3:uid="{3391C1ED-0DC3-4B0E-AD75-74420B90B508}" name="G" dataDxfId="46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D3CDA-5F22-4CD1-B82B-610AC7A98615}" name="Table1461012142422323436384044485052" displayName="Table1461012142422323436384044485052" ref="A1:V33" totalsRowShown="0" headerRowDxfId="45" dataDxfId="44" tableBorderDxfId="43">
  <autoFilter ref="A1:V33" xr:uid="{13733F23-878A-465D-B549-8D39D5BC5CA4}"/>
  <sortState xmlns:xlrd2="http://schemas.microsoft.com/office/spreadsheetml/2017/richdata2" ref="A2:V33">
    <sortCondition ref="M1:M33"/>
  </sortState>
  <tableColumns count="22">
    <tableColumn id="1" xr3:uid="{754F7B45-4FEB-4767-8D9C-95E9A77D2FFD}" name="WO 12/1/2023" dataDxfId="42"/>
    <tableColumn id="4" xr3:uid="{55F128B0-C6EC-429C-9A2D-CC78CBFEDFD3}" name="5k" dataDxfId="41"/>
    <tableColumn id="5" xr3:uid="{E43D9498-5001-41D3-874F-435D456D3779}" name="Mile" dataDxfId="40"/>
    <tableColumn id="6" xr3:uid="{1F4E5451-2719-4E79-AED5-93B851DCD4BD}" name="3k" dataDxfId="39">
      <calculatedColumnFormula>B2*E2</calculatedColumnFormula>
    </tableColumn>
    <tableColumn id="7" xr3:uid="{23C18F13-3A17-4C71-9B67-1B09950D94BC}" name="Percent" dataDxfId="38"/>
    <tableColumn id="8" xr3:uid="{DAF3930C-563A-47D8-BE7A-7A3C80AA97B1}" name="R" dataDxfId="37">
      <calculatedColumnFormula>C2/4</calculatedColumnFormula>
    </tableColumn>
    <tableColumn id="10" xr3:uid="{3DBCAAF9-6FC6-4A94-8821-784E3A0AB1FE}" name="VO2" dataDxfId="36">
      <calculatedColumnFormula>D2/7.5</calculatedColumnFormula>
    </tableColumn>
    <tableColumn id="9" xr3:uid="{02001E8B-F056-4D42-A311-2D5A770D239A}" name="I" dataDxfId="35">
      <calculatedColumnFormula>B2/12.5</calculatedColumnFormula>
    </tableColumn>
    <tableColumn id="11" xr3:uid="{34EF5F04-FDA8-440D-88DD-931298004AF6}" name="10k" dataDxfId="34">
      <calculatedColumnFormula>G2/0.93</calculatedColumnFormula>
    </tableColumn>
    <tableColumn id="12" xr3:uid="{3A3ED816-CC88-490A-9420-1CB07965E6C5}" name="CV" dataDxfId="33">
      <calculatedColumnFormula>G2/0.92</calculatedColumnFormula>
    </tableColumn>
    <tableColumn id="13" xr3:uid="{CE98EE0C-176E-4A25-BA11-4C2507E27D81}" name="Thresh" dataDxfId="32">
      <calculatedColumnFormula>G2/0.88</calculatedColumnFormula>
    </tableColumn>
    <tableColumn id="14" xr3:uid="{322D7D27-6C52-4376-98FF-1FD74FCF3EC3}" name="Thresh L" dataDxfId="31">
      <calculatedColumnFormula>G2/0.84</calculatedColumnFormula>
    </tableColumn>
    <tableColumn id="21" xr3:uid="{C1CD4583-03B4-4A1B-BA95-2FA29E36DF1D}" name="200 R" dataDxfId="30">
      <calculatedColumnFormula>Table1461012142422323436384044485052[[#This Row],[Thresh]]</calculatedColumnFormula>
    </tableColumn>
    <tableColumn id="20" xr3:uid="{6D692D10-C490-4439-B33F-DE7A59C10396}" name=".." dataDxfId="29">
      <calculatedColumnFormula>Table1461012142422323436384044485052[[#This Row],[200 R]]*2</calculatedColumnFormula>
    </tableColumn>
    <tableColumn id="19" xr3:uid="{38387D07-FCD6-415B-8B30-B1AB7D53D3DF}" name="…" dataDxfId="28">
      <calculatedColumnFormula>Table1461012142422323436384044485052[[#This Row],[CV]]</calculatedColumnFormula>
    </tableColumn>
    <tableColumn id="18" xr3:uid="{4CE5E5D2-2C2F-4FAC-A657-8237C4863978}" name="…." dataDxfId="27">
      <calculatedColumnFormula>Table1461012142422323436384044485052[[#This Row],[…]]*2</calculatedColumnFormula>
    </tableColumn>
    <tableColumn id="17" xr3:uid="{BFBB0066-B696-42C8-82CB-B122DF7E55EF}" name="….." dataDxfId="26">
      <calculatedColumnFormula>Table1461012142422323436384044485052[[#This Row],[I]]</calculatedColumnFormula>
    </tableColumn>
    <tableColumn id="15" xr3:uid="{650813DC-0E21-4E61-AAD4-B71F1DAD6234}" name="…..." dataDxfId="25">
      <calculatedColumnFormula>Table1461012142422323436384044485052[[#This Row],[…..]]*2</calculatedColumnFormula>
    </tableColumn>
    <tableColumn id="16" xr3:uid="{02F7DEB6-2011-49B3-9AC1-F3E7972114A4}" name="......." dataDxfId="24">
      <calculatedColumnFormula>Table1461012142422323436384044485052[[#This Row],[VO2]]</calculatedColumnFormula>
    </tableColumn>
    <tableColumn id="22" xr3:uid="{D6624D18-38D6-43DA-80F2-8B2EE01F61B5}" name="........" dataDxfId="23"/>
    <tableColumn id="23" xr3:uid="{95038C0A-5A0C-47CE-A946-75D596F5B216}" name="…......" dataDxfId="22"/>
    <tableColumn id="24" xr3:uid="{3DE96D03-8CE2-4E6D-B157-305A1603F47B}" name="G" dataDxfId="21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C2ACB-A503-449F-98B9-FCF38F256AE3}" name="Table2571113152523333537394145495153" displayName="Table2571113152523333537394145495153" ref="A34:V99" totalsRowShown="0" headerRowDxfId="20" tableBorderDxfId="19">
  <autoFilter ref="A34:V99" xr:uid="{5DFF29F2-4664-45E4-9AA3-D72D6EA677C9}"/>
  <sortState xmlns:xlrd2="http://schemas.microsoft.com/office/spreadsheetml/2017/richdata2" ref="A35:V99">
    <sortCondition ref="M34:M99"/>
  </sortState>
  <tableColumns count="22">
    <tableColumn id="1" xr3:uid="{6BB0DD41-5FC2-4A9F-8588-648F58442DF1}" name="WO 12/1/2023" dataDxfId="18"/>
    <tableColumn id="2" xr3:uid="{74EE032F-865E-4848-85F8-419A3CD177AF}" name="5k" dataDxfId="17"/>
    <tableColumn id="3" xr3:uid="{F3960A8E-088C-4C7F-9B10-94266FC97B0F}" name="Mile" dataDxfId="16"/>
    <tableColumn id="4" xr3:uid="{956A6390-3FDB-45F8-B9A9-452DE4F51413}" name="3k" dataDxfId="15">
      <calculatedColumnFormula>B35*E35</calculatedColumnFormula>
    </tableColumn>
    <tableColumn id="5" xr3:uid="{B3833327-86C7-4D3E-A7C7-3534CCDE94A4}" name="Percent" dataDxfId="14"/>
    <tableColumn id="6" xr3:uid="{93BF1250-AF1F-4E95-9B2B-C58313F2D878}" name="R" dataDxfId="13">
      <calculatedColumnFormula>C35/4</calculatedColumnFormula>
    </tableColumn>
    <tableColumn id="7" xr3:uid="{53AA6B21-C67C-4126-A517-5D02C948D1A1}" name="VO2" dataDxfId="12">
      <calculatedColumnFormula>D35/7.5</calculatedColumnFormula>
    </tableColumn>
    <tableColumn id="8" xr3:uid="{917C6116-A350-45A0-863F-76A686C55426}" name="I" dataDxfId="11">
      <calculatedColumnFormula>B35/12.5</calculatedColumnFormula>
    </tableColumn>
    <tableColumn id="9" xr3:uid="{445FFD48-F0F7-4461-AE36-7EEE15D85CD9}" name="10k" dataDxfId="10">
      <calculatedColumnFormula>G35/0.93</calculatedColumnFormula>
    </tableColumn>
    <tableColumn id="10" xr3:uid="{2C138435-C893-4B46-B923-2D4817B0FC41}" name="CV" dataDxfId="9">
      <calculatedColumnFormula>G35/0.92</calculatedColumnFormula>
    </tableColumn>
    <tableColumn id="11" xr3:uid="{9AB07B8A-61EF-4293-99DE-5A6A9DD2197B}" name="Thresh" dataDxfId="8">
      <calculatedColumnFormula>G35/0.88</calculatedColumnFormula>
    </tableColumn>
    <tableColumn id="12" xr3:uid="{A09951BD-D71D-44D8-B811-7FFA257B2D7A}" name="Thresh L" dataDxfId="7">
      <calculatedColumnFormula>G35/0.84</calculatedColumnFormula>
    </tableColumn>
    <tableColumn id="13" xr3:uid="{0F2296D8-B922-4F97-B54E-A4B8CF6CE148}" name="T (400)" dataDxfId="6"/>
    <tableColumn id="14" xr3:uid="{6C34B838-1EAE-4530-A354-2CB3674BA76C}" name=".."/>
    <tableColumn id="15" xr3:uid="{B1451693-6E6F-45D1-8EAF-4FB18C6FA6B2}" name="…"/>
    <tableColumn id="16" xr3:uid="{C930D232-95C4-4705-9F24-26D9FDBCAAB5}" name="…." dataDxfId="5">
      <calculatedColumnFormula>Table2571113152523333537394145495153[[#This Row],[…]]*1.5</calculatedColumnFormula>
    </tableColumn>
    <tableColumn id="18" xr3:uid="{75E906D4-34BB-45E8-AD39-8808F5625B3C}" name="….." dataDxfId="4">
      <calculatedColumnFormula>Table2571113152523333537394145495153[[#This Row],[VO2]]/2</calculatedColumnFormula>
    </tableColumn>
    <tableColumn id="19" xr3:uid="{50E8F968-DAD4-4A09-9B0C-0417610B8F18}" name="…..." dataDxfId="3">
      <calculatedColumnFormula>Table2571113152523333537394145495153[[#This Row],[I]]</calculatedColumnFormula>
    </tableColumn>
    <tableColumn id="24" xr3:uid="{C760B18B-4CF4-4B34-923F-7A3E0EB94384}" name="…...." dataDxfId="2">
      <calculatedColumnFormula>Table2571113152523333537394145495153[[#This Row],[…...]]*1.5</calculatedColumnFormula>
    </tableColumn>
    <tableColumn id="20" xr3:uid="{3F4B685A-45F9-40F6-B679-8801B9002652}" name="........"/>
    <tableColumn id="21" xr3:uid="{671CF4F7-E386-4B5D-B5FA-604DB0BEA9FC}" name="…......" dataDxfId="1"/>
    <tableColumn id="22" xr3:uid="{138A7981-3170-40CA-9381-E8E0FC1BA3F5}" name="G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53B4C6-F272-4448-80DC-682D10DF2693}" name="Table2571113152523333537394145495153591214" displayName="Table2571113152523333537394145495153591214" ref="A34:V99" totalsRowShown="0" headerRowDxfId="234" tableBorderDxfId="23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0ACFE31-C44F-41CA-869D-BB1EE5FCB949}" name="WO 1/6/2024" dataDxfId="232"/>
    <tableColumn id="2" xr3:uid="{C54E079B-4D7E-4275-8A9B-1CC08F565B12}" name="5k" dataDxfId="231"/>
    <tableColumn id="3" xr3:uid="{4E620ADF-A174-4375-8D45-DFEE86BF0C8A}" name="Mile" dataDxfId="230"/>
    <tableColumn id="4" xr3:uid="{D3F4FB50-CA1F-4522-BD2E-62344096F95B}" name="3k" dataDxfId="229">
      <calculatedColumnFormula>B35*E35</calculatedColumnFormula>
    </tableColumn>
    <tableColumn id="5" xr3:uid="{FDCC7D3A-E839-44AB-904A-0D03AB27B563}" name="Percent" dataDxfId="228"/>
    <tableColumn id="6" xr3:uid="{6448773C-DA41-4845-87AC-9C8F88EC72B2}" name="R" dataDxfId="227">
      <calculatedColumnFormula>C35/4</calculatedColumnFormula>
    </tableColumn>
    <tableColumn id="7" xr3:uid="{9D4BBFEB-FD53-420E-B56B-A89F694FAC15}" name="VO2" dataDxfId="226">
      <calculatedColumnFormula>D35/7.5</calculatedColumnFormula>
    </tableColumn>
    <tableColumn id="8" xr3:uid="{67D71532-70E1-4C86-8FF0-3F14F2B2D69B}" name="I" dataDxfId="225">
      <calculatedColumnFormula>B35/12.5</calculatedColumnFormula>
    </tableColumn>
    <tableColumn id="9" xr3:uid="{79ED1783-75CB-49F0-AD0E-5F9276744F80}" name="10k" dataDxfId="224">
      <calculatedColumnFormula>G35/0.93</calculatedColumnFormula>
    </tableColumn>
    <tableColumn id="10" xr3:uid="{B924CD78-755B-4E7B-BA8B-4FDB61839CEB}" name="CV" dataDxfId="223">
      <calculatedColumnFormula>G35/0.92</calculatedColumnFormula>
    </tableColumn>
    <tableColumn id="11" xr3:uid="{7B78E6C1-1611-4EBC-A098-FAFA03D836E5}" name="Thresh" dataDxfId="222">
      <calculatedColumnFormula>G35/0.88</calculatedColumnFormula>
    </tableColumn>
    <tableColumn id="12" xr3:uid="{B609C1CB-A388-4D3E-A9D4-6DFB67B7E8BA}" name="Thresh L" dataDxfId="221">
      <calculatedColumnFormula>G35/0.84</calculatedColumnFormula>
    </tableColumn>
    <tableColumn id="13" xr3:uid="{DC534D2D-C417-41A5-A4D0-BF4A74D02B3F}" name="T (400)" dataDxfId="220"/>
    <tableColumn id="14" xr3:uid="{9314427B-A97C-4CF3-9C04-2CF675E1DF10}" name="600 T"/>
    <tableColumn id="15" xr3:uid="{00244EC3-3BD2-4673-A6C1-3A3B2AB6835B}" name="400 VO2"/>
    <tableColumn id="16" xr3:uid="{35C890A5-6244-4530-BFEC-C5B2A5517B4F}" name="200 R" dataDxfId="219">
      <calculatedColumnFormula>Table2571113152523333537394145495153591214[[#This Row],[400 VO2]]*1.5</calculatedColumnFormula>
    </tableColumn>
    <tableColumn id="18" xr3:uid="{B83A9F70-5DEC-44BC-B6BF-E81099CB4C85}" name="…..." dataDxfId="218">
      <calculatedColumnFormula>Table2571113152523333537394145495153591214[[#This Row],[VO2]]/2</calculatedColumnFormula>
    </tableColumn>
    <tableColumn id="19" xr3:uid="{0A882E6D-FD95-4E24-B95C-1E4C5E4B0AA6}" name="…...." dataDxfId="217">
      <calculatedColumnFormula>Table2571113152523333537394145495153591214[[#This Row],[I]]</calculatedColumnFormula>
    </tableColumn>
    <tableColumn id="24" xr3:uid="{FC6981B2-1E45-44FA-8084-7A2791AB6FC7}" name="…....." dataDxfId="216">
      <calculatedColumnFormula>Table2571113152523333537394145495153591214[[#This Row],[…....]]*1.5</calculatedColumnFormula>
    </tableColumn>
    <tableColumn id="20" xr3:uid="{0B570B60-1EB6-4BF8-B57B-2E3523C6FE13}" name="........"/>
    <tableColumn id="21" xr3:uid="{60CC0280-EA49-4A56-99AB-1DEA13C09A09}" name="…......" dataDxfId="215"/>
    <tableColumn id="22" xr3:uid="{7DCA64C1-F406-4A7A-B80A-5DA97F179789}" name="G" dataDxfId="2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043EA8-40CE-4159-ABEF-EEBDE607173A}" name="Table14610121424223234363840444850524811" displayName="Table14610121424223234363840444850524811" ref="A1:V33" totalsRowShown="0" headerRowDxfId="213" dataDxfId="212" tableBorderDxfId="21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AD9FF30-86F9-4222-A287-D252FD2D0C0E}" name="WO 1/5/2024" dataDxfId="210"/>
    <tableColumn id="4" xr3:uid="{60FA89FE-2A16-4778-B25A-D80A0F44DC08}" name="5k" dataDxfId="209"/>
    <tableColumn id="5" xr3:uid="{11D801CD-F6C3-4127-93F4-1BD75223F0F6}" name="Mile" dataDxfId="208"/>
    <tableColumn id="6" xr3:uid="{A5B327AF-4B84-4D96-BB36-1DCF75AF5946}" name="3k" dataDxfId="207">
      <calculatedColumnFormula>B2*E2</calculatedColumnFormula>
    </tableColumn>
    <tableColumn id="7" xr3:uid="{6E5100FE-E184-44E6-8B21-CE26A203C4F4}" name="Percent" dataDxfId="206"/>
    <tableColumn id="8" xr3:uid="{CF02B605-9EEF-4EC6-B9B1-E5AB8F03A476}" name="R" dataDxfId="205">
      <calculatedColumnFormula>C2/4</calculatedColumnFormula>
    </tableColumn>
    <tableColumn id="10" xr3:uid="{C413E3BE-C700-4503-98A8-0514BE9ACB27}" name="VO2" dataDxfId="204">
      <calculatedColumnFormula>D2/7.5</calculatedColumnFormula>
    </tableColumn>
    <tableColumn id="9" xr3:uid="{F3B84EFB-A73C-4EB7-ADBA-59443F5FC011}" name="I" dataDxfId="203">
      <calculatedColumnFormula>B2/12.5</calculatedColumnFormula>
    </tableColumn>
    <tableColumn id="11" xr3:uid="{472525DE-FB27-4C5A-8DCF-CA260AC8C430}" name="10k" dataDxfId="202">
      <calculatedColumnFormula>G2/0.93</calculatedColumnFormula>
    </tableColumn>
    <tableColumn id="12" xr3:uid="{75344F20-761D-4B5E-86CF-821CB825D179}" name="CV" dataDxfId="201">
      <calculatedColumnFormula>G2/0.92</calculatedColumnFormula>
    </tableColumn>
    <tableColumn id="13" xr3:uid="{B8DD076D-5EFB-4703-B845-3B9112FCE5EF}" name="Thresh" dataDxfId="200">
      <calculatedColumnFormula>G2/0.88</calculatedColumnFormula>
    </tableColumn>
    <tableColumn id="14" xr3:uid="{2AB26D5D-7A01-4B6B-A701-37AD9B728CB0}" name="Thresh L" dataDxfId="199">
      <calculatedColumnFormula>G2/0.84</calculatedColumnFormula>
    </tableColumn>
    <tableColumn id="21" xr3:uid="{E8EC70B1-675E-4DB9-8938-80E6A197F4B2}" name="T (400)" dataDxfId="198">
      <calculatedColumnFormula>Table14610121424223234363840444850524811[[#This Row],[Thresh]]</calculatedColumnFormula>
    </tableColumn>
    <tableColumn id="20" xr3:uid="{DCBD8603-8815-4F62-BCB9-B61C5B947C3E}" name="1k T" dataDxfId="197">
      <calculatedColumnFormula>Table14610121424223234363840444850524811[[#This Row],[T (400)]]*2</calculatedColumnFormula>
    </tableColumn>
    <tableColumn id="19" xr3:uid="{35E6673D-F2A1-4B51-880B-1E2D8BD30B33}" name="R (200)" dataDxfId="196">
      <calculatedColumnFormula>Table14610121424223234363840444850524811[[#This Row],[CV]]</calculatedColumnFormula>
    </tableColumn>
    <tableColumn id="18" xr3:uid="{EF49DEFB-0E5F-4688-88A5-1A087139E7B9}" name="300 R" dataDxfId="195">
      <calculatedColumnFormula>Table14610121424223234363840444850524811[[#This Row],[R (200)]]*2</calculatedColumnFormula>
    </tableColumn>
    <tableColumn id="17" xr3:uid="{B678AF8C-3A52-4CDA-A441-817639E28F17}" name="….." dataDxfId="194">
      <calculatedColumnFormula>Table14610121424223234363840444850524811[[#This Row],[I]]</calculatedColumnFormula>
    </tableColumn>
    <tableColumn id="15" xr3:uid="{05BE2B26-22EA-4DD4-96CE-83F21D903207}" name="…..." dataDxfId="193">
      <calculatedColumnFormula>Table14610121424223234363840444850524811[[#This Row],[…..]]*2</calculatedColumnFormula>
    </tableColumn>
    <tableColumn id="16" xr3:uid="{4E928FF6-3D53-4C37-B8D5-DD2D86F9604F}" name="…...." dataDxfId="192">
      <calculatedColumnFormula>Table14610121424223234363840444850524811[[#This Row],[VO2]]</calculatedColumnFormula>
    </tableColumn>
    <tableColumn id="22" xr3:uid="{32E29D80-2F9C-439B-8958-ED73D327171C}" name="........" dataDxfId="191"/>
    <tableColumn id="23" xr3:uid="{890B2849-56FF-4839-99BB-14A762DFC912}" name="…......" dataDxfId="190"/>
    <tableColumn id="24" xr3:uid="{06179999-A723-479A-A970-9B657605CC84}" name="G" dataDxfId="18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972C33-9F70-4FCB-A8B3-F3E609BD5DF6}" name="Table25711131525233335373941454951535912" displayName="Table25711131525233335373941454951535912" ref="A34:V99" totalsRowShown="0" headerRowDxfId="188" tableBorderDxfId="18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881D0E67-AACC-4E5A-A0EB-5D277D49E3BA}" name="WO 1/5/2024" dataDxfId="186"/>
    <tableColumn id="2" xr3:uid="{68E68FF6-F7AC-4B6E-BFC2-5B1AC6FCE20E}" name="5k" dataDxfId="185"/>
    <tableColumn id="3" xr3:uid="{CA8FA0B1-F03C-47B5-A348-E531C53F51CB}" name="Mile" dataDxfId="184"/>
    <tableColumn id="4" xr3:uid="{55F864C3-A522-4D8C-83F1-1962F2A1A140}" name="3k" dataDxfId="183">
      <calculatedColumnFormula>B35*E35</calculatedColumnFormula>
    </tableColumn>
    <tableColumn id="5" xr3:uid="{FDA70E3C-4F4F-491D-A719-56880B2F3251}" name="Percent" dataDxfId="182"/>
    <tableColumn id="6" xr3:uid="{E4648CF6-9409-4FF1-AFCC-76ABD8D3A8CD}" name="R" dataDxfId="181">
      <calculatedColumnFormula>C35/4</calculatedColumnFormula>
    </tableColumn>
    <tableColumn id="7" xr3:uid="{7C93B6EF-5586-485E-AD00-82E2DFFE630E}" name="VO2" dataDxfId="180">
      <calculatedColumnFormula>D35/7.5</calculatedColumnFormula>
    </tableColumn>
    <tableColumn id="8" xr3:uid="{4C08DD22-B399-4759-8EFB-76B9A224A69D}" name="I" dataDxfId="179">
      <calculatedColumnFormula>B35/12.5</calculatedColumnFormula>
    </tableColumn>
    <tableColumn id="9" xr3:uid="{FE5D278F-C206-4859-B847-F91DD57FABA5}" name="10k" dataDxfId="178">
      <calculatedColumnFormula>G35/0.93</calculatedColumnFormula>
    </tableColumn>
    <tableColumn id="10" xr3:uid="{FB1F1A56-8C80-40AA-979E-4BDA005E9995}" name="CV" dataDxfId="177">
      <calculatedColumnFormula>G35/0.92</calculatedColumnFormula>
    </tableColumn>
    <tableColumn id="11" xr3:uid="{D05DB7BC-D973-42F5-9C4F-42C0290BF8D6}" name="Thresh" dataDxfId="176">
      <calculatedColumnFormula>G35/0.88</calculatedColumnFormula>
    </tableColumn>
    <tableColumn id="12" xr3:uid="{86F6315D-AA01-4CF0-A442-36C7F4E63FBA}" name="Thresh L" dataDxfId="175">
      <calculatedColumnFormula>G35/0.84</calculatedColumnFormula>
    </tableColumn>
    <tableColumn id="13" xr3:uid="{E6F07293-61FE-427D-9139-434D1EB097A7}" name="T (400)" dataDxfId="174"/>
    <tableColumn id="14" xr3:uid="{FB0279DF-EF39-4BEC-9BF2-3AE12E5DA302}" name="1k T"/>
    <tableColumn id="15" xr3:uid="{52E9597A-D95D-4A24-B70E-86073604ED2F}" name="R (200)"/>
    <tableColumn id="16" xr3:uid="{07F0553C-B4C6-42CB-A5A2-F0B21302D810}" name="300 R" dataDxfId="173">
      <calculatedColumnFormula>Table25711131525233335373941454951535912[[#This Row],[R (200)]]*1.5</calculatedColumnFormula>
    </tableColumn>
    <tableColumn id="18" xr3:uid="{698C46A5-09C0-4F23-90CB-5DFC72581C18}" name="…..." dataDxfId="172">
      <calculatedColumnFormula>Table25711131525233335373941454951535912[[#This Row],[VO2]]/2</calculatedColumnFormula>
    </tableColumn>
    <tableColumn id="19" xr3:uid="{60BC1CB6-DA99-47F6-B251-FAFBCA4481F3}" name="…...." dataDxfId="171">
      <calculatedColumnFormula>Table25711131525233335373941454951535912[[#This Row],[I]]</calculatedColumnFormula>
    </tableColumn>
    <tableColumn id="24" xr3:uid="{52B8275F-7FDC-4C77-B260-D8195396D39F}" name="…....." dataDxfId="170">
      <calculatedColumnFormula>Table25711131525233335373941454951535912[[#This Row],[…....]]*1.5</calculatedColumnFormula>
    </tableColumn>
    <tableColumn id="20" xr3:uid="{EFA07C51-ED47-43CC-84E5-CF8210E3C5CD}" name="........"/>
    <tableColumn id="21" xr3:uid="{BE3A942A-13D2-43A0-934D-57F3028BAC7D}" name="…......" dataDxfId="169"/>
    <tableColumn id="22" xr3:uid="{1B181DF0-DD94-4756-B5D0-A04C345D5EC8}" name="G" dataDxfId="16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EE7154-8671-4E5F-A165-D1EB9A3E2B02}" name="WWFifteen505358111417202326293235385811" displayName="WWFifteen505358111417202326293235385811" ref="A1:G25" totalsRowShown="0" headerRowDxfId="167" dataDxfId="165" headerRowBorderDxfId="166" tableBorderDxfId="164">
  <autoFilter ref="A1:G25" xr:uid="{6D6A81CE-139C-497C-B5B1-EB071DB74D9A}"/>
  <sortState xmlns:xlrd2="http://schemas.microsoft.com/office/spreadsheetml/2017/richdata2" ref="A2:G25">
    <sortCondition ref="A1:A25"/>
  </sortState>
  <tableColumns count="7">
    <tableColumn id="1" xr3:uid="{3572391C-0DFB-483C-999C-236B1A711C53}" name="Break"/>
    <tableColumn id="7" xr3:uid="{1A8D4055-7121-4FED-B453-793F85BC6166}" name="G" dataDxfId="163"/>
    <tableColumn id="2" xr3:uid="{807DF101-29BF-4598-97D8-CFC5DB020966}" name="FMS" dataDxfId="162"/>
    <tableColumn id="3" xr3:uid="{CFCF3AA8-908A-4E59-86D4-EF6157A6CA1C}" name="11-Dec" dataDxfId="161"/>
    <tableColumn id="4" xr3:uid="{AC8A339C-A5A8-4394-8615-044D7C5EA2AD}" name="18-Dec" dataDxfId="160"/>
    <tableColumn id="5" xr3:uid="{34DB0285-8E9B-434E-973E-DEDEFA35BA16}" name="25-Dec" dataDxfId="159"/>
    <tableColumn id="6" xr3:uid="{5BC4E444-401C-4E82-A2D7-CF0131D50068}" name="1-Jan" dataDxfId="158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E2A1B-B20B-470F-B43F-98E52E5F3C8D}" name="MWFifteenA515469121518212427303336396912" displayName="MWFifteenA515469121518212427303336396912" ref="A27:G52" totalsRowShown="0" headerRowDxfId="157" dataDxfId="155" headerRowBorderDxfId="156" tableBorderDxfId="154">
  <autoFilter ref="A27:G52" xr:uid="{2218DE5B-4D4A-4FDE-A0B1-A5889956039B}"/>
  <sortState xmlns:xlrd2="http://schemas.microsoft.com/office/spreadsheetml/2017/richdata2" ref="A28:G52">
    <sortCondition ref="A27:A52"/>
  </sortState>
  <tableColumns count="7">
    <tableColumn id="1" xr3:uid="{E88A9063-AF77-46B2-B3F0-EBA67B94D96E}" name="Break"/>
    <tableColumn id="7" xr3:uid="{F934DF2F-3EB8-46D2-9810-0AA26CEE72C8}" name="G" dataDxfId="153"/>
    <tableColumn id="2" xr3:uid="{34380AD0-8C2F-4E68-A495-19714545F992}" name="FMS" dataDxfId="152"/>
    <tableColumn id="3" xr3:uid="{D2B46669-3C4E-493B-8EAE-FA5D5092E375}" name="11-Dec" dataDxfId="151"/>
    <tableColumn id="4" xr3:uid="{3D50451B-D1FE-4F94-89E1-8A8D50AE6D60}" name="18-Dec" dataDxfId="150"/>
    <tableColumn id="5" xr3:uid="{D2794028-AAAD-43DE-ADB7-A4D9EDB3CD26}" name="25-Dec" dataDxfId="149"/>
    <tableColumn id="6" xr3:uid="{C3F68A38-9A59-4EDA-A455-4322A5901FF1}" name="1-Jan" dataDxfId="148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368D13-ADAA-458C-9073-ABC531BD79D6}" name="MWFifteenB52557101316192225283134374071013" displayName="MWFifteenB52557101316192225283134374071013" ref="A54:G80" totalsRowShown="0" headerRowDxfId="147" dataDxfId="145" headerRowBorderDxfId="146" tableBorderDxfId="144">
  <autoFilter ref="A54:G80" xr:uid="{CA03DBF4-3CF4-4403-A536-4F216AFCB36D}"/>
  <sortState xmlns:xlrd2="http://schemas.microsoft.com/office/spreadsheetml/2017/richdata2" ref="A55:G80">
    <sortCondition ref="A54:A80"/>
  </sortState>
  <tableColumns count="7">
    <tableColumn id="1" xr3:uid="{0D07931B-B257-448D-B2E5-61B07FBEF317}" name="Break"/>
    <tableColumn id="7" xr3:uid="{ECF4F734-5659-46B2-9457-00DBC84B609D}" name="G" dataDxfId="143"/>
    <tableColumn id="2" xr3:uid="{FB8C6661-200C-4B47-A5C4-60FA52E5C98C}" name="FMS" dataDxfId="142"/>
    <tableColumn id="3" xr3:uid="{DF80C930-86CA-45C3-9ADF-B68AD939EA8E}" name="11-Dec" dataDxfId="141"/>
    <tableColumn id="4" xr3:uid="{65BEA317-47E1-4FF5-853D-CE9306160C55}" name="18-Dec" dataDxfId="140"/>
    <tableColumn id="5" xr3:uid="{0DC0E378-645C-4D46-8C00-7DE56DAA5252}" name="25-Dec" dataDxfId="139"/>
    <tableColumn id="6" xr3:uid="{C3E9CC55-CF0A-48CF-952F-EAA9B9BA9C81}" name="1-Jan" dataDxfId="138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260883-9178-43C0-9BE6-98358620350D}" name="Table146101214242232343638404448505248" displayName="Table146101214242232343638404448505248" ref="A1:V33" totalsRowShown="0" headerRowDxfId="137" dataDxfId="136" tableBorderDxfId="13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9D8E4BC2-68A6-4066-BAC6-9C9AA542376E}" name="WO 12/8/2023" dataDxfId="134"/>
    <tableColumn id="4" xr3:uid="{EE3059F2-2A17-42EB-9887-5981DAE5B6BF}" name="5k" dataDxfId="133"/>
    <tableColumn id="5" xr3:uid="{56FD0FA5-1EAC-4CA1-9B04-B1CCE7D84188}" name="Mile" dataDxfId="132"/>
    <tableColumn id="6" xr3:uid="{3ABA7116-9AC5-4B76-B5FB-1965E0B5FC4A}" name="3k" dataDxfId="131">
      <calculatedColumnFormula>B2*E2</calculatedColumnFormula>
    </tableColumn>
    <tableColumn id="7" xr3:uid="{D85D35D9-D7B1-4E66-942E-530BF86BB6F3}" name="Percent" dataDxfId="130"/>
    <tableColumn id="8" xr3:uid="{F523479F-8965-4A1F-BF3D-EE4BD5AF24B7}" name="R" dataDxfId="129">
      <calculatedColumnFormula>C2/4</calculatedColumnFormula>
    </tableColumn>
    <tableColumn id="10" xr3:uid="{8A74352C-2607-400D-9E6B-8D3EEF18232F}" name="VO2" dataDxfId="128">
      <calculatedColumnFormula>D2/7.5</calculatedColumnFormula>
    </tableColumn>
    <tableColumn id="9" xr3:uid="{ED35E89A-F9A0-4F72-BFF9-0C9523C23259}" name="I" dataDxfId="127">
      <calculatedColumnFormula>B2/12.5</calculatedColumnFormula>
    </tableColumn>
    <tableColumn id="11" xr3:uid="{B8310171-09A3-4DE6-B487-798514289E0C}" name="10k" dataDxfId="126">
      <calculatedColumnFormula>G2/0.93</calculatedColumnFormula>
    </tableColumn>
    <tableColumn id="12" xr3:uid="{4813DD3A-AF2E-4226-A4FE-7174D37DE3CF}" name="CV" dataDxfId="125">
      <calculatedColumnFormula>G2/0.92</calculatedColumnFormula>
    </tableColumn>
    <tableColumn id="13" xr3:uid="{54E113B6-9823-42BC-8F50-22967DFF3DF2}" name="Thresh" dataDxfId="124">
      <calculatedColumnFormula>G2/0.88</calculatedColumnFormula>
    </tableColumn>
    <tableColumn id="14" xr3:uid="{E952B2A6-9F36-4BA7-99C0-69A96FC3CD6F}" name="Thresh L" dataDxfId="123">
      <calculatedColumnFormula>G2/0.84</calculatedColumnFormula>
    </tableColumn>
    <tableColumn id="21" xr3:uid="{18FABE81-E718-4A29-9EEA-4B289F3559FF}" name="T (400)" dataDxfId="122">
      <calculatedColumnFormula>Table146101214242232343638404448505248[[#This Row],[Thresh]]</calculatedColumnFormula>
    </tableColumn>
    <tableColumn id="20" xr3:uid="{29CC3995-4458-4813-8E58-BDA55C7EE562}" name="1k T" dataDxfId="121">
      <calculatedColumnFormula>Table146101214242232343638404448505248[[#This Row],[T (400)]]*2</calculatedColumnFormula>
    </tableColumn>
    <tableColumn id="19" xr3:uid="{2E36D195-0F34-4609-9EAF-053C0BA72437}" name="R (200)" dataDxfId="120">
      <calculatedColumnFormula>Table146101214242232343638404448505248[[#This Row],[CV]]</calculatedColumnFormula>
    </tableColumn>
    <tableColumn id="18" xr3:uid="{FDF6154A-0794-4DEB-AF19-CD0007ADFD08}" name="300 R" dataDxfId="119">
      <calculatedColumnFormula>Table146101214242232343638404448505248[[#This Row],[R (200)]]*2</calculatedColumnFormula>
    </tableColumn>
    <tableColumn id="17" xr3:uid="{36F4D25C-2EE9-427E-8277-C1F5355113C2}" name="….." dataDxfId="118">
      <calculatedColumnFormula>Table146101214242232343638404448505248[[#This Row],[I]]</calculatedColumnFormula>
    </tableColumn>
    <tableColumn id="15" xr3:uid="{BE5DAF38-A877-44F8-8626-3069E83D94FE}" name="…..." dataDxfId="117">
      <calculatedColumnFormula>Table146101214242232343638404448505248[[#This Row],[…..]]*2</calculatedColumnFormula>
    </tableColumn>
    <tableColumn id="16" xr3:uid="{D0864033-25C6-4F8B-B135-5CDFFC202FE0}" name="…...." dataDxfId="116">
      <calculatedColumnFormula>Table146101214242232343638404448505248[[#This Row],[VO2]]</calculatedColumnFormula>
    </tableColumn>
    <tableColumn id="22" xr3:uid="{72924CAA-5E57-49D4-9E3C-7520A9CB5851}" name="........" dataDxfId="115"/>
    <tableColumn id="23" xr3:uid="{8B91FA72-C6BB-4CD9-B7E4-E00E4E4FEF73}" name="…......" dataDxfId="114"/>
    <tableColumn id="24" xr3:uid="{F2AB5841-FBF2-443E-804A-C67C29F7B1F9}" name="G" dataDxfId="113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95C200-5DAF-467A-BD42-570525DF878C}" name="Table257111315252333353739414549515359" displayName="Table257111315252333353739414549515359" ref="A34:V99" totalsRowShown="0" headerRowDxfId="112" tableBorderDxfId="11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5153916-5E65-4B37-8C74-E09E1CF7EF5E}" name="WO 12/8/2023" dataDxfId="110"/>
    <tableColumn id="2" xr3:uid="{79851D9A-E785-4E3E-8678-368D178649C6}" name="5k" dataDxfId="109"/>
    <tableColumn id="3" xr3:uid="{BCAFBB85-6392-41A5-B9B4-E1AE9639D5D5}" name="Mile" dataDxfId="108"/>
    <tableColumn id="4" xr3:uid="{BF29E8E6-FC09-4C6A-8EC6-E276AFA897D9}" name="3k" dataDxfId="107">
      <calculatedColumnFormula>B35*E35</calculatedColumnFormula>
    </tableColumn>
    <tableColumn id="5" xr3:uid="{947B44CA-5AE5-4CDF-A81D-4A1AC0FCBCDC}" name="Percent" dataDxfId="106"/>
    <tableColumn id="6" xr3:uid="{007048A4-7548-416D-AB4F-B1A8271A65AF}" name="R" dataDxfId="105">
      <calculatedColumnFormula>C35/4</calculatedColumnFormula>
    </tableColumn>
    <tableColumn id="7" xr3:uid="{239F1081-CFF5-4212-96B9-4C4E812EA536}" name="VO2" dataDxfId="104">
      <calculatedColumnFormula>D35/7.5</calculatedColumnFormula>
    </tableColumn>
    <tableColumn id="8" xr3:uid="{FA52B547-5B3D-4B8F-B4DA-476B4D2ED973}" name="I" dataDxfId="103">
      <calculatedColumnFormula>B35/12.5</calculatedColumnFormula>
    </tableColumn>
    <tableColumn id="9" xr3:uid="{A9187B85-B4B4-4786-A49B-3E5F641A1DDB}" name="10k" dataDxfId="102">
      <calculatedColumnFormula>G35/0.93</calculatedColumnFormula>
    </tableColumn>
    <tableColumn id="10" xr3:uid="{4D0B002A-AF54-4277-93E7-A150542886BC}" name="CV" dataDxfId="101">
      <calculatedColumnFormula>G35/0.92</calculatedColumnFormula>
    </tableColumn>
    <tableColumn id="11" xr3:uid="{89541FE3-3652-4155-AC0D-4D22E2FCB605}" name="Thresh" dataDxfId="100">
      <calculatedColumnFormula>G35/0.88</calculatedColumnFormula>
    </tableColumn>
    <tableColumn id="12" xr3:uid="{9A348603-47C1-4B82-9E5F-9E05D328CD12}" name="Thresh L" dataDxfId="99">
      <calculatedColumnFormula>G35/0.84</calculatedColumnFormula>
    </tableColumn>
    <tableColumn id="13" xr3:uid="{FA6C807A-F362-4258-A572-E89912315AB4}" name="T (400)" dataDxfId="98"/>
    <tableColumn id="14" xr3:uid="{DE9BB77A-12DF-47FD-AB93-806F902266AF}" name="1k T"/>
    <tableColumn id="15" xr3:uid="{BFA7DE4C-2D53-4F7D-9170-2608197C2CF1}" name="R (200)"/>
    <tableColumn id="16" xr3:uid="{D071BEF0-8550-43C4-BA58-751613AAA082}" name="300 R" dataDxfId="97">
      <calculatedColumnFormula>Table257111315252333353739414549515359[[#This Row],[R (200)]]*1.5</calculatedColumnFormula>
    </tableColumn>
    <tableColumn id="18" xr3:uid="{42B8FC87-329A-4C17-8549-B6D69A606F70}" name="…..." dataDxfId="96">
      <calculatedColumnFormula>Table257111315252333353739414549515359[[#This Row],[VO2]]/2</calculatedColumnFormula>
    </tableColumn>
    <tableColumn id="19" xr3:uid="{E55DCDFD-9989-4B63-9CD7-9758FBE2DDA3}" name="…...." dataDxfId="95">
      <calculatedColumnFormula>Table257111315252333353739414549515359[[#This Row],[I]]</calculatedColumnFormula>
    </tableColumn>
    <tableColumn id="24" xr3:uid="{68A65E92-D897-4891-9BCA-7754D3D8D58F}" name="…....." dataDxfId="94">
      <calculatedColumnFormula>Table257111315252333353739414549515359[[#This Row],[…....]]*1.5</calculatedColumnFormula>
    </tableColumn>
    <tableColumn id="20" xr3:uid="{E7A7F2EE-2E78-4CDE-9593-FDC468A54A91}" name="........"/>
    <tableColumn id="21" xr3:uid="{8039EC73-D1E1-4E11-ABDC-D6AFD93F6C35}" name="…......" dataDxfId="93"/>
    <tableColumn id="22" xr3:uid="{E3AF6678-88DF-4F9C-825C-FCE352B2D05C}" name="G" dataDxfId="9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7056-B7C2-46EB-9183-8429D4CDB670}">
  <sheetPr>
    <pageSetUpPr fitToPage="1"/>
  </sheetPr>
  <dimension ref="A1:W99"/>
  <sheetViews>
    <sheetView workbookViewId="0">
      <selection activeCell="O9" sqref="O9"/>
    </sheetView>
  </sheetViews>
  <sheetFormatPr defaultColWidth="8.6640625" defaultRowHeight="14.4" x14ac:dyDescent="0.3"/>
  <cols>
    <col min="1" max="1" width="19.5546875" customWidth="1"/>
    <col min="2" max="2" width="8.6640625" style="29" hidden="1" customWidth="1"/>
    <col min="3" max="3" width="10.109375" hidden="1" customWidth="1"/>
    <col min="4" max="4" width="8.6640625" style="29" hidden="1" customWidth="1"/>
    <col min="5" max="5" width="9.33203125" hidden="1" customWidth="1"/>
    <col min="6" max="6" width="8.6640625" hidden="1" customWidth="1"/>
    <col min="7" max="7" width="9.33203125" hidden="1" customWidth="1"/>
    <col min="8" max="9" width="8.6640625" hidden="1" customWidth="1"/>
    <col min="10" max="10" width="10.6640625" hidden="1" customWidth="1"/>
    <col min="11" max="11" width="11.44140625" hidden="1" customWidth="1"/>
    <col min="12" max="12" width="9.88671875" hidden="1" customWidth="1"/>
    <col min="13" max="19" width="10.109375" customWidth="1"/>
    <col min="20" max="21" width="8.6640625" customWidth="1"/>
    <col min="22" max="22" width="3.109375" customWidth="1"/>
    <col min="23" max="23" width="20.5546875" customWidth="1"/>
  </cols>
  <sheetData>
    <row r="1" spans="1:23" ht="14.4" customHeight="1" x14ac:dyDescent="0.3">
      <c r="A1" s="1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98" t="s">
        <v>22</v>
      </c>
    </row>
    <row r="2" spans="1:23" ht="17.100000000000001" customHeight="1" x14ac:dyDescent="0.3">
      <c r="A2" s="8" t="s">
        <v>23</v>
      </c>
      <c r="B2" s="9">
        <v>1.238425925925926E-2</v>
      </c>
      <c r="C2" s="9">
        <v>3.7037037037037034E-3</v>
      </c>
      <c r="D2" s="9">
        <f>B2*E2</f>
        <v>7.2051620370370368E-3</v>
      </c>
      <c r="E2" s="10">
        <v>0.58179999999999998</v>
      </c>
      <c r="F2" s="9">
        <f t="shared" ref="F2:F8" si="0">C2/4</f>
        <v>9.2592592592592585E-4</v>
      </c>
      <c r="G2" s="9">
        <f t="shared" ref="G2:G8" si="1">D2/7.5</f>
        <v>9.6068827160493821E-4</v>
      </c>
      <c r="H2" s="9">
        <f t="shared" ref="H2:H8" si="2">B2/12.5</f>
        <v>9.9074074074074082E-4</v>
      </c>
      <c r="I2" s="9">
        <f t="shared" ref="I2:I8" si="3">G2/0.93</f>
        <v>1.0329981415106862E-3</v>
      </c>
      <c r="J2" s="9">
        <f t="shared" ref="J2:J8" si="4">G2/0.92</f>
        <v>1.0442263821792807E-3</v>
      </c>
      <c r="K2" s="9">
        <f t="shared" ref="K2:K8" si="5">G2/0.88</f>
        <v>1.0916912177328843E-3</v>
      </c>
      <c r="L2" s="9">
        <f t="shared" ref="L2:L8" si="6">G2/0.84</f>
        <v>1.1436765138154027E-3</v>
      </c>
      <c r="M2" s="11">
        <f>Table1461012142422323436384044485052481113[[#This Row],[Thresh]]</f>
        <v>1.0916912177328843E-3</v>
      </c>
      <c r="N2" s="9">
        <f>Table1461012142422323436384044485052481113[[#This Row],[T (400)]]*1.5</f>
        <v>1.6375368265993265E-3</v>
      </c>
      <c r="O2" s="12">
        <f>Table1461012142422323436384044485052481113[[#This Row],[VO2]]</f>
        <v>9.6068827160493821E-4</v>
      </c>
      <c r="P2" s="9">
        <f>Table1461012142422323436384044485052481113[[#This Row],[R]]/2</f>
        <v>4.6296296296296293E-4</v>
      </c>
      <c r="Q2" s="12"/>
      <c r="R2" s="9"/>
      <c r="S2" s="12"/>
      <c r="T2" s="9"/>
      <c r="U2" s="9"/>
      <c r="V2" s="13" t="s">
        <v>24</v>
      </c>
      <c r="W2" s="99"/>
    </row>
    <row r="3" spans="1:23" ht="17.100000000000001" customHeight="1" x14ac:dyDescent="0.3">
      <c r="A3" s="8" t="s">
        <v>25</v>
      </c>
      <c r="B3" s="9">
        <v>1.238425925925926E-2</v>
      </c>
      <c r="C3" s="9">
        <v>3.8194444444444443E-3</v>
      </c>
      <c r="D3" s="9">
        <f>B3*E3</f>
        <v>7.2051620370370368E-3</v>
      </c>
      <c r="E3" s="10">
        <v>0.58179999999999998</v>
      </c>
      <c r="F3" s="9">
        <f t="shared" si="0"/>
        <v>9.5486111111111108E-4</v>
      </c>
      <c r="G3" s="9">
        <f t="shared" si="1"/>
        <v>9.6068827160493821E-4</v>
      </c>
      <c r="H3" s="9">
        <f t="shared" si="2"/>
        <v>9.9074074074074082E-4</v>
      </c>
      <c r="I3" s="9">
        <f t="shared" si="3"/>
        <v>1.0329981415106862E-3</v>
      </c>
      <c r="J3" s="9">
        <f t="shared" si="4"/>
        <v>1.0442263821792807E-3</v>
      </c>
      <c r="K3" s="9">
        <f t="shared" si="5"/>
        <v>1.0916912177328843E-3</v>
      </c>
      <c r="L3" s="9">
        <f t="shared" si="6"/>
        <v>1.1436765138154027E-3</v>
      </c>
      <c r="M3" s="11">
        <f>Table1461012142422323436384044485052481113[[#This Row],[Thresh]]</f>
        <v>1.0916912177328843E-3</v>
      </c>
      <c r="N3" s="9">
        <f>Table1461012142422323436384044485052481113[[#This Row],[T (400)]]*1.5</f>
        <v>1.6375368265993265E-3</v>
      </c>
      <c r="O3" s="12">
        <f>Table1461012142422323436384044485052481113[[#This Row],[VO2]]</f>
        <v>9.6068827160493821E-4</v>
      </c>
      <c r="P3" s="9">
        <f>Table1461012142422323436384044485052481113[[#This Row],[R]]/2</f>
        <v>4.7743055555555554E-4</v>
      </c>
      <c r="Q3" s="12"/>
      <c r="R3" s="9"/>
      <c r="S3" s="12"/>
      <c r="T3" s="9"/>
      <c r="U3" s="9"/>
      <c r="V3" s="13" t="s">
        <v>26</v>
      </c>
      <c r="W3" s="99"/>
    </row>
    <row r="4" spans="1:23" ht="17.100000000000001" customHeight="1" x14ac:dyDescent="0.3">
      <c r="A4" s="8" t="s">
        <v>27</v>
      </c>
      <c r="B4" s="9">
        <v>1.238425925925926E-2</v>
      </c>
      <c r="C4" s="9">
        <v>3.8194444444444443E-3</v>
      </c>
      <c r="D4" s="9">
        <f>B4*E4</f>
        <v>7.2051620370370368E-3</v>
      </c>
      <c r="E4" s="10">
        <v>0.58179999999999998</v>
      </c>
      <c r="F4" s="9">
        <f t="shared" si="0"/>
        <v>9.5486111111111108E-4</v>
      </c>
      <c r="G4" s="9">
        <f t="shared" si="1"/>
        <v>9.6068827160493821E-4</v>
      </c>
      <c r="H4" s="9">
        <f t="shared" si="2"/>
        <v>9.9074074074074082E-4</v>
      </c>
      <c r="I4" s="9">
        <f t="shared" si="3"/>
        <v>1.0329981415106862E-3</v>
      </c>
      <c r="J4" s="9">
        <f t="shared" si="4"/>
        <v>1.0442263821792807E-3</v>
      </c>
      <c r="K4" s="9">
        <f t="shared" si="5"/>
        <v>1.0916912177328843E-3</v>
      </c>
      <c r="L4" s="9">
        <f t="shared" si="6"/>
        <v>1.1436765138154027E-3</v>
      </c>
      <c r="M4" s="11">
        <f>Table1461012142422323436384044485052481113[[#This Row],[Thresh]]</f>
        <v>1.0916912177328843E-3</v>
      </c>
      <c r="N4" s="9">
        <f>Table1461012142422323436384044485052481113[[#This Row],[T (400)]]*1.5</f>
        <v>1.6375368265993265E-3</v>
      </c>
      <c r="O4" s="12">
        <f>Table1461012142422323436384044485052481113[[#This Row],[VO2]]</f>
        <v>9.6068827160493821E-4</v>
      </c>
      <c r="P4" s="9">
        <f>Table1461012142422323436384044485052481113[[#This Row],[R]]/2</f>
        <v>4.7743055555555554E-4</v>
      </c>
      <c r="Q4" s="12"/>
      <c r="R4" s="9"/>
      <c r="S4" s="12"/>
      <c r="T4" s="9"/>
      <c r="U4" s="9"/>
      <c r="V4" s="13" t="s">
        <v>26</v>
      </c>
      <c r="W4" s="99"/>
    </row>
    <row r="5" spans="1:23" ht="17.100000000000001" customHeight="1" x14ac:dyDescent="0.3">
      <c r="A5" s="8" t="s">
        <v>28</v>
      </c>
      <c r="B5" s="9">
        <v>1.3541666666666667E-2</v>
      </c>
      <c r="C5" s="9">
        <v>3.8194444444444443E-3</v>
      </c>
      <c r="D5" s="9">
        <f>B5*E5</f>
        <v>7.8785416666666674E-3</v>
      </c>
      <c r="E5" s="10">
        <v>0.58179999999999998</v>
      </c>
      <c r="F5" s="9">
        <f t="shared" si="0"/>
        <v>9.5486111111111108E-4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>
        <f>Table1461012142422323436384044485052481113[[#This Row],[Thresh]]</f>
        <v>1.1937184343434346E-3</v>
      </c>
      <c r="N5" s="9">
        <f>Table1461012142422323436384044485052481113[[#This Row],[T (400)]]*1.5</f>
        <v>1.790577651515152E-3</v>
      </c>
      <c r="O5" s="12">
        <f>Table1461012142422323436384044485052481113[[#This Row],[VO2]]</f>
        <v>1.0504722222222224E-3</v>
      </c>
      <c r="P5" s="9">
        <f>Table1461012142422323436384044485052481113[[#This Row],[R]]/2</f>
        <v>4.7743055555555554E-4</v>
      </c>
      <c r="Q5" s="12"/>
      <c r="R5" s="9"/>
      <c r="S5" s="12"/>
      <c r="T5" s="9"/>
      <c r="U5" s="9"/>
      <c r="V5" s="13" t="s">
        <v>29</v>
      </c>
      <c r="W5" s="99"/>
    </row>
    <row r="6" spans="1:23" ht="17.100000000000001" customHeight="1" x14ac:dyDescent="0.3">
      <c r="A6" s="8" t="s">
        <v>30</v>
      </c>
      <c r="B6" s="9">
        <v>1.2499999999999999E-2</v>
      </c>
      <c r="C6" s="9">
        <v>3.8194444444444443E-3</v>
      </c>
      <c r="D6" s="9">
        <f>B6*E6</f>
        <v>7.2724999999999995E-3</v>
      </c>
      <c r="E6" s="10">
        <v>0.58179999999999998</v>
      </c>
      <c r="F6" s="9">
        <f t="shared" si="0"/>
        <v>9.5486111111111108E-4</v>
      </c>
      <c r="G6" s="9">
        <f t="shared" si="1"/>
        <v>9.6966666666666664E-4</v>
      </c>
      <c r="H6" s="9">
        <f t="shared" si="2"/>
        <v>1E-3</v>
      </c>
      <c r="I6" s="9">
        <f t="shared" si="3"/>
        <v>1.0426523297491039E-3</v>
      </c>
      <c r="J6" s="9">
        <f t="shared" si="4"/>
        <v>1.0539855072463768E-3</v>
      </c>
      <c r="K6" s="9">
        <f t="shared" si="5"/>
        <v>1.1018939393939394E-3</v>
      </c>
      <c r="L6" s="9">
        <f t="shared" si="6"/>
        <v>1.1543650793650795E-3</v>
      </c>
      <c r="M6" s="11">
        <f>Table1461012142422323436384044485052481113[[#This Row],[Thresh]]</f>
        <v>1.1018939393939394E-3</v>
      </c>
      <c r="N6" s="9">
        <f>Table1461012142422323436384044485052481113[[#This Row],[T (400)]]*1.5</f>
        <v>1.6528409090909091E-3</v>
      </c>
      <c r="O6" s="12">
        <f>Table1461012142422323436384044485052481113[[#This Row],[VO2]]</f>
        <v>9.6966666666666664E-4</v>
      </c>
      <c r="P6" s="9">
        <f>Table1461012142422323436384044485052481113[[#This Row],[R]]/2</f>
        <v>4.7743055555555554E-4</v>
      </c>
      <c r="Q6" s="12" t="s">
        <v>31</v>
      </c>
      <c r="R6" s="9"/>
      <c r="S6" s="12"/>
      <c r="T6" s="9"/>
      <c r="U6" s="9"/>
      <c r="V6" s="13" t="s">
        <v>26</v>
      </c>
      <c r="W6" s="99"/>
    </row>
    <row r="7" spans="1:23" ht="17.100000000000001" customHeight="1" x14ac:dyDescent="0.3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99"/>
    </row>
    <row r="8" spans="1:23" ht="17.100000000000001" customHeight="1" x14ac:dyDescent="0.3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/>
      <c r="N8" s="15"/>
      <c r="O8" s="15"/>
      <c r="P8" s="15"/>
      <c r="Q8" s="15"/>
      <c r="R8" s="15"/>
      <c r="S8" s="15"/>
      <c r="T8" s="15"/>
      <c r="U8" s="15"/>
      <c r="V8" s="17"/>
      <c r="W8" s="99"/>
    </row>
    <row r="9" spans="1:23" ht="17.100000000000001" customHeight="1" x14ac:dyDescent="0.3">
      <c r="A9" s="8" t="s">
        <v>32</v>
      </c>
      <c r="B9" s="9">
        <v>1.3020833333333334E-2</v>
      </c>
      <c r="C9" s="9">
        <v>3.7615740740740739E-3</v>
      </c>
      <c r="D9" s="9">
        <f>B9*E9</f>
        <v>7.5755208333333334E-3</v>
      </c>
      <c r="E9" s="10">
        <v>0.58179999999999998</v>
      </c>
      <c r="F9" s="9">
        <f t="shared" ref="F9:F33" si="7">C9/4</f>
        <v>9.4039351851851847E-4</v>
      </c>
      <c r="G9" s="9">
        <f t="shared" ref="G9:G33" si="8">D9/7.5</f>
        <v>1.0100694444444445E-3</v>
      </c>
      <c r="H9" s="9">
        <f t="shared" ref="H9:H33" si="9">B9/12.5</f>
        <v>1.0416666666666667E-3</v>
      </c>
      <c r="I9" s="9">
        <f t="shared" ref="I9:I33" si="10">G9/0.93</f>
        <v>1.0860961768219832E-3</v>
      </c>
      <c r="J9" s="9">
        <f t="shared" ref="J9:J33" si="11">G9/0.92</f>
        <v>1.0979015700483092E-3</v>
      </c>
      <c r="K9" s="9">
        <f t="shared" ref="K9:K33" si="12">G9/0.88</f>
        <v>1.1478061868686869E-3</v>
      </c>
      <c r="L9" s="9">
        <f t="shared" ref="L9:L33" si="13">G9/0.84</f>
        <v>1.2024636243386244E-3</v>
      </c>
      <c r="M9" s="11">
        <f>Table1461012142422323436384044485052481113[[#This Row],[Thresh]]</f>
        <v>1.1478061868686869E-3</v>
      </c>
      <c r="N9" s="9">
        <f>Table1461012142422323436384044485052481113[[#This Row],[T (400)]]*1.5</f>
        <v>1.7217092803030304E-3</v>
      </c>
      <c r="O9" s="12">
        <f>Table1461012142422323436384044485052481113[[#This Row],[VO2]]</f>
        <v>1.0100694444444445E-3</v>
      </c>
      <c r="P9" s="9">
        <f>Table1461012142422323436384044485052481113[[#This Row],[R]]/2</f>
        <v>4.7019675925925923E-4</v>
      </c>
      <c r="Q9" s="12"/>
      <c r="R9" s="9"/>
      <c r="S9" s="12"/>
      <c r="T9" s="9"/>
      <c r="U9" s="9"/>
      <c r="V9" s="13" t="s">
        <v>29</v>
      </c>
      <c r="W9" s="99"/>
    </row>
    <row r="10" spans="1:23" ht="17.100000000000001" customHeight="1" x14ac:dyDescent="0.3">
      <c r="A10" s="8" t="s">
        <v>33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Table1461012142422323436384044485052481113[[#This Row],[Thresh]]</f>
        <v>1.0916912177328843E-3</v>
      </c>
      <c r="N10" s="9">
        <f>Table1461012142422323436384044485052481113[[#This Row],[T (400)]]*1.5</f>
        <v>1.6375368265993265E-3</v>
      </c>
      <c r="O10" s="12">
        <f>Table1461012142422323436384044485052481113[[#This Row],[VO2]]</f>
        <v>9.6068827160493821E-4</v>
      </c>
      <c r="P10" s="9">
        <f>Table1461012142422323436384044485052481113[[#This Row],[R]]/2</f>
        <v>4.4849537037037037E-4</v>
      </c>
      <c r="Q10" s="12"/>
      <c r="R10" s="9"/>
      <c r="S10" s="12"/>
      <c r="T10" s="9"/>
      <c r="U10" s="9"/>
      <c r="V10" s="13" t="s">
        <v>34</v>
      </c>
      <c r="W10" s="99" t="s">
        <v>35</v>
      </c>
    </row>
    <row r="11" spans="1:23" ht="17.100000000000001" customHeight="1" x14ac:dyDescent="0.3">
      <c r="A11" s="8" t="s">
        <v>36</v>
      </c>
      <c r="B11" s="9">
        <v>1.3020833333333334E-2</v>
      </c>
      <c r="C11" s="9">
        <v>3.7615740740740739E-3</v>
      </c>
      <c r="D11" s="9">
        <f>B11*E11</f>
        <v>7.5755208333333334E-3</v>
      </c>
      <c r="E11" s="10">
        <v>0.58179999999999998</v>
      </c>
      <c r="F11" s="9">
        <f>C11/4</f>
        <v>9.4039351851851847E-4</v>
      </c>
      <c r="G11" s="9">
        <f>D11/7.5</f>
        <v>1.0100694444444445E-3</v>
      </c>
      <c r="H11" s="9">
        <f>B11/12.5</f>
        <v>1.0416666666666667E-3</v>
      </c>
      <c r="I11" s="9">
        <f>G11/0.93</f>
        <v>1.0860961768219832E-3</v>
      </c>
      <c r="J11" s="9">
        <f>G11/0.92</f>
        <v>1.0979015700483092E-3</v>
      </c>
      <c r="K11" s="9">
        <f>G11/0.88</f>
        <v>1.1478061868686869E-3</v>
      </c>
      <c r="L11" s="9">
        <f>G11/0.84</f>
        <v>1.2024636243386244E-3</v>
      </c>
      <c r="M11" s="11">
        <f>Table1461012142422323436384044485052481113[[#This Row],[Thresh]]</f>
        <v>1.1478061868686869E-3</v>
      </c>
      <c r="N11" s="9">
        <f>Table1461012142422323436384044485052481113[[#This Row],[T (400)]]*1.5</f>
        <v>1.7217092803030304E-3</v>
      </c>
      <c r="O11" s="12">
        <f>Table1461012142422323436384044485052481113[[#This Row],[VO2]]</f>
        <v>1.0100694444444445E-3</v>
      </c>
      <c r="P11" s="9">
        <f>Table1461012142422323436384044485052481113[[#This Row],[R]]/2</f>
        <v>4.7019675925925923E-4</v>
      </c>
      <c r="Q11" s="12"/>
      <c r="R11" s="9"/>
      <c r="S11" s="12"/>
      <c r="T11" s="9"/>
      <c r="U11" s="9"/>
      <c r="V11" s="13" t="s">
        <v>34</v>
      </c>
      <c r="W11" s="99"/>
    </row>
    <row r="12" spans="1:23" ht="17.100000000000001" customHeight="1" x14ac:dyDescent="0.3">
      <c r="A12" s="8" t="s">
        <v>37</v>
      </c>
      <c r="B12" s="9">
        <v>1.238425925925926E-2</v>
      </c>
      <c r="C12" s="9">
        <v>3.645833333333333E-3</v>
      </c>
      <c r="D12" s="9">
        <f>B12*E12</f>
        <v>7.2051620370370368E-3</v>
      </c>
      <c r="E12" s="10">
        <v>0.58179999999999998</v>
      </c>
      <c r="F12" s="9">
        <f>C12/4</f>
        <v>9.1145833333333324E-4</v>
      </c>
      <c r="G12" s="9">
        <f>D12/7.5</f>
        <v>9.6068827160493821E-4</v>
      </c>
      <c r="H12" s="9">
        <f>B12/12.5</f>
        <v>9.9074074074074082E-4</v>
      </c>
      <c r="I12" s="9">
        <f>G12/0.93</f>
        <v>1.0329981415106862E-3</v>
      </c>
      <c r="J12" s="9">
        <f>G12/0.92</f>
        <v>1.0442263821792807E-3</v>
      </c>
      <c r="K12" s="9">
        <f>G12/0.88</f>
        <v>1.0916912177328843E-3</v>
      </c>
      <c r="L12" s="9">
        <f>G12/0.84</f>
        <v>1.1436765138154027E-3</v>
      </c>
      <c r="M12" s="11">
        <f>Table1461012142422323436384044485052481113[[#This Row],[Thresh]]</f>
        <v>1.0916912177328843E-3</v>
      </c>
      <c r="N12" s="9">
        <f>Table1461012142422323436384044485052481113[[#This Row],[T (400)]]*1.5</f>
        <v>1.6375368265993265E-3</v>
      </c>
      <c r="O12" s="12">
        <f>Table1461012142422323436384044485052481113[[#This Row],[VO2]]</f>
        <v>9.6068827160493821E-4</v>
      </c>
      <c r="P12" s="9">
        <f>Table1461012142422323436384044485052481113[[#This Row],[R]]/2</f>
        <v>4.5572916666666662E-4</v>
      </c>
      <c r="Q12" s="12"/>
      <c r="R12" s="9"/>
      <c r="S12" s="12"/>
      <c r="T12" s="9"/>
      <c r="U12" s="9"/>
      <c r="V12" s="13" t="s">
        <v>26</v>
      </c>
      <c r="W12" s="99"/>
    </row>
    <row r="13" spans="1:23" ht="17.100000000000001" customHeight="1" x14ac:dyDescent="0.3">
      <c r="A13" s="8"/>
      <c r="B13" s="9"/>
      <c r="C13" s="9"/>
      <c r="D13" s="9"/>
      <c r="E13" s="10"/>
      <c r="F13" s="9">
        <f>C13/4</f>
        <v>0</v>
      </c>
      <c r="G13" s="9">
        <f>D13/7.5</f>
        <v>0</v>
      </c>
      <c r="H13" s="9">
        <f>B13/12.5</f>
        <v>0</v>
      </c>
      <c r="I13" s="9">
        <f>G13/0.93</f>
        <v>0</v>
      </c>
      <c r="J13" s="9">
        <f>G13/0.92</f>
        <v>0</v>
      </c>
      <c r="K13" s="9">
        <f>G13/0.88</f>
        <v>0</v>
      </c>
      <c r="L13" s="9">
        <f>G13/0.84</f>
        <v>0</v>
      </c>
      <c r="M13" s="11"/>
      <c r="N13" s="9"/>
      <c r="O13" s="9"/>
      <c r="P13" s="9"/>
      <c r="Q13" s="12"/>
      <c r="R13" s="9"/>
      <c r="S13" s="12"/>
      <c r="T13" s="9"/>
      <c r="U13" s="9"/>
      <c r="V13" s="13"/>
      <c r="W13" s="99"/>
    </row>
    <row r="14" spans="1:23" ht="17.100000000000001" customHeight="1" x14ac:dyDescent="0.3">
      <c r="A14" s="14"/>
      <c r="B14" s="15"/>
      <c r="C14" s="15"/>
      <c r="D14" s="15"/>
      <c r="E14" s="16"/>
      <c r="F14" s="15">
        <f>C14/4</f>
        <v>0</v>
      </c>
      <c r="G14" s="15">
        <f>D14/7.5</f>
        <v>0</v>
      </c>
      <c r="H14" s="15">
        <f>B14/12.5</f>
        <v>0</v>
      </c>
      <c r="I14" s="15">
        <f>G14/0.93</f>
        <v>0</v>
      </c>
      <c r="J14" s="15">
        <f>G14/0.92</f>
        <v>0</v>
      </c>
      <c r="K14" s="15">
        <f>G14/0.88</f>
        <v>0</v>
      </c>
      <c r="L14" s="15">
        <f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99"/>
    </row>
    <row r="15" spans="1:23" ht="17.100000000000001" customHeight="1" x14ac:dyDescent="0.3">
      <c r="A15" s="8" t="s">
        <v>38</v>
      </c>
      <c r="B15" s="9">
        <v>1.1689814814814814E-2</v>
      </c>
      <c r="C15" s="9">
        <v>3.3564814814814811E-3</v>
      </c>
      <c r="D15" s="9">
        <f t="shared" ref="D15:D23" si="14">B15*E15</f>
        <v>6.8011342592592585E-3</v>
      </c>
      <c r="E15" s="10">
        <v>0.58179999999999998</v>
      </c>
      <c r="F15" s="9">
        <f t="shared" si="7"/>
        <v>8.3912037037037028E-4</v>
      </c>
      <c r="G15" s="9">
        <f t="shared" si="8"/>
        <v>9.0681790123456785E-4</v>
      </c>
      <c r="H15" s="9">
        <f t="shared" si="9"/>
        <v>9.3518518518518516E-4</v>
      </c>
      <c r="I15" s="9">
        <f t="shared" si="10"/>
        <v>9.7507301208018041E-4</v>
      </c>
      <c r="J15" s="9">
        <f t="shared" si="11"/>
        <v>9.8567163177670412E-4</v>
      </c>
      <c r="K15" s="9">
        <f t="shared" si="12"/>
        <v>1.0304748877665545E-3</v>
      </c>
      <c r="L15" s="9">
        <f t="shared" si="13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34</v>
      </c>
      <c r="W15" s="99"/>
    </row>
    <row r="16" spans="1:23" ht="17.100000000000001" customHeight="1" x14ac:dyDescent="0.3">
      <c r="A16" s="8" t="s">
        <v>39</v>
      </c>
      <c r="B16" s="9">
        <v>1.1689814814814814E-2</v>
      </c>
      <c r="C16" s="9">
        <v>3.3564814814814811E-3</v>
      </c>
      <c r="D16" s="9">
        <f>B16*E16</f>
        <v>6.8011342592592585E-3</v>
      </c>
      <c r="E16" s="10">
        <v>0.58179999999999998</v>
      </c>
      <c r="F16" s="9">
        <f>C16/4</f>
        <v>8.3912037037037028E-4</v>
      </c>
      <c r="G16" s="9">
        <f>D16/7.5</f>
        <v>9.0681790123456785E-4</v>
      </c>
      <c r="H16" s="9">
        <f>B16/12.5</f>
        <v>9.3518518518518516E-4</v>
      </c>
      <c r="I16" s="9">
        <f>G16/0.93</f>
        <v>9.7507301208018041E-4</v>
      </c>
      <c r="J16" s="9">
        <f>G16/0.92</f>
        <v>9.8567163177670412E-4</v>
      </c>
      <c r="K16" s="9">
        <f>G16/0.88</f>
        <v>1.0304748877665545E-3</v>
      </c>
      <c r="L16" s="9">
        <f>G16/0.84</f>
        <v>1.0795451205173427E-3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26</v>
      </c>
      <c r="W16" s="99"/>
    </row>
    <row r="17" spans="1:23" ht="17.100000000000001" customHeight="1" x14ac:dyDescent="0.3">
      <c r="A17" s="8" t="s">
        <v>40</v>
      </c>
      <c r="B17" s="9">
        <v>1.2152777777777778E-2</v>
      </c>
      <c r="C17" s="9">
        <v>3.472222222222222E-3</v>
      </c>
      <c r="D17" s="9">
        <f t="shared" si="14"/>
        <v>7.0704861111111107E-3</v>
      </c>
      <c r="E17" s="10">
        <v>0.58179999999999998</v>
      </c>
      <c r="F17" s="9">
        <f t="shared" si="7"/>
        <v>8.6805555555555551E-4</v>
      </c>
      <c r="G17" s="9">
        <f t="shared" si="8"/>
        <v>9.4273148148148146E-4</v>
      </c>
      <c r="H17" s="9">
        <f t="shared" si="9"/>
        <v>9.7222222222222219E-4</v>
      </c>
      <c r="I17" s="9">
        <f t="shared" si="10"/>
        <v>1.0136897650338511E-3</v>
      </c>
      <c r="J17" s="9">
        <f t="shared" si="11"/>
        <v>1.0247081320450884E-3</v>
      </c>
      <c r="K17" s="9">
        <f t="shared" si="12"/>
        <v>1.0712857744107744E-3</v>
      </c>
      <c r="L17" s="9">
        <f t="shared" si="13"/>
        <v>1.1222993827160494E-3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34</v>
      </c>
      <c r="W17" s="99"/>
    </row>
    <row r="18" spans="1:23" ht="17.100000000000001" customHeight="1" x14ac:dyDescent="0.3">
      <c r="A18" s="8" t="s">
        <v>41</v>
      </c>
      <c r="B18" s="9">
        <v>1.3020833333333334E-2</v>
      </c>
      <c r="C18" s="9">
        <v>3.8194444444444443E-3</v>
      </c>
      <c r="D18" s="9">
        <f t="shared" si="14"/>
        <v>7.5755208333333334E-3</v>
      </c>
      <c r="E18" s="10">
        <v>0.58179999999999998</v>
      </c>
      <c r="F18" s="9">
        <f t="shared" si="7"/>
        <v>9.5486111111111108E-4</v>
      </c>
      <c r="G18" s="9">
        <f t="shared" si="8"/>
        <v>1.0100694444444445E-3</v>
      </c>
      <c r="H18" s="9">
        <f t="shared" si="9"/>
        <v>1.0416666666666667E-3</v>
      </c>
      <c r="I18" s="9">
        <f t="shared" si="10"/>
        <v>1.0860961768219832E-3</v>
      </c>
      <c r="J18" s="9">
        <f t="shared" si="11"/>
        <v>1.0979015700483092E-3</v>
      </c>
      <c r="K18" s="9">
        <f t="shared" si="12"/>
        <v>1.1478061868686869E-3</v>
      </c>
      <c r="L18" s="9">
        <f t="shared" si="13"/>
        <v>1.2024636243386244E-3</v>
      </c>
      <c r="M18" s="95"/>
      <c r="N18" s="9"/>
      <c r="O18" s="12"/>
      <c r="P18" s="9"/>
      <c r="Q18" s="12"/>
      <c r="R18" s="9"/>
      <c r="S18" s="12"/>
      <c r="T18" s="9"/>
      <c r="U18" s="9"/>
      <c r="V18" s="13" t="s">
        <v>34</v>
      </c>
      <c r="W18" s="99"/>
    </row>
    <row r="19" spans="1:23" ht="17.100000000000001" customHeight="1" x14ac:dyDescent="0.3">
      <c r="A19" s="8" t="s">
        <v>42</v>
      </c>
      <c r="B19" s="9">
        <v>1.3541666666666667E-2</v>
      </c>
      <c r="C19" s="9">
        <v>3.9351851851851857E-3</v>
      </c>
      <c r="D19" s="9">
        <f t="shared" si="14"/>
        <v>7.8785416666666674E-3</v>
      </c>
      <c r="E19" s="10">
        <v>0.58179999999999998</v>
      </c>
      <c r="F19" s="9">
        <f t="shared" si="7"/>
        <v>9.8379629629629642E-4</v>
      </c>
      <c r="G19" s="9">
        <f t="shared" si="8"/>
        <v>1.0504722222222224E-3</v>
      </c>
      <c r="H19" s="9">
        <f t="shared" si="9"/>
        <v>1.0833333333333333E-3</v>
      </c>
      <c r="I19" s="9">
        <f t="shared" si="10"/>
        <v>1.1295400238948627E-3</v>
      </c>
      <c r="J19" s="9">
        <f t="shared" si="11"/>
        <v>1.1418176328502417E-3</v>
      </c>
      <c r="K19" s="9">
        <f t="shared" si="12"/>
        <v>1.1937184343434346E-3</v>
      </c>
      <c r="L19" s="9">
        <f t="shared" si="13"/>
        <v>1.2505621693121695E-3</v>
      </c>
      <c r="M19" s="95"/>
      <c r="N19" s="9"/>
      <c r="O19" s="12"/>
      <c r="P19" s="9"/>
      <c r="Q19" s="12"/>
      <c r="R19" s="9"/>
      <c r="S19" s="12"/>
      <c r="T19" s="9"/>
      <c r="U19" s="9"/>
      <c r="V19" s="13" t="s">
        <v>34</v>
      </c>
      <c r="W19" s="99" t="s">
        <v>43</v>
      </c>
    </row>
    <row r="20" spans="1:23" ht="17.100000000000001" customHeight="1" x14ac:dyDescent="0.3">
      <c r="A20" s="8" t="s">
        <v>44</v>
      </c>
      <c r="B20" s="9">
        <v>1.4236111111111111E-2</v>
      </c>
      <c r="C20" s="9">
        <v>4.1666666666666666E-3</v>
      </c>
      <c r="D20" s="9">
        <f t="shared" si="14"/>
        <v>8.2825694444444448E-3</v>
      </c>
      <c r="E20" s="10">
        <v>0.58179999999999998</v>
      </c>
      <c r="F20" s="9">
        <f t="shared" si="7"/>
        <v>1.0416666666666667E-3</v>
      </c>
      <c r="G20" s="9">
        <f t="shared" si="8"/>
        <v>1.1043425925925927E-3</v>
      </c>
      <c r="H20" s="9">
        <f t="shared" si="9"/>
        <v>1.1388888888888889E-3</v>
      </c>
      <c r="I20" s="9">
        <f t="shared" si="10"/>
        <v>1.1874651533253684E-3</v>
      </c>
      <c r="J20" s="9">
        <f t="shared" si="11"/>
        <v>1.2003723832528181E-3</v>
      </c>
      <c r="K20" s="9">
        <f t="shared" si="12"/>
        <v>1.2549347643097644E-3</v>
      </c>
      <c r="L20" s="9">
        <f t="shared" si="13"/>
        <v>1.3146935626102295E-3</v>
      </c>
      <c r="M20" s="95"/>
      <c r="N20" s="9"/>
      <c r="O20" s="12"/>
      <c r="P20" s="9"/>
      <c r="Q20" s="12"/>
      <c r="R20" s="9"/>
      <c r="S20" s="12"/>
      <c r="T20" s="9"/>
      <c r="U20" s="9"/>
      <c r="V20" s="13" t="s">
        <v>34</v>
      </c>
      <c r="W20" s="99"/>
    </row>
    <row r="21" spans="1:23" ht="17.100000000000001" customHeight="1" x14ac:dyDescent="0.3">
      <c r="A21" s="8" t="s">
        <v>45</v>
      </c>
      <c r="B21" s="9">
        <v>1.4236111111111111E-2</v>
      </c>
      <c r="C21" s="9">
        <v>4.1666666666666666E-3</v>
      </c>
      <c r="D21" s="9">
        <f t="shared" si="14"/>
        <v>8.2825694444444448E-3</v>
      </c>
      <c r="E21" s="10">
        <v>0.58179999999999998</v>
      </c>
      <c r="F21" s="9">
        <f t="shared" si="7"/>
        <v>1.0416666666666667E-3</v>
      </c>
      <c r="G21" s="9">
        <f t="shared" si="8"/>
        <v>1.1043425925925927E-3</v>
      </c>
      <c r="H21" s="9">
        <f t="shared" si="9"/>
        <v>1.1388888888888889E-3</v>
      </c>
      <c r="I21" s="9">
        <f t="shared" si="10"/>
        <v>1.1874651533253684E-3</v>
      </c>
      <c r="J21" s="9">
        <f t="shared" si="11"/>
        <v>1.2003723832528181E-3</v>
      </c>
      <c r="K21" s="9">
        <f t="shared" si="12"/>
        <v>1.2549347643097644E-3</v>
      </c>
      <c r="L21" s="9">
        <f t="shared" si="13"/>
        <v>1.3146935626102295E-3</v>
      </c>
      <c r="M21" s="95"/>
      <c r="N21" s="9"/>
      <c r="O21" s="12"/>
      <c r="P21" s="9"/>
      <c r="Q21" s="12"/>
      <c r="R21" s="9"/>
      <c r="S21" s="12"/>
      <c r="T21" s="9"/>
      <c r="U21" s="9"/>
      <c r="V21" s="13" t="s">
        <v>34</v>
      </c>
      <c r="W21" s="99"/>
    </row>
    <row r="22" spans="1:23" ht="17.100000000000001" customHeight="1" x14ac:dyDescent="0.3">
      <c r="A22" s="8" t="s">
        <v>46</v>
      </c>
      <c r="B22" s="9">
        <v>1.1689814814814814E-2</v>
      </c>
      <c r="C22" s="9">
        <v>3.5879629629629629E-3</v>
      </c>
      <c r="D22" s="9">
        <f t="shared" si="14"/>
        <v>6.8011342592592585E-3</v>
      </c>
      <c r="E22" s="10">
        <v>0.58179999999999998</v>
      </c>
      <c r="F22" s="9">
        <f t="shared" si="7"/>
        <v>8.9699074074074073E-4</v>
      </c>
      <c r="G22" s="9">
        <f t="shared" si="8"/>
        <v>9.0681790123456785E-4</v>
      </c>
      <c r="H22" s="9">
        <f t="shared" si="9"/>
        <v>9.3518518518518516E-4</v>
      </c>
      <c r="I22" s="9">
        <f t="shared" si="10"/>
        <v>9.7507301208018041E-4</v>
      </c>
      <c r="J22" s="9">
        <f t="shared" si="11"/>
        <v>9.8567163177670412E-4</v>
      </c>
      <c r="K22" s="9">
        <f t="shared" si="12"/>
        <v>1.0304748877665545E-3</v>
      </c>
      <c r="L22" s="9">
        <f t="shared" si="13"/>
        <v>1.0795451205173427E-3</v>
      </c>
      <c r="M22" s="95"/>
      <c r="N22" s="9"/>
      <c r="O22" s="12"/>
      <c r="P22" s="9"/>
      <c r="Q22" s="12"/>
      <c r="R22" s="9"/>
      <c r="S22" s="12"/>
      <c r="T22" s="9"/>
      <c r="U22" s="9"/>
      <c r="V22" s="13" t="s">
        <v>24</v>
      </c>
      <c r="W22" s="99"/>
    </row>
    <row r="23" spans="1:23" ht="17.100000000000001" customHeight="1" x14ac:dyDescent="0.3">
      <c r="A23" s="8" t="s">
        <v>47</v>
      </c>
      <c r="B23" s="9">
        <v>1.2499999999999999E-2</v>
      </c>
      <c r="C23" s="9">
        <v>3.7037037037037034E-3</v>
      </c>
      <c r="D23" s="9">
        <f t="shared" si="14"/>
        <v>7.2724999999999995E-3</v>
      </c>
      <c r="E23" s="10">
        <v>0.58179999999999998</v>
      </c>
      <c r="F23" s="9">
        <f t="shared" si="7"/>
        <v>9.2592592592592585E-4</v>
      </c>
      <c r="G23" s="9">
        <f t="shared" si="8"/>
        <v>9.6966666666666664E-4</v>
      </c>
      <c r="H23" s="9">
        <f t="shared" si="9"/>
        <v>1E-3</v>
      </c>
      <c r="I23" s="9">
        <f t="shared" si="10"/>
        <v>1.0426523297491039E-3</v>
      </c>
      <c r="J23" s="9">
        <f t="shared" si="11"/>
        <v>1.0539855072463768E-3</v>
      </c>
      <c r="K23" s="9">
        <f t="shared" si="12"/>
        <v>1.1018939393939394E-3</v>
      </c>
      <c r="L23" s="9">
        <f t="shared" si="13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24</v>
      </c>
      <c r="W23" s="99"/>
    </row>
    <row r="24" spans="1:23" ht="17.100000000000001" customHeight="1" x14ac:dyDescent="0.3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99"/>
    </row>
    <row r="25" spans="1:23" ht="17.100000000000001" customHeight="1" x14ac:dyDescent="0.3">
      <c r="A25" s="14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30" t="s">
        <v>48</v>
      </c>
      <c r="N25" s="15"/>
      <c r="O25" s="15"/>
      <c r="P25" s="15"/>
      <c r="Q25" s="15"/>
      <c r="R25" s="15"/>
      <c r="S25" s="15"/>
      <c r="T25" s="15"/>
      <c r="U25" s="15"/>
      <c r="V25" s="17"/>
      <c r="W25" s="99"/>
    </row>
    <row r="26" spans="1:23" ht="17.100000000000001" customHeight="1" x14ac:dyDescent="0.3">
      <c r="A26" s="8" t="s">
        <v>49</v>
      </c>
      <c r="B26" s="9">
        <v>1.238425925925926E-2</v>
      </c>
      <c r="C26" s="9">
        <v>3.7037037037037034E-3</v>
      </c>
      <c r="D26" s="9">
        <f>B26*E26</f>
        <v>7.2051620370370368E-3</v>
      </c>
      <c r="E26" s="10">
        <v>0.58179999999999998</v>
      </c>
      <c r="F26" s="9">
        <f>C26/4</f>
        <v>9.2592592592592585E-4</v>
      </c>
      <c r="G26" s="9">
        <f>D26/7.5</f>
        <v>9.6068827160493821E-4</v>
      </c>
      <c r="H26" s="9">
        <f>B26/12.5</f>
        <v>9.9074074074074082E-4</v>
      </c>
      <c r="I26" s="9">
        <f>G26/0.93</f>
        <v>1.0329981415106862E-3</v>
      </c>
      <c r="J26" s="9">
        <f>G26/0.92</f>
        <v>1.0442263821792807E-3</v>
      </c>
      <c r="K26" s="9">
        <f>G26/0.88</f>
        <v>1.0916912177328843E-3</v>
      </c>
      <c r="L26" s="9">
        <f>G26/0.84</f>
        <v>1.1436765138154027E-3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26</v>
      </c>
      <c r="W26" s="99"/>
    </row>
    <row r="27" spans="1:23" ht="17.100000000000001" customHeight="1" x14ac:dyDescent="0.3">
      <c r="A27" s="8" t="s">
        <v>50</v>
      </c>
      <c r="B27" s="9">
        <v>1.4236111111111111E-2</v>
      </c>
      <c r="C27" s="9">
        <v>4.1666666666666666E-3</v>
      </c>
      <c r="D27" s="9">
        <f>B27*E27</f>
        <v>8.2825694444444448E-3</v>
      </c>
      <c r="E27" s="10">
        <v>0.58179999999999998</v>
      </c>
      <c r="F27" s="9">
        <f>C27/4</f>
        <v>1.0416666666666667E-3</v>
      </c>
      <c r="G27" s="9">
        <f>D27/7.5</f>
        <v>1.1043425925925927E-3</v>
      </c>
      <c r="H27" s="9">
        <f>B27/12.5</f>
        <v>1.1388888888888889E-3</v>
      </c>
      <c r="I27" s="9">
        <f>G27/0.93</f>
        <v>1.1874651533253684E-3</v>
      </c>
      <c r="J27" s="9">
        <f>G27/0.92</f>
        <v>1.2003723832528181E-3</v>
      </c>
      <c r="K27" s="9">
        <f>G27/0.88</f>
        <v>1.2549347643097644E-3</v>
      </c>
      <c r="L27" s="9">
        <f>G27/0.84</f>
        <v>1.3146935626102295E-3</v>
      </c>
      <c r="M27" s="95"/>
      <c r="N27" s="9"/>
      <c r="O27" s="12"/>
      <c r="P27" s="9"/>
      <c r="Q27" s="12"/>
      <c r="R27" s="9"/>
      <c r="S27" s="12"/>
      <c r="T27" s="9"/>
      <c r="U27" s="9"/>
      <c r="V27" s="13" t="s">
        <v>34</v>
      </c>
      <c r="W27" s="99"/>
    </row>
    <row r="28" spans="1:23" ht="17.100000000000001" customHeight="1" x14ac:dyDescent="0.3">
      <c r="A28" s="8" t="s">
        <v>51</v>
      </c>
      <c r="B28" s="9">
        <v>1.3541666666666667E-2</v>
      </c>
      <c r="C28" s="9">
        <v>4.0509259259259257E-3</v>
      </c>
      <c r="D28" s="9">
        <f>B28*E28</f>
        <v>7.8785416666666674E-3</v>
      </c>
      <c r="E28" s="10">
        <v>0.58179999999999998</v>
      </c>
      <c r="F28" s="9">
        <f>C28/4</f>
        <v>1.0127314814814814E-3</v>
      </c>
      <c r="G28" s="9">
        <f>D28/7.5</f>
        <v>1.0504722222222224E-3</v>
      </c>
      <c r="H28" s="9">
        <f>B28/12.5</f>
        <v>1.0833333333333333E-3</v>
      </c>
      <c r="I28" s="9">
        <f>G28/0.93</f>
        <v>1.1295400238948627E-3</v>
      </c>
      <c r="J28" s="9">
        <f>G28/0.92</f>
        <v>1.1418176328502417E-3</v>
      </c>
      <c r="K28" s="9">
        <f>G28/0.88</f>
        <v>1.1937184343434346E-3</v>
      </c>
      <c r="L28" s="9">
        <f>G28/0.84</f>
        <v>1.2505621693121695E-3</v>
      </c>
      <c r="M28" s="95"/>
      <c r="N28" s="9"/>
      <c r="O28" s="12"/>
      <c r="P28" s="9"/>
      <c r="Q28" s="12"/>
      <c r="R28" s="9"/>
      <c r="S28" s="12"/>
      <c r="T28" s="9"/>
      <c r="U28" s="9"/>
      <c r="V28" s="13" t="s">
        <v>34</v>
      </c>
      <c r="W28" s="99"/>
    </row>
    <row r="29" spans="1:23" ht="17.100000000000001" customHeight="1" x14ac:dyDescent="0.3">
      <c r="A29" s="8" t="s">
        <v>52</v>
      </c>
      <c r="B29" s="9">
        <v>1.3541666666666667E-2</v>
      </c>
      <c r="C29" s="9">
        <v>3.9351851851851857E-3</v>
      </c>
      <c r="D29" s="9">
        <f>B29*E29</f>
        <v>7.8785416666666674E-3</v>
      </c>
      <c r="E29" s="10">
        <v>0.58179999999999998</v>
      </c>
      <c r="F29" s="9">
        <f>C29/4</f>
        <v>9.8379629629629642E-4</v>
      </c>
      <c r="G29" s="9">
        <f>D29/7.5</f>
        <v>1.0504722222222224E-3</v>
      </c>
      <c r="H29" s="9">
        <f>B29/12.5</f>
        <v>1.0833333333333333E-3</v>
      </c>
      <c r="I29" s="9">
        <f>G29/0.93</f>
        <v>1.1295400238948627E-3</v>
      </c>
      <c r="J29" s="9">
        <f>G29/0.92</f>
        <v>1.1418176328502417E-3</v>
      </c>
      <c r="K29" s="9">
        <f>G29/0.88</f>
        <v>1.1937184343434346E-3</v>
      </c>
      <c r="L29" s="9">
        <f>G29/0.84</f>
        <v>1.2505621693121695E-3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29</v>
      </c>
      <c r="W29" s="99"/>
    </row>
    <row r="30" spans="1:23" ht="17.100000000000001" customHeight="1" x14ac:dyDescent="0.3">
      <c r="A30" s="8" t="s">
        <v>53</v>
      </c>
      <c r="B30" s="9">
        <v>1.1805555555555555E-2</v>
      </c>
      <c r="C30" s="9">
        <v>3.472222222222222E-3</v>
      </c>
      <c r="D30" s="9">
        <f>B30*E30</f>
        <v>6.868472222222222E-3</v>
      </c>
      <c r="E30" s="10">
        <v>0.58179999999999998</v>
      </c>
      <c r="F30" s="9">
        <f>C30/4</f>
        <v>8.6805555555555551E-4</v>
      </c>
      <c r="G30" s="9">
        <f>D30/7.5</f>
        <v>9.1579629629629628E-4</v>
      </c>
      <c r="H30" s="9">
        <f>B30/12.5</f>
        <v>9.4444444444444437E-4</v>
      </c>
      <c r="I30" s="9">
        <f>G30/0.93</f>
        <v>9.8472720031859799E-4</v>
      </c>
      <c r="J30" s="9">
        <f>G30/0.92</f>
        <v>9.9543075684380036E-4</v>
      </c>
      <c r="K30" s="9">
        <f>G30/0.88</f>
        <v>1.0406776094276093E-3</v>
      </c>
      <c r="L30" s="9">
        <f>G30/0.84</f>
        <v>1.0902336860670195E-3</v>
      </c>
      <c r="M30" s="95"/>
      <c r="N30" s="9"/>
      <c r="O30" s="12"/>
      <c r="P30" s="9"/>
      <c r="Q30" s="12"/>
      <c r="R30" s="9"/>
      <c r="S30" s="12"/>
      <c r="T30" s="9"/>
      <c r="U30" s="9"/>
      <c r="V30" s="13" t="s">
        <v>34</v>
      </c>
      <c r="W30" s="99"/>
    </row>
    <row r="31" spans="1:23" ht="17.100000000000001" customHeight="1" x14ac:dyDescent="0.3">
      <c r="A31" s="8"/>
      <c r="B31" s="9"/>
      <c r="C31" s="9"/>
      <c r="D31" s="9"/>
      <c r="E31" s="10"/>
      <c r="F31" s="9">
        <f t="shared" si="7"/>
        <v>0</v>
      </c>
      <c r="G31" s="9">
        <f t="shared" si="8"/>
        <v>0</v>
      </c>
      <c r="H31" s="9">
        <f t="shared" si="9"/>
        <v>0</v>
      </c>
      <c r="I31" s="9">
        <f t="shared" si="10"/>
        <v>0</v>
      </c>
      <c r="J31" s="9">
        <f t="shared" si="11"/>
        <v>0</v>
      </c>
      <c r="K31" s="9">
        <f t="shared" si="12"/>
        <v>0</v>
      </c>
      <c r="L31" s="9">
        <f t="shared" si="13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99"/>
    </row>
    <row r="32" spans="1:23" ht="17.100000000000001" customHeight="1" x14ac:dyDescent="0.3">
      <c r="A32" s="8"/>
      <c r="B32" s="9"/>
      <c r="C32" s="9"/>
      <c r="D32" s="9"/>
      <c r="E32" s="10"/>
      <c r="F32" s="9">
        <f t="shared" si="7"/>
        <v>0</v>
      </c>
      <c r="G32" s="9">
        <f t="shared" si="8"/>
        <v>0</v>
      </c>
      <c r="H32" s="9">
        <f t="shared" si="9"/>
        <v>0</v>
      </c>
      <c r="I32" s="9">
        <f t="shared" si="10"/>
        <v>0</v>
      </c>
      <c r="J32" s="9">
        <f t="shared" si="11"/>
        <v>0</v>
      </c>
      <c r="K32" s="9">
        <f t="shared" si="12"/>
        <v>0</v>
      </c>
      <c r="L32" s="9">
        <f t="shared" si="13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99"/>
    </row>
    <row r="33" spans="1:23" ht="15" customHeight="1" thickBot="1" x14ac:dyDescent="0.35">
      <c r="A33" s="8"/>
      <c r="B33" s="9"/>
      <c r="C33" s="9"/>
      <c r="D33" s="9"/>
      <c r="E33" s="10"/>
      <c r="F33" s="9">
        <f t="shared" si="7"/>
        <v>0</v>
      </c>
      <c r="G33" s="9">
        <f t="shared" si="8"/>
        <v>0</v>
      </c>
      <c r="H33" s="9">
        <f t="shared" si="9"/>
        <v>0</v>
      </c>
      <c r="I33" s="9">
        <f t="shared" si="10"/>
        <v>0</v>
      </c>
      <c r="J33" s="9">
        <f t="shared" si="11"/>
        <v>0</v>
      </c>
      <c r="K33" s="9">
        <f t="shared" si="12"/>
        <v>0</v>
      </c>
      <c r="L33" s="9">
        <f t="shared" si="13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0"/>
    </row>
    <row r="34" spans="1:23" ht="15" customHeight="1" x14ac:dyDescent="0.3">
      <c r="A34" s="14" t="s">
        <v>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15</v>
      </c>
      <c r="Q34" s="6" t="s">
        <v>17</v>
      </c>
      <c r="R34" s="6" t="s">
        <v>18</v>
      </c>
      <c r="S34" s="6" t="s">
        <v>54</v>
      </c>
      <c r="T34" s="2" t="s">
        <v>19</v>
      </c>
      <c r="U34" s="2" t="s">
        <v>20</v>
      </c>
      <c r="V34" s="22" t="s">
        <v>21</v>
      </c>
      <c r="W34" s="98" t="s">
        <v>55</v>
      </c>
    </row>
    <row r="35" spans="1:23" ht="17.100000000000001" customHeight="1" x14ac:dyDescent="0.3">
      <c r="A35" s="8" t="s">
        <v>56</v>
      </c>
      <c r="B35" s="9">
        <v>1.0243055555555556E-2</v>
      </c>
      <c r="C35" s="9">
        <v>3.1249999999999997E-3</v>
      </c>
      <c r="D35" s="9">
        <f t="shared" ref="D35:D44" si="15">B35*E35</f>
        <v>5.9594097222222218E-3</v>
      </c>
      <c r="E35" s="10">
        <v>0.58179999999999998</v>
      </c>
      <c r="F35" s="9">
        <f t="shared" ref="F35:F49" si="16">C35/4</f>
        <v>7.8124999999999993E-4</v>
      </c>
      <c r="G35" s="9">
        <f t="shared" ref="G35:G49" si="17">D35/7.5</f>
        <v>7.9458796296296287E-4</v>
      </c>
      <c r="H35" s="9">
        <f t="shared" ref="H35:H49" si="18">B35/12.5</f>
        <v>8.1944444444444447E-4</v>
      </c>
      <c r="I35" s="9">
        <f t="shared" ref="I35:I49" si="19">G35/0.93</f>
        <v>8.5439565909996003E-4</v>
      </c>
      <c r="J35" s="9">
        <f t="shared" ref="J35:J49" si="20">G35/0.92</f>
        <v>8.636825684380031E-4</v>
      </c>
      <c r="K35" s="9">
        <f t="shared" ref="K35:K49" si="21">G35/0.88</f>
        <v>9.0294086700336686E-4</v>
      </c>
      <c r="L35" s="9">
        <f t="shared" ref="L35:L49" si="22">G35/0.84</f>
        <v>9.4593805114638445E-4</v>
      </c>
      <c r="M35" s="11">
        <f>Table2571113152523333537394145495153591214[[#This Row],[Thresh]]</f>
        <v>9.0294086700336686E-4</v>
      </c>
      <c r="N35" s="9">
        <f>Table2571113152523333537394145495153591214[[#This Row],[T (400)]]*1.5</f>
        <v>1.3544113005050503E-3</v>
      </c>
      <c r="O35" s="24">
        <f>Table2571113152523333537394145495153591214[[#This Row],[VO2]]</f>
        <v>7.9458796296296287E-4</v>
      </c>
      <c r="P35" s="9">
        <f>Table2571113152523333537394145495153591214[[#This Row],[R]]/2</f>
        <v>3.9062499999999997E-4</v>
      </c>
      <c r="Q35" s="24"/>
      <c r="R35" s="9"/>
      <c r="S35" s="12"/>
      <c r="V35" s="23" t="s">
        <v>26</v>
      </c>
      <c r="W35" s="99"/>
    </row>
    <row r="36" spans="1:23" ht="17.100000000000001" customHeight="1" x14ac:dyDescent="0.3">
      <c r="A36" s="8" t="s">
        <v>57</v>
      </c>
      <c r="B36" s="9">
        <v>1.064814814814815E-2</v>
      </c>
      <c r="C36" s="9">
        <v>3.0092592592592588E-3</v>
      </c>
      <c r="D36" s="9">
        <f t="shared" si="15"/>
        <v>6.1950925925925932E-3</v>
      </c>
      <c r="E36" s="10">
        <v>0.58179999999999998</v>
      </c>
      <c r="F36" s="9">
        <f t="shared" si="16"/>
        <v>7.5231481481481471E-4</v>
      </c>
      <c r="G36" s="9">
        <f t="shared" si="17"/>
        <v>8.2601234567901242E-4</v>
      </c>
      <c r="H36" s="9">
        <f t="shared" si="18"/>
        <v>8.5185185185185201E-4</v>
      </c>
      <c r="I36" s="9">
        <f t="shared" si="19"/>
        <v>8.8818531793442195E-4</v>
      </c>
      <c r="J36" s="9">
        <f t="shared" si="20"/>
        <v>8.9783950617283953E-4</v>
      </c>
      <c r="K36" s="9">
        <f t="shared" si="21"/>
        <v>9.3865039281705955E-4</v>
      </c>
      <c r="L36" s="9">
        <f t="shared" si="22"/>
        <v>9.8334803057025292E-4</v>
      </c>
      <c r="M36" s="11">
        <f>Table2571113152523333537394145495153591214[[#This Row],[Thresh]]</f>
        <v>9.3865039281705955E-4</v>
      </c>
      <c r="N36" s="9">
        <f>Table2571113152523333537394145495153591214[[#This Row],[T (400)]]*1.5</f>
        <v>1.4079755892255894E-3</v>
      </c>
      <c r="O36" s="24">
        <f>Table2571113152523333537394145495153591214[[#This Row],[VO2]]</f>
        <v>8.2601234567901242E-4</v>
      </c>
      <c r="P36" s="9">
        <f>Table2571113152523333537394145495153591214[[#This Row],[R]]/2</f>
        <v>3.7615740740740735E-4</v>
      </c>
      <c r="Q36" s="24"/>
      <c r="R36" s="9"/>
      <c r="S36" s="12"/>
      <c r="V36" s="23" t="s">
        <v>26</v>
      </c>
      <c r="W36" s="99"/>
    </row>
    <row r="37" spans="1:23" ht="17.100000000000001" customHeight="1" x14ac:dyDescent="0.3">
      <c r="A37" s="8" t="s">
        <v>58</v>
      </c>
      <c r="B37" s="9">
        <v>1.064814814814815E-2</v>
      </c>
      <c r="C37" s="9">
        <v>3.1249999999999997E-3</v>
      </c>
      <c r="D37" s="9">
        <f t="shared" si="15"/>
        <v>6.1950925925925932E-3</v>
      </c>
      <c r="E37" s="10">
        <v>0.58179999999999998</v>
      </c>
      <c r="F37" s="9">
        <f t="shared" si="16"/>
        <v>7.8124999999999993E-4</v>
      </c>
      <c r="G37" s="9">
        <f t="shared" si="17"/>
        <v>8.2601234567901242E-4</v>
      </c>
      <c r="H37" s="9">
        <f t="shared" si="18"/>
        <v>8.5185185185185201E-4</v>
      </c>
      <c r="I37" s="9">
        <f t="shared" si="19"/>
        <v>8.8818531793442195E-4</v>
      </c>
      <c r="J37" s="9">
        <f t="shared" si="20"/>
        <v>8.9783950617283953E-4</v>
      </c>
      <c r="K37" s="9">
        <f t="shared" si="21"/>
        <v>9.3865039281705955E-4</v>
      </c>
      <c r="L37" s="9">
        <f t="shared" si="22"/>
        <v>9.8334803057025292E-4</v>
      </c>
      <c r="M37" s="11">
        <f>Table2571113152523333537394145495153591214[[#This Row],[Thresh]]</f>
        <v>9.3865039281705955E-4</v>
      </c>
      <c r="N37" s="9">
        <f>Table2571113152523333537394145495153591214[[#This Row],[T (400)]]*1.5</f>
        <v>1.4079755892255894E-3</v>
      </c>
      <c r="O37" s="24">
        <f>Table2571113152523333537394145495153591214[[#This Row],[VO2]]</f>
        <v>8.2601234567901242E-4</v>
      </c>
      <c r="P37" s="9">
        <f>Table2571113152523333537394145495153591214[[#This Row],[R]]/2</f>
        <v>3.9062499999999997E-4</v>
      </c>
      <c r="Q37" s="24"/>
      <c r="R37" s="9"/>
      <c r="S37" s="12"/>
      <c r="V37" s="23" t="s">
        <v>24</v>
      </c>
      <c r="W37" s="99"/>
    </row>
    <row r="38" spans="1:23" ht="17.100000000000001" customHeight="1" x14ac:dyDescent="0.3">
      <c r="A38" s="8" t="s">
        <v>59</v>
      </c>
      <c r="B38" s="9">
        <v>1.064814814814815E-2</v>
      </c>
      <c r="C38" s="9">
        <v>3.0671296296296297E-3</v>
      </c>
      <c r="D38" s="9">
        <f t="shared" si="15"/>
        <v>6.1950925925925932E-3</v>
      </c>
      <c r="E38" s="10">
        <v>0.58179999999999998</v>
      </c>
      <c r="F38" s="9">
        <f t="shared" si="16"/>
        <v>7.6678240740740743E-4</v>
      </c>
      <c r="G38" s="9">
        <f t="shared" si="17"/>
        <v>8.2601234567901242E-4</v>
      </c>
      <c r="H38" s="9">
        <f t="shared" si="18"/>
        <v>8.5185185185185201E-4</v>
      </c>
      <c r="I38" s="9">
        <f t="shared" si="19"/>
        <v>8.8818531793442195E-4</v>
      </c>
      <c r="J38" s="9">
        <f t="shared" si="20"/>
        <v>8.9783950617283953E-4</v>
      </c>
      <c r="K38" s="9">
        <f t="shared" si="21"/>
        <v>9.3865039281705955E-4</v>
      </c>
      <c r="L38" s="9">
        <f t="shared" si="22"/>
        <v>9.8334803057025292E-4</v>
      </c>
      <c r="M38" s="11">
        <f>Table2571113152523333537394145495153591214[[#This Row],[Thresh]]</f>
        <v>9.3865039281705955E-4</v>
      </c>
      <c r="N38" s="9">
        <f>Table2571113152523333537394145495153591214[[#This Row],[T (400)]]*1.5</f>
        <v>1.4079755892255894E-3</v>
      </c>
      <c r="O38" s="24">
        <f>Table2571113152523333537394145495153591214[[#This Row],[VO2]]</f>
        <v>8.2601234567901242E-4</v>
      </c>
      <c r="P38" s="9">
        <f>Table2571113152523333537394145495153591214[[#This Row],[R]]/2</f>
        <v>3.8339120370370371E-4</v>
      </c>
      <c r="Q38" s="24"/>
      <c r="R38" s="9"/>
      <c r="S38" s="12"/>
      <c r="V38" s="23" t="s">
        <v>24</v>
      </c>
      <c r="W38" s="99"/>
    </row>
    <row r="39" spans="1:23" ht="17.100000000000001" customHeight="1" x14ac:dyDescent="0.3">
      <c r="A39" s="8" t="s">
        <v>60</v>
      </c>
      <c r="B39" s="9">
        <v>1.0763888888888891E-2</v>
      </c>
      <c r="C39" s="9">
        <v>3.0671296296296297E-3</v>
      </c>
      <c r="D39" s="9">
        <f t="shared" si="15"/>
        <v>6.2624305555555567E-3</v>
      </c>
      <c r="E39" s="10">
        <v>0.58179999999999998</v>
      </c>
      <c r="F39" s="9">
        <f t="shared" si="16"/>
        <v>7.6678240740740743E-4</v>
      </c>
      <c r="G39" s="9">
        <f t="shared" si="17"/>
        <v>8.3499074074074085E-4</v>
      </c>
      <c r="H39" s="9">
        <f t="shared" si="18"/>
        <v>8.6111111111111121E-4</v>
      </c>
      <c r="I39" s="9">
        <f t="shared" si="19"/>
        <v>8.9783950617283953E-4</v>
      </c>
      <c r="J39" s="9">
        <f t="shared" si="20"/>
        <v>9.0759863123993567E-4</v>
      </c>
      <c r="K39" s="9">
        <f t="shared" si="21"/>
        <v>9.4885311447811464E-4</v>
      </c>
      <c r="L39" s="9">
        <f t="shared" si="22"/>
        <v>9.9403659611992969E-4</v>
      </c>
      <c r="M39" s="11">
        <f>Table2571113152523333537394145495153591214[[#This Row],[Thresh]]</f>
        <v>9.4885311447811464E-4</v>
      </c>
      <c r="N39" s="9">
        <f>Table2571113152523333537394145495153591214[[#This Row],[T (400)]]*1.5</f>
        <v>1.4232796717171719E-3</v>
      </c>
      <c r="O39" s="24">
        <f>Table2571113152523333537394145495153591214[[#This Row],[VO2]]</f>
        <v>8.3499074074074085E-4</v>
      </c>
      <c r="P39" s="9">
        <f>Table2571113152523333537394145495153591214[[#This Row],[R]]/2</f>
        <v>3.8339120370370371E-4</v>
      </c>
      <c r="Q39" s="24"/>
      <c r="R39" s="9"/>
      <c r="S39" s="12"/>
      <c r="V39" s="23" t="s">
        <v>26</v>
      </c>
      <c r="W39" s="99"/>
    </row>
    <row r="40" spans="1:23" ht="17.100000000000001" customHeight="1" x14ac:dyDescent="0.3">
      <c r="A40" s="8" t="s">
        <v>61</v>
      </c>
      <c r="B40" s="9">
        <v>1.0763888888888891E-2</v>
      </c>
      <c r="C40" s="9">
        <v>3.0092592592592588E-3</v>
      </c>
      <c r="D40" s="9">
        <f t="shared" si="15"/>
        <v>6.2624305555555567E-3</v>
      </c>
      <c r="E40" s="10">
        <v>0.58179999999999998</v>
      </c>
      <c r="F40" s="9">
        <f t="shared" si="16"/>
        <v>7.5231481481481471E-4</v>
      </c>
      <c r="G40" s="9">
        <f t="shared" si="17"/>
        <v>8.3499074074074085E-4</v>
      </c>
      <c r="H40" s="9">
        <f t="shared" si="18"/>
        <v>8.6111111111111121E-4</v>
      </c>
      <c r="I40" s="9">
        <f t="shared" si="19"/>
        <v>8.9783950617283953E-4</v>
      </c>
      <c r="J40" s="9">
        <f t="shared" si="20"/>
        <v>9.0759863123993567E-4</v>
      </c>
      <c r="K40" s="9">
        <f t="shared" si="21"/>
        <v>9.4885311447811464E-4</v>
      </c>
      <c r="L40" s="9">
        <f t="shared" si="22"/>
        <v>9.9403659611992969E-4</v>
      </c>
      <c r="M40" s="11">
        <f>Table2571113152523333537394145495153591214[[#This Row],[Thresh]]</f>
        <v>9.4885311447811464E-4</v>
      </c>
      <c r="N40" s="9">
        <f>Table2571113152523333537394145495153591214[[#This Row],[T (400)]]*1.5</f>
        <v>1.4232796717171719E-3</v>
      </c>
      <c r="O40" s="24">
        <f>Table2571113152523333537394145495153591214[[#This Row],[VO2]]</f>
        <v>8.3499074074074085E-4</v>
      </c>
      <c r="P40" s="9">
        <f>Table2571113152523333537394145495153591214[[#This Row],[R]]/2</f>
        <v>3.7615740740740735E-4</v>
      </c>
      <c r="Q40" s="24"/>
      <c r="R40" s="9"/>
      <c r="S40" s="12"/>
      <c r="T40" s="25"/>
      <c r="U40" s="28"/>
      <c r="V40" s="23" t="s">
        <v>34</v>
      </c>
      <c r="W40" s="99"/>
    </row>
    <row r="41" spans="1:23" ht="17.100000000000001" customHeight="1" x14ac:dyDescent="0.3">
      <c r="A41" s="8" t="s">
        <v>62</v>
      </c>
      <c r="B41" s="9">
        <v>1.0995370370370371E-2</v>
      </c>
      <c r="C41" s="9">
        <v>3.1828703703703702E-3</v>
      </c>
      <c r="D41" s="9">
        <f t="shared" si="15"/>
        <v>6.397106481481481E-3</v>
      </c>
      <c r="E41" s="10">
        <v>0.58179999999999998</v>
      </c>
      <c r="F41" s="9">
        <f t="shared" si="16"/>
        <v>7.9571759259259255E-4</v>
      </c>
      <c r="G41" s="9">
        <f t="shared" si="17"/>
        <v>8.5294753086419749E-4</v>
      </c>
      <c r="H41" s="9">
        <f t="shared" si="18"/>
        <v>8.7962962962962962E-4</v>
      </c>
      <c r="I41" s="9">
        <f t="shared" si="19"/>
        <v>9.171478826496747E-4</v>
      </c>
      <c r="J41" s="9">
        <f t="shared" si="20"/>
        <v>9.2711688137412762E-4</v>
      </c>
      <c r="K41" s="9">
        <f t="shared" si="21"/>
        <v>9.6925855780022438E-4</v>
      </c>
      <c r="L41" s="9">
        <f t="shared" si="22"/>
        <v>1.0154137272192828E-3</v>
      </c>
      <c r="M41" s="11">
        <f>Table2571113152523333537394145495153591214[[#This Row],[Thresh]]</f>
        <v>9.6925855780022438E-4</v>
      </c>
      <c r="N41" s="9">
        <f>Table2571113152523333537394145495153591214[[#This Row],[T (400)]]*1.5</f>
        <v>1.4538878367003367E-3</v>
      </c>
      <c r="O41" s="24">
        <f>Table2571113152523333537394145495153591214[[#This Row],[VO2]]</f>
        <v>8.5294753086419749E-4</v>
      </c>
      <c r="P41" s="9">
        <f>Table2571113152523333537394145495153591214[[#This Row],[R]]/2</f>
        <v>3.9785879629629627E-4</v>
      </c>
      <c r="Q41" s="24"/>
      <c r="R41" s="9"/>
      <c r="S41" s="12"/>
      <c r="V41" s="23" t="s">
        <v>24</v>
      </c>
      <c r="W41" s="99"/>
    </row>
    <row r="42" spans="1:23" ht="17.100000000000001" customHeight="1" x14ac:dyDescent="0.3">
      <c r="A42" s="8" t="s">
        <v>63</v>
      </c>
      <c r="B42" s="9">
        <v>1.0995370370370371E-2</v>
      </c>
      <c r="C42" s="9">
        <v>3.1249999999999997E-3</v>
      </c>
      <c r="D42" s="9">
        <f t="shared" si="15"/>
        <v>6.397106481481481E-3</v>
      </c>
      <c r="E42" s="10">
        <v>0.58179999999999998</v>
      </c>
      <c r="F42" s="9">
        <f t="shared" si="16"/>
        <v>7.8124999999999993E-4</v>
      </c>
      <c r="G42" s="9">
        <f t="shared" si="17"/>
        <v>8.5294753086419749E-4</v>
      </c>
      <c r="H42" s="9">
        <f t="shared" si="18"/>
        <v>8.7962962962962962E-4</v>
      </c>
      <c r="I42" s="9">
        <f t="shared" si="19"/>
        <v>9.171478826496747E-4</v>
      </c>
      <c r="J42" s="9">
        <f t="shared" si="20"/>
        <v>9.2711688137412762E-4</v>
      </c>
      <c r="K42" s="9">
        <f t="shared" si="21"/>
        <v>9.6925855780022438E-4</v>
      </c>
      <c r="L42" s="9">
        <f t="shared" si="22"/>
        <v>1.0154137272192828E-3</v>
      </c>
      <c r="M42" s="11">
        <f>Table2571113152523333537394145495153591214[[#This Row],[Thresh]]</f>
        <v>9.6925855780022438E-4</v>
      </c>
      <c r="N42" s="9">
        <f>Table2571113152523333537394145495153591214[[#This Row],[T (400)]]*1.5</f>
        <v>1.4538878367003367E-3</v>
      </c>
      <c r="O42" s="24">
        <f>Table2571113152523333537394145495153591214[[#This Row],[VO2]]</f>
        <v>8.5294753086419749E-4</v>
      </c>
      <c r="P42" s="9">
        <f>Table2571113152523333537394145495153591214[[#This Row],[R]]/2</f>
        <v>3.9062499999999997E-4</v>
      </c>
      <c r="Q42" s="24"/>
      <c r="R42" s="9"/>
      <c r="S42" s="12"/>
      <c r="T42" s="25"/>
      <c r="U42" s="28"/>
      <c r="V42" s="23" t="s">
        <v>34</v>
      </c>
      <c r="W42" s="99"/>
    </row>
    <row r="43" spans="1:23" ht="17.100000000000001" customHeight="1" x14ac:dyDescent="0.3">
      <c r="A43" s="8" t="s">
        <v>64</v>
      </c>
      <c r="B43" s="9">
        <v>1.1226851851851854E-2</v>
      </c>
      <c r="C43" s="9">
        <v>3.1249999999999997E-3</v>
      </c>
      <c r="D43" s="9">
        <f t="shared" si="15"/>
        <v>6.5317824074074089E-3</v>
      </c>
      <c r="E43" s="10">
        <v>0.58179999999999998</v>
      </c>
      <c r="F43" s="9">
        <f t="shared" si="16"/>
        <v>7.8124999999999993E-4</v>
      </c>
      <c r="G43" s="9">
        <f t="shared" si="17"/>
        <v>8.7090432098765457E-4</v>
      </c>
      <c r="H43" s="9">
        <f t="shared" si="18"/>
        <v>8.9814814814814835E-4</v>
      </c>
      <c r="I43" s="9">
        <f t="shared" si="19"/>
        <v>9.3645625912651019E-4</v>
      </c>
      <c r="J43" s="9">
        <f t="shared" si="20"/>
        <v>9.4663513150832011E-4</v>
      </c>
      <c r="K43" s="9">
        <f t="shared" si="21"/>
        <v>9.8966400112233477E-4</v>
      </c>
      <c r="L43" s="9">
        <f t="shared" si="22"/>
        <v>1.0367908583186363E-3</v>
      </c>
      <c r="M43" s="11">
        <f>Table2571113152523333537394145495153591214[[#This Row],[Thresh]]</f>
        <v>9.8966400112233477E-4</v>
      </c>
      <c r="N43" s="9">
        <f>Table2571113152523333537394145495153591214[[#This Row],[T (400)]]*1.5</f>
        <v>1.4844960016835022E-3</v>
      </c>
      <c r="O43" s="24">
        <f>Table2571113152523333537394145495153591214[[#This Row],[VO2]]</f>
        <v>8.7090432098765457E-4</v>
      </c>
      <c r="P43" s="9">
        <f>Table2571113152523333537394145495153591214[[#This Row],[R]]/2</f>
        <v>3.9062499999999997E-4</v>
      </c>
      <c r="Q43" s="24"/>
      <c r="R43" s="9"/>
      <c r="S43" s="12"/>
      <c r="U43" s="26"/>
      <c r="V43" s="23" t="s">
        <v>29</v>
      </c>
      <c r="W43" s="99" t="s">
        <v>65</v>
      </c>
    </row>
    <row r="44" spans="1:23" ht="17.100000000000001" customHeight="1" x14ac:dyDescent="0.3">
      <c r="A44" s="8" t="s">
        <v>66</v>
      </c>
      <c r="B44" s="9">
        <v>1.1458333333333334E-2</v>
      </c>
      <c r="C44" s="9">
        <v>3.1828703703703702E-3</v>
      </c>
      <c r="D44" s="9">
        <f t="shared" si="15"/>
        <v>6.6664583333333333E-3</v>
      </c>
      <c r="E44" s="10">
        <v>0.58179999999999998</v>
      </c>
      <c r="F44" s="9">
        <f t="shared" si="16"/>
        <v>7.9571759259259255E-4</v>
      </c>
      <c r="G44" s="9">
        <f t="shared" si="17"/>
        <v>8.888611111111111E-4</v>
      </c>
      <c r="H44" s="9">
        <f t="shared" si="18"/>
        <v>9.1666666666666676E-4</v>
      </c>
      <c r="I44" s="9">
        <f t="shared" si="19"/>
        <v>9.5576463560334524E-4</v>
      </c>
      <c r="J44" s="9">
        <f t="shared" si="20"/>
        <v>9.6615338164251206E-4</v>
      </c>
      <c r="K44" s="9">
        <f t="shared" si="21"/>
        <v>1.0100694444444445E-3</v>
      </c>
      <c r="L44" s="9">
        <f t="shared" si="22"/>
        <v>1.0581679894179894E-3</v>
      </c>
      <c r="M44" s="11">
        <f>Table2571113152523333537394145495153591214[[#This Row],[Thresh]]</f>
        <v>1.0100694444444445E-3</v>
      </c>
      <c r="N44" s="9">
        <f>Table2571113152523333537394145495153591214[[#This Row],[T (400)]]*1.5</f>
        <v>1.5151041666666668E-3</v>
      </c>
      <c r="O44" s="24">
        <f>Table2571113152523333537394145495153591214[[#This Row],[VO2]]</f>
        <v>8.888611111111111E-4</v>
      </c>
      <c r="P44" s="9">
        <f>Table2571113152523333537394145495153591214[[#This Row],[R]]/2</f>
        <v>3.9785879629629627E-4</v>
      </c>
      <c r="Q44" s="24"/>
      <c r="R44" s="9"/>
      <c r="S44" s="12"/>
      <c r="V44" s="23" t="s">
        <v>29</v>
      </c>
      <c r="W44" s="99"/>
    </row>
    <row r="45" spans="1:23" ht="17.100000000000001" customHeight="1" x14ac:dyDescent="0.3">
      <c r="A45" s="8"/>
      <c r="B45" s="9"/>
      <c r="C45" s="9"/>
      <c r="D45" s="9"/>
      <c r="E45" s="10"/>
      <c r="F45" s="9">
        <f t="shared" si="16"/>
        <v>0</v>
      </c>
      <c r="G45" s="9">
        <f t="shared" si="17"/>
        <v>0</v>
      </c>
      <c r="H45" s="9">
        <f t="shared" si="18"/>
        <v>0</v>
      </c>
      <c r="I45" s="9">
        <f t="shared" si="19"/>
        <v>0</v>
      </c>
      <c r="J45" s="9">
        <f t="shared" si="20"/>
        <v>0</v>
      </c>
      <c r="K45" s="9">
        <f t="shared" si="21"/>
        <v>0</v>
      </c>
      <c r="L45" s="9">
        <f t="shared" si="22"/>
        <v>0</v>
      </c>
      <c r="M45" s="11"/>
      <c r="P45" s="25"/>
      <c r="Q45" s="25"/>
      <c r="R45" s="25"/>
      <c r="S45" s="25"/>
      <c r="V45" s="23"/>
      <c r="W45" s="99"/>
    </row>
    <row r="46" spans="1:23" ht="17.100000000000001" customHeight="1" x14ac:dyDescent="0.3">
      <c r="A46" s="14"/>
      <c r="B46" s="15"/>
      <c r="C46" s="15"/>
      <c r="D46" s="15"/>
      <c r="E46" s="16"/>
      <c r="F46" s="15">
        <f t="shared" si="16"/>
        <v>0</v>
      </c>
      <c r="G46" s="15">
        <f t="shared" si="17"/>
        <v>0</v>
      </c>
      <c r="H46" s="15">
        <f t="shared" si="18"/>
        <v>0</v>
      </c>
      <c r="I46" s="15">
        <f t="shared" si="19"/>
        <v>0</v>
      </c>
      <c r="J46" s="15">
        <f t="shared" si="20"/>
        <v>0</v>
      </c>
      <c r="K46" s="15">
        <f t="shared" si="21"/>
        <v>0</v>
      </c>
      <c r="L46" s="15">
        <f t="shared" si="22"/>
        <v>0</v>
      </c>
      <c r="M46" s="30" t="s">
        <v>12</v>
      </c>
      <c r="N46" s="15" t="s">
        <v>13</v>
      </c>
      <c r="O46" s="15" t="s">
        <v>14</v>
      </c>
      <c r="P46" s="15" t="s">
        <v>15</v>
      </c>
      <c r="Q46" s="15"/>
      <c r="R46" s="15"/>
      <c r="S46" s="15"/>
      <c r="T46" s="15"/>
      <c r="U46" s="15"/>
      <c r="V46" s="17"/>
      <c r="W46" s="99"/>
    </row>
    <row r="47" spans="1:23" ht="17.100000000000001" customHeight="1" x14ac:dyDescent="0.3">
      <c r="A47" s="8" t="s">
        <v>67</v>
      </c>
      <c r="B47" s="9">
        <v>1.0243055555555556E-2</v>
      </c>
      <c r="C47" s="9">
        <v>3.0092592592592588E-3</v>
      </c>
      <c r="D47" s="9">
        <f>B47*E47</f>
        <v>5.9594097222222218E-3</v>
      </c>
      <c r="E47" s="10">
        <v>0.58179999999999998</v>
      </c>
      <c r="F47" s="9">
        <f t="shared" si="16"/>
        <v>7.5231481481481471E-4</v>
      </c>
      <c r="G47" s="9">
        <f t="shared" si="17"/>
        <v>7.9458796296296287E-4</v>
      </c>
      <c r="H47" s="9">
        <f t="shared" si="18"/>
        <v>8.1944444444444447E-4</v>
      </c>
      <c r="I47" s="9">
        <f t="shared" si="19"/>
        <v>8.5439565909996003E-4</v>
      </c>
      <c r="J47" s="9">
        <f t="shared" si="20"/>
        <v>8.636825684380031E-4</v>
      </c>
      <c r="K47" s="9">
        <f t="shared" si="21"/>
        <v>9.0294086700336686E-4</v>
      </c>
      <c r="L47" s="9">
        <f t="shared" si="22"/>
        <v>9.4593805114638445E-4</v>
      </c>
      <c r="M47" s="11">
        <f>Table2571113152523333537394145495153591214[[#This Row],[Thresh]]</f>
        <v>9.0294086700336686E-4</v>
      </c>
      <c r="N47" s="9">
        <f>Table2571113152523333537394145495153591214[[#This Row],[T (400)]]*1.5</f>
        <v>1.3544113005050503E-3</v>
      </c>
      <c r="O47" s="24">
        <f>Table2571113152523333537394145495153591214[[#This Row],[VO2]]</f>
        <v>7.9458796296296287E-4</v>
      </c>
      <c r="P47" s="9">
        <f>Table2571113152523333537394145495153591214[[#This Row],[R]]/2</f>
        <v>3.7615740740740735E-4</v>
      </c>
      <c r="Q47" s="24"/>
      <c r="R47" s="9"/>
      <c r="S47" s="12"/>
      <c r="V47" s="23" t="s">
        <v>24</v>
      </c>
      <c r="W47" s="99"/>
    </row>
    <row r="48" spans="1:23" ht="17.100000000000001" customHeight="1" x14ac:dyDescent="0.3">
      <c r="A48" s="8" t="s">
        <v>68</v>
      </c>
      <c r="B48" s="9">
        <v>1.0763888888888891E-2</v>
      </c>
      <c r="C48" s="9">
        <v>3.0671296296296297E-3</v>
      </c>
      <c r="D48" s="9">
        <f>B48*E48</f>
        <v>6.2624305555555567E-3</v>
      </c>
      <c r="E48" s="10">
        <v>0.58179999999999998</v>
      </c>
      <c r="F48" s="9">
        <f t="shared" si="16"/>
        <v>7.6678240740740743E-4</v>
      </c>
      <c r="G48" s="9">
        <f t="shared" si="17"/>
        <v>8.3499074074074085E-4</v>
      </c>
      <c r="H48" s="9">
        <f t="shared" si="18"/>
        <v>8.6111111111111121E-4</v>
      </c>
      <c r="I48" s="9">
        <f t="shared" si="19"/>
        <v>8.9783950617283953E-4</v>
      </c>
      <c r="J48" s="9">
        <f t="shared" si="20"/>
        <v>9.0759863123993567E-4</v>
      </c>
      <c r="K48" s="9">
        <f t="shared" si="21"/>
        <v>9.4885311447811464E-4</v>
      </c>
      <c r="L48" s="9">
        <f t="shared" si="22"/>
        <v>9.9403659611992969E-4</v>
      </c>
      <c r="M48" s="11">
        <f>Table2571113152523333537394145495153591214[[#This Row],[Thresh]]</f>
        <v>9.4885311447811464E-4</v>
      </c>
      <c r="N48" s="9">
        <f>Table2571113152523333537394145495153591214[[#This Row],[T (400)]]*1.5</f>
        <v>1.4232796717171719E-3</v>
      </c>
      <c r="O48" s="24">
        <f>Table2571113152523333537394145495153591214[[#This Row],[VO2]]</f>
        <v>8.3499074074074085E-4</v>
      </c>
      <c r="P48" s="9">
        <f>Table2571113152523333537394145495153591214[[#This Row],[R]]/2</f>
        <v>3.8339120370370371E-4</v>
      </c>
      <c r="Q48" s="24"/>
      <c r="R48" s="9"/>
      <c r="S48" s="12"/>
      <c r="T48" s="25"/>
      <c r="V48" s="23" t="s">
        <v>34</v>
      </c>
      <c r="W48" s="99"/>
    </row>
    <row r="49" spans="1:23" ht="17.100000000000001" customHeight="1" x14ac:dyDescent="0.3">
      <c r="A49" s="8" t="s">
        <v>69</v>
      </c>
      <c r="B49" s="9">
        <v>1.087962962962963E-2</v>
      </c>
      <c r="C49" s="9">
        <v>3.0092592592592588E-3</v>
      </c>
      <c r="D49" s="9">
        <f>B49*E49</f>
        <v>6.3297685185185184E-3</v>
      </c>
      <c r="E49" s="10">
        <v>0.58179999999999998</v>
      </c>
      <c r="F49" s="9">
        <f t="shared" si="16"/>
        <v>7.5231481481481471E-4</v>
      </c>
      <c r="G49" s="9">
        <f t="shared" si="17"/>
        <v>8.4396913580246917E-4</v>
      </c>
      <c r="H49" s="9">
        <f t="shared" si="18"/>
        <v>8.7037037037037042E-4</v>
      </c>
      <c r="I49" s="9">
        <f t="shared" si="19"/>
        <v>9.0749369441125711E-4</v>
      </c>
      <c r="J49" s="9">
        <f t="shared" si="20"/>
        <v>9.173577563070317E-4</v>
      </c>
      <c r="K49" s="9">
        <f t="shared" si="21"/>
        <v>9.5905583613916951E-4</v>
      </c>
      <c r="L49" s="9">
        <f t="shared" si="22"/>
        <v>1.0047251616696062E-3</v>
      </c>
      <c r="M49" s="11">
        <f>Table2571113152523333537394145495153591214[[#This Row],[Thresh]]</f>
        <v>9.5905583613916951E-4</v>
      </c>
      <c r="N49" s="9">
        <f>Table2571113152523333537394145495153591214[[#This Row],[T (400)]]*1.5</f>
        <v>1.4385837542087543E-3</v>
      </c>
      <c r="O49" s="24">
        <f>Table2571113152523333537394145495153591214[[#This Row],[VO2]]</f>
        <v>8.4396913580246917E-4</v>
      </c>
      <c r="P49" s="9">
        <f>Table2571113152523333537394145495153591214[[#This Row],[R]]/2</f>
        <v>3.7615740740740735E-4</v>
      </c>
      <c r="Q49" s="24"/>
      <c r="R49" s="9"/>
      <c r="S49" s="12"/>
      <c r="T49" s="25"/>
      <c r="V49" s="23" t="s">
        <v>34</v>
      </c>
      <c r="W49" s="99"/>
    </row>
    <row r="50" spans="1:23" ht="17.100000000000001" customHeight="1" x14ac:dyDescent="0.3">
      <c r="A50" s="8" t="s">
        <v>70</v>
      </c>
      <c r="B50" s="9">
        <v>1.087962962962963E-2</v>
      </c>
      <c r="C50" s="9">
        <v>3.0092592592592588E-3</v>
      </c>
      <c r="D50" s="9">
        <f t="shared" ref="D50:D55" si="23">B50*E50</f>
        <v>6.3297685185185184E-3</v>
      </c>
      <c r="E50" s="10">
        <v>0.58179999999999998</v>
      </c>
      <c r="F50" s="9">
        <f t="shared" ref="F50:F79" si="24">C50/4</f>
        <v>7.5231481481481471E-4</v>
      </c>
      <c r="G50" s="9">
        <f t="shared" ref="G50:G79" si="25">D50/7.5</f>
        <v>8.4396913580246917E-4</v>
      </c>
      <c r="H50" s="9">
        <f t="shared" ref="H50:H79" si="26">B50/12.5</f>
        <v>8.7037037037037042E-4</v>
      </c>
      <c r="I50" s="9">
        <f t="shared" ref="I50:I79" si="27">G50/0.93</f>
        <v>9.0749369441125711E-4</v>
      </c>
      <c r="J50" s="9">
        <f t="shared" ref="J50:J79" si="28">G50/0.92</f>
        <v>9.173577563070317E-4</v>
      </c>
      <c r="K50" s="9">
        <f t="shared" ref="K50:K79" si="29">G50/0.88</f>
        <v>9.5905583613916951E-4</v>
      </c>
      <c r="L50" s="9">
        <f t="shared" ref="L50:L79" si="30">G50/0.84</f>
        <v>1.0047251616696062E-3</v>
      </c>
      <c r="M50" s="11">
        <f>Table2571113152523333537394145495153591214[[#This Row],[Thresh]]</f>
        <v>9.5905583613916951E-4</v>
      </c>
      <c r="N50" s="9">
        <f>Table2571113152523333537394145495153591214[[#This Row],[T (400)]]*1.5</f>
        <v>1.4385837542087543E-3</v>
      </c>
      <c r="O50" s="24">
        <f>Table2571113152523333537394145495153591214[[#This Row],[VO2]]</f>
        <v>8.4396913580246917E-4</v>
      </c>
      <c r="P50" s="9">
        <f>Table2571113152523333537394145495153591214[[#This Row],[R]]/2</f>
        <v>3.7615740740740735E-4</v>
      </c>
      <c r="Q50" s="24"/>
      <c r="R50" s="9"/>
      <c r="S50" s="12"/>
      <c r="V50" s="23" t="s">
        <v>29</v>
      </c>
      <c r="W50" s="99"/>
    </row>
    <row r="51" spans="1:23" ht="17.100000000000001" customHeight="1" x14ac:dyDescent="0.3">
      <c r="A51" s="8" t="s">
        <v>71</v>
      </c>
      <c r="B51" s="9">
        <v>1.087962962962963E-2</v>
      </c>
      <c r="C51" s="9">
        <v>3.0092592592592588E-3</v>
      </c>
      <c r="D51" s="9">
        <f t="shared" si="23"/>
        <v>6.3297685185185184E-3</v>
      </c>
      <c r="E51" s="10">
        <v>0.58179999999999998</v>
      </c>
      <c r="F51" s="9">
        <f t="shared" si="24"/>
        <v>7.5231481481481471E-4</v>
      </c>
      <c r="G51" s="9">
        <f t="shared" si="25"/>
        <v>8.4396913580246917E-4</v>
      </c>
      <c r="H51" s="9">
        <f t="shared" si="26"/>
        <v>8.7037037037037042E-4</v>
      </c>
      <c r="I51" s="9">
        <f t="shared" si="27"/>
        <v>9.0749369441125711E-4</v>
      </c>
      <c r="J51" s="9">
        <f t="shared" si="28"/>
        <v>9.173577563070317E-4</v>
      </c>
      <c r="K51" s="9">
        <f t="shared" si="29"/>
        <v>9.5905583613916951E-4</v>
      </c>
      <c r="L51" s="9">
        <f t="shared" si="30"/>
        <v>1.0047251616696062E-3</v>
      </c>
      <c r="M51" s="11">
        <f>Table2571113152523333537394145495153591214[[#This Row],[Thresh]]</f>
        <v>9.5905583613916951E-4</v>
      </c>
      <c r="N51" s="9">
        <f>Table2571113152523333537394145495153591214[[#This Row],[T (400)]]*1.5</f>
        <v>1.4385837542087543E-3</v>
      </c>
      <c r="O51" s="24">
        <f>Table2571113152523333537394145495153591214[[#This Row],[VO2]]</f>
        <v>8.4396913580246917E-4</v>
      </c>
      <c r="P51" s="9">
        <f>Table2571113152523333537394145495153591214[[#This Row],[R]]/2</f>
        <v>3.7615740740740735E-4</v>
      </c>
      <c r="Q51" s="24"/>
      <c r="R51" s="9"/>
      <c r="S51" s="12"/>
      <c r="V51" s="23" t="s">
        <v>29</v>
      </c>
      <c r="W51" s="99"/>
    </row>
    <row r="52" spans="1:23" ht="17.100000000000001" customHeight="1" x14ac:dyDescent="0.3">
      <c r="A52" s="8" t="s">
        <v>72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Table2571113152523333537394145495153591214[[#This Row],[Thresh]]</f>
        <v>9.5905583613916951E-4</v>
      </c>
      <c r="N52" s="9">
        <f>Table2571113152523333537394145495153591214[[#This Row],[T (400)]]*1.5</f>
        <v>1.4385837542087543E-3</v>
      </c>
      <c r="O52" s="24">
        <f>Table2571113152523333537394145495153591214[[#This Row],[VO2]]</f>
        <v>8.4396913580246917E-4</v>
      </c>
      <c r="P52" s="9">
        <f>Table2571113152523333537394145495153591214[[#This Row],[R]]/2</f>
        <v>3.7615740740740735E-4</v>
      </c>
      <c r="Q52" s="24"/>
      <c r="R52" s="9"/>
      <c r="S52" s="12"/>
      <c r="T52" s="25"/>
      <c r="V52" s="23" t="s">
        <v>34</v>
      </c>
      <c r="W52" s="99" t="s">
        <v>43</v>
      </c>
    </row>
    <row r="53" spans="1:23" ht="17.100000000000001" customHeight="1" x14ac:dyDescent="0.3">
      <c r="A53" s="8" t="s">
        <v>73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Table2571113152523333537394145495153591214[[#This Row],[Thresh]]</f>
        <v>9.6925855780022438E-4</v>
      </c>
      <c r="N53" s="9">
        <f>Table2571113152523333537394145495153591214[[#This Row],[T (400)]]*1.5</f>
        <v>1.4538878367003367E-3</v>
      </c>
      <c r="O53" s="24">
        <f>Table2571113152523333537394145495153591214[[#This Row],[VO2]]</f>
        <v>8.5294753086419749E-4</v>
      </c>
      <c r="P53" s="9">
        <f>Table2571113152523333537394145495153591214[[#This Row],[R]]/2</f>
        <v>3.7615740740740735E-4</v>
      </c>
      <c r="Q53" s="24"/>
      <c r="R53" s="9"/>
      <c r="S53" s="12"/>
      <c r="T53" s="25"/>
      <c r="V53" s="23" t="s">
        <v>34</v>
      </c>
      <c r="W53" s="99"/>
    </row>
    <row r="54" spans="1:23" ht="17.100000000000001" customHeight="1" x14ac:dyDescent="0.3">
      <c r="A54" s="8" t="s">
        <v>74</v>
      </c>
      <c r="B54" s="9">
        <v>1.1111111111111112E-2</v>
      </c>
      <c r="C54" s="9">
        <v>3.0671296296296297E-3</v>
      </c>
      <c r="D54" s="9">
        <f t="shared" si="23"/>
        <v>6.4644444444444445E-3</v>
      </c>
      <c r="E54" s="10">
        <v>0.58179999999999998</v>
      </c>
      <c r="F54" s="9">
        <f t="shared" si="24"/>
        <v>7.6678240740740743E-4</v>
      </c>
      <c r="G54" s="9">
        <f t="shared" si="25"/>
        <v>8.6192592592592592E-4</v>
      </c>
      <c r="H54" s="9">
        <f t="shared" si="26"/>
        <v>8.8888888888888893E-4</v>
      </c>
      <c r="I54" s="9">
        <f t="shared" si="27"/>
        <v>9.2680207088809239E-4</v>
      </c>
      <c r="J54" s="9">
        <f t="shared" si="28"/>
        <v>9.3687600644122375E-4</v>
      </c>
      <c r="K54" s="9">
        <f t="shared" si="29"/>
        <v>9.7946127946127947E-4</v>
      </c>
      <c r="L54" s="9">
        <f t="shared" si="30"/>
        <v>1.0261022927689596E-3</v>
      </c>
      <c r="M54" s="11">
        <f>Table2571113152523333537394145495153591214[[#This Row],[Thresh]]</f>
        <v>9.7946127946127947E-4</v>
      </c>
      <c r="N54" s="9">
        <f>Table2571113152523333537394145495153591214[[#This Row],[T (400)]]*1.5</f>
        <v>1.4691919191919191E-3</v>
      </c>
      <c r="O54" s="24">
        <f>Table2571113152523333537394145495153591214[[#This Row],[VO2]]</f>
        <v>8.6192592592592592E-4</v>
      </c>
      <c r="P54" s="9">
        <f>Table2571113152523333537394145495153591214[[#This Row],[R]]/2</f>
        <v>3.8339120370370371E-4</v>
      </c>
      <c r="Q54" s="24"/>
      <c r="R54" s="9"/>
      <c r="S54" s="12"/>
      <c r="U54" s="27"/>
      <c r="V54" s="23" t="s">
        <v>29</v>
      </c>
      <c r="W54" s="99"/>
    </row>
    <row r="55" spans="1:23" ht="17.100000000000001" customHeight="1" x14ac:dyDescent="0.3">
      <c r="A55" s="8" t="s">
        <v>75</v>
      </c>
      <c r="B55" s="9">
        <v>1.1458333333333334E-2</v>
      </c>
      <c r="C55" s="9">
        <v>3.0671296296296297E-3</v>
      </c>
      <c r="D55" s="9">
        <f t="shared" si="23"/>
        <v>6.6664583333333333E-3</v>
      </c>
      <c r="E55" s="10">
        <v>0.58179999999999998</v>
      </c>
      <c r="F55" s="9">
        <f t="shared" si="24"/>
        <v>7.6678240740740743E-4</v>
      </c>
      <c r="G55" s="9">
        <f t="shared" si="25"/>
        <v>8.888611111111111E-4</v>
      </c>
      <c r="H55" s="9">
        <f t="shared" si="26"/>
        <v>9.1666666666666676E-4</v>
      </c>
      <c r="I55" s="9">
        <f t="shared" si="27"/>
        <v>9.5576463560334524E-4</v>
      </c>
      <c r="J55" s="9">
        <f t="shared" si="28"/>
        <v>9.6615338164251206E-4</v>
      </c>
      <c r="K55" s="9">
        <f t="shared" si="29"/>
        <v>1.0100694444444445E-3</v>
      </c>
      <c r="L55" s="9">
        <f t="shared" si="30"/>
        <v>1.0581679894179894E-3</v>
      </c>
      <c r="M55" s="11">
        <f>Table2571113152523333537394145495153591214[[#This Row],[Thresh]]</f>
        <v>1.0100694444444445E-3</v>
      </c>
      <c r="N55" s="9">
        <f>Table2571113152523333537394145495153591214[[#This Row],[T (400)]]*1.5</f>
        <v>1.5151041666666668E-3</v>
      </c>
      <c r="O55" s="24">
        <f>Table2571113152523333537394145495153591214[[#This Row],[VO2]]</f>
        <v>8.888611111111111E-4</v>
      </c>
      <c r="P55" s="9">
        <f>Table2571113152523333537394145495153591214[[#This Row],[R]]/2</f>
        <v>3.8339120370370371E-4</v>
      </c>
      <c r="Q55" s="24"/>
      <c r="R55" s="9"/>
      <c r="S55" s="12"/>
      <c r="V55" s="23" t="s">
        <v>29</v>
      </c>
      <c r="W55" s="99"/>
    </row>
    <row r="56" spans="1:23" ht="17.100000000000001" customHeight="1" x14ac:dyDescent="0.3">
      <c r="A56" s="8"/>
      <c r="B56" s="9"/>
      <c r="C56" s="9"/>
      <c r="D56" s="9"/>
      <c r="E56" s="10">
        <v>0.58179999999999998</v>
      </c>
      <c r="F56" s="9">
        <f>C56/4</f>
        <v>0</v>
      </c>
      <c r="G56" s="9">
        <f>D56/7.5</f>
        <v>0</v>
      </c>
      <c r="H56" s="9">
        <f>B56/12.5</f>
        <v>0</v>
      </c>
      <c r="I56" s="9">
        <f>G56/0.93</f>
        <v>0</v>
      </c>
      <c r="J56" s="9">
        <f>G56/0.92</f>
        <v>0</v>
      </c>
      <c r="K56" s="9">
        <f>G56/0.88</f>
        <v>0</v>
      </c>
      <c r="L56" s="9">
        <f>G56/0.84</f>
        <v>0</v>
      </c>
      <c r="M56" s="11"/>
      <c r="N56" s="9"/>
      <c r="O56" s="24"/>
      <c r="P56" s="9"/>
      <c r="Q56" s="24"/>
      <c r="R56" s="9"/>
      <c r="S56" s="12"/>
      <c r="T56" s="25"/>
      <c r="V56" s="23"/>
      <c r="W56" s="99"/>
    </row>
    <row r="57" spans="1:23" ht="17.100000000000001" customHeight="1" x14ac:dyDescent="0.3">
      <c r="A57" s="14"/>
      <c r="B57" s="15"/>
      <c r="C57" s="15"/>
      <c r="D57" s="15"/>
      <c r="E57" s="16"/>
      <c r="F57" s="15"/>
      <c r="G57" s="15"/>
      <c r="H57" s="15"/>
      <c r="I57" s="15"/>
      <c r="J57" s="15"/>
      <c r="K57" s="15"/>
      <c r="L57" s="15"/>
      <c r="M57" s="30" t="s">
        <v>48</v>
      </c>
      <c r="N57" s="15"/>
      <c r="O57" s="15"/>
      <c r="P57" s="15"/>
      <c r="Q57" s="15"/>
      <c r="R57" s="15"/>
      <c r="S57" s="15"/>
      <c r="T57" s="15"/>
      <c r="U57" s="15"/>
      <c r="V57" s="17"/>
      <c r="W57" s="99"/>
    </row>
    <row r="58" spans="1:23" ht="17.100000000000001" customHeight="1" x14ac:dyDescent="0.3">
      <c r="A58" s="8" t="s">
        <v>76</v>
      </c>
      <c r="B58" s="9">
        <v>1.1574074074074075E-2</v>
      </c>
      <c r="C58" s="9">
        <v>3.5879629629629629E-3</v>
      </c>
      <c r="D58" s="9">
        <f t="shared" ref="D58" si="31">B58*E58</f>
        <v>6.7337962962962968E-3</v>
      </c>
      <c r="E58" s="10">
        <v>0.58179999999999998</v>
      </c>
      <c r="F58" s="9">
        <f t="shared" ref="F58:F66" si="32">C58/4</f>
        <v>8.9699074074074073E-4</v>
      </c>
      <c r="G58" s="9">
        <f t="shared" ref="G58:G66" si="33">D58/7.5</f>
        <v>8.9783950617283953E-4</v>
      </c>
      <c r="H58" s="9">
        <f t="shared" ref="H58:H66" si="34">B58/12.5</f>
        <v>9.2592592592592596E-4</v>
      </c>
      <c r="I58" s="9">
        <f t="shared" ref="I58:I66" si="35">G58/0.93</f>
        <v>9.6541882384176294E-4</v>
      </c>
      <c r="J58" s="9">
        <f t="shared" ref="J58:J66" si="36">G58/0.92</f>
        <v>9.759125067096082E-4</v>
      </c>
      <c r="K58" s="9">
        <f t="shared" ref="K58:K66" si="37">G58/0.88</f>
        <v>1.0202721661054994E-3</v>
      </c>
      <c r="L58" s="9">
        <f t="shared" ref="L58:L66" si="38">G58/0.84</f>
        <v>1.0688565549676662E-3</v>
      </c>
      <c r="M58" s="11"/>
      <c r="N58" s="9"/>
      <c r="O58" s="24"/>
      <c r="P58" s="9"/>
      <c r="Q58" s="24"/>
      <c r="R58" s="9"/>
      <c r="S58" s="12"/>
      <c r="V58" s="23" t="s">
        <v>24</v>
      </c>
      <c r="W58" s="99"/>
    </row>
    <row r="59" spans="1:23" ht="17.100000000000001" customHeight="1" x14ac:dyDescent="0.3">
      <c r="A59" s="8" t="s">
        <v>77</v>
      </c>
      <c r="B59" s="9">
        <v>1.0416666666666666E-2</v>
      </c>
      <c r="C59" s="9">
        <v>2.9513888888888888E-3</v>
      </c>
      <c r="D59" s="9">
        <f t="shared" ref="D59:D66" si="39">B59*E59</f>
        <v>6.0604166666666662E-3</v>
      </c>
      <c r="E59" s="10">
        <v>0.58179999999999998</v>
      </c>
      <c r="F59" s="9">
        <f t="shared" si="32"/>
        <v>7.378472222222222E-4</v>
      </c>
      <c r="G59" s="9">
        <f t="shared" si="33"/>
        <v>8.0805555555555546E-4</v>
      </c>
      <c r="H59" s="9">
        <f t="shared" si="34"/>
        <v>8.3333333333333328E-4</v>
      </c>
      <c r="I59" s="9">
        <f t="shared" si="35"/>
        <v>8.6887694145758646E-4</v>
      </c>
      <c r="J59" s="9">
        <f t="shared" si="36"/>
        <v>8.7832125603864715E-4</v>
      </c>
      <c r="K59" s="9">
        <f t="shared" si="37"/>
        <v>9.1824494949494938E-4</v>
      </c>
      <c r="L59" s="9">
        <f t="shared" si="38"/>
        <v>9.6197089947089938E-4</v>
      </c>
      <c r="M59" s="95"/>
      <c r="N59" s="9"/>
      <c r="O59" s="24"/>
      <c r="P59" s="9"/>
      <c r="Q59" s="24"/>
      <c r="R59" s="9"/>
      <c r="S59" s="12"/>
      <c r="V59" s="23" t="s">
        <v>26</v>
      </c>
      <c r="W59" s="99"/>
    </row>
    <row r="60" spans="1:23" ht="17.100000000000001" customHeight="1" x14ac:dyDescent="0.3">
      <c r="A60" s="8" t="s">
        <v>78</v>
      </c>
      <c r="B60" s="9">
        <v>1.1574074074074075E-2</v>
      </c>
      <c r="C60" s="9">
        <v>3.2986111111111111E-3</v>
      </c>
      <c r="D60" s="9">
        <f t="shared" si="39"/>
        <v>6.7337962962962968E-3</v>
      </c>
      <c r="E60" s="10">
        <v>0.58179999999999998</v>
      </c>
      <c r="F60" s="9">
        <f t="shared" si="32"/>
        <v>8.2465277777777778E-4</v>
      </c>
      <c r="G60" s="9">
        <f t="shared" si="33"/>
        <v>8.9783950617283953E-4</v>
      </c>
      <c r="H60" s="9">
        <f t="shared" si="34"/>
        <v>9.2592592592592596E-4</v>
      </c>
      <c r="I60" s="9">
        <f t="shared" si="35"/>
        <v>9.6541882384176294E-4</v>
      </c>
      <c r="J60" s="9">
        <f t="shared" si="36"/>
        <v>9.759125067096082E-4</v>
      </c>
      <c r="K60" s="9">
        <f t="shared" si="37"/>
        <v>1.0202721661054994E-3</v>
      </c>
      <c r="L60" s="9">
        <f t="shared" si="38"/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29</v>
      </c>
      <c r="W60" s="99"/>
    </row>
    <row r="61" spans="1:23" ht="17.100000000000001" customHeight="1" x14ac:dyDescent="0.3">
      <c r="A61" s="8" t="s">
        <v>79</v>
      </c>
      <c r="B61" s="9">
        <v>1.1458333333333334E-2</v>
      </c>
      <c r="C61" s="9">
        <v>3.2986111111111111E-3</v>
      </c>
      <c r="D61" s="9">
        <f t="shared" si="39"/>
        <v>6.6664583333333333E-3</v>
      </c>
      <c r="E61" s="10">
        <v>0.58179999999999998</v>
      </c>
      <c r="F61" s="9">
        <f t="shared" si="32"/>
        <v>8.2465277777777778E-4</v>
      </c>
      <c r="G61" s="9">
        <f t="shared" si="33"/>
        <v>8.888611111111111E-4</v>
      </c>
      <c r="H61" s="9">
        <f t="shared" si="34"/>
        <v>9.1666666666666676E-4</v>
      </c>
      <c r="I61" s="9">
        <f t="shared" si="35"/>
        <v>9.5576463560334524E-4</v>
      </c>
      <c r="J61" s="9">
        <f t="shared" si="36"/>
        <v>9.6615338164251206E-4</v>
      </c>
      <c r="K61" s="9">
        <f t="shared" si="37"/>
        <v>1.0100694444444445E-3</v>
      </c>
      <c r="L61" s="9">
        <f t="shared" si="38"/>
        <v>1.0581679894179894E-3</v>
      </c>
      <c r="M61" s="11"/>
      <c r="N61" s="9"/>
      <c r="O61" s="24"/>
      <c r="P61" s="9"/>
      <c r="Q61" s="24"/>
      <c r="R61" s="9"/>
      <c r="S61" s="12"/>
      <c r="V61" s="23" t="s">
        <v>29</v>
      </c>
      <c r="W61" s="99"/>
    </row>
    <row r="62" spans="1:23" ht="17.100000000000001" customHeight="1" x14ac:dyDescent="0.3">
      <c r="A62" s="8" t="s">
        <v>80</v>
      </c>
      <c r="B62" s="9">
        <v>1.0127314814814815E-2</v>
      </c>
      <c r="C62" s="9">
        <v>2.8935185185185188E-3</v>
      </c>
      <c r="D62" s="9">
        <f t="shared" si="39"/>
        <v>5.8920717592592592E-3</v>
      </c>
      <c r="E62" s="10">
        <v>0.58179999999999998</v>
      </c>
      <c r="F62" s="9">
        <f t="shared" si="32"/>
        <v>7.233796296296297E-4</v>
      </c>
      <c r="G62" s="9">
        <f t="shared" si="33"/>
        <v>7.8560956790123455E-4</v>
      </c>
      <c r="H62" s="9">
        <f t="shared" si="34"/>
        <v>8.1018518518518516E-4</v>
      </c>
      <c r="I62" s="9">
        <f t="shared" si="35"/>
        <v>8.4474147086154245E-4</v>
      </c>
      <c r="J62" s="9">
        <f t="shared" si="36"/>
        <v>8.5392344337090708E-4</v>
      </c>
      <c r="K62" s="9">
        <f t="shared" si="37"/>
        <v>8.9273814534231199E-4</v>
      </c>
      <c r="L62" s="9">
        <f t="shared" si="38"/>
        <v>9.3524948559670779E-4</v>
      </c>
      <c r="M62" s="11"/>
      <c r="N62" s="9"/>
      <c r="O62" s="24"/>
      <c r="P62" s="9"/>
      <c r="Q62" s="24"/>
      <c r="R62" s="9"/>
      <c r="S62" s="12"/>
      <c r="T62" s="25"/>
      <c r="V62" s="23" t="s">
        <v>34</v>
      </c>
      <c r="W62" s="99"/>
    </row>
    <row r="63" spans="1:23" ht="17.100000000000001" customHeight="1" x14ac:dyDescent="0.3">
      <c r="A63" s="8" t="s">
        <v>81</v>
      </c>
      <c r="B63" s="9">
        <v>1.1111111111111112E-2</v>
      </c>
      <c r="C63" s="9">
        <v>3.1249999999999997E-3</v>
      </c>
      <c r="D63" s="9">
        <f t="shared" si="39"/>
        <v>6.4644444444444445E-3</v>
      </c>
      <c r="E63" s="10">
        <v>0.58179999999999998</v>
      </c>
      <c r="F63" s="9">
        <f t="shared" si="32"/>
        <v>7.8124999999999993E-4</v>
      </c>
      <c r="G63" s="9">
        <f t="shared" si="33"/>
        <v>8.6192592592592592E-4</v>
      </c>
      <c r="H63" s="9">
        <f t="shared" si="34"/>
        <v>8.8888888888888893E-4</v>
      </c>
      <c r="I63" s="9">
        <f t="shared" si="35"/>
        <v>9.2680207088809239E-4</v>
      </c>
      <c r="J63" s="9">
        <f t="shared" si="36"/>
        <v>9.3687600644122375E-4</v>
      </c>
      <c r="K63" s="9">
        <f t="shared" si="37"/>
        <v>9.7946127946127947E-4</v>
      </c>
      <c r="L63" s="9">
        <f t="shared" si="38"/>
        <v>1.0261022927689596E-3</v>
      </c>
      <c r="M63" s="11"/>
      <c r="N63" s="9"/>
      <c r="O63" s="24"/>
      <c r="P63" s="9"/>
      <c r="Q63" s="24"/>
      <c r="R63" s="9"/>
      <c r="S63" s="12"/>
      <c r="T63" s="25"/>
      <c r="V63" s="23" t="s">
        <v>34</v>
      </c>
      <c r="W63" s="99"/>
    </row>
    <row r="64" spans="1:23" ht="17.100000000000001" customHeight="1" x14ac:dyDescent="0.3">
      <c r="A64" s="8" t="s">
        <v>82</v>
      </c>
      <c r="B64" s="9">
        <v>1.1226851851851854E-2</v>
      </c>
      <c r="C64" s="9">
        <v>3.2407407407407406E-3</v>
      </c>
      <c r="D64" s="9">
        <f t="shared" si="39"/>
        <v>6.5317824074074089E-3</v>
      </c>
      <c r="E64" s="10">
        <v>0.58179999999999998</v>
      </c>
      <c r="F64" s="9">
        <f t="shared" si="32"/>
        <v>8.1018518518518516E-4</v>
      </c>
      <c r="G64" s="9">
        <f t="shared" si="33"/>
        <v>8.7090432098765457E-4</v>
      </c>
      <c r="H64" s="9">
        <f t="shared" si="34"/>
        <v>8.9814814814814835E-4</v>
      </c>
      <c r="I64" s="9">
        <f t="shared" si="35"/>
        <v>9.3645625912651019E-4</v>
      </c>
      <c r="J64" s="9">
        <f t="shared" si="36"/>
        <v>9.4663513150832011E-4</v>
      </c>
      <c r="K64" s="9">
        <f t="shared" si="37"/>
        <v>9.8966400112233477E-4</v>
      </c>
      <c r="L64" s="9">
        <f t="shared" si="38"/>
        <v>1.0367908583186363E-3</v>
      </c>
      <c r="M64" s="95"/>
      <c r="N64" s="9"/>
      <c r="O64" s="24"/>
      <c r="P64" s="9"/>
      <c r="Q64" s="24"/>
      <c r="R64" s="9"/>
      <c r="S64" s="12"/>
      <c r="T64" s="25"/>
      <c r="V64" s="23" t="s">
        <v>34</v>
      </c>
      <c r="W64" s="99"/>
    </row>
    <row r="65" spans="1:23" ht="17.100000000000001" customHeight="1" x14ac:dyDescent="0.3">
      <c r="A65" s="8" t="s">
        <v>83</v>
      </c>
      <c r="B65" s="9">
        <v>1.1921296296296298E-2</v>
      </c>
      <c r="C65" s="9">
        <v>3.472222222222222E-3</v>
      </c>
      <c r="D65" s="9">
        <f t="shared" si="39"/>
        <v>6.9358101851851863E-3</v>
      </c>
      <c r="E65" s="10">
        <v>0.58179999999999998</v>
      </c>
      <c r="F65" s="9">
        <f t="shared" si="32"/>
        <v>8.6805555555555551E-4</v>
      </c>
      <c r="G65" s="9">
        <f t="shared" si="33"/>
        <v>9.2477469135802482E-4</v>
      </c>
      <c r="H65" s="9">
        <f t="shared" si="34"/>
        <v>9.5370370370370379E-4</v>
      </c>
      <c r="I65" s="9">
        <f t="shared" si="35"/>
        <v>9.943813885570159E-4</v>
      </c>
      <c r="J65" s="9">
        <f t="shared" si="36"/>
        <v>1.0051898819108964E-3</v>
      </c>
      <c r="K65" s="9">
        <f t="shared" si="37"/>
        <v>1.0508803310886646E-3</v>
      </c>
      <c r="L65" s="9">
        <f t="shared" si="38"/>
        <v>1.1009222516166963E-3</v>
      </c>
      <c r="M65" s="95"/>
      <c r="N65" s="9"/>
      <c r="O65" s="24"/>
      <c r="P65" s="9"/>
      <c r="Q65" s="24"/>
      <c r="R65" s="9"/>
      <c r="S65" s="12"/>
      <c r="T65" s="25"/>
      <c r="V65" s="23" t="s">
        <v>34</v>
      </c>
      <c r="W65" s="99"/>
    </row>
    <row r="66" spans="1:23" ht="17.100000000000001" customHeight="1" thickBot="1" x14ac:dyDescent="0.35">
      <c r="A66" s="8" t="s">
        <v>84</v>
      </c>
      <c r="B66" s="9">
        <v>1.0011574074074074E-2</v>
      </c>
      <c r="C66" s="9">
        <v>2.8935185185185188E-3</v>
      </c>
      <c r="D66" s="9">
        <f t="shared" si="39"/>
        <v>5.8247337962962957E-3</v>
      </c>
      <c r="E66" s="10">
        <v>0.58179999999999998</v>
      </c>
      <c r="F66" s="9">
        <f t="shared" si="32"/>
        <v>7.233796296296297E-4</v>
      </c>
      <c r="G66" s="9">
        <f t="shared" si="33"/>
        <v>7.7663117283950612E-4</v>
      </c>
      <c r="H66" s="9">
        <f t="shared" si="34"/>
        <v>8.0092592592592585E-4</v>
      </c>
      <c r="I66" s="9">
        <f t="shared" si="35"/>
        <v>8.3508728262312486E-4</v>
      </c>
      <c r="J66" s="9">
        <f t="shared" si="36"/>
        <v>8.4416431830381094E-4</v>
      </c>
      <c r="K66" s="9">
        <f t="shared" si="37"/>
        <v>8.825354236812569E-4</v>
      </c>
      <c r="L66" s="9">
        <f t="shared" si="38"/>
        <v>9.2456092004703113E-4</v>
      </c>
      <c r="M66" s="95"/>
      <c r="N66" s="9"/>
      <c r="O66" s="24"/>
      <c r="P66" s="9"/>
      <c r="Q66" s="24"/>
      <c r="R66" s="9"/>
      <c r="S66" s="12"/>
      <c r="T66" s="25"/>
      <c r="V66" s="23" t="s">
        <v>34</v>
      </c>
      <c r="W66" s="100"/>
    </row>
    <row r="67" spans="1:23" ht="17.100000000000001" customHeight="1" x14ac:dyDescent="0.3">
      <c r="A67" s="14" t="s">
        <v>0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85</v>
      </c>
      <c r="N67" s="15" t="s">
        <v>86</v>
      </c>
      <c r="O67" s="15" t="s">
        <v>87</v>
      </c>
      <c r="P67" s="15" t="s">
        <v>88</v>
      </c>
      <c r="Q67" s="15" t="s">
        <v>16</v>
      </c>
      <c r="R67" s="15" t="s">
        <v>17</v>
      </c>
      <c r="S67" s="15" t="s">
        <v>18</v>
      </c>
      <c r="T67" s="15" t="s">
        <v>19</v>
      </c>
      <c r="U67" s="15" t="s">
        <v>20</v>
      </c>
      <c r="V67" s="17" t="s">
        <v>21</v>
      </c>
      <c r="W67" s="98"/>
    </row>
    <row r="68" spans="1:23" ht="17.100000000000001" customHeight="1" x14ac:dyDescent="0.3">
      <c r="A68" s="8" t="s">
        <v>89</v>
      </c>
      <c r="B68" s="9">
        <v>1.0416666666666666E-2</v>
      </c>
      <c r="C68" s="9">
        <v>2.9513888888888888E-3</v>
      </c>
      <c r="D68" s="9">
        <f>B68*E68</f>
        <v>6.0604166666666662E-3</v>
      </c>
      <c r="E68" s="10">
        <v>0.58179999999999998</v>
      </c>
      <c r="F68" s="9">
        <f>C68/4</f>
        <v>7.378472222222222E-4</v>
      </c>
      <c r="G68" s="9">
        <f>D68/7.5</f>
        <v>8.0805555555555546E-4</v>
      </c>
      <c r="H68" s="9">
        <f>B68/12.5</f>
        <v>8.3333333333333328E-4</v>
      </c>
      <c r="I68" s="9">
        <f>G68/0.93</f>
        <v>8.6887694145758646E-4</v>
      </c>
      <c r="J68" s="9">
        <f>G68/0.92</f>
        <v>8.7832125603864715E-4</v>
      </c>
      <c r="K68" s="9">
        <f>G68/0.88</f>
        <v>9.1824494949494938E-4</v>
      </c>
      <c r="L68" s="9">
        <f>G68/0.84</f>
        <v>9.6197089947089938E-4</v>
      </c>
      <c r="M68" s="95"/>
      <c r="N68" s="9"/>
      <c r="O68" s="24"/>
      <c r="P68" s="9"/>
      <c r="Q68" s="24"/>
      <c r="R68" s="9"/>
      <c r="S68" s="12"/>
      <c r="U68" s="28"/>
      <c r="V68" s="23" t="s">
        <v>90</v>
      </c>
      <c r="W68" s="99"/>
    </row>
    <row r="69" spans="1:23" ht="17.100000000000001" customHeight="1" x14ac:dyDescent="0.3">
      <c r="A69" s="8" t="s">
        <v>91</v>
      </c>
      <c r="B69" s="9">
        <v>1.0763888888888891E-2</v>
      </c>
      <c r="C69" s="9">
        <v>3.1249999999999997E-3</v>
      </c>
      <c r="D69" s="9">
        <f>B69*E69</f>
        <v>6.2624305555555567E-3</v>
      </c>
      <c r="E69" s="10">
        <v>0.58179999999999998</v>
      </c>
      <c r="F69" s="9">
        <f>C69/4</f>
        <v>7.8124999999999993E-4</v>
      </c>
      <c r="G69" s="9">
        <f>D69/7.5</f>
        <v>8.3499074074074085E-4</v>
      </c>
      <c r="H69" s="9">
        <f>B69/12.5</f>
        <v>8.6111111111111121E-4</v>
      </c>
      <c r="I69" s="9">
        <f>G69/0.93</f>
        <v>8.9783950617283953E-4</v>
      </c>
      <c r="J69" s="9">
        <f>G69/0.92</f>
        <v>9.0759863123993567E-4</v>
      </c>
      <c r="K69" s="9">
        <f>G69/0.88</f>
        <v>9.4885311447811464E-4</v>
      </c>
      <c r="L69" s="9">
        <f>G69/0.84</f>
        <v>9.9403659611992969E-4</v>
      </c>
      <c r="M69" s="95"/>
      <c r="N69" s="9"/>
      <c r="O69" s="24"/>
      <c r="P69" s="9"/>
      <c r="Q69" s="24"/>
      <c r="R69" s="9"/>
      <c r="S69" s="12"/>
      <c r="V69" s="23" t="s">
        <v>26</v>
      </c>
      <c r="W69" s="99"/>
    </row>
    <row r="70" spans="1:23" ht="17.100000000000001" customHeight="1" x14ac:dyDescent="0.3">
      <c r="A70" s="8" t="s">
        <v>92</v>
      </c>
      <c r="B70" s="9">
        <v>1.064814814814815E-2</v>
      </c>
      <c r="C70" s="9">
        <v>3.2986111111111111E-3</v>
      </c>
      <c r="D70" s="9">
        <f>B70*E70</f>
        <v>6.1950925925925932E-3</v>
      </c>
      <c r="E70" s="10">
        <v>0.58179999999999998</v>
      </c>
      <c r="F70" s="9">
        <f>C70/4</f>
        <v>8.2465277777777778E-4</v>
      </c>
      <c r="G70" s="9">
        <f>D70/7.5</f>
        <v>8.2601234567901242E-4</v>
      </c>
      <c r="H70" s="9">
        <f>B70/12.5</f>
        <v>8.5185185185185201E-4</v>
      </c>
      <c r="I70" s="9">
        <f>G70/0.93</f>
        <v>8.8818531793442195E-4</v>
      </c>
      <c r="J70" s="9">
        <f>G70/0.92</f>
        <v>8.9783950617283953E-4</v>
      </c>
      <c r="K70" s="9">
        <f>G70/0.88</f>
        <v>9.3865039281705955E-4</v>
      </c>
      <c r="L70" s="9">
        <f>G70/0.84</f>
        <v>9.8334803057025292E-4</v>
      </c>
      <c r="M70" s="95"/>
      <c r="N70" s="9"/>
      <c r="O70" s="24"/>
      <c r="P70" s="9"/>
      <c r="Q70" s="24"/>
      <c r="R70" s="9"/>
      <c r="S70" s="12"/>
      <c r="V70" s="23" t="s">
        <v>26</v>
      </c>
      <c r="W70" s="99"/>
    </row>
    <row r="71" spans="1:23" ht="17.100000000000001" customHeight="1" x14ac:dyDescent="0.3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P71" s="25"/>
      <c r="Q71" s="25"/>
      <c r="R71" s="25"/>
      <c r="S71" s="25"/>
      <c r="V71" s="23"/>
      <c r="W71" s="99"/>
    </row>
    <row r="72" spans="1:23" ht="17.100000000000001" customHeight="1" x14ac:dyDescent="0.3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99"/>
    </row>
    <row r="73" spans="1:23" ht="17.100000000000001" customHeight="1" x14ac:dyDescent="0.3">
      <c r="A73" s="8" t="s">
        <v>93</v>
      </c>
      <c r="B73" s="9">
        <v>1.0416666666666666E-2</v>
      </c>
      <c r="C73" s="9">
        <v>2.9513888888888888E-3</v>
      </c>
      <c r="D73" s="9">
        <f>B73*E73</f>
        <v>6.0604166666666662E-3</v>
      </c>
      <c r="E73" s="10">
        <v>0.58179999999999998</v>
      </c>
      <c r="F73" s="9">
        <f>C73/4</f>
        <v>7.378472222222222E-4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/>
      <c r="N73" s="9"/>
      <c r="O73" s="24"/>
      <c r="P73" s="9"/>
      <c r="Q73" s="24"/>
      <c r="R73" s="9"/>
      <c r="S73" s="12"/>
      <c r="V73" s="23" t="s">
        <v>29</v>
      </c>
      <c r="W73" s="99"/>
    </row>
    <row r="74" spans="1:23" ht="17.100000000000001" customHeight="1" x14ac:dyDescent="0.3">
      <c r="A74" s="8" t="s">
        <v>94</v>
      </c>
      <c r="B74" s="9">
        <v>1.064814814814815E-2</v>
      </c>
      <c r="C74" s="9">
        <v>2.9513888888888888E-3</v>
      </c>
      <c r="D74" s="9">
        <f>B74*E74</f>
        <v>6.1950925925925932E-3</v>
      </c>
      <c r="E74" s="10">
        <v>0.58179999999999998</v>
      </c>
      <c r="F74" s="9">
        <f>C74/4</f>
        <v>7.378472222222222E-4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/>
      <c r="N74" s="9"/>
      <c r="O74" s="24"/>
      <c r="P74" s="9"/>
      <c r="Q74" s="24"/>
      <c r="R74" s="9"/>
      <c r="S74" s="12"/>
      <c r="V74" s="23" t="s">
        <v>29</v>
      </c>
      <c r="W74" s="99"/>
    </row>
    <row r="75" spans="1:23" ht="17.100000000000001" customHeight="1" x14ac:dyDescent="0.3">
      <c r="A75" s="8" t="s">
        <v>95</v>
      </c>
      <c r="B75" s="9">
        <v>1.0416666666666666E-2</v>
      </c>
      <c r="C75" s="9">
        <v>2.9513888888888888E-3</v>
      </c>
      <c r="D75" s="9">
        <f>B75*E75</f>
        <v>6.0604166666666662E-3</v>
      </c>
      <c r="E75" s="10">
        <v>0.58179999999999998</v>
      </c>
      <c r="F75" s="9">
        <f>C75/4</f>
        <v>7.378472222222222E-4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/>
      <c r="N75" s="9"/>
      <c r="O75" s="24"/>
      <c r="P75" s="9"/>
      <c r="Q75" s="24"/>
      <c r="R75" s="9"/>
      <c r="S75" s="12"/>
      <c r="T75" s="25"/>
      <c r="U75" s="26"/>
      <c r="V75" s="23" t="s">
        <v>29</v>
      </c>
      <c r="W75" s="99"/>
    </row>
    <row r="76" spans="1:23" ht="17.100000000000001" customHeight="1" x14ac:dyDescent="0.3">
      <c r="A76" s="8" t="s">
        <v>96</v>
      </c>
      <c r="B76" s="9">
        <v>1.0243055555555556E-2</v>
      </c>
      <c r="C76" s="9">
        <v>3.0092592592592588E-3</v>
      </c>
      <c r="D76" s="9">
        <f t="shared" ref="D76:D79" si="40">B76*E76</f>
        <v>5.9594097222222218E-3</v>
      </c>
      <c r="E76" s="10">
        <v>0.58179999999999998</v>
      </c>
      <c r="F76" s="9">
        <f t="shared" si="24"/>
        <v>7.5231481481481471E-4</v>
      </c>
      <c r="G76" s="9">
        <f t="shared" si="25"/>
        <v>7.9458796296296287E-4</v>
      </c>
      <c r="H76" s="9">
        <f t="shared" si="26"/>
        <v>8.1944444444444447E-4</v>
      </c>
      <c r="I76" s="9">
        <f t="shared" si="27"/>
        <v>8.5439565909996003E-4</v>
      </c>
      <c r="J76" s="9">
        <f t="shared" si="28"/>
        <v>8.636825684380031E-4</v>
      </c>
      <c r="K76" s="9">
        <f t="shared" si="29"/>
        <v>9.0294086700336686E-4</v>
      </c>
      <c r="L76" s="9">
        <f t="shared" si="30"/>
        <v>9.4593805114638445E-4</v>
      </c>
      <c r="M76" s="11"/>
      <c r="N76" s="9"/>
      <c r="O76" s="24"/>
      <c r="P76" s="9"/>
      <c r="Q76" s="24"/>
      <c r="R76" s="9"/>
      <c r="S76" s="12"/>
      <c r="T76" s="25"/>
      <c r="V76" s="23" t="s">
        <v>34</v>
      </c>
      <c r="W76" s="96"/>
    </row>
    <row r="77" spans="1:23" ht="17.100000000000001" customHeight="1" x14ac:dyDescent="0.3">
      <c r="A77" s="8" t="s">
        <v>97</v>
      </c>
      <c r="B77" s="9">
        <v>1.087962962962963E-2</v>
      </c>
      <c r="C77" s="9">
        <v>3.0671296296296297E-3</v>
      </c>
      <c r="D77" s="9">
        <f t="shared" si="40"/>
        <v>6.3297685185185184E-3</v>
      </c>
      <c r="E77" s="10">
        <v>0.58179999999999998</v>
      </c>
      <c r="F77" s="9">
        <f t="shared" si="24"/>
        <v>7.6678240740740743E-4</v>
      </c>
      <c r="G77" s="9">
        <f t="shared" si="25"/>
        <v>8.4396913580246917E-4</v>
      </c>
      <c r="H77" s="9">
        <f t="shared" si="26"/>
        <v>8.7037037037037042E-4</v>
      </c>
      <c r="I77" s="9">
        <f t="shared" si="27"/>
        <v>9.0749369441125711E-4</v>
      </c>
      <c r="J77" s="9">
        <f t="shared" si="28"/>
        <v>9.173577563070317E-4</v>
      </c>
      <c r="K77" s="9">
        <f t="shared" si="29"/>
        <v>9.5905583613916951E-4</v>
      </c>
      <c r="L77" s="9">
        <f t="shared" si="30"/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34</v>
      </c>
      <c r="W77" s="96"/>
    </row>
    <row r="78" spans="1:23" ht="17.100000000000001" customHeight="1" x14ac:dyDescent="0.3">
      <c r="A78" s="8" t="s">
        <v>98</v>
      </c>
      <c r="B78" s="9">
        <v>1.1111111111111112E-2</v>
      </c>
      <c r="C78" s="9">
        <v>3.1249999999999997E-3</v>
      </c>
      <c r="D78" s="9">
        <f t="shared" si="40"/>
        <v>6.4644444444444445E-3</v>
      </c>
      <c r="E78" s="10">
        <v>0.58179999999999998</v>
      </c>
      <c r="F78" s="9">
        <f t="shared" si="24"/>
        <v>7.8124999999999993E-4</v>
      </c>
      <c r="G78" s="9">
        <f t="shared" si="25"/>
        <v>8.6192592592592592E-4</v>
      </c>
      <c r="H78" s="9">
        <f t="shared" si="26"/>
        <v>8.8888888888888893E-4</v>
      </c>
      <c r="I78" s="9">
        <f t="shared" si="27"/>
        <v>9.2680207088809239E-4</v>
      </c>
      <c r="J78" s="9">
        <f t="shared" si="28"/>
        <v>9.3687600644122375E-4</v>
      </c>
      <c r="K78" s="9">
        <f t="shared" si="29"/>
        <v>9.7946127946127947E-4</v>
      </c>
      <c r="L78" s="9">
        <f t="shared" si="30"/>
        <v>1.0261022927689596E-3</v>
      </c>
      <c r="M78" s="11"/>
      <c r="N78" s="9"/>
      <c r="O78" s="24"/>
      <c r="P78" s="9"/>
      <c r="Q78" s="24"/>
      <c r="R78" s="9"/>
      <c r="S78" s="12"/>
      <c r="T78" s="25"/>
      <c r="V78" s="23" t="s">
        <v>34</v>
      </c>
      <c r="W78" s="96"/>
    </row>
    <row r="79" spans="1:23" ht="17.100000000000001" customHeight="1" x14ac:dyDescent="0.3">
      <c r="A79" s="8" t="s">
        <v>99</v>
      </c>
      <c r="B79" s="9">
        <v>1.1458333333333334E-2</v>
      </c>
      <c r="C79" s="9">
        <v>3.2407407407407406E-3</v>
      </c>
      <c r="D79" s="9">
        <f t="shared" si="40"/>
        <v>6.6664583333333333E-3</v>
      </c>
      <c r="E79" s="10">
        <v>0.58179999999999998</v>
      </c>
      <c r="F79" s="9">
        <f t="shared" si="24"/>
        <v>8.1018518518518516E-4</v>
      </c>
      <c r="G79" s="9">
        <f t="shared" si="25"/>
        <v>8.888611111111111E-4</v>
      </c>
      <c r="H79" s="9">
        <f t="shared" si="26"/>
        <v>9.1666666666666676E-4</v>
      </c>
      <c r="I79" s="9">
        <f t="shared" si="27"/>
        <v>9.5576463560334524E-4</v>
      </c>
      <c r="J79" s="9">
        <f t="shared" si="28"/>
        <v>9.6615338164251206E-4</v>
      </c>
      <c r="K79" s="9">
        <f t="shared" si="29"/>
        <v>1.0100694444444445E-3</v>
      </c>
      <c r="L79" s="9">
        <f t="shared" si="30"/>
        <v>1.0581679894179894E-3</v>
      </c>
      <c r="M79" s="11"/>
      <c r="N79" s="9"/>
      <c r="O79" s="24"/>
      <c r="P79" s="9"/>
      <c r="Q79" s="24"/>
      <c r="R79" s="9"/>
      <c r="S79" s="12"/>
      <c r="T79" s="25"/>
      <c r="V79" s="23" t="s">
        <v>34</v>
      </c>
      <c r="W79" s="96"/>
    </row>
    <row r="80" spans="1:23" ht="17.100000000000001" customHeight="1" x14ac:dyDescent="0.3">
      <c r="A80" s="8" t="s">
        <v>100</v>
      </c>
      <c r="B80" s="9">
        <v>9.780092592592592E-3</v>
      </c>
      <c r="C80" s="9">
        <v>2.8124999999999995E-3</v>
      </c>
      <c r="D80" s="9">
        <f t="shared" ref="D80:D91" si="41">B80*E80</f>
        <v>5.6900578703703696E-3</v>
      </c>
      <c r="E80" s="10">
        <v>0.58179999999999998</v>
      </c>
      <c r="F80" s="9">
        <f t="shared" ref="F80:F91" si="42">C80/4</f>
        <v>7.0312499999999987E-4</v>
      </c>
      <c r="G80" s="9">
        <f t="shared" ref="G80:G91" si="43">D80/7.5</f>
        <v>7.5867438271604926E-4</v>
      </c>
      <c r="H80" s="9">
        <f t="shared" ref="H80:H91" si="44">B80/12.5</f>
        <v>7.8240740740740734E-4</v>
      </c>
      <c r="I80" s="9">
        <f t="shared" ref="I80:I91" si="45">G80/0.93</f>
        <v>8.1577890614628948E-4</v>
      </c>
      <c r="J80" s="9">
        <f t="shared" ref="J80:J91" si="46">G80/0.92</f>
        <v>8.2464606816961877E-4</v>
      </c>
      <c r="K80" s="9">
        <f t="shared" ref="K80:K91" si="47">G80/0.88</f>
        <v>8.6212998035914683E-4</v>
      </c>
      <c r="L80" s="9">
        <f t="shared" ref="L80:L91" si="48">G80/0.84</f>
        <v>9.031837889476777E-4</v>
      </c>
      <c r="M80" s="11"/>
      <c r="N80" s="9"/>
      <c r="O80" s="24"/>
      <c r="P80" s="9"/>
      <c r="Q80" s="24"/>
      <c r="R80" s="9"/>
      <c r="S80" s="12"/>
      <c r="T80" s="25"/>
      <c r="V80" s="23" t="s">
        <v>34</v>
      </c>
      <c r="W80" s="96"/>
    </row>
    <row r="81" spans="1:23" ht="17.100000000000001" customHeight="1" x14ac:dyDescent="0.3">
      <c r="A81" s="8" t="s">
        <v>101</v>
      </c>
      <c r="B81" s="9">
        <v>1.0127314814814815E-2</v>
      </c>
      <c r="C81" s="9">
        <v>2.9513888888888888E-3</v>
      </c>
      <c r="D81" s="9">
        <f t="shared" si="41"/>
        <v>5.8920717592592592E-3</v>
      </c>
      <c r="E81" s="10">
        <v>0.58179999999999998</v>
      </c>
      <c r="F81" s="9">
        <f t="shared" si="42"/>
        <v>7.378472222222222E-4</v>
      </c>
      <c r="G81" s="9">
        <f t="shared" si="43"/>
        <v>7.8560956790123455E-4</v>
      </c>
      <c r="H81" s="9">
        <f t="shared" si="44"/>
        <v>8.1018518518518516E-4</v>
      </c>
      <c r="I81" s="9">
        <f t="shared" si="45"/>
        <v>8.4474147086154245E-4</v>
      </c>
      <c r="J81" s="9">
        <f t="shared" si="46"/>
        <v>8.5392344337090708E-4</v>
      </c>
      <c r="K81" s="9">
        <f t="shared" si="47"/>
        <v>8.9273814534231199E-4</v>
      </c>
      <c r="L81" s="9">
        <f t="shared" si="48"/>
        <v>9.3524948559670779E-4</v>
      </c>
      <c r="M81" s="95"/>
      <c r="N81" s="9"/>
      <c r="O81" s="24"/>
      <c r="P81" s="9"/>
      <c r="Q81" s="24"/>
      <c r="R81" s="9"/>
      <c r="S81" s="12"/>
      <c r="V81" s="23" t="s">
        <v>26</v>
      </c>
      <c r="W81" s="96"/>
    </row>
    <row r="82" spans="1:23" ht="17.100000000000001" customHeight="1" x14ac:dyDescent="0.3">
      <c r="A82" s="8" t="s">
        <v>102</v>
      </c>
      <c r="B82" s="9">
        <v>1.0127314814814815E-2</v>
      </c>
      <c r="C82" s="9">
        <v>2.9513888888888888E-3</v>
      </c>
      <c r="D82" s="9">
        <f t="shared" si="41"/>
        <v>5.8920717592592592E-3</v>
      </c>
      <c r="E82" s="10">
        <v>0.58179999999999998</v>
      </c>
      <c r="F82" s="9">
        <f t="shared" si="42"/>
        <v>7.378472222222222E-4</v>
      </c>
      <c r="G82" s="9">
        <f t="shared" si="43"/>
        <v>7.8560956790123455E-4</v>
      </c>
      <c r="H82" s="9">
        <f t="shared" si="44"/>
        <v>8.1018518518518516E-4</v>
      </c>
      <c r="I82" s="9">
        <f t="shared" si="45"/>
        <v>8.4474147086154245E-4</v>
      </c>
      <c r="J82" s="9">
        <f t="shared" si="46"/>
        <v>8.5392344337090708E-4</v>
      </c>
      <c r="K82" s="9">
        <f t="shared" si="47"/>
        <v>8.9273814534231199E-4</v>
      </c>
      <c r="L82" s="9">
        <f t="shared" si="48"/>
        <v>9.3524948559670779E-4</v>
      </c>
      <c r="M82" s="95"/>
      <c r="N82" s="9"/>
      <c r="O82" s="24"/>
      <c r="P82" s="9"/>
      <c r="Q82" s="24"/>
      <c r="R82" s="9"/>
      <c r="S82" s="12"/>
      <c r="V82" s="23" t="s">
        <v>26</v>
      </c>
      <c r="W82" s="96"/>
    </row>
    <row r="83" spans="1:23" ht="17.100000000000001" customHeight="1" x14ac:dyDescent="0.3">
      <c r="A83" s="8" t="s">
        <v>103</v>
      </c>
      <c r="B83" s="9">
        <v>1.064814814814815E-2</v>
      </c>
      <c r="C83" s="9">
        <v>3.1249999999999997E-3</v>
      </c>
      <c r="D83" s="9">
        <f t="shared" si="41"/>
        <v>6.1950925925925932E-3</v>
      </c>
      <c r="E83" s="10">
        <v>0.58179999999999998</v>
      </c>
      <c r="F83" s="9">
        <f t="shared" si="42"/>
        <v>7.8124999999999993E-4</v>
      </c>
      <c r="G83" s="9">
        <f t="shared" si="43"/>
        <v>8.2601234567901242E-4</v>
      </c>
      <c r="H83" s="9">
        <f t="shared" si="44"/>
        <v>8.5185185185185201E-4</v>
      </c>
      <c r="I83" s="9">
        <f t="shared" si="45"/>
        <v>8.8818531793442195E-4</v>
      </c>
      <c r="J83" s="9">
        <f t="shared" si="46"/>
        <v>8.9783950617283953E-4</v>
      </c>
      <c r="K83" s="9">
        <f t="shared" si="47"/>
        <v>9.3865039281705955E-4</v>
      </c>
      <c r="L83" s="9">
        <f t="shared" si="48"/>
        <v>9.8334803057025292E-4</v>
      </c>
      <c r="M83" s="95"/>
      <c r="N83" s="9"/>
      <c r="O83" s="24"/>
      <c r="P83" s="9"/>
      <c r="Q83" s="24"/>
      <c r="R83" s="9"/>
      <c r="S83" s="12"/>
      <c r="V83" s="23" t="s">
        <v>24</v>
      </c>
      <c r="W83" s="96"/>
    </row>
    <row r="84" spans="1:23" ht="17.100000000000001" customHeight="1" x14ac:dyDescent="0.3">
      <c r="A84" s="8" t="s">
        <v>104</v>
      </c>
      <c r="B84" s="9">
        <v>1.064814814814815E-2</v>
      </c>
      <c r="C84" s="9">
        <v>3.1828703703703702E-3</v>
      </c>
      <c r="D84" s="9">
        <f t="shared" si="41"/>
        <v>6.1950925925925932E-3</v>
      </c>
      <c r="E84" s="10">
        <v>0.58179999999999998</v>
      </c>
      <c r="F84" s="9">
        <f t="shared" si="42"/>
        <v>7.9571759259259255E-4</v>
      </c>
      <c r="G84" s="9">
        <f t="shared" si="43"/>
        <v>8.2601234567901242E-4</v>
      </c>
      <c r="H84" s="9">
        <f t="shared" si="44"/>
        <v>8.5185185185185201E-4</v>
      </c>
      <c r="I84" s="9">
        <f t="shared" si="45"/>
        <v>8.8818531793442195E-4</v>
      </c>
      <c r="J84" s="9">
        <f t="shared" si="46"/>
        <v>8.9783950617283953E-4</v>
      </c>
      <c r="K84" s="9">
        <f t="shared" si="47"/>
        <v>9.3865039281705955E-4</v>
      </c>
      <c r="L84" s="9">
        <f t="shared" si="48"/>
        <v>9.8334803057025292E-4</v>
      </c>
      <c r="M84" s="95"/>
      <c r="N84" s="9"/>
      <c r="O84" s="24"/>
      <c r="P84" s="9"/>
      <c r="Q84" s="24"/>
      <c r="R84" s="9"/>
      <c r="S84" s="12"/>
      <c r="V84" s="23" t="s">
        <v>24</v>
      </c>
      <c r="W84" s="96"/>
    </row>
    <row r="85" spans="1:23" ht="17.100000000000001" customHeight="1" x14ac:dyDescent="0.3">
      <c r="A85" s="8" t="s">
        <v>105</v>
      </c>
      <c r="B85" s="9">
        <v>1.0763888888888891E-2</v>
      </c>
      <c r="C85" s="9">
        <v>3.1249999999999997E-3</v>
      </c>
      <c r="D85" s="9">
        <f t="shared" si="41"/>
        <v>6.2624305555555567E-3</v>
      </c>
      <c r="E85" s="10">
        <v>0.58179999999999998</v>
      </c>
      <c r="F85" s="9">
        <f t="shared" si="42"/>
        <v>7.8124999999999993E-4</v>
      </c>
      <c r="G85" s="9">
        <f t="shared" si="43"/>
        <v>8.3499074074074085E-4</v>
      </c>
      <c r="H85" s="9">
        <f t="shared" si="44"/>
        <v>8.6111111111111121E-4</v>
      </c>
      <c r="I85" s="9">
        <f t="shared" si="45"/>
        <v>8.9783950617283953E-4</v>
      </c>
      <c r="J85" s="9">
        <f t="shared" si="46"/>
        <v>9.0759863123993567E-4</v>
      </c>
      <c r="K85" s="9">
        <f t="shared" si="47"/>
        <v>9.4885311447811464E-4</v>
      </c>
      <c r="L85" s="9">
        <f t="shared" si="48"/>
        <v>9.9403659611992969E-4</v>
      </c>
      <c r="M85" s="95"/>
      <c r="N85" s="9"/>
      <c r="O85" s="24"/>
      <c r="P85" s="9"/>
      <c r="Q85" s="24"/>
      <c r="R85" s="9"/>
      <c r="S85" s="12"/>
      <c r="V85" s="23" t="s">
        <v>24</v>
      </c>
      <c r="W85" s="101"/>
    </row>
    <row r="86" spans="1:23" ht="17.100000000000001" customHeight="1" x14ac:dyDescent="0.3">
      <c r="A86" s="8" t="s">
        <v>106</v>
      </c>
      <c r="B86" s="9">
        <v>1.0763888888888891E-2</v>
      </c>
      <c r="C86" s="9">
        <v>3.1828703703703702E-3</v>
      </c>
      <c r="D86" s="9">
        <f t="shared" si="41"/>
        <v>6.2624305555555567E-3</v>
      </c>
      <c r="E86" s="10">
        <v>0.58179999999999998</v>
      </c>
      <c r="F86" s="9">
        <f t="shared" si="42"/>
        <v>7.9571759259259255E-4</v>
      </c>
      <c r="G86" s="9">
        <f t="shared" si="43"/>
        <v>8.3499074074074085E-4</v>
      </c>
      <c r="H86" s="9">
        <f t="shared" si="44"/>
        <v>8.6111111111111121E-4</v>
      </c>
      <c r="I86" s="9">
        <f t="shared" si="45"/>
        <v>8.9783950617283953E-4</v>
      </c>
      <c r="J86" s="9">
        <f t="shared" si="46"/>
        <v>9.0759863123993567E-4</v>
      </c>
      <c r="K86" s="9">
        <f t="shared" si="47"/>
        <v>9.4885311447811464E-4</v>
      </c>
      <c r="L86" s="9">
        <f t="shared" si="48"/>
        <v>9.9403659611992969E-4</v>
      </c>
      <c r="M86" s="11"/>
      <c r="N86" s="9"/>
      <c r="O86" s="24"/>
      <c r="P86" s="9"/>
      <c r="Q86" s="24"/>
      <c r="R86" s="9"/>
      <c r="S86" s="12"/>
      <c r="V86" s="23" t="s">
        <v>24</v>
      </c>
      <c r="W86" s="101"/>
    </row>
    <row r="87" spans="1:23" ht="17.100000000000001" customHeight="1" x14ac:dyDescent="0.3">
      <c r="A87" s="8" t="s">
        <v>107</v>
      </c>
      <c r="B87" s="9">
        <v>1.0995370370370371E-2</v>
      </c>
      <c r="C87" s="9">
        <v>3.2986111111111111E-3</v>
      </c>
      <c r="D87" s="9">
        <f t="shared" si="41"/>
        <v>6.397106481481481E-3</v>
      </c>
      <c r="E87" s="10">
        <v>0.58179999999999998</v>
      </c>
      <c r="F87" s="9">
        <f t="shared" si="42"/>
        <v>8.2465277777777778E-4</v>
      </c>
      <c r="G87" s="9">
        <f t="shared" si="43"/>
        <v>8.5294753086419749E-4</v>
      </c>
      <c r="H87" s="9">
        <f t="shared" si="44"/>
        <v>8.7962962962962962E-4</v>
      </c>
      <c r="I87" s="9">
        <f t="shared" si="45"/>
        <v>9.171478826496747E-4</v>
      </c>
      <c r="J87" s="9">
        <f t="shared" si="46"/>
        <v>9.2711688137412762E-4</v>
      </c>
      <c r="K87" s="9">
        <f t="shared" si="47"/>
        <v>9.6925855780022438E-4</v>
      </c>
      <c r="L87" s="9">
        <f t="shared" si="48"/>
        <v>1.0154137272192828E-3</v>
      </c>
      <c r="M87" s="11"/>
      <c r="N87" s="9"/>
      <c r="O87" s="24"/>
      <c r="P87" s="9"/>
      <c r="Q87" s="24"/>
      <c r="R87" s="9"/>
      <c r="S87" s="12"/>
      <c r="V87" s="23" t="s">
        <v>26</v>
      </c>
      <c r="W87" s="101"/>
    </row>
    <row r="88" spans="1:23" ht="17.100000000000001" customHeight="1" x14ac:dyDescent="0.3">
      <c r="A88" s="8" t="s">
        <v>108</v>
      </c>
      <c r="B88" s="9">
        <v>1.0995370370370371E-2</v>
      </c>
      <c r="C88" s="9">
        <v>3.2986111111111111E-3</v>
      </c>
      <c r="D88" s="9">
        <f t="shared" si="41"/>
        <v>6.397106481481481E-3</v>
      </c>
      <c r="E88" s="10">
        <v>0.58179999999999998</v>
      </c>
      <c r="F88" s="9">
        <f t="shared" si="42"/>
        <v>8.2465277777777778E-4</v>
      </c>
      <c r="G88" s="9">
        <f t="shared" si="43"/>
        <v>8.5294753086419749E-4</v>
      </c>
      <c r="H88" s="9">
        <f t="shared" si="44"/>
        <v>8.7962962962962962E-4</v>
      </c>
      <c r="I88" s="9">
        <f t="shared" si="45"/>
        <v>9.171478826496747E-4</v>
      </c>
      <c r="J88" s="9">
        <f t="shared" si="46"/>
        <v>9.2711688137412762E-4</v>
      </c>
      <c r="K88" s="9">
        <f t="shared" si="47"/>
        <v>9.6925855780022438E-4</v>
      </c>
      <c r="L88" s="9">
        <f t="shared" si="48"/>
        <v>1.0154137272192828E-3</v>
      </c>
      <c r="M88" s="11"/>
      <c r="N88" s="9"/>
      <c r="O88" s="24"/>
      <c r="P88" s="9"/>
      <c r="Q88" s="24"/>
      <c r="R88" s="9"/>
      <c r="S88" s="12"/>
      <c r="V88" s="23" t="s">
        <v>26</v>
      </c>
      <c r="W88" s="101"/>
    </row>
    <row r="89" spans="1:23" ht="17.100000000000001" customHeight="1" x14ac:dyDescent="0.3">
      <c r="A89" s="8" t="s">
        <v>109</v>
      </c>
      <c r="B89" s="9">
        <v>1.0011574074074074E-2</v>
      </c>
      <c r="C89" s="9">
        <v>3.1249999999999997E-3</v>
      </c>
      <c r="D89" s="9">
        <f t="shared" si="41"/>
        <v>5.8247337962962957E-3</v>
      </c>
      <c r="E89" s="10">
        <v>0.58179999999999998</v>
      </c>
      <c r="F89" s="9">
        <f t="shared" si="42"/>
        <v>7.8124999999999993E-4</v>
      </c>
      <c r="G89" s="9">
        <f t="shared" si="43"/>
        <v>7.7663117283950612E-4</v>
      </c>
      <c r="H89" s="9">
        <f t="shared" si="44"/>
        <v>8.0092592592592585E-4</v>
      </c>
      <c r="I89" s="9">
        <f t="shared" si="45"/>
        <v>8.3508728262312486E-4</v>
      </c>
      <c r="J89" s="9">
        <f t="shared" si="46"/>
        <v>8.4416431830381094E-4</v>
      </c>
      <c r="K89" s="9">
        <f t="shared" si="47"/>
        <v>8.825354236812569E-4</v>
      </c>
      <c r="L89" s="9">
        <f t="shared" si="48"/>
        <v>9.2456092004703113E-4</v>
      </c>
      <c r="M89" s="11"/>
      <c r="N89" s="9"/>
      <c r="O89" s="24"/>
      <c r="P89" s="9"/>
      <c r="Q89" s="24"/>
      <c r="R89" s="9"/>
      <c r="S89" s="12"/>
      <c r="V89" s="23" t="s">
        <v>26</v>
      </c>
      <c r="W89" s="101"/>
    </row>
    <row r="90" spans="1:23" ht="17.100000000000001" customHeight="1" x14ac:dyDescent="0.3">
      <c r="A90" s="8" t="s">
        <v>110</v>
      </c>
      <c r="B90" s="9">
        <v>1.0011574074074074E-2</v>
      </c>
      <c r="C90" s="9">
        <v>2.9513888888888888E-3</v>
      </c>
      <c r="D90" s="9">
        <f t="shared" si="41"/>
        <v>5.8247337962962957E-3</v>
      </c>
      <c r="E90" s="10">
        <v>0.58179999999999998</v>
      </c>
      <c r="F90" s="9">
        <f t="shared" si="42"/>
        <v>7.378472222222222E-4</v>
      </c>
      <c r="G90" s="9">
        <f t="shared" si="43"/>
        <v>7.7663117283950612E-4</v>
      </c>
      <c r="H90" s="9">
        <f t="shared" si="44"/>
        <v>8.0092592592592585E-4</v>
      </c>
      <c r="I90" s="9">
        <f t="shared" si="45"/>
        <v>8.3508728262312486E-4</v>
      </c>
      <c r="J90" s="9">
        <f t="shared" si="46"/>
        <v>8.4416431830381094E-4</v>
      </c>
      <c r="K90" s="9">
        <f t="shared" si="47"/>
        <v>8.825354236812569E-4</v>
      </c>
      <c r="L90" s="9">
        <f t="shared" si="48"/>
        <v>9.2456092004703113E-4</v>
      </c>
      <c r="M90" s="11"/>
      <c r="N90" s="9"/>
      <c r="O90" s="24"/>
      <c r="P90" s="9"/>
      <c r="Q90" s="24"/>
      <c r="R90" s="9"/>
      <c r="S90" s="12"/>
      <c r="V90" s="23" t="s">
        <v>24</v>
      </c>
      <c r="W90" s="101"/>
    </row>
    <row r="91" spans="1:23" ht="17.100000000000001" customHeight="1" x14ac:dyDescent="0.3">
      <c r="A91" s="8" t="s">
        <v>111</v>
      </c>
      <c r="B91" s="9">
        <v>1.0243055555555556E-2</v>
      </c>
      <c r="C91" s="9">
        <v>2.9513888888888888E-3</v>
      </c>
      <c r="D91" s="9">
        <f t="shared" si="41"/>
        <v>5.9594097222222218E-3</v>
      </c>
      <c r="E91" s="10">
        <v>0.58179999999999998</v>
      </c>
      <c r="F91" s="9">
        <f t="shared" si="42"/>
        <v>7.378472222222222E-4</v>
      </c>
      <c r="G91" s="9">
        <f t="shared" si="43"/>
        <v>7.9458796296296287E-4</v>
      </c>
      <c r="H91" s="9">
        <f t="shared" si="44"/>
        <v>8.1944444444444447E-4</v>
      </c>
      <c r="I91" s="9">
        <f t="shared" si="45"/>
        <v>8.5439565909996003E-4</v>
      </c>
      <c r="J91" s="9">
        <f t="shared" si="46"/>
        <v>8.636825684380031E-4</v>
      </c>
      <c r="K91" s="9">
        <f t="shared" si="47"/>
        <v>9.0294086700336686E-4</v>
      </c>
      <c r="L91" s="9">
        <f t="shared" si="48"/>
        <v>9.4593805114638445E-4</v>
      </c>
      <c r="M91" s="11"/>
      <c r="N91" s="9"/>
      <c r="O91" s="24"/>
      <c r="P91" s="9"/>
      <c r="Q91" s="24"/>
      <c r="R91" s="9"/>
      <c r="S91" s="12"/>
      <c r="V91" s="23" t="s">
        <v>24</v>
      </c>
      <c r="W91" s="101"/>
    </row>
    <row r="92" spans="1:23" ht="17.100000000000001" customHeight="1" x14ac:dyDescent="0.3">
      <c r="A92" s="8"/>
      <c r="B92" s="9"/>
      <c r="C92" s="9"/>
      <c r="D92" s="9"/>
      <c r="E92" s="10"/>
      <c r="F92" s="9">
        <f t="shared" ref="F92:F93" si="49">C92/4</f>
        <v>0</v>
      </c>
      <c r="G92" s="9">
        <f t="shared" ref="G92:G93" si="50">D92/7.5</f>
        <v>0</v>
      </c>
      <c r="H92" s="9">
        <f t="shared" ref="H92:H93" si="51">B92/12.5</f>
        <v>0</v>
      </c>
      <c r="I92" s="9">
        <f t="shared" ref="I92:I93" si="52">G92/0.93</f>
        <v>0</v>
      </c>
      <c r="J92" s="9">
        <f t="shared" ref="J92:J93" si="53">G92/0.92</f>
        <v>0</v>
      </c>
      <c r="K92" s="9">
        <f t="shared" ref="K92:K93" si="54">G92/0.88</f>
        <v>0</v>
      </c>
      <c r="L92" s="9">
        <f t="shared" ref="L92:L93" si="55">G92/0.84</f>
        <v>0</v>
      </c>
      <c r="M92" s="11"/>
      <c r="P92" s="25"/>
      <c r="Q92" s="25"/>
      <c r="R92" s="25"/>
      <c r="S92" s="25"/>
      <c r="V92" s="23"/>
      <c r="W92" s="101"/>
    </row>
    <row r="93" spans="1:23" ht="17.100000000000001" customHeight="1" x14ac:dyDescent="0.3">
      <c r="A93" s="8"/>
      <c r="B93" s="9"/>
      <c r="C93" s="9"/>
      <c r="D93" s="9"/>
      <c r="E93" s="10"/>
      <c r="F93" s="9">
        <f t="shared" si="49"/>
        <v>0</v>
      </c>
      <c r="G93" s="9">
        <f t="shared" si="50"/>
        <v>0</v>
      </c>
      <c r="H93" s="9">
        <f t="shared" si="51"/>
        <v>0</v>
      </c>
      <c r="I93" s="9">
        <f t="shared" si="52"/>
        <v>0</v>
      </c>
      <c r="J93" s="9">
        <f t="shared" si="53"/>
        <v>0</v>
      </c>
      <c r="K93" s="9">
        <f t="shared" si="54"/>
        <v>0</v>
      </c>
      <c r="L93" s="9">
        <f t="shared" si="55"/>
        <v>0</v>
      </c>
      <c r="M93" s="11"/>
      <c r="P93" s="25"/>
      <c r="Q93" s="25"/>
      <c r="R93" s="25"/>
      <c r="S93" s="25"/>
      <c r="V93" s="23"/>
      <c r="W93" s="101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96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96"/>
    </row>
    <row r="96" spans="1:23" ht="17.100000000000001" customHeight="1" x14ac:dyDescent="0.3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6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6"/>
    </row>
    <row r="98" spans="1:23" ht="14.4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6"/>
    </row>
    <row r="99" spans="1:23" ht="15" customHeight="1" thickBo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06C-6416-4211-8DB7-55A9C0137A14}">
  <sheetPr>
    <pageSetUpPr fitToPage="1"/>
  </sheetPr>
  <dimension ref="A1:W99"/>
  <sheetViews>
    <sheetView workbookViewId="0">
      <selection activeCell="A8" sqref="A8:M15"/>
    </sheetView>
  </sheetViews>
  <sheetFormatPr defaultColWidth="8.6640625" defaultRowHeight="14.4" x14ac:dyDescent="0.3"/>
  <cols>
    <col min="1" max="1" width="19.5546875" customWidth="1"/>
    <col min="2" max="2" width="8.6640625" style="29" hidden="1" customWidth="1"/>
    <col min="3" max="3" width="10.109375" hidden="1" customWidth="1"/>
    <col min="4" max="4" width="8.6640625" style="29" hidden="1" customWidth="1"/>
    <col min="5" max="5" width="9.33203125" hidden="1" customWidth="1"/>
    <col min="6" max="6" width="8.6640625" hidden="1" customWidth="1"/>
    <col min="7" max="7" width="9.33203125" hidden="1" customWidth="1"/>
    <col min="8" max="9" width="8.6640625" hidden="1" customWidth="1"/>
    <col min="10" max="10" width="10.6640625" hidden="1" customWidth="1"/>
    <col min="11" max="11" width="11.44140625" hidden="1" customWidth="1"/>
    <col min="12" max="12" width="9.88671875" hidden="1" customWidth="1"/>
    <col min="13" max="19" width="10.109375" customWidth="1"/>
    <col min="20" max="21" width="8.6640625" customWidth="1"/>
    <col min="22" max="22" width="3.109375" customWidth="1"/>
    <col min="23" max="23" width="20.5546875" customWidth="1"/>
  </cols>
  <sheetData>
    <row r="1" spans="1:23" ht="14.4" customHeight="1" x14ac:dyDescent="0.3">
      <c r="A1" s="14" t="s">
        <v>112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113</v>
      </c>
      <c r="O1" s="6" t="s">
        <v>114</v>
      </c>
      <c r="P1" s="6" t="s">
        <v>115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98"/>
    </row>
    <row r="2" spans="1:23" ht="17.100000000000001" customHeight="1" x14ac:dyDescent="0.3">
      <c r="A2" s="8" t="s">
        <v>32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29</v>
      </c>
      <c r="W2" s="99"/>
    </row>
    <row r="3" spans="1:23" ht="17.100000000000001" customHeight="1" x14ac:dyDescent="0.3">
      <c r="A3" s="8" t="s">
        <v>28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29</v>
      </c>
      <c r="W3" s="99"/>
    </row>
    <row r="4" spans="1:23" ht="17.100000000000001" customHeight="1" x14ac:dyDescent="0.3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29</v>
      </c>
      <c r="W4" s="99"/>
    </row>
    <row r="5" spans="1:23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99"/>
    </row>
    <row r="6" spans="1:23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99"/>
    </row>
    <row r="7" spans="1:23" ht="17.100000000000001" customHeight="1" x14ac:dyDescent="0.3">
      <c r="A7" s="8" t="s">
        <v>38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34</v>
      </c>
      <c r="W7" s="99"/>
    </row>
    <row r="8" spans="1:23" ht="17.100000000000001" customHeight="1" x14ac:dyDescent="0.3">
      <c r="A8" s="8" t="s">
        <v>53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95" t="s">
        <v>116</v>
      </c>
      <c r="N8" s="9"/>
      <c r="O8" s="12"/>
      <c r="P8" s="9"/>
      <c r="Q8" s="12"/>
      <c r="R8" s="9"/>
      <c r="S8" s="12"/>
      <c r="T8" s="9"/>
      <c r="U8" s="9"/>
      <c r="V8" s="13" t="s">
        <v>34</v>
      </c>
      <c r="W8" s="99"/>
    </row>
    <row r="9" spans="1:23" ht="17.100000000000001" customHeight="1" x14ac:dyDescent="0.3">
      <c r="A9" s="8" t="s">
        <v>40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95"/>
      <c r="N9" s="9"/>
      <c r="O9" s="12"/>
      <c r="P9" s="9"/>
      <c r="Q9" s="12"/>
      <c r="R9" s="9"/>
      <c r="S9" s="12"/>
      <c r="T9" s="9"/>
      <c r="U9" s="9"/>
      <c r="V9" s="13" t="s">
        <v>34</v>
      </c>
      <c r="W9" s="99"/>
    </row>
    <row r="10" spans="1:23" ht="17.100000000000001" customHeight="1" x14ac:dyDescent="0.3">
      <c r="A10" s="8" t="s">
        <v>36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95"/>
      <c r="N10" s="9"/>
      <c r="O10" s="12"/>
      <c r="P10" s="9"/>
      <c r="Q10" s="12"/>
      <c r="R10" s="9"/>
      <c r="S10" s="12"/>
      <c r="T10" s="9"/>
      <c r="U10" s="9"/>
      <c r="V10" s="13" t="s">
        <v>34</v>
      </c>
      <c r="W10" s="99"/>
    </row>
    <row r="11" spans="1:23" ht="17.100000000000001" customHeight="1" x14ac:dyDescent="0.3">
      <c r="A11" s="8" t="s">
        <v>41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95"/>
      <c r="N11" s="9"/>
      <c r="O11" s="12"/>
      <c r="P11" s="9"/>
      <c r="Q11" s="12"/>
      <c r="R11" s="9"/>
      <c r="S11" s="12"/>
      <c r="T11" s="9"/>
      <c r="U11" s="9"/>
      <c r="V11" s="13" t="s">
        <v>34</v>
      </c>
      <c r="W11" s="99"/>
    </row>
    <row r="12" spans="1:23" ht="17.100000000000001" customHeight="1" x14ac:dyDescent="0.3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95"/>
      <c r="N12" s="9"/>
      <c r="O12" s="12"/>
      <c r="P12" s="9"/>
      <c r="Q12" s="12"/>
      <c r="R12" s="9"/>
      <c r="S12" s="12"/>
      <c r="T12" s="9"/>
      <c r="U12" s="9"/>
      <c r="V12" s="13" t="s">
        <v>34</v>
      </c>
      <c r="W12" s="99"/>
    </row>
    <row r="13" spans="1:23" ht="17.100000000000001" customHeight="1" x14ac:dyDescent="0.3">
      <c r="A13" s="8" t="s">
        <v>51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95" t="s">
        <v>117</v>
      </c>
      <c r="N13" s="9"/>
      <c r="O13" s="12"/>
      <c r="P13" s="9"/>
      <c r="Q13" s="12"/>
      <c r="R13" s="9"/>
      <c r="S13" s="12"/>
      <c r="T13" s="9"/>
      <c r="U13" s="9"/>
      <c r="V13" s="13" t="s">
        <v>34</v>
      </c>
      <c r="W13" s="99"/>
    </row>
    <row r="14" spans="1:23" ht="17.100000000000001" customHeight="1" x14ac:dyDescent="0.3">
      <c r="A14" s="8" t="s">
        <v>44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95"/>
      <c r="N14" s="9"/>
      <c r="O14" s="12"/>
      <c r="P14" s="9"/>
      <c r="Q14" s="12"/>
      <c r="R14" s="9"/>
      <c r="S14" s="12"/>
      <c r="T14" s="9"/>
      <c r="U14" s="9"/>
      <c r="V14" s="13" t="s">
        <v>34</v>
      </c>
      <c r="W14" s="99"/>
    </row>
    <row r="15" spans="1:23" ht="17.100000000000001" customHeight="1" x14ac:dyDescent="0.3">
      <c r="A15" s="8" t="s">
        <v>50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95" t="s">
        <v>117</v>
      </c>
      <c r="N15" s="9"/>
      <c r="O15" s="12"/>
      <c r="P15" s="9"/>
      <c r="Q15" s="12"/>
      <c r="R15" s="9"/>
      <c r="S15" s="12"/>
      <c r="T15" s="9"/>
      <c r="U15" s="9"/>
      <c r="V15" s="13" t="s">
        <v>34</v>
      </c>
      <c r="W15" s="99"/>
    </row>
    <row r="16" spans="1:23" ht="17.100000000000001" customHeight="1" x14ac:dyDescent="0.3">
      <c r="A16" s="8" t="s">
        <v>45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95"/>
      <c r="N16" s="9"/>
      <c r="O16" s="12"/>
      <c r="P16" s="9"/>
      <c r="Q16" s="12"/>
      <c r="R16" s="9"/>
      <c r="S16" s="12"/>
      <c r="T16" s="9"/>
      <c r="U16" s="9"/>
      <c r="V16" s="13" t="s">
        <v>34</v>
      </c>
      <c r="W16" s="99"/>
    </row>
    <row r="17" spans="1:23" ht="17.100000000000001" customHeight="1" x14ac:dyDescent="0.3">
      <c r="A17" s="8" t="s">
        <v>46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24</v>
      </c>
      <c r="W17" s="99"/>
    </row>
    <row r="18" spans="1:23" ht="17.100000000000001" customHeight="1" x14ac:dyDescent="0.3">
      <c r="A18" s="8" t="s">
        <v>25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26</v>
      </c>
      <c r="W18" s="99"/>
    </row>
    <row r="19" spans="1:23" ht="17.100000000000001" customHeight="1" x14ac:dyDescent="0.3">
      <c r="A19" s="8" t="s">
        <v>37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26</v>
      </c>
      <c r="W19" s="99"/>
    </row>
    <row r="20" spans="1:23" ht="17.100000000000001" customHeight="1" x14ac:dyDescent="0.3">
      <c r="A20" s="8" t="s">
        <v>49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26</v>
      </c>
      <c r="W20" s="99"/>
    </row>
    <row r="21" spans="1:23" ht="17.100000000000001" customHeight="1" x14ac:dyDescent="0.3">
      <c r="A21" s="8" t="s">
        <v>23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24</v>
      </c>
      <c r="W21" s="99"/>
    </row>
    <row r="22" spans="1:23" ht="17.100000000000001" customHeight="1" x14ac:dyDescent="0.3">
      <c r="A22" s="8" t="s">
        <v>27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26</v>
      </c>
      <c r="W22" s="99"/>
    </row>
    <row r="23" spans="1:23" ht="17.100000000000001" customHeight="1" x14ac:dyDescent="0.3">
      <c r="A23" s="8" t="s">
        <v>30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26</v>
      </c>
      <c r="W23" s="99"/>
    </row>
    <row r="24" spans="1:23" ht="17.100000000000001" customHeight="1" x14ac:dyDescent="0.3">
      <c r="A24" s="8" t="s">
        <v>47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24</v>
      </c>
      <c r="W24" s="99"/>
    </row>
    <row r="25" spans="1:23" ht="17.100000000000001" customHeight="1" x14ac:dyDescent="0.3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99"/>
    </row>
    <row r="26" spans="1:23" ht="17.100000000000001" customHeight="1" x14ac:dyDescent="0.3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99"/>
    </row>
    <row r="27" spans="1:23" ht="17.100000000000001" customHeight="1" x14ac:dyDescent="0.3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99"/>
    </row>
    <row r="28" spans="1:23" ht="17.100000000000001" customHeight="1" x14ac:dyDescent="0.3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99"/>
    </row>
    <row r="29" spans="1:23" ht="17.100000000000001" customHeight="1" x14ac:dyDescent="0.3">
      <c r="A29" s="8" t="s">
        <v>33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8"/>
      <c r="N29" s="9"/>
      <c r="O29" s="12"/>
      <c r="P29" s="9"/>
      <c r="Q29" s="12"/>
      <c r="R29" s="9"/>
      <c r="S29" s="12"/>
      <c r="T29" s="9"/>
      <c r="U29" s="9"/>
      <c r="V29" s="13" t="s">
        <v>34</v>
      </c>
      <c r="W29" s="99"/>
    </row>
    <row r="30" spans="1:23" ht="17.100000000000001" customHeight="1" x14ac:dyDescent="0.3">
      <c r="A30" s="8" t="s">
        <v>39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26</v>
      </c>
      <c r="W30" s="99"/>
    </row>
    <row r="31" spans="1:23" ht="17.100000000000001" customHeight="1" x14ac:dyDescent="0.3">
      <c r="A31" s="8" t="s">
        <v>118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24</v>
      </c>
      <c r="W31" s="99"/>
    </row>
    <row r="32" spans="1:23" ht="17.100000000000001" customHeight="1" x14ac:dyDescent="0.3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99"/>
    </row>
    <row r="33" spans="1:23" ht="15" customHeight="1" thickBot="1" x14ac:dyDescent="0.35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0"/>
    </row>
    <row r="34" spans="1:23" ht="15" customHeight="1" x14ac:dyDescent="0.3">
      <c r="A34" s="14" t="s">
        <v>112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113</v>
      </c>
      <c r="O34" s="6" t="s">
        <v>114</v>
      </c>
      <c r="P34" s="6" t="s">
        <v>115</v>
      </c>
      <c r="Q34" s="6" t="s">
        <v>17</v>
      </c>
      <c r="R34" s="6" t="s">
        <v>18</v>
      </c>
      <c r="S34" s="6" t="s">
        <v>54</v>
      </c>
      <c r="T34" s="2" t="s">
        <v>19</v>
      </c>
      <c r="U34" s="2" t="s">
        <v>20</v>
      </c>
      <c r="V34" s="22" t="s">
        <v>21</v>
      </c>
      <c r="W34" s="98"/>
    </row>
    <row r="35" spans="1:23" ht="17.100000000000001" customHeight="1" x14ac:dyDescent="0.3">
      <c r="A35" s="8" t="s">
        <v>93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/>
      <c r="N35" s="9"/>
      <c r="O35" s="24"/>
      <c r="P35" s="9"/>
      <c r="Q35" s="24"/>
      <c r="R35" s="9"/>
      <c r="S35" s="12"/>
      <c r="V35" s="23" t="s">
        <v>29</v>
      </c>
      <c r="W35" s="99"/>
    </row>
    <row r="36" spans="1:23" ht="17.100000000000001" customHeight="1" x14ac:dyDescent="0.3">
      <c r="A36" s="8" t="s">
        <v>94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/>
      <c r="N36" s="9"/>
      <c r="O36" s="24"/>
      <c r="P36" s="9"/>
      <c r="Q36" s="24"/>
      <c r="R36" s="9"/>
      <c r="S36" s="12"/>
      <c r="V36" s="23" t="s">
        <v>29</v>
      </c>
      <c r="W36" s="99"/>
    </row>
    <row r="37" spans="1:23" ht="17.100000000000001" customHeight="1" x14ac:dyDescent="0.3">
      <c r="A37" s="8" t="s">
        <v>95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/>
      <c r="N37" s="9"/>
      <c r="O37" s="24"/>
      <c r="P37" s="9"/>
      <c r="Q37" s="24"/>
      <c r="R37" s="9"/>
      <c r="S37" s="12"/>
      <c r="T37" s="25"/>
      <c r="U37" s="26"/>
      <c r="V37" s="23" t="s">
        <v>29</v>
      </c>
      <c r="W37" s="99"/>
    </row>
    <row r="38" spans="1:23" ht="17.100000000000001" customHeight="1" x14ac:dyDescent="0.3">
      <c r="A38" s="8" t="s">
        <v>70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/>
      <c r="N38" s="9"/>
      <c r="O38" s="24"/>
      <c r="P38" s="9"/>
      <c r="Q38" s="24"/>
      <c r="R38" s="9"/>
      <c r="S38" s="12"/>
      <c r="V38" s="23" t="s">
        <v>29</v>
      </c>
      <c r="W38" s="99"/>
    </row>
    <row r="39" spans="1:23" ht="17.100000000000001" customHeight="1" x14ac:dyDescent="0.3">
      <c r="A39" s="8" t="s">
        <v>71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/>
      <c r="N39" s="9"/>
      <c r="O39" s="24"/>
      <c r="P39" s="9"/>
      <c r="Q39" s="24"/>
      <c r="R39" s="9"/>
      <c r="S39" s="12"/>
      <c r="V39" s="23" t="s">
        <v>29</v>
      </c>
      <c r="W39" s="99"/>
    </row>
    <row r="40" spans="1:23" ht="17.100000000000001" customHeight="1" x14ac:dyDescent="0.3">
      <c r="A40" s="8" t="s">
        <v>74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/>
      <c r="N40" s="9"/>
      <c r="O40" s="24"/>
      <c r="P40" s="9"/>
      <c r="Q40" s="24"/>
      <c r="R40" s="9"/>
      <c r="S40" s="12"/>
      <c r="U40" s="27"/>
      <c r="V40" s="23" t="s">
        <v>29</v>
      </c>
      <c r="W40" s="99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/>
      <c r="N41" s="9"/>
      <c r="O41" s="24"/>
      <c r="P41" s="9"/>
      <c r="Q41" s="24"/>
      <c r="R41" s="9"/>
      <c r="S41" s="12"/>
      <c r="U41" s="26"/>
      <c r="V41" s="23" t="s">
        <v>29</v>
      </c>
      <c r="W41" s="99"/>
    </row>
    <row r="42" spans="1:23" ht="17.100000000000001" customHeight="1" x14ac:dyDescent="0.3">
      <c r="A42" s="8" t="s">
        <v>66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/>
      <c r="N42" s="9"/>
      <c r="O42" s="24"/>
      <c r="P42" s="9"/>
      <c r="Q42" s="24"/>
      <c r="R42" s="9"/>
      <c r="S42" s="12"/>
      <c r="V42" s="23" t="s">
        <v>29</v>
      </c>
      <c r="W42" s="99"/>
    </row>
    <row r="43" spans="1:23" ht="17.100000000000001" customHeight="1" x14ac:dyDescent="0.3">
      <c r="A43" s="8" t="s">
        <v>75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/>
      <c r="N43" s="9"/>
      <c r="O43" s="24"/>
      <c r="P43" s="9"/>
      <c r="Q43" s="24"/>
      <c r="R43" s="9"/>
      <c r="S43" s="12"/>
      <c r="V43" s="23" t="s">
        <v>29</v>
      </c>
      <c r="W43" s="99"/>
    </row>
    <row r="44" spans="1:23" ht="17.100000000000001" customHeight="1" x14ac:dyDescent="0.3">
      <c r="A44" s="8" t="s">
        <v>79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/>
      <c r="N44" s="9"/>
      <c r="O44" s="24"/>
      <c r="P44" s="9"/>
      <c r="Q44" s="24"/>
      <c r="R44" s="9"/>
      <c r="S44" s="12"/>
      <c r="V44" s="23" t="s">
        <v>29</v>
      </c>
      <c r="W44" s="99"/>
    </row>
    <row r="45" spans="1:23" ht="17.100000000000001" customHeight="1" x14ac:dyDescent="0.3">
      <c r="A45" s="8" t="s">
        <v>78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/>
      <c r="N45" s="9"/>
      <c r="O45" s="24"/>
      <c r="P45" s="9"/>
      <c r="Q45" s="24"/>
      <c r="R45" s="9"/>
      <c r="S45" s="12"/>
      <c r="T45" s="25"/>
      <c r="V45" s="23" t="s">
        <v>29</v>
      </c>
      <c r="W45" s="99"/>
    </row>
    <row r="46" spans="1:23" ht="17.100000000000001" customHeight="1" x14ac:dyDescent="0.3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99"/>
    </row>
    <row r="47" spans="1:23" ht="17.100000000000001" customHeight="1" x14ac:dyDescent="0.3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/>
      <c r="N47" s="15"/>
      <c r="O47" s="15"/>
      <c r="P47" s="15"/>
      <c r="Q47" s="15"/>
      <c r="R47" s="15"/>
      <c r="S47" s="15"/>
      <c r="T47" s="15"/>
      <c r="U47" s="15"/>
      <c r="V47" s="17"/>
      <c r="W47" s="99"/>
    </row>
    <row r="48" spans="1:23" ht="17.100000000000001" customHeight="1" x14ac:dyDescent="0.3">
      <c r="A48" s="8" t="s">
        <v>80</v>
      </c>
      <c r="B48" s="9">
        <v>1.0127314814814815E-2</v>
      </c>
      <c r="C48" s="9">
        <v>2.8935185185185188E-3</v>
      </c>
      <c r="D48" s="9">
        <f t="shared" ref="D48:D49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/>
      <c r="N48" s="9"/>
      <c r="O48" s="24"/>
      <c r="P48" s="9"/>
      <c r="Q48" s="24"/>
      <c r="R48" s="9"/>
      <c r="S48" s="12"/>
      <c r="T48" s="25"/>
      <c r="V48" s="23" t="s">
        <v>34</v>
      </c>
      <c r="W48" s="99"/>
    </row>
    <row r="49" spans="1:23" ht="17.100000000000001" customHeight="1" x14ac:dyDescent="0.3">
      <c r="A49" s="8" t="s">
        <v>96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/>
      <c r="N49" s="9"/>
      <c r="O49" s="24"/>
      <c r="P49" s="9"/>
      <c r="Q49" s="24"/>
      <c r="R49" s="9"/>
      <c r="S49" s="12"/>
      <c r="T49" s="25"/>
      <c r="V49" s="23" t="s">
        <v>34</v>
      </c>
      <c r="W49" s="99"/>
    </row>
    <row r="50" spans="1:23" ht="17.100000000000001" customHeight="1" x14ac:dyDescent="0.3">
      <c r="A50" s="8" t="s">
        <v>72</v>
      </c>
      <c r="B50" s="9">
        <v>1.087962962962963E-2</v>
      </c>
      <c r="C50" s="9">
        <v>3.0092592592592588E-3</v>
      </c>
      <c r="D50" s="9">
        <f t="shared" ref="D50:D61" si="17">B50*E50</f>
        <v>6.3297685185185184E-3</v>
      </c>
      <c r="E50" s="10">
        <v>0.58179999999999998</v>
      </c>
      <c r="F50" s="9">
        <f t="shared" ref="F50:F61" si="18">C50/4</f>
        <v>7.5231481481481471E-4</v>
      </c>
      <c r="G50" s="9">
        <f t="shared" ref="G50:G61" si="19">D50/7.5</f>
        <v>8.4396913580246917E-4</v>
      </c>
      <c r="H50" s="9">
        <f t="shared" ref="H50:H61" si="20">B50/12.5</f>
        <v>8.7037037037037042E-4</v>
      </c>
      <c r="I50" s="9">
        <f t="shared" ref="I50:I61" si="21">G50/0.93</f>
        <v>9.0749369441125711E-4</v>
      </c>
      <c r="J50" s="9">
        <f t="shared" ref="J50:J61" si="22">G50/0.92</f>
        <v>9.173577563070317E-4</v>
      </c>
      <c r="K50" s="9">
        <f t="shared" ref="K50:K61" si="23">G50/0.88</f>
        <v>9.5905583613916951E-4</v>
      </c>
      <c r="L50" s="9">
        <f t="shared" ref="L50:L61" si="24">G50/0.84</f>
        <v>1.0047251616696062E-3</v>
      </c>
      <c r="M50" s="11"/>
      <c r="N50" s="9"/>
      <c r="O50" s="24"/>
      <c r="P50" s="9"/>
      <c r="Q50" s="24"/>
      <c r="R50" s="9"/>
      <c r="S50" s="12"/>
      <c r="T50" s="25"/>
      <c r="V50" s="23" t="s">
        <v>34</v>
      </c>
      <c r="W50" s="99"/>
    </row>
    <row r="51" spans="1:23" ht="17.100000000000001" customHeight="1" x14ac:dyDescent="0.3">
      <c r="A51" s="8" t="s">
        <v>61</v>
      </c>
      <c r="B51" s="9">
        <v>1.0763888888888891E-2</v>
      </c>
      <c r="C51" s="9">
        <v>3.0671296296296297E-3</v>
      </c>
      <c r="D51" s="9">
        <f t="shared" si="17"/>
        <v>6.2624305555555567E-3</v>
      </c>
      <c r="E51" s="10">
        <v>0.58179999999999998</v>
      </c>
      <c r="F51" s="9">
        <f t="shared" si="18"/>
        <v>7.6678240740740743E-4</v>
      </c>
      <c r="G51" s="9">
        <f t="shared" si="19"/>
        <v>8.3499074074074085E-4</v>
      </c>
      <c r="H51" s="9">
        <f t="shared" si="20"/>
        <v>8.6111111111111121E-4</v>
      </c>
      <c r="I51" s="9">
        <f t="shared" si="21"/>
        <v>8.9783950617283953E-4</v>
      </c>
      <c r="J51" s="9">
        <f t="shared" si="22"/>
        <v>9.0759863123993567E-4</v>
      </c>
      <c r="K51" s="9">
        <f t="shared" si="23"/>
        <v>9.4885311447811464E-4</v>
      </c>
      <c r="L51" s="9">
        <f t="shared" si="24"/>
        <v>9.9403659611992969E-4</v>
      </c>
      <c r="M51" s="11"/>
      <c r="N51" s="9"/>
      <c r="O51" s="24"/>
      <c r="P51" s="9"/>
      <c r="Q51" s="24"/>
      <c r="R51" s="9"/>
      <c r="S51" s="12"/>
      <c r="T51" s="25"/>
      <c r="U51" s="28"/>
      <c r="V51" s="23" t="s">
        <v>34</v>
      </c>
      <c r="W51" s="99"/>
    </row>
    <row r="52" spans="1:23" ht="17.100000000000001" customHeight="1" x14ac:dyDescent="0.3">
      <c r="A52" s="8" t="s">
        <v>68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8"/>
        <v>7.6678240740740743E-4</v>
      </c>
      <c r="G52" s="9">
        <f t="shared" si="19"/>
        <v>8.3499074074074085E-4</v>
      </c>
      <c r="H52" s="9">
        <f t="shared" si="20"/>
        <v>8.6111111111111121E-4</v>
      </c>
      <c r="I52" s="9">
        <f t="shared" si="21"/>
        <v>8.9783950617283953E-4</v>
      </c>
      <c r="J52" s="9">
        <f t="shared" si="22"/>
        <v>9.0759863123993567E-4</v>
      </c>
      <c r="K52" s="9">
        <f t="shared" si="23"/>
        <v>9.4885311447811464E-4</v>
      </c>
      <c r="L52" s="9">
        <f t="shared" si="24"/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34</v>
      </c>
      <c r="W52" s="99"/>
    </row>
    <row r="53" spans="1:23" ht="17.100000000000001" customHeight="1" x14ac:dyDescent="0.3">
      <c r="A53" s="8" t="s">
        <v>97</v>
      </c>
      <c r="B53" s="9">
        <v>1.087962962962963E-2</v>
      </c>
      <c r="C53" s="9">
        <v>3.0671296296296297E-3</v>
      </c>
      <c r="D53" s="9">
        <f t="shared" si="17"/>
        <v>6.3297685185185184E-3</v>
      </c>
      <c r="E53" s="10">
        <v>0.58179999999999998</v>
      </c>
      <c r="F53" s="9">
        <f t="shared" si="18"/>
        <v>7.6678240740740743E-4</v>
      </c>
      <c r="G53" s="9">
        <f t="shared" si="19"/>
        <v>8.4396913580246917E-4</v>
      </c>
      <c r="H53" s="9">
        <f t="shared" si="20"/>
        <v>8.7037037037037042E-4</v>
      </c>
      <c r="I53" s="9">
        <f t="shared" si="21"/>
        <v>9.0749369441125711E-4</v>
      </c>
      <c r="J53" s="9">
        <f t="shared" si="22"/>
        <v>9.173577563070317E-4</v>
      </c>
      <c r="K53" s="9">
        <f t="shared" si="23"/>
        <v>9.5905583613916951E-4</v>
      </c>
      <c r="L53" s="9">
        <f t="shared" si="24"/>
        <v>1.0047251616696062E-3</v>
      </c>
      <c r="M53" s="11"/>
      <c r="N53" s="9"/>
      <c r="O53" s="24"/>
      <c r="P53" s="9"/>
      <c r="Q53" s="24"/>
      <c r="R53" s="9"/>
      <c r="S53" s="12"/>
      <c r="T53" s="25"/>
      <c r="V53" s="23" t="s">
        <v>34</v>
      </c>
      <c r="W53" s="99"/>
    </row>
    <row r="54" spans="1:23" ht="17.100000000000001" customHeight="1" x14ac:dyDescent="0.3">
      <c r="A54" s="8" t="s">
        <v>69</v>
      </c>
      <c r="B54" s="9">
        <v>1.087962962962963E-2</v>
      </c>
      <c r="C54" s="9">
        <v>3.0092592592592588E-3</v>
      </c>
      <c r="D54" s="9">
        <f t="shared" si="17"/>
        <v>6.3297685185185184E-3</v>
      </c>
      <c r="E54" s="10">
        <v>0.58179999999999998</v>
      </c>
      <c r="F54" s="9">
        <f t="shared" si="18"/>
        <v>7.5231481481481471E-4</v>
      </c>
      <c r="G54" s="9">
        <f t="shared" si="19"/>
        <v>8.4396913580246917E-4</v>
      </c>
      <c r="H54" s="9">
        <f t="shared" si="20"/>
        <v>8.7037037037037042E-4</v>
      </c>
      <c r="I54" s="9">
        <f t="shared" si="21"/>
        <v>9.0749369441125711E-4</v>
      </c>
      <c r="J54" s="9">
        <f t="shared" si="22"/>
        <v>9.173577563070317E-4</v>
      </c>
      <c r="K54" s="9">
        <f t="shared" si="23"/>
        <v>9.5905583613916951E-4</v>
      </c>
      <c r="L54" s="9">
        <f t="shared" si="24"/>
        <v>1.0047251616696062E-3</v>
      </c>
      <c r="M54" s="11"/>
      <c r="N54" s="9"/>
      <c r="O54" s="24"/>
      <c r="P54" s="9"/>
      <c r="Q54" s="24"/>
      <c r="R54" s="9"/>
      <c r="S54" s="12"/>
      <c r="T54" s="25"/>
      <c r="V54" s="23" t="s">
        <v>34</v>
      </c>
      <c r="W54" s="99"/>
    </row>
    <row r="55" spans="1:23" ht="17.100000000000001" customHeight="1" x14ac:dyDescent="0.3">
      <c r="A55" s="8" t="s">
        <v>63</v>
      </c>
      <c r="B55" s="9">
        <v>1.0995370370370371E-2</v>
      </c>
      <c r="C55" s="9">
        <v>3.1249999999999997E-3</v>
      </c>
      <c r="D55" s="9">
        <f t="shared" si="17"/>
        <v>6.397106481481481E-3</v>
      </c>
      <c r="E55" s="10">
        <v>0.58179999999999998</v>
      </c>
      <c r="F55" s="9">
        <f t="shared" si="18"/>
        <v>7.8124999999999993E-4</v>
      </c>
      <c r="G55" s="9">
        <f t="shared" si="19"/>
        <v>8.5294753086419749E-4</v>
      </c>
      <c r="H55" s="9">
        <f t="shared" si="20"/>
        <v>8.7962962962962962E-4</v>
      </c>
      <c r="I55" s="9">
        <f t="shared" si="21"/>
        <v>9.171478826496747E-4</v>
      </c>
      <c r="J55" s="9">
        <f t="shared" si="22"/>
        <v>9.2711688137412762E-4</v>
      </c>
      <c r="K55" s="9">
        <f t="shared" si="23"/>
        <v>9.6925855780022438E-4</v>
      </c>
      <c r="L55" s="9">
        <f t="shared" si="24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34</v>
      </c>
      <c r="W55" s="99"/>
    </row>
    <row r="56" spans="1:23" ht="17.100000000000001" customHeight="1" x14ac:dyDescent="0.3">
      <c r="A56" s="8" t="s">
        <v>73</v>
      </c>
      <c r="B56" s="9">
        <v>1.0995370370370371E-2</v>
      </c>
      <c r="C56" s="9">
        <v>3.0092592592592588E-3</v>
      </c>
      <c r="D56" s="9">
        <f t="shared" si="17"/>
        <v>6.397106481481481E-3</v>
      </c>
      <c r="E56" s="10">
        <v>0.58179999999999998</v>
      </c>
      <c r="F56" s="9">
        <f t="shared" si="18"/>
        <v>7.5231481481481471E-4</v>
      </c>
      <c r="G56" s="9">
        <f t="shared" si="19"/>
        <v>8.5294753086419749E-4</v>
      </c>
      <c r="H56" s="9">
        <f t="shared" si="20"/>
        <v>8.7962962962962962E-4</v>
      </c>
      <c r="I56" s="9">
        <f t="shared" si="21"/>
        <v>9.171478826496747E-4</v>
      </c>
      <c r="J56" s="9">
        <f t="shared" si="22"/>
        <v>9.2711688137412762E-4</v>
      </c>
      <c r="K56" s="9">
        <f t="shared" si="23"/>
        <v>9.6925855780022438E-4</v>
      </c>
      <c r="L56" s="9">
        <f t="shared" si="24"/>
        <v>1.0154137272192828E-3</v>
      </c>
      <c r="M56" s="11"/>
      <c r="N56" s="9"/>
      <c r="O56" s="24"/>
      <c r="P56" s="9"/>
      <c r="Q56" s="24"/>
      <c r="R56" s="9"/>
      <c r="S56" s="12"/>
      <c r="T56" s="25"/>
      <c r="V56" s="23" t="s">
        <v>34</v>
      </c>
      <c r="W56" s="99"/>
    </row>
    <row r="57" spans="1:23" ht="17.100000000000001" customHeight="1" x14ac:dyDescent="0.3">
      <c r="A57" s="8" t="s">
        <v>98</v>
      </c>
      <c r="B57" s="9">
        <v>1.1111111111111112E-2</v>
      </c>
      <c r="C57" s="9">
        <v>3.1249999999999997E-3</v>
      </c>
      <c r="D57" s="9">
        <f t="shared" si="17"/>
        <v>6.4644444444444445E-3</v>
      </c>
      <c r="E57" s="10">
        <v>0.58179999999999998</v>
      </c>
      <c r="F57" s="9">
        <f t="shared" si="18"/>
        <v>7.8124999999999993E-4</v>
      </c>
      <c r="G57" s="9">
        <f t="shared" si="19"/>
        <v>8.6192592592592592E-4</v>
      </c>
      <c r="H57" s="9">
        <f t="shared" si="20"/>
        <v>8.8888888888888893E-4</v>
      </c>
      <c r="I57" s="9">
        <f t="shared" si="21"/>
        <v>9.2680207088809239E-4</v>
      </c>
      <c r="J57" s="9">
        <f t="shared" si="22"/>
        <v>9.3687600644122375E-4</v>
      </c>
      <c r="K57" s="9">
        <f t="shared" si="23"/>
        <v>9.7946127946127947E-4</v>
      </c>
      <c r="L57" s="9">
        <f t="shared" si="24"/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34</v>
      </c>
      <c r="W57" s="99"/>
    </row>
    <row r="58" spans="1:23" ht="17.100000000000001" customHeight="1" x14ac:dyDescent="0.3">
      <c r="A58" s="8" t="s">
        <v>81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8"/>
        <v>7.8124999999999993E-4</v>
      </c>
      <c r="G58" s="9">
        <f t="shared" si="19"/>
        <v>8.6192592592592592E-4</v>
      </c>
      <c r="H58" s="9">
        <f t="shared" si="20"/>
        <v>8.8888888888888893E-4</v>
      </c>
      <c r="I58" s="9">
        <f t="shared" si="21"/>
        <v>9.2680207088809239E-4</v>
      </c>
      <c r="J58" s="9">
        <f t="shared" si="22"/>
        <v>9.3687600644122375E-4</v>
      </c>
      <c r="K58" s="9">
        <f t="shared" si="23"/>
        <v>9.7946127946127947E-4</v>
      </c>
      <c r="L58" s="9">
        <f t="shared" si="24"/>
        <v>1.0261022927689596E-3</v>
      </c>
      <c r="M58" s="11"/>
      <c r="N58" s="9"/>
      <c r="O58" s="24"/>
      <c r="P58" s="9"/>
      <c r="Q58" s="24"/>
      <c r="R58" s="9"/>
      <c r="S58" s="12"/>
      <c r="T58" s="25"/>
      <c r="V58" s="23" t="s">
        <v>34</v>
      </c>
      <c r="W58" s="99"/>
    </row>
    <row r="59" spans="1:23" ht="17.100000000000001" customHeight="1" x14ac:dyDescent="0.3">
      <c r="A59" s="8" t="s">
        <v>82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8"/>
        <v>8.1018518518518516E-4</v>
      </c>
      <c r="G59" s="9">
        <f t="shared" si="19"/>
        <v>8.7090432098765457E-4</v>
      </c>
      <c r="H59" s="9">
        <f t="shared" si="20"/>
        <v>8.9814814814814835E-4</v>
      </c>
      <c r="I59" s="9">
        <f t="shared" si="21"/>
        <v>9.3645625912651019E-4</v>
      </c>
      <c r="J59" s="9">
        <f t="shared" si="22"/>
        <v>9.4663513150832011E-4</v>
      </c>
      <c r="K59" s="9">
        <f t="shared" si="23"/>
        <v>9.8966400112233477E-4</v>
      </c>
      <c r="L59" s="9">
        <f t="shared" si="24"/>
        <v>1.0367908583186363E-3</v>
      </c>
      <c r="M59" s="95" t="s">
        <v>119</v>
      </c>
      <c r="N59" s="9"/>
      <c r="O59" s="24"/>
      <c r="P59" s="9"/>
      <c r="Q59" s="24"/>
      <c r="R59" s="9"/>
      <c r="S59" s="12"/>
      <c r="T59" s="25"/>
      <c r="V59" s="23" t="s">
        <v>34</v>
      </c>
      <c r="W59" s="99"/>
    </row>
    <row r="60" spans="1:23" ht="17.100000000000001" customHeight="1" x14ac:dyDescent="0.3">
      <c r="A60" s="8" t="s">
        <v>99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8"/>
        <v>8.1018518518518516E-4</v>
      </c>
      <c r="G60" s="9">
        <f t="shared" si="19"/>
        <v>8.888611111111111E-4</v>
      </c>
      <c r="H60" s="9">
        <f t="shared" si="20"/>
        <v>9.1666666666666676E-4</v>
      </c>
      <c r="I60" s="9">
        <f t="shared" si="21"/>
        <v>9.5576463560334524E-4</v>
      </c>
      <c r="J60" s="9">
        <f t="shared" si="22"/>
        <v>9.6615338164251206E-4</v>
      </c>
      <c r="K60" s="9">
        <f t="shared" si="23"/>
        <v>1.0100694444444445E-3</v>
      </c>
      <c r="L60" s="9">
        <f t="shared" si="24"/>
        <v>1.0581679894179894E-3</v>
      </c>
      <c r="M60" s="11"/>
      <c r="N60" s="9"/>
      <c r="O60" s="24"/>
      <c r="P60" s="9"/>
      <c r="Q60" s="24"/>
      <c r="R60" s="9"/>
      <c r="S60" s="12"/>
      <c r="T60" s="25"/>
      <c r="V60" s="23" t="s">
        <v>34</v>
      </c>
      <c r="W60" s="99"/>
    </row>
    <row r="61" spans="1:23" ht="17.100000000000001" customHeight="1" x14ac:dyDescent="0.3">
      <c r="A61" s="8" t="s">
        <v>83</v>
      </c>
      <c r="B61" s="9">
        <v>1.1921296296296298E-2</v>
      </c>
      <c r="C61" s="9">
        <v>3.472222222222222E-3</v>
      </c>
      <c r="D61" s="9">
        <f t="shared" si="17"/>
        <v>6.9358101851851863E-3</v>
      </c>
      <c r="E61" s="10">
        <v>0.58179999999999998</v>
      </c>
      <c r="F61" s="9">
        <f t="shared" si="18"/>
        <v>8.6805555555555551E-4</v>
      </c>
      <c r="G61" s="9">
        <f t="shared" si="19"/>
        <v>9.2477469135802482E-4</v>
      </c>
      <c r="H61" s="9">
        <f t="shared" si="20"/>
        <v>9.5370370370370379E-4</v>
      </c>
      <c r="I61" s="9">
        <f t="shared" si="21"/>
        <v>9.943813885570159E-4</v>
      </c>
      <c r="J61" s="9">
        <f t="shared" si="22"/>
        <v>1.0051898819108964E-3</v>
      </c>
      <c r="K61" s="9">
        <f t="shared" si="23"/>
        <v>1.0508803310886646E-3</v>
      </c>
      <c r="L61" s="9">
        <f t="shared" si="24"/>
        <v>1.1009222516166963E-3</v>
      </c>
      <c r="M61" s="95" t="s">
        <v>120</v>
      </c>
      <c r="N61" s="9"/>
      <c r="O61" s="24"/>
      <c r="P61" s="9"/>
      <c r="Q61" s="24"/>
      <c r="R61" s="9"/>
      <c r="S61" s="12"/>
      <c r="T61" s="25"/>
      <c r="V61" s="23" t="s">
        <v>121</v>
      </c>
      <c r="W61" s="99"/>
    </row>
    <row r="62" spans="1:23" ht="17.100000000000001" customHeight="1" x14ac:dyDescent="0.3">
      <c r="A62" s="8"/>
      <c r="B62" s="9"/>
      <c r="C62" s="9"/>
      <c r="D62" s="9"/>
      <c r="E62" s="10">
        <v>0.58179999999999998</v>
      </c>
      <c r="F62" s="9">
        <f t="shared" si="9"/>
        <v>0</v>
      </c>
      <c r="G62" s="9">
        <f t="shared" si="10"/>
        <v>0</v>
      </c>
      <c r="H62" s="9">
        <f t="shared" si="11"/>
        <v>0</v>
      </c>
      <c r="I62" s="9">
        <f t="shared" si="12"/>
        <v>0</v>
      </c>
      <c r="J62" s="9">
        <f t="shared" si="13"/>
        <v>0</v>
      </c>
      <c r="K62" s="9">
        <f t="shared" si="14"/>
        <v>0</v>
      </c>
      <c r="L62" s="9">
        <f t="shared" si="15"/>
        <v>0</v>
      </c>
      <c r="M62" s="11"/>
      <c r="N62" s="9"/>
      <c r="O62" s="24"/>
      <c r="P62" s="9"/>
      <c r="Q62" s="24"/>
      <c r="R62" s="9"/>
      <c r="S62" s="12"/>
      <c r="T62" s="25"/>
      <c r="V62" s="23"/>
      <c r="W62" s="99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99"/>
    </row>
    <row r="64" spans="1:23" ht="17.100000000000001" customHeight="1" x14ac:dyDescent="0.3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99"/>
    </row>
    <row r="65" spans="1:23" ht="17.100000000000001" customHeight="1" x14ac:dyDescent="0.3">
      <c r="A65" s="8" t="s">
        <v>100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34</v>
      </c>
      <c r="W65" s="99"/>
    </row>
    <row r="66" spans="1:23" ht="17.100000000000001" customHeight="1" thickBot="1" x14ac:dyDescent="0.35">
      <c r="A66" s="8" t="s">
        <v>84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95" t="s">
        <v>122</v>
      </c>
      <c r="N66" s="9"/>
      <c r="O66" s="24"/>
      <c r="P66" s="9"/>
      <c r="Q66" s="24"/>
      <c r="R66" s="9"/>
      <c r="S66" s="12"/>
      <c r="T66" s="25"/>
      <c r="V66" s="23" t="s">
        <v>34</v>
      </c>
      <c r="W66" s="100"/>
    </row>
    <row r="67" spans="1:23" ht="17.100000000000001" customHeight="1" x14ac:dyDescent="0.3">
      <c r="A67" s="14" t="s">
        <v>112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85</v>
      </c>
      <c r="N67" s="15" t="s">
        <v>86</v>
      </c>
      <c r="O67" s="15" t="s">
        <v>87</v>
      </c>
      <c r="P67" s="15" t="s">
        <v>88</v>
      </c>
      <c r="Q67" s="15" t="s">
        <v>16</v>
      </c>
      <c r="R67" s="15" t="s">
        <v>17</v>
      </c>
      <c r="S67" s="15" t="s">
        <v>18</v>
      </c>
      <c r="T67" s="15" t="s">
        <v>19</v>
      </c>
      <c r="U67" s="15" t="s">
        <v>20</v>
      </c>
      <c r="V67" s="17" t="s">
        <v>21</v>
      </c>
      <c r="W67" s="98"/>
    </row>
    <row r="68" spans="1:23" ht="17.100000000000001" customHeight="1" x14ac:dyDescent="0.3">
      <c r="A68" s="8" t="s">
        <v>101</v>
      </c>
      <c r="B68" s="9">
        <v>1.0127314814814815E-2</v>
      </c>
      <c r="C68" s="9">
        <v>2.9513888888888888E-3</v>
      </c>
      <c r="D68" s="9">
        <f t="shared" ref="D68:D87" si="25">B68*E68</f>
        <v>5.8920717592592592E-3</v>
      </c>
      <c r="E68" s="10">
        <v>0.58179999999999998</v>
      </c>
      <c r="F68" s="9">
        <f t="shared" ref="F68:F93" si="26">C68/4</f>
        <v>7.378472222222222E-4</v>
      </c>
      <c r="G68" s="9">
        <f t="shared" ref="G68:G93" si="27">D68/7.5</f>
        <v>7.8560956790123455E-4</v>
      </c>
      <c r="H68" s="9">
        <f t="shared" ref="H68:H93" si="28">B68/12.5</f>
        <v>8.1018518518518516E-4</v>
      </c>
      <c r="I68" s="9">
        <f t="shared" ref="I68:I93" si="29">G68/0.93</f>
        <v>8.4474147086154245E-4</v>
      </c>
      <c r="J68" s="9">
        <f t="shared" ref="J68:J93" si="30">G68/0.92</f>
        <v>8.5392344337090708E-4</v>
      </c>
      <c r="K68" s="9">
        <f t="shared" ref="K68:K93" si="31">G68/0.88</f>
        <v>8.9273814534231199E-4</v>
      </c>
      <c r="L68" s="9">
        <f t="shared" ref="L68:L93" si="32">G68/0.84</f>
        <v>9.3524948559670779E-4</v>
      </c>
      <c r="M68" s="95"/>
      <c r="N68" s="9"/>
      <c r="O68" s="24"/>
      <c r="P68" s="9"/>
      <c r="Q68" s="24"/>
      <c r="R68" s="9"/>
      <c r="S68" s="12"/>
      <c r="V68" s="23" t="s">
        <v>26</v>
      </c>
      <c r="W68" s="99"/>
    </row>
    <row r="69" spans="1:23" ht="17.100000000000001" customHeight="1" x14ac:dyDescent="0.3">
      <c r="A69" s="8" t="s">
        <v>102</v>
      </c>
      <c r="B69" s="9">
        <v>1.0127314814814815E-2</v>
      </c>
      <c r="C69" s="9">
        <v>2.9513888888888888E-3</v>
      </c>
      <c r="D69" s="9">
        <f t="shared" si="25"/>
        <v>5.8920717592592592E-3</v>
      </c>
      <c r="E69" s="10">
        <v>0.58179999999999998</v>
      </c>
      <c r="F69" s="9">
        <f t="shared" si="26"/>
        <v>7.378472222222222E-4</v>
      </c>
      <c r="G69" s="9">
        <f t="shared" si="27"/>
        <v>7.8560956790123455E-4</v>
      </c>
      <c r="H69" s="9">
        <f t="shared" si="28"/>
        <v>8.1018518518518516E-4</v>
      </c>
      <c r="I69" s="9">
        <f t="shared" si="29"/>
        <v>8.4474147086154245E-4</v>
      </c>
      <c r="J69" s="9">
        <f t="shared" si="30"/>
        <v>8.5392344337090708E-4</v>
      </c>
      <c r="K69" s="9">
        <f t="shared" si="31"/>
        <v>8.9273814534231199E-4</v>
      </c>
      <c r="L69" s="9">
        <f t="shared" si="32"/>
        <v>9.3524948559670779E-4</v>
      </c>
      <c r="M69" s="95"/>
      <c r="N69" s="9"/>
      <c r="O69" s="24"/>
      <c r="P69" s="9"/>
      <c r="Q69" s="24"/>
      <c r="R69" s="9"/>
      <c r="S69" s="12"/>
      <c r="V69" s="23" t="s">
        <v>26</v>
      </c>
      <c r="W69" s="99"/>
    </row>
    <row r="70" spans="1:23" ht="17.100000000000001" customHeight="1" x14ac:dyDescent="0.3">
      <c r="A70" s="8" t="s">
        <v>56</v>
      </c>
      <c r="B70" s="9">
        <v>1.0243055555555556E-2</v>
      </c>
      <c r="C70" s="9">
        <v>3.1249999999999997E-3</v>
      </c>
      <c r="D70" s="9">
        <f t="shared" si="25"/>
        <v>5.9594097222222218E-3</v>
      </c>
      <c r="E70" s="10">
        <v>0.58179999999999998</v>
      </c>
      <c r="F70" s="9">
        <f t="shared" si="26"/>
        <v>7.8124999999999993E-4</v>
      </c>
      <c r="G70" s="9">
        <f t="shared" si="27"/>
        <v>7.9458796296296287E-4</v>
      </c>
      <c r="H70" s="9">
        <f t="shared" si="28"/>
        <v>8.1944444444444447E-4</v>
      </c>
      <c r="I70" s="9">
        <f t="shared" si="29"/>
        <v>8.5439565909996003E-4</v>
      </c>
      <c r="J70" s="9">
        <f t="shared" si="30"/>
        <v>8.636825684380031E-4</v>
      </c>
      <c r="K70" s="9">
        <f t="shared" si="31"/>
        <v>9.0294086700336686E-4</v>
      </c>
      <c r="L70" s="9">
        <f t="shared" si="32"/>
        <v>9.4593805114638445E-4</v>
      </c>
      <c r="M70" s="95" t="s">
        <v>123</v>
      </c>
      <c r="N70" s="9"/>
      <c r="O70" s="24"/>
      <c r="P70" s="9"/>
      <c r="Q70" s="24"/>
      <c r="R70" s="9"/>
      <c r="S70" s="12"/>
      <c r="V70" s="23" t="s">
        <v>26</v>
      </c>
      <c r="W70" s="99"/>
    </row>
    <row r="71" spans="1:23" ht="17.100000000000001" customHeight="1" x14ac:dyDescent="0.3">
      <c r="A71" s="8" t="s">
        <v>67</v>
      </c>
      <c r="B71" s="9">
        <v>1.0243055555555556E-2</v>
      </c>
      <c r="C71" s="9">
        <v>3.0092592592592588E-3</v>
      </c>
      <c r="D71" s="9">
        <f t="shared" si="25"/>
        <v>5.9594097222222218E-3</v>
      </c>
      <c r="E71" s="10">
        <v>0.58179999999999998</v>
      </c>
      <c r="F71" s="9">
        <f t="shared" si="26"/>
        <v>7.5231481481481471E-4</v>
      </c>
      <c r="G71" s="9">
        <f t="shared" si="27"/>
        <v>7.9458796296296287E-4</v>
      </c>
      <c r="H71" s="9">
        <f t="shared" si="28"/>
        <v>8.1944444444444447E-4</v>
      </c>
      <c r="I71" s="9">
        <f t="shared" si="29"/>
        <v>8.5439565909996003E-4</v>
      </c>
      <c r="J71" s="9">
        <f t="shared" si="30"/>
        <v>8.636825684380031E-4</v>
      </c>
      <c r="K71" s="9">
        <f t="shared" si="31"/>
        <v>9.0294086700336686E-4</v>
      </c>
      <c r="L71" s="9">
        <f t="shared" si="32"/>
        <v>9.4593805114638445E-4</v>
      </c>
      <c r="M71" s="95"/>
      <c r="N71" s="9"/>
      <c r="O71" s="24"/>
      <c r="P71" s="9"/>
      <c r="Q71" s="24"/>
      <c r="R71" s="9"/>
      <c r="S71" s="12"/>
      <c r="V71" s="23" t="s">
        <v>24</v>
      </c>
      <c r="W71" s="99"/>
    </row>
    <row r="72" spans="1:23" ht="17.100000000000001" customHeight="1" x14ac:dyDescent="0.3">
      <c r="A72" s="8" t="s">
        <v>77</v>
      </c>
      <c r="B72" s="9">
        <v>1.0416666666666666E-2</v>
      </c>
      <c r="C72" s="9">
        <v>2.9513888888888888E-3</v>
      </c>
      <c r="D72" s="9">
        <f t="shared" si="25"/>
        <v>6.0604166666666662E-3</v>
      </c>
      <c r="E72" s="10">
        <v>0.58179999999999998</v>
      </c>
      <c r="F72" s="9">
        <f t="shared" si="26"/>
        <v>7.378472222222222E-4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95" t="s">
        <v>122</v>
      </c>
      <c r="N72" s="9"/>
      <c r="O72" s="24"/>
      <c r="P72" s="9"/>
      <c r="Q72" s="24"/>
      <c r="R72" s="9"/>
      <c r="S72" s="12"/>
      <c r="V72" s="23" t="s">
        <v>26</v>
      </c>
      <c r="W72" s="99"/>
    </row>
    <row r="73" spans="1:23" ht="17.100000000000001" customHeight="1" x14ac:dyDescent="0.3">
      <c r="A73" s="8" t="s">
        <v>89</v>
      </c>
      <c r="B73" s="9">
        <v>1.0416666666666666E-2</v>
      </c>
      <c r="C73" s="9">
        <v>2.9513888888888888E-3</v>
      </c>
      <c r="D73" s="9">
        <f t="shared" si="25"/>
        <v>6.0604166666666662E-3</v>
      </c>
      <c r="E73" s="10">
        <v>0.58179999999999998</v>
      </c>
      <c r="F73" s="9">
        <f t="shared" si="26"/>
        <v>7.378472222222222E-4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95" t="s">
        <v>122</v>
      </c>
      <c r="N73" s="9"/>
      <c r="O73" s="24"/>
      <c r="P73" s="9"/>
      <c r="Q73" s="24"/>
      <c r="R73" s="9"/>
      <c r="S73" s="12"/>
      <c r="U73" s="28"/>
      <c r="V73" s="23" t="s">
        <v>90</v>
      </c>
      <c r="W73" s="99"/>
    </row>
    <row r="74" spans="1:23" ht="17.100000000000001" customHeight="1" x14ac:dyDescent="0.3">
      <c r="A74" s="8" t="s">
        <v>57</v>
      </c>
      <c r="B74" s="9">
        <v>1.064814814814815E-2</v>
      </c>
      <c r="C74" s="9">
        <v>3.0092592592592588E-3</v>
      </c>
      <c r="D74" s="9">
        <f t="shared" si="25"/>
        <v>6.1950925925925932E-3</v>
      </c>
      <c r="E74" s="10">
        <v>0.58179999999999998</v>
      </c>
      <c r="F74" s="9">
        <f t="shared" si="26"/>
        <v>7.5231481481481471E-4</v>
      </c>
      <c r="G74" s="9">
        <f t="shared" si="27"/>
        <v>8.2601234567901242E-4</v>
      </c>
      <c r="H74" s="9">
        <f t="shared" si="28"/>
        <v>8.5185185185185201E-4</v>
      </c>
      <c r="I74" s="9">
        <f t="shared" si="29"/>
        <v>8.8818531793442195E-4</v>
      </c>
      <c r="J74" s="9">
        <f t="shared" si="30"/>
        <v>8.9783950617283953E-4</v>
      </c>
      <c r="K74" s="9">
        <f t="shared" si="31"/>
        <v>9.3865039281705955E-4</v>
      </c>
      <c r="L74" s="9">
        <f t="shared" si="32"/>
        <v>9.8334803057025292E-4</v>
      </c>
      <c r="M74" s="95"/>
      <c r="N74" s="9"/>
      <c r="O74" s="24"/>
      <c r="P74" s="9"/>
      <c r="Q74" s="24"/>
      <c r="R74" s="9"/>
      <c r="S74" s="12"/>
      <c r="V74" s="23" t="s">
        <v>26</v>
      </c>
      <c r="W74" s="99"/>
    </row>
    <row r="75" spans="1:23" ht="17.100000000000001" customHeight="1" x14ac:dyDescent="0.3">
      <c r="A75" s="8" t="s">
        <v>58</v>
      </c>
      <c r="B75" s="9">
        <v>1.064814814814815E-2</v>
      </c>
      <c r="C75" s="9">
        <v>3.1249999999999997E-3</v>
      </c>
      <c r="D75" s="9">
        <f t="shared" si="25"/>
        <v>6.1950925925925932E-3</v>
      </c>
      <c r="E75" s="10">
        <v>0.58179999999999998</v>
      </c>
      <c r="F75" s="9">
        <f t="shared" si="26"/>
        <v>7.8124999999999993E-4</v>
      </c>
      <c r="G75" s="9">
        <f t="shared" si="27"/>
        <v>8.2601234567901242E-4</v>
      </c>
      <c r="H75" s="9">
        <f t="shared" si="28"/>
        <v>8.5185185185185201E-4</v>
      </c>
      <c r="I75" s="9">
        <f t="shared" si="29"/>
        <v>8.8818531793442195E-4</v>
      </c>
      <c r="J75" s="9">
        <f t="shared" si="30"/>
        <v>8.9783950617283953E-4</v>
      </c>
      <c r="K75" s="9">
        <f t="shared" si="31"/>
        <v>9.3865039281705955E-4</v>
      </c>
      <c r="L75" s="9">
        <f t="shared" si="32"/>
        <v>9.8334803057025292E-4</v>
      </c>
      <c r="M75" s="95"/>
      <c r="N75" s="9"/>
      <c r="O75" s="24"/>
      <c r="P75" s="9"/>
      <c r="Q75" s="24"/>
      <c r="R75" s="9"/>
      <c r="S75" s="12"/>
      <c r="V75" s="23" t="s">
        <v>24</v>
      </c>
      <c r="W75" s="99"/>
    </row>
    <row r="76" spans="1:23" ht="17.100000000000001" customHeight="1" x14ac:dyDescent="0.3">
      <c r="A76" s="8" t="s">
        <v>103</v>
      </c>
      <c r="B76" s="9">
        <v>1.064814814814815E-2</v>
      </c>
      <c r="C76" s="9">
        <v>3.1249999999999997E-3</v>
      </c>
      <c r="D76" s="9">
        <f t="shared" si="25"/>
        <v>6.1950925925925932E-3</v>
      </c>
      <c r="E76" s="10">
        <v>0.58179999999999998</v>
      </c>
      <c r="F76" s="9">
        <f t="shared" si="26"/>
        <v>7.8124999999999993E-4</v>
      </c>
      <c r="G76" s="9">
        <f t="shared" si="27"/>
        <v>8.2601234567901242E-4</v>
      </c>
      <c r="H76" s="9">
        <f t="shared" si="28"/>
        <v>8.5185185185185201E-4</v>
      </c>
      <c r="I76" s="9">
        <f t="shared" si="29"/>
        <v>8.8818531793442195E-4</v>
      </c>
      <c r="J76" s="9">
        <f t="shared" si="30"/>
        <v>8.9783950617283953E-4</v>
      </c>
      <c r="K76" s="9">
        <f t="shared" si="31"/>
        <v>9.3865039281705955E-4</v>
      </c>
      <c r="L76" s="9">
        <f t="shared" si="32"/>
        <v>9.8334803057025292E-4</v>
      </c>
      <c r="M76" s="95"/>
      <c r="N76" s="9"/>
      <c r="O76" s="24"/>
      <c r="P76" s="9"/>
      <c r="Q76" s="24"/>
      <c r="R76" s="9"/>
      <c r="S76" s="12"/>
      <c r="V76" s="23" t="s">
        <v>24</v>
      </c>
      <c r="W76" s="96"/>
    </row>
    <row r="77" spans="1:23" ht="17.100000000000001" customHeight="1" x14ac:dyDescent="0.3">
      <c r="A77" s="8" t="s">
        <v>59</v>
      </c>
      <c r="B77" s="9">
        <v>1.064814814814815E-2</v>
      </c>
      <c r="C77" s="9">
        <v>3.0671296296296297E-3</v>
      </c>
      <c r="D77" s="9">
        <f t="shared" si="25"/>
        <v>6.1950925925925932E-3</v>
      </c>
      <c r="E77" s="10">
        <v>0.58179999999999998</v>
      </c>
      <c r="F77" s="9">
        <f t="shared" si="26"/>
        <v>7.6678240740740743E-4</v>
      </c>
      <c r="G77" s="9">
        <f t="shared" si="27"/>
        <v>8.2601234567901242E-4</v>
      </c>
      <c r="H77" s="9">
        <f t="shared" si="28"/>
        <v>8.5185185185185201E-4</v>
      </c>
      <c r="I77" s="9">
        <f t="shared" si="29"/>
        <v>8.8818531793442195E-4</v>
      </c>
      <c r="J77" s="9">
        <f t="shared" si="30"/>
        <v>8.9783950617283953E-4</v>
      </c>
      <c r="K77" s="9">
        <f t="shared" si="31"/>
        <v>9.3865039281705955E-4</v>
      </c>
      <c r="L77" s="9">
        <f t="shared" si="32"/>
        <v>9.8334803057025292E-4</v>
      </c>
      <c r="M77" s="95"/>
      <c r="N77" s="9"/>
      <c r="O77" s="24"/>
      <c r="P77" s="9"/>
      <c r="Q77" s="24"/>
      <c r="R77" s="9"/>
      <c r="S77" s="12"/>
      <c r="V77" s="23" t="s">
        <v>24</v>
      </c>
      <c r="W77" s="96"/>
    </row>
    <row r="78" spans="1:23" ht="17.100000000000001" customHeight="1" x14ac:dyDescent="0.3">
      <c r="A78" s="8" t="s">
        <v>92</v>
      </c>
      <c r="B78" s="9">
        <v>1.064814814814815E-2</v>
      </c>
      <c r="C78" s="9">
        <v>3.2986111111111111E-3</v>
      </c>
      <c r="D78" s="9">
        <f t="shared" si="25"/>
        <v>6.1950925925925932E-3</v>
      </c>
      <c r="E78" s="10">
        <v>0.58179999999999998</v>
      </c>
      <c r="F78" s="9">
        <f t="shared" si="26"/>
        <v>8.2465277777777778E-4</v>
      </c>
      <c r="G78" s="9">
        <f t="shared" si="27"/>
        <v>8.2601234567901242E-4</v>
      </c>
      <c r="H78" s="9">
        <f t="shared" si="28"/>
        <v>8.5185185185185201E-4</v>
      </c>
      <c r="I78" s="9">
        <f t="shared" si="29"/>
        <v>8.8818531793442195E-4</v>
      </c>
      <c r="J78" s="9">
        <f t="shared" si="30"/>
        <v>8.9783950617283953E-4</v>
      </c>
      <c r="K78" s="9">
        <f t="shared" si="31"/>
        <v>9.3865039281705955E-4</v>
      </c>
      <c r="L78" s="9">
        <f t="shared" si="32"/>
        <v>9.8334803057025292E-4</v>
      </c>
      <c r="M78" s="95" t="s">
        <v>122</v>
      </c>
      <c r="N78" s="9"/>
      <c r="O78" s="24"/>
      <c r="P78" s="9"/>
      <c r="Q78" s="24"/>
      <c r="R78" s="9"/>
      <c r="S78" s="12"/>
      <c r="V78" s="23" t="s">
        <v>26</v>
      </c>
      <c r="W78" s="96"/>
    </row>
    <row r="79" spans="1:23" ht="17.100000000000001" customHeight="1" x14ac:dyDescent="0.3">
      <c r="A79" s="8" t="s">
        <v>104</v>
      </c>
      <c r="B79" s="9">
        <v>1.064814814814815E-2</v>
      </c>
      <c r="C79" s="9">
        <v>3.1828703703703702E-3</v>
      </c>
      <c r="D79" s="9">
        <f t="shared" si="25"/>
        <v>6.1950925925925932E-3</v>
      </c>
      <c r="E79" s="10">
        <v>0.58179999999999998</v>
      </c>
      <c r="F79" s="9">
        <f t="shared" si="26"/>
        <v>7.9571759259259255E-4</v>
      </c>
      <c r="G79" s="9">
        <f t="shared" si="27"/>
        <v>8.2601234567901242E-4</v>
      </c>
      <c r="H79" s="9">
        <f t="shared" si="28"/>
        <v>8.5185185185185201E-4</v>
      </c>
      <c r="I79" s="9">
        <f t="shared" si="29"/>
        <v>8.8818531793442195E-4</v>
      </c>
      <c r="J79" s="9">
        <f t="shared" si="30"/>
        <v>8.9783950617283953E-4</v>
      </c>
      <c r="K79" s="9">
        <f t="shared" si="31"/>
        <v>9.3865039281705955E-4</v>
      </c>
      <c r="L79" s="9">
        <f t="shared" si="32"/>
        <v>9.8334803057025292E-4</v>
      </c>
      <c r="M79" s="95"/>
      <c r="N79" s="9"/>
      <c r="O79" s="24"/>
      <c r="P79" s="9"/>
      <c r="Q79" s="24"/>
      <c r="R79" s="9"/>
      <c r="S79" s="12"/>
      <c r="V79" s="23" t="s">
        <v>24</v>
      </c>
      <c r="W79" s="96"/>
    </row>
    <row r="80" spans="1:23" ht="17.100000000000001" customHeight="1" x14ac:dyDescent="0.3">
      <c r="A80" s="8" t="s">
        <v>105</v>
      </c>
      <c r="B80" s="9">
        <v>1.0763888888888891E-2</v>
      </c>
      <c r="C80" s="9">
        <v>3.1249999999999997E-3</v>
      </c>
      <c r="D80" s="9">
        <f t="shared" si="25"/>
        <v>6.2624305555555567E-3</v>
      </c>
      <c r="E80" s="10">
        <v>0.58179999999999998</v>
      </c>
      <c r="F80" s="9">
        <f t="shared" si="26"/>
        <v>7.8124999999999993E-4</v>
      </c>
      <c r="G80" s="9">
        <f t="shared" si="27"/>
        <v>8.3499074074074085E-4</v>
      </c>
      <c r="H80" s="9">
        <f t="shared" si="28"/>
        <v>8.6111111111111121E-4</v>
      </c>
      <c r="I80" s="9">
        <f t="shared" si="29"/>
        <v>8.9783950617283953E-4</v>
      </c>
      <c r="J80" s="9">
        <f t="shared" si="30"/>
        <v>9.0759863123993567E-4</v>
      </c>
      <c r="K80" s="9">
        <f t="shared" si="31"/>
        <v>9.4885311447811464E-4</v>
      </c>
      <c r="L80" s="9">
        <f t="shared" si="32"/>
        <v>9.9403659611992969E-4</v>
      </c>
      <c r="M80" s="95"/>
      <c r="N80" s="9"/>
      <c r="O80" s="24"/>
      <c r="P80" s="9"/>
      <c r="Q80" s="24"/>
      <c r="R80" s="9"/>
      <c r="S80" s="12"/>
      <c r="V80" s="23" t="s">
        <v>24</v>
      </c>
      <c r="W80" s="96"/>
    </row>
    <row r="81" spans="1:23" ht="17.100000000000001" customHeight="1" x14ac:dyDescent="0.3">
      <c r="A81" s="8" t="s">
        <v>91</v>
      </c>
      <c r="B81" s="9">
        <v>1.0763888888888891E-2</v>
      </c>
      <c r="C81" s="9">
        <v>3.1249999999999997E-3</v>
      </c>
      <c r="D81" s="9">
        <f t="shared" si="25"/>
        <v>6.2624305555555567E-3</v>
      </c>
      <c r="E81" s="10">
        <v>0.58179999999999998</v>
      </c>
      <c r="F81" s="9">
        <f t="shared" si="26"/>
        <v>7.8124999999999993E-4</v>
      </c>
      <c r="G81" s="9">
        <f t="shared" si="27"/>
        <v>8.3499074074074085E-4</v>
      </c>
      <c r="H81" s="9">
        <f t="shared" si="28"/>
        <v>8.6111111111111121E-4</v>
      </c>
      <c r="I81" s="9">
        <f t="shared" si="29"/>
        <v>8.9783950617283953E-4</v>
      </c>
      <c r="J81" s="9">
        <f t="shared" si="30"/>
        <v>9.0759863123993567E-4</v>
      </c>
      <c r="K81" s="9">
        <f t="shared" si="31"/>
        <v>9.4885311447811464E-4</v>
      </c>
      <c r="L81" s="9">
        <f t="shared" si="32"/>
        <v>9.9403659611992969E-4</v>
      </c>
      <c r="M81" s="95" t="s">
        <v>122</v>
      </c>
      <c r="N81" s="9"/>
      <c r="O81" s="24"/>
      <c r="P81" s="9"/>
      <c r="Q81" s="24"/>
      <c r="R81" s="9"/>
      <c r="S81" s="12"/>
      <c r="V81" s="23" t="s">
        <v>26</v>
      </c>
      <c r="W81" s="96"/>
    </row>
    <row r="82" spans="1:23" ht="17.100000000000001" customHeight="1" x14ac:dyDescent="0.3">
      <c r="A82" s="8" t="s">
        <v>106</v>
      </c>
      <c r="B82" s="9">
        <v>1.0763888888888891E-2</v>
      </c>
      <c r="C82" s="9">
        <v>3.1828703703703702E-3</v>
      </c>
      <c r="D82" s="9">
        <f t="shared" si="25"/>
        <v>6.2624305555555567E-3</v>
      </c>
      <c r="E82" s="10">
        <v>0.58179999999999998</v>
      </c>
      <c r="F82" s="9">
        <f t="shared" si="26"/>
        <v>7.9571759259259255E-4</v>
      </c>
      <c r="G82" s="9">
        <f t="shared" si="27"/>
        <v>8.3499074074074085E-4</v>
      </c>
      <c r="H82" s="9">
        <f t="shared" si="28"/>
        <v>8.6111111111111121E-4</v>
      </c>
      <c r="I82" s="9">
        <f t="shared" si="29"/>
        <v>8.9783950617283953E-4</v>
      </c>
      <c r="J82" s="9">
        <f t="shared" si="30"/>
        <v>9.0759863123993567E-4</v>
      </c>
      <c r="K82" s="9">
        <f t="shared" si="31"/>
        <v>9.4885311447811464E-4</v>
      </c>
      <c r="L82" s="9">
        <f t="shared" si="32"/>
        <v>9.9403659611992969E-4</v>
      </c>
      <c r="M82" s="11"/>
      <c r="N82" s="9"/>
      <c r="O82" s="24"/>
      <c r="P82" s="9"/>
      <c r="Q82" s="24"/>
      <c r="R82" s="9"/>
      <c r="S82" s="12"/>
      <c r="V82" s="23" t="s">
        <v>24</v>
      </c>
      <c r="W82" s="96"/>
    </row>
    <row r="83" spans="1:23" ht="17.100000000000001" customHeight="1" x14ac:dyDescent="0.3">
      <c r="A83" s="8" t="s">
        <v>60</v>
      </c>
      <c r="B83" s="9">
        <v>1.0763888888888891E-2</v>
      </c>
      <c r="C83" s="9">
        <v>3.0092592592592588E-3</v>
      </c>
      <c r="D83" s="9">
        <f t="shared" si="25"/>
        <v>6.2624305555555567E-3</v>
      </c>
      <c r="E83" s="10">
        <v>0.58179999999999998</v>
      </c>
      <c r="F83" s="9">
        <f t="shared" si="26"/>
        <v>7.5231481481481471E-4</v>
      </c>
      <c r="G83" s="9">
        <f t="shared" si="27"/>
        <v>8.3499074074074085E-4</v>
      </c>
      <c r="H83" s="9">
        <f t="shared" si="28"/>
        <v>8.6111111111111121E-4</v>
      </c>
      <c r="I83" s="9">
        <f t="shared" si="29"/>
        <v>8.9783950617283953E-4</v>
      </c>
      <c r="J83" s="9">
        <f t="shared" si="30"/>
        <v>9.0759863123993567E-4</v>
      </c>
      <c r="K83" s="9">
        <f t="shared" si="31"/>
        <v>9.4885311447811464E-4</v>
      </c>
      <c r="L83" s="9">
        <f t="shared" si="32"/>
        <v>9.9403659611992969E-4</v>
      </c>
      <c r="M83" s="11"/>
      <c r="N83" s="9"/>
      <c r="O83" s="24"/>
      <c r="P83" s="9"/>
      <c r="Q83" s="24"/>
      <c r="R83" s="9"/>
      <c r="S83" s="12"/>
      <c r="V83" s="23" t="s">
        <v>26</v>
      </c>
      <c r="W83" s="96"/>
    </row>
    <row r="84" spans="1:23" ht="17.100000000000001" customHeight="1" x14ac:dyDescent="0.3">
      <c r="A84" s="8" t="s">
        <v>107</v>
      </c>
      <c r="B84" s="9">
        <v>1.0995370370370371E-2</v>
      </c>
      <c r="C84" s="9">
        <v>3.2986111111111111E-3</v>
      </c>
      <c r="D84" s="9">
        <f t="shared" si="25"/>
        <v>6.397106481481481E-3</v>
      </c>
      <c r="E84" s="10">
        <v>0.58179999999999998</v>
      </c>
      <c r="F84" s="9">
        <f t="shared" si="26"/>
        <v>8.2465277777777778E-4</v>
      </c>
      <c r="G84" s="9">
        <f t="shared" si="27"/>
        <v>8.5294753086419749E-4</v>
      </c>
      <c r="H84" s="9">
        <f t="shared" si="28"/>
        <v>8.7962962962962962E-4</v>
      </c>
      <c r="I84" s="9">
        <f t="shared" si="29"/>
        <v>9.171478826496747E-4</v>
      </c>
      <c r="J84" s="9">
        <f t="shared" si="30"/>
        <v>9.2711688137412762E-4</v>
      </c>
      <c r="K84" s="9">
        <f t="shared" si="31"/>
        <v>9.6925855780022438E-4</v>
      </c>
      <c r="L84" s="9">
        <f t="shared" si="32"/>
        <v>1.0154137272192828E-3</v>
      </c>
      <c r="M84" s="11"/>
      <c r="N84" s="9"/>
      <c r="O84" s="24"/>
      <c r="P84" s="9"/>
      <c r="Q84" s="24"/>
      <c r="R84" s="9"/>
      <c r="S84" s="12"/>
      <c r="V84" s="23" t="s">
        <v>26</v>
      </c>
      <c r="W84" s="96"/>
    </row>
    <row r="85" spans="1:23" ht="17.100000000000001" customHeight="1" x14ac:dyDescent="0.3">
      <c r="A85" s="8" t="s">
        <v>108</v>
      </c>
      <c r="B85" s="9">
        <v>1.0995370370370371E-2</v>
      </c>
      <c r="C85" s="9">
        <v>3.2986111111111111E-3</v>
      </c>
      <c r="D85" s="9">
        <f t="shared" si="25"/>
        <v>6.397106481481481E-3</v>
      </c>
      <c r="E85" s="10">
        <v>0.58179999999999998</v>
      </c>
      <c r="F85" s="9">
        <f t="shared" si="26"/>
        <v>8.2465277777777778E-4</v>
      </c>
      <c r="G85" s="9">
        <f t="shared" si="27"/>
        <v>8.5294753086419749E-4</v>
      </c>
      <c r="H85" s="9">
        <f t="shared" si="28"/>
        <v>8.7962962962962962E-4</v>
      </c>
      <c r="I85" s="9">
        <f t="shared" si="29"/>
        <v>9.171478826496747E-4</v>
      </c>
      <c r="J85" s="9">
        <f t="shared" si="30"/>
        <v>9.2711688137412762E-4</v>
      </c>
      <c r="K85" s="9">
        <f t="shared" si="31"/>
        <v>9.6925855780022438E-4</v>
      </c>
      <c r="L85" s="9">
        <f t="shared" si="32"/>
        <v>1.0154137272192828E-3</v>
      </c>
      <c r="M85" s="11"/>
      <c r="N85" s="9"/>
      <c r="O85" s="24"/>
      <c r="P85" s="9"/>
      <c r="Q85" s="24"/>
      <c r="R85" s="9"/>
      <c r="S85" s="12"/>
      <c r="V85" s="23" t="s">
        <v>26</v>
      </c>
      <c r="W85" s="101"/>
    </row>
    <row r="86" spans="1:23" ht="17.100000000000001" customHeight="1" x14ac:dyDescent="0.3">
      <c r="A86" s="8" t="s">
        <v>62</v>
      </c>
      <c r="B86" s="9">
        <v>1.0995370370370371E-2</v>
      </c>
      <c r="C86" s="9">
        <v>3.2407407407407406E-3</v>
      </c>
      <c r="D86" s="9">
        <f t="shared" si="25"/>
        <v>6.397106481481481E-3</v>
      </c>
      <c r="E86" s="10">
        <v>0.58179999999999998</v>
      </c>
      <c r="F86" s="9">
        <f t="shared" si="26"/>
        <v>8.1018518518518516E-4</v>
      </c>
      <c r="G86" s="9">
        <f t="shared" si="27"/>
        <v>8.5294753086419749E-4</v>
      </c>
      <c r="H86" s="9">
        <f t="shared" si="28"/>
        <v>8.7962962962962962E-4</v>
      </c>
      <c r="I86" s="9">
        <f t="shared" si="29"/>
        <v>9.171478826496747E-4</v>
      </c>
      <c r="J86" s="9">
        <f t="shared" si="30"/>
        <v>9.2711688137412762E-4</v>
      </c>
      <c r="K86" s="9">
        <f t="shared" si="31"/>
        <v>9.6925855780022438E-4</v>
      </c>
      <c r="L86" s="9">
        <f t="shared" si="32"/>
        <v>1.0154137272192828E-3</v>
      </c>
      <c r="M86" s="11"/>
      <c r="N86" s="9"/>
      <c r="O86" s="24"/>
      <c r="P86" s="9"/>
      <c r="Q86" s="24"/>
      <c r="R86" s="9"/>
      <c r="S86" s="12"/>
      <c r="V86" s="23" t="s">
        <v>24</v>
      </c>
      <c r="W86" s="101"/>
    </row>
    <row r="87" spans="1:23" ht="17.100000000000001" customHeight="1" x14ac:dyDescent="0.3">
      <c r="A87" s="8" t="s">
        <v>76</v>
      </c>
      <c r="B87" s="9">
        <v>1.1574074074074075E-2</v>
      </c>
      <c r="C87" s="9">
        <v>3.5879629629629629E-3</v>
      </c>
      <c r="D87" s="9">
        <f t="shared" si="25"/>
        <v>6.7337962962962968E-3</v>
      </c>
      <c r="E87" s="10">
        <v>0.58179999999999998</v>
      </c>
      <c r="F87" s="9">
        <f t="shared" si="26"/>
        <v>8.9699074074074073E-4</v>
      </c>
      <c r="G87" s="9">
        <f t="shared" si="27"/>
        <v>8.9783950617283953E-4</v>
      </c>
      <c r="H87" s="9">
        <f t="shared" si="28"/>
        <v>9.2592592592592596E-4</v>
      </c>
      <c r="I87" s="9">
        <f t="shared" si="29"/>
        <v>9.6541882384176294E-4</v>
      </c>
      <c r="J87" s="9">
        <f t="shared" si="30"/>
        <v>9.759125067096082E-4</v>
      </c>
      <c r="K87" s="9">
        <f t="shared" si="31"/>
        <v>1.0202721661054994E-3</v>
      </c>
      <c r="L87" s="9">
        <f t="shared" si="32"/>
        <v>1.0688565549676662E-3</v>
      </c>
      <c r="M87" s="11"/>
      <c r="N87" s="9"/>
      <c r="O87" s="24"/>
      <c r="P87" s="9"/>
      <c r="Q87" s="24"/>
      <c r="R87" s="9"/>
      <c r="S87" s="12"/>
      <c r="V87" s="23" t="s">
        <v>24</v>
      </c>
      <c r="W87" s="101"/>
    </row>
    <row r="88" spans="1:23" ht="17.100000000000001" customHeight="1" x14ac:dyDescent="0.3">
      <c r="A88" s="8"/>
      <c r="B88" s="9"/>
      <c r="C88" s="9"/>
      <c r="D88" s="9"/>
      <c r="E88" s="10"/>
      <c r="F88" s="9">
        <f t="shared" si="26"/>
        <v>0</v>
      </c>
      <c r="G88" s="9">
        <f t="shared" si="27"/>
        <v>0</v>
      </c>
      <c r="H88" s="9">
        <f t="shared" si="28"/>
        <v>0</v>
      </c>
      <c r="I88" s="9">
        <f t="shared" si="29"/>
        <v>0</v>
      </c>
      <c r="J88" s="9">
        <f t="shared" si="30"/>
        <v>0</v>
      </c>
      <c r="K88" s="9">
        <f t="shared" si="31"/>
        <v>0</v>
      </c>
      <c r="L88" s="9">
        <f t="shared" si="32"/>
        <v>0</v>
      </c>
      <c r="M88" s="11"/>
      <c r="P88" s="25"/>
      <c r="Q88" s="25"/>
      <c r="R88" s="25"/>
      <c r="S88" s="25"/>
      <c r="V88" s="23"/>
      <c r="W88" s="101"/>
    </row>
    <row r="89" spans="1:23" ht="17.100000000000001" customHeight="1" x14ac:dyDescent="0.3">
      <c r="A89" s="8"/>
      <c r="B89" s="9"/>
      <c r="C89" s="9"/>
      <c r="D89" s="9"/>
      <c r="E89" s="10"/>
      <c r="F89" s="9">
        <f t="shared" si="26"/>
        <v>0</v>
      </c>
      <c r="G89" s="9">
        <f t="shared" si="27"/>
        <v>0</v>
      </c>
      <c r="H89" s="9">
        <f t="shared" si="28"/>
        <v>0</v>
      </c>
      <c r="I89" s="9">
        <f t="shared" si="29"/>
        <v>0</v>
      </c>
      <c r="J89" s="9">
        <f t="shared" si="30"/>
        <v>0</v>
      </c>
      <c r="K89" s="9">
        <f t="shared" si="31"/>
        <v>0</v>
      </c>
      <c r="L89" s="9">
        <f t="shared" si="32"/>
        <v>0</v>
      </c>
      <c r="M89" s="11"/>
      <c r="P89" s="25"/>
      <c r="Q89" s="25"/>
      <c r="R89" s="25"/>
      <c r="S89" s="25"/>
      <c r="V89" s="23"/>
      <c r="W89" s="101"/>
    </row>
    <row r="90" spans="1:23" ht="17.100000000000001" customHeight="1" x14ac:dyDescent="0.3">
      <c r="A90" s="8" t="s">
        <v>109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26"/>
        <v>7.8124999999999993E-4</v>
      </c>
      <c r="G90" s="9">
        <f t="shared" si="27"/>
        <v>7.7663117283950612E-4</v>
      </c>
      <c r="H90" s="9">
        <f t="shared" si="28"/>
        <v>8.0092592592592585E-4</v>
      </c>
      <c r="I90" s="9">
        <f t="shared" si="29"/>
        <v>8.3508728262312486E-4</v>
      </c>
      <c r="J90" s="9">
        <f t="shared" si="30"/>
        <v>8.4416431830381094E-4</v>
      </c>
      <c r="K90" s="9">
        <f t="shared" si="31"/>
        <v>8.825354236812569E-4</v>
      </c>
      <c r="L90" s="9">
        <f t="shared" si="32"/>
        <v>9.2456092004703113E-4</v>
      </c>
      <c r="M90" s="11"/>
      <c r="N90" s="9"/>
      <c r="O90" s="24"/>
      <c r="P90" s="9"/>
      <c r="Q90" s="24"/>
      <c r="R90" s="9"/>
      <c r="S90" s="12"/>
      <c r="V90" s="23" t="s">
        <v>26</v>
      </c>
      <c r="W90" s="101"/>
    </row>
    <row r="91" spans="1:23" ht="17.100000000000001" customHeight="1" x14ac:dyDescent="0.3">
      <c r="A91" s="8" t="s">
        <v>110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26"/>
        <v>7.378472222222222E-4</v>
      </c>
      <c r="G91" s="9">
        <f t="shared" si="27"/>
        <v>7.7663117283950612E-4</v>
      </c>
      <c r="H91" s="9">
        <f t="shared" si="28"/>
        <v>8.0092592592592585E-4</v>
      </c>
      <c r="I91" s="9">
        <f t="shared" si="29"/>
        <v>8.3508728262312486E-4</v>
      </c>
      <c r="J91" s="9">
        <f t="shared" si="30"/>
        <v>8.4416431830381094E-4</v>
      </c>
      <c r="K91" s="9">
        <f t="shared" si="31"/>
        <v>8.825354236812569E-4</v>
      </c>
      <c r="L91" s="9">
        <f t="shared" si="32"/>
        <v>9.2456092004703113E-4</v>
      </c>
      <c r="M91" s="11"/>
      <c r="N91" s="9"/>
      <c r="O91" s="24"/>
      <c r="P91" s="9"/>
      <c r="Q91" s="24"/>
      <c r="R91" s="9"/>
      <c r="S91" s="12"/>
      <c r="V91" s="23" t="s">
        <v>24</v>
      </c>
      <c r="W91" s="101"/>
    </row>
    <row r="92" spans="1:23" ht="17.100000000000001" customHeight="1" x14ac:dyDescent="0.3">
      <c r="A92" s="8" t="s">
        <v>111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26"/>
        <v>7.378472222222222E-4</v>
      </c>
      <c r="G92" s="9">
        <f t="shared" si="27"/>
        <v>7.9458796296296287E-4</v>
      </c>
      <c r="H92" s="9">
        <f t="shared" si="28"/>
        <v>8.1944444444444447E-4</v>
      </c>
      <c r="I92" s="9">
        <f t="shared" si="29"/>
        <v>8.5439565909996003E-4</v>
      </c>
      <c r="J92" s="9">
        <f t="shared" si="30"/>
        <v>8.636825684380031E-4</v>
      </c>
      <c r="K92" s="9">
        <f t="shared" si="31"/>
        <v>9.0294086700336686E-4</v>
      </c>
      <c r="L92" s="9">
        <f t="shared" si="32"/>
        <v>9.4593805114638445E-4</v>
      </c>
      <c r="M92" s="11"/>
      <c r="N92" s="9"/>
      <c r="O92" s="24"/>
      <c r="P92" s="9"/>
      <c r="Q92" s="24"/>
      <c r="R92" s="9"/>
      <c r="S92" s="12"/>
      <c r="V92" s="23" t="s">
        <v>24</v>
      </c>
      <c r="W92" s="101"/>
    </row>
    <row r="93" spans="1:23" ht="17.100000000000001" customHeight="1" x14ac:dyDescent="0.3">
      <c r="A93" s="8"/>
      <c r="B93" s="9"/>
      <c r="C93" s="9"/>
      <c r="D93" s="9"/>
      <c r="E93" s="10"/>
      <c r="F93" s="9">
        <f t="shared" si="26"/>
        <v>0</v>
      </c>
      <c r="G93" s="9">
        <f t="shared" si="27"/>
        <v>0</v>
      </c>
      <c r="H93" s="9">
        <f t="shared" si="28"/>
        <v>0</v>
      </c>
      <c r="I93" s="9">
        <f t="shared" si="29"/>
        <v>0</v>
      </c>
      <c r="J93" s="9">
        <f t="shared" si="30"/>
        <v>0</v>
      </c>
      <c r="K93" s="9">
        <f t="shared" si="31"/>
        <v>0</v>
      </c>
      <c r="L93" s="9">
        <f t="shared" si="32"/>
        <v>0</v>
      </c>
      <c r="M93" s="11"/>
      <c r="P93" s="25"/>
      <c r="Q93" s="25"/>
      <c r="R93" s="25"/>
      <c r="S93" s="25"/>
      <c r="V93" s="23"/>
      <c r="W93" s="101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96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96"/>
    </row>
    <row r="96" spans="1:23" ht="17.100000000000001" customHeight="1" x14ac:dyDescent="0.3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6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6"/>
    </row>
    <row r="98" spans="1:23" ht="14.4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6"/>
    </row>
    <row r="99" spans="1:23" ht="15" customHeight="1" thickBo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F85-00F1-4960-B9E9-ECD95BD7FF6A}">
  <dimension ref="A1:P84"/>
  <sheetViews>
    <sheetView topLeftCell="H1" zoomScale="85" zoomScaleNormal="85" workbookViewId="0">
      <selection activeCell="R11" sqref="R11"/>
    </sheetView>
  </sheetViews>
  <sheetFormatPr defaultRowHeight="14.4" x14ac:dyDescent="0.3"/>
  <cols>
    <col min="1" max="1" width="23.109375" bestFit="1" customWidth="1"/>
    <col min="2" max="2" width="5.6640625" customWidth="1"/>
    <col min="3" max="3" width="9.109375" customWidth="1"/>
    <col min="4" max="7" width="13.88671875" customWidth="1"/>
    <col min="8" max="8" width="41.44140625" customWidth="1"/>
    <col min="9" max="16" width="16.44140625" customWidth="1"/>
  </cols>
  <sheetData>
    <row r="1" spans="1:16" ht="23.4" customHeight="1" thickBot="1" x14ac:dyDescent="0.35">
      <c r="A1" s="31" t="s">
        <v>124</v>
      </c>
      <c r="B1" s="32" t="s">
        <v>21</v>
      </c>
      <c r="C1" s="32" t="s">
        <v>125</v>
      </c>
      <c r="D1" s="33" t="s">
        <v>126</v>
      </c>
      <c r="E1" s="33" t="s">
        <v>127</v>
      </c>
      <c r="F1" s="33" t="s">
        <v>128</v>
      </c>
      <c r="G1" s="33" t="s">
        <v>129</v>
      </c>
      <c r="H1" s="34" t="s">
        <v>130</v>
      </c>
      <c r="I1" s="124" t="s">
        <v>131</v>
      </c>
      <c r="J1" s="125"/>
      <c r="K1" s="125"/>
      <c r="L1" s="126"/>
      <c r="M1" s="124" t="s">
        <v>131</v>
      </c>
      <c r="N1" s="125"/>
      <c r="O1" s="125"/>
      <c r="P1" s="126"/>
    </row>
    <row r="2" spans="1:16" ht="21" customHeight="1" x14ac:dyDescent="0.3">
      <c r="A2" s="35" t="s">
        <v>52</v>
      </c>
      <c r="B2" s="36" t="s">
        <v>29</v>
      </c>
      <c r="C2" s="37"/>
      <c r="D2" s="38">
        <v>35</v>
      </c>
      <c r="E2" s="39">
        <v>30</v>
      </c>
      <c r="F2" s="39">
        <v>35</v>
      </c>
      <c r="G2" s="39">
        <v>35</v>
      </c>
      <c r="H2" s="40" t="s">
        <v>132</v>
      </c>
      <c r="I2" s="118" t="s">
        <v>133</v>
      </c>
      <c r="J2" s="119"/>
      <c r="K2" s="119"/>
      <c r="L2" s="120"/>
      <c r="M2" s="118" t="s">
        <v>134</v>
      </c>
      <c r="N2" s="119"/>
      <c r="O2" s="119"/>
      <c r="P2" s="120"/>
    </row>
    <row r="3" spans="1:16" ht="21" customHeight="1" x14ac:dyDescent="0.3">
      <c r="A3" s="35" t="s">
        <v>51</v>
      </c>
      <c r="B3" s="36" t="s">
        <v>34</v>
      </c>
      <c r="C3" s="37"/>
      <c r="D3" s="38">
        <v>40</v>
      </c>
      <c r="E3" s="39">
        <v>35</v>
      </c>
      <c r="F3" s="39">
        <v>40</v>
      </c>
      <c r="G3" s="39">
        <v>40</v>
      </c>
      <c r="H3" s="40" t="s">
        <v>135</v>
      </c>
      <c r="I3" s="41" t="s">
        <v>29</v>
      </c>
      <c r="J3" s="42" t="s">
        <v>34</v>
      </c>
      <c r="K3" s="42" t="s">
        <v>26</v>
      </c>
      <c r="L3" s="43" t="s">
        <v>24</v>
      </c>
      <c r="M3" s="41" t="s">
        <v>29</v>
      </c>
      <c r="N3" s="42" t="s">
        <v>34</v>
      </c>
      <c r="O3" s="42" t="s">
        <v>26</v>
      </c>
      <c r="P3" s="43" t="s">
        <v>24</v>
      </c>
    </row>
    <row r="4" spans="1:16" ht="21" customHeight="1" x14ac:dyDescent="0.3">
      <c r="A4" s="35" t="s">
        <v>37</v>
      </c>
      <c r="B4" s="36" t="s">
        <v>26</v>
      </c>
      <c r="C4" s="37"/>
      <c r="D4" s="38">
        <v>50</v>
      </c>
      <c r="E4" s="39">
        <v>45</v>
      </c>
      <c r="F4" s="39">
        <v>50</v>
      </c>
      <c r="G4" s="39">
        <v>50</v>
      </c>
      <c r="H4" s="40" t="s">
        <v>136</v>
      </c>
      <c r="I4" s="112" t="s">
        <v>137</v>
      </c>
      <c r="J4" s="110" t="s">
        <v>138</v>
      </c>
      <c r="K4" s="110" t="s">
        <v>139</v>
      </c>
      <c r="L4" s="110" t="s">
        <v>139</v>
      </c>
      <c r="M4" s="112" t="s">
        <v>140</v>
      </c>
      <c r="N4" s="110" t="s">
        <v>141</v>
      </c>
      <c r="O4" s="110" t="s">
        <v>142</v>
      </c>
      <c r="P4" s="111" t="s">
        <v>143</v>
      </c>
    </row>
    <row r="5" spans="1:16" ht="21" customHeight="1" x14ac:dyDescent="0.3">
      <c r="A5" s="44" t="s">
        <v>49</v>
      </c>
      <c r="B5" s="45" t="s">
        <v>26</v>
      </c>
      <c r="C5" s="37"/>
      <c r="D5" s="38">
        <v>55</v>
      </c>
      <c r="E5" s="39">
        <v>50</v>
      </c>
      <c r="F5" s="39">
        <v>55</v>
      </c>
      <c r="G5" s="39">
        <v>55</v>
      </c>
      <c r="H5" s="46" t="s">
        <v>144</v>
      </c>
      <c r="I5" s="112"/>
      <c r="J5" s="110"/>
      <c r="K5" s="110"/>
      <c r="L5" s="110"/>
      <c r="M5" s="112"/>
      <c r="N5" s="110"/>
      <c r="O5" s="110"/>
      <c r="P5" s="111"/>
    </row>
    <row r="6" spans="1:16" ht="21" customHeight="1" x14ac:dyDescent="0.3">
      <c r="A6" s="47" t="s">
        <v>39</v>
      </c>
      <c r="B6" s="48" t="s">
        <v>26</v>
      </c>
      <c r="C6" s="37" t="s">
        <v>145</v>
      </c>
      <c r="D6" s="38">
        <v>40</v>
      </c>
      <c r="E6" s="39">
        <v>40</v>
      </c>
      <c r="F6" s="39">
        <v>50</v>
      </c>
      <c r="G6" s="39">
        <v>55</v>
      </c>
      <c r="H6" s="40" t="s">
        <v>146</v>
      </c>
      <c r="I6" s="112" t="s">
        <v>147</v>
      </c>
      <c r="J6" s="110" t="s">
        <v>148</v>
      </c>
      <c r="K6" s="110" t="s">
        <v>148</v>
      </c>
      <c r="L6" s="110" t="s">
        <v>148</v>
      </c>
      <c r="M6" s="112" t="s">
        <v>149</v>
      </c>
      <c r="N6" s="110" t="s">
        <v>150</v>
      </c>
      <c r="O6" s="110" t="s">
        <v>150</v>
      </c>
      <c r="P6" s="111" t="s">
        <v>148</v>
      </c>
    </row>
    <row r="7" spans="1:16" ht="21" customHeight="1" x14ac:dyDescent="0.3">
      <c r="A7" s="49" t="s">
        <v>118</v>
      </c>
      <c r="B7" s="50" t="s">
        <v>24</v>
      </c>
      <c r="C7" s="37" t="s">
        <v>145</v>
      </c>
      <c r="D7" s="38">
        <v>40</v>
      </c>
      <c r="E7" s="39">
        <v>40</v>
      </c>
      <c r="F7" s="39">
        <v>50</v>
      </c>
      <c r="G7" s="39">
        <v>55</v>
      </c>
      <c r="H7" s="40" t="s">
        <v>151</v>
      </c>
      <c r="I7" s="112"/>
      <c r="J7" s="110"/>
      <c r="K7" s="110"/>
      <c r="L7" s="110"/>
      <c r="M7" s="112"/>
      <c r="N7" s="110"/>
      <c r="O7" s="110"/>
      <c r="P7" s="111"/>
    </row>
    <row r="8" spans="1:16" ht="21" customHeight="1" x14ac:dyDescent="0.3">
      <c r="A8" s="47" t="s">
        <v>47</v>
      </c>
      <c r="B8" s="48" t="s">
        <v>24</v>
      </c>
      <c r="C8" s="37"/>
      <c r="D8" s="38">
        <v>50</v>
      </c>
      <c r="E8" s="39">
        <v>45</v>
      </c>
      <c r="F8" s="39">
        <v>50</v>
      </c>
      <c r="G8" s="39">
        <v>50</v>
      </c>
      <c r="H8" s="40" t="s">
        <v>152</v>
      </c>
      <c r="I8" s="112" t="s">
        <v>153</v>
      </c>
      <c r="J8" s="110" t="s">
        <v>153</v>
      </c>
      <c r="K8" s="110" t="s">
        <v>154</v>
      </c>
      <c r="L8" s="111" t="s">
        <v>154</v>
      </c>
      <c r="M8" s="112" t="s">
        <v>153</v>
      </c>
      <c r="N8" s="110" t="s">
        <v>155</v>
      </c>
      <c r="O8" s="110" t="s">
        <v>154</v>
      </c>
      <c r="P8" s="111" t="s">
        <v>154</v>
      </c>
    </row>
    <row r="9" spans="1:16" ht="21" customHeight="1" x14ac:dyDescent="0.3">
      <c r="A9" s="49" t="s">
        <v>30</v>
      </c>
      <c r="B9" s="50" t="s">
        <v>26</v>
      </c>
      <c r="C9" s="37"/>
      <c r="D9" s="38">
        <v>45</v>
      </c>
      <c r="E9" s="39">
        <v>40</v>
      </c>
      <c r="F9" s="39">
        <v>45</v>
      </c>
      <c r="G9" s="39">
        <v>45</v>
      </c>
      <c r="H9" s="51" t="s">
        <v>156</v>
      </c>
      <c r="I9" s="112"/>
      <c r="J9" s="110"/>
      <c r="K9" s="110"/>
      <c r="L9" s="111"/>
      <c r="M9" s="112"/>
      <c r="N9" s="110"/>
      <c r="O9" s="110"/>
      <c r="P9" s="111"/>
    </row>
    <row r="10" spans="1:16" ht="21" customHeight="1" x14ac:dyDescent="0.3">
      <c r="A10" s="49" t="s">
        <v>38</v>
      </c>
      <c r="B10" s="50" t="s">
        <v>34</v>
      </c>
      <c r="C10" s="37" t="s">
        <v>145</v>
      </c>
      <c r="D10" s="38">
        <v>55</v>
      </c>
      <c r="E10" s="39">
        <v>50</v>
      </c>
      <c r="F10" s="39">
        <v>55</v>
      </c>
      <c r="G10" s="39">
        <v>55</v>
      </c>
      <c r="H10" s="106" t="s">
        <v>157</v>
      </c>
      <c r="I10" s="52"/>
      <c r="J10" s="53"/>
      <c r="K10" s="53"/>
      <c r="L10" s="54"/>
      <c r="M10" s="52"/>
      <c r="N10" s="53"/>
      <c r="O10" s="53"/>
      <c r="P10" s="54"/>
    </row>
    <row r="11" spans="1:16" ht="21" customHeight="1" x14ac:dyDescent="0.3">
      <c r="A11" s="55" t="s">
        <v>23</v>
      </c>
      <c r="B11" s="56" t="s">
        <v>24</v>
      </c>
      <c r="C11" s="37"/>
      <c r="D11" s="38">
        <v>55</v>
      </c>
      <c r="E11" s="39">
        <v>50</v>
      </c>
      <c r="F11" s="39">
        <v>55</v>
      </c>
      <c r="G11" s="39">
        <v>55</v>
      </c>
      <c r="H11" s="106"/>
      <c r="I11" s="52"/>
      <c r="J11" s="53"/>
      <c r="K11" s="53"/>
      <c r="L11" s="54"/>
      <c r="M11" s="52"/>
      <c r="N11" s="53"/>
      <c r="O11" s="53"/>
      <c r="P11" s="54"/>
    </row>
    <row r="12" spans="1:16" ht="21" customHeight="1" x14ac:dyDescent="0.3">
      <c r="A12" s="47" t="s">
        <v>46</v>
      </c>
      <c r="B12" s="48" t="s">
        <v>24</v>
      </c>
      <c r="C12" s="37" t="s">
        <v>145</v>
      </c>
      <c r="D12" s="38">
        <v>40</v>
      </c>
      <c r="E12" s="39">
        <v>35</v>
      </c>
      <c r="F12" s="39">
        <v>40</v>
      </c>
      <c r="G12" s="39">
        <v>40</v>
      </c>
      <c r="H12" s="106" t="s">
        <v>158</v>
      </c>
      <c r="I12" s="118" t="s">
        <v>159</v>
      </c>
      <c r="J12" s="119"/>
      <c r="K12" s="119"/>
      <c r="L12" s="120"/>
      <c r="M12" s="118" t="s">
        <v>160</v>
      </c>
      <c r="N12" s="119"/>
      <c r="O12" s="119"/>
      <c r="P12" s="120"/>
    </row>
    <row r="13" spans="1:16" ht="21" customHeight="1" x14ac:dyDescent="0.3">
      <c r="A13" s="47" t="s">
        <v>28</v>
      </c>
      <c r="B13" s="48" t="s">
        <v>29</v>
      </c>
      <c r="C13" s="37"/>
      <c r="D13" s="38">
        <v>40</v>
      </c>
      <c r="E13" s="39">
        <v>35</v>
      </c>
      <c r="F13" s="39">
        <v>40</v>
      </c>
      <c r="G13" s="39">
        <v>40</v>
      </c>
      <c r="H13" s="106"/>
      <c r="I13" s="41" t="s">
        <v>29</v>
      </c>
      <c r="J13" s="42" t="s">
        <v>34</v>
      </c>
      <c r="K13" s="42" t="s">
        <v>26</v>
      </c>
      <c r="L13" s="43" t="s">
        <v>24</v>
      </c>
      <c r="M13" s="41" t="s">
        <v>29</v>
      </c>
      <c r="N13" s="42" t="s">
        <v>34</v>
      </c>
      <c r="O13" s="42" t="s">
        <v>26</v>
      </c>
      <c r="P13" s="43" t="s">
        <v>24</v>
      </c>
    </row>
    <row r="14" spans="1:16" ht="21" customHeight="1" x14ac:dyDescent="0.3">
      <c r="A14" s="57" t="s">
        <v>45</v>
      </c>
      <c r="B14" s="58" t="s">
        <v>34</v>
      </c>
      <c r="C14" s="37" t="s">
        <v>161</v>
      </c>
      <c r="D14" s="38">
        <v>40</v>
      </c>
      <c r="E14" s="39">
        <v>35</v>
      </c>
      <c r="F14" s="39">
        <v>40</v>
      </c>
      <c r="G14" s="39">
        <v>40</v>
      </c>
      <c r="H14" s="106" t="s">
        <v>162</v>
      </c>
      <c r="I14" s="112" t="s">
        <v>163</v>
      </c>
      <c r="J14" s="110" t="s">
        <v>163</v>
      </c>
      <c r="K14" s="110" t="s">
        <v>164</v>
      </c>
      <c r="L14" s="111" t="s">
        <v>165</v>
      </c>
      <c r="M14" s="112" t="s">
        <v>166</v>
      </c>
      <c r="N14" s="110" t="s">
        <v>167</v>
      </c>
      <c r="O14" s="110" t="s">
        <v>168</v>
      </c>
      <c r="P14" s="111" t="s">
        <v>168</v>
      </c>
    </row>
    <row r="15" spans="1:16" ht="21" customHeight="1" x14ac:dyDescent="0.3">
      <c r="A15" s="57" t="s">
        <v>27</v>
      </c>
      <c r="B15" s="58" t="s">
        <v>34</v>
      </c>
      <c r="C15" s="37" t="s">
        <v>169</v>
      </c>
      <c r="D15" s="38">
        <v>45</v>
      </c>
      <c r="E15" s="39">
        <v>40</v>
      </c>
      <c r="F15" s="39">
        <v>45</v>
      </c>
      <c r="G15" s="39">
        <v>45</v>
      </c>
      <c r="H15" s="106"/>
      <c r="I15" s="112"/>
      <c r="J15" s="110"/>
      <c r="K15" s="110"/>
      <c r="L15" s="111"/>
      <c r="M15" s="112"/>
      <c r="N15" s="110"/>
      <c r="O15" s="110"/>
      <c r="P15" s="111"/>
    </row>
    <row r="16" spans="1:16" ht="21" customHeight="1" x14ac:dyDescent="0.3">
      <c r="A16" s="49" t="s">
        <v>53</v>
      </c>
      <c r="B16" s="50" t="s">
        <v>34</v>
      </c>
      <c r="C16" s="37" t="s">
        <v>145</v>
      </c>
      <c r="D16" s="38">
        <v>50</v>
      </c>
      <c r="E16" s="39">
        <v>45</v>
      </c>
      <c r="F16" s="39">
        <v>50</v>
      </c>
      <c r="G16" s="39">
        <v>50</v>
      </c>
      <c r="H16" s="106"/>
      <c r="I16" s="112" t="s">
        <v>170</v>
      </c>
      <c r="J16" s="114" t="s">
        <v>171</v>
      </c>
      <c r="K16" s="110" t="s">
        <v>172</v>
      </c>
      <c r="L16" s="111" t="s">
        <v>173</v>
      </c>
      <c r="M16" s="118" t="s">
        <v>174</v>
      </c>
      <c r="N16" s="119"/>
      <c r="O16" s="119"/>
      <c r="P16" s="120"/>
    </row>
    <row r="17" spans="1:16" ht="21" customHeight="1" x14ac:dyDescent="0.3">
      <c r="A17" s="57" t="s">
        <v>40</v>
      </c>
      <c r="B17" s="58" t="s">
        <v>29</v>
      </c>
      <c r="C17" s="37"/>
      <c r="D17" s="38">
        <v>40</v>
      </c>
      <c r="E17" s="39">
        <v>35</v>
      </c>
      <c r="F17" s="39">
        <v>40</v>
      </c>
      <c r="G17" s="39">
        <v>40</v>
      </c>
      <c r="H17" s="106" t="s">
        <v>175</v>
      </c>
      <c r="I17" s="113"/>
      <c r="J17" s="115"/>
      <c r="K17" s="116"/>
      <c r="L17" s="117"/>
      <c r="M17" s="121"/>
      <c r="N17" s="122"/>
      <c r="O17" s="122"/>
      <c r="P17" s="123"/>
    </row>
    <row r="18" spans="1:16" ht="21" customHeight="1" thickBot="1" x14ac:dyDescent="0.35">
      <c r="A18" s="35" t="s">
        <v>33</v>
      </c>
      <c r="B18" s="36" t="s">
        <v>34</v>
      </c>
      <c r="C18" s="37" t="s">
        <v>145</v>
      </c>
      <c r="D18" s="38">
        <v>40</v>
      </c>
      <c r="E18" s="39">
        <v>35</v>
      </c>
      <c r="F18" s="39">
        <v>45</v>
      </c>
      <c r="G18" s="39">
        <v>45</v>
      </c>
      <c r="H18" s="102"/>
      <c r="I18" s="107" t="s">
        <v>130</v>
      </c>
      <c r="J18" s="108"/>
      <c r="K18" s="108"/>
      <c r="L18" s="108"/>
      <c r="M18" s="108"/>
      <c r="N18" s="109"/>
      <c r="O18" s="53"/>
      <c r="P18" s="53"/>
    </row>
    <row r="19" spans="1:16" ht="21" customHeight="1" x14ac:dyDescent="0.3">
      <c r="A19" s="59" t="s">
        <v>176</v>
      </c>
      <c r="B19" s="60" t="s">
        <v>34</v>
      </c>
      <c r="C19" s="37"/>
      <c r="D19" s="38">
        <v>50</v>
      </c>
      <c r="E19" s="39">
        <v>45</v>
      </c>
      <c r="F19" s="39">
        <v>50</v>
      </c>
      <c r="G19" s="39">
        <v>50</v>
      </c>
      <c r="H19" s="102" t="s">
        <v>177</v>
      </c>
      <c r="I19" s="61" t="s">
        <v>178</v>
      </c>
      <c r="J19" s="62"/>
      <c r="K19" s="62"/>
      <c r="L19" s="62"/>
      <c r="M19" s="62"/>
      <c r="N19" s="63"/>
      <c r="O19" s="53"/>
      <c r="P19" s="53"/>
    </row>
    <row r="20" spans="1:16" ht="21" customHeight="1" x14ac:dyDescent="0.3">
      <c r="A20" s="35" t="s">
        <v>25</v>
      </c>
      <c r="B20" s="36" t="s">
        <v>26</v>
      </c>
      <c r="C20" s="37"/>
      <c r="D20" s="38">
        <v>50</v>
      </c>
      <c r="E20" s="39">
        <v>45</v>
      </c>
      <c r="F20" s="39">
        <v>50</v>
      </c>
      <c r="G20" s="39">
        <v>55</v>
      </c>
      <c r="H20" s="102"/>
      <c r="I20" s="64" t="s">
        <v>179</v>
      </c>
      <c r="J20" s="53"/>
      <c r="K20" s="53"/>
      <c r="L20" s="53"/>
      <c r="M20" s="53"/>
      <c r="N20" s="65"/>
      <c r="O20" s="53"/>
      <c r="P20" s="53"/>
    </row>
    <row r="21" spans="1:16" ht="21" customHeight="1" x14ac:dyDescent="0.3">
      <c r="A21" s="35" t="s">
        <v>32</v>
      </c>
      <c r="B21" s="36" t="s">
        <v>29</v>
      </c>
      <c r="C21" s="66"/>
      <c r="D21" s="38">
        <v>35</v>
      </c>
      <c r="E21" s="39">
        <v>30</v>
      </c>
      <c r="F21" s="39">
        <v>35</v>
      </c>
      <c r="G21" s="39">
        <v>35</v>
      </c>
      <c r="H21" s="102"/>
      <c r="I21" s="64" t="s">
        <v>180</v>
      </c>
      <c r="J21" s="53"/>
      <c r="K21" s="53"/>
      <c r="L21" s="53"/>
      <c r="M21" s="53"/>
      <c r="N21" s="26"/>
      <c r="O21" s="53"/>
      <c r="P21" s="53"/>
    </row>
    <row r="22" spans="1:16" ht="21" customHeight="1" x14ac:dyDescent="0.3">
      <c r="A22" s="55" t="s">
        <v>36</v>
      </c>
      <c r="B22" s="56" t="s">
        <v>34</v>
      </c>
      <c r="C22" s="67"/>
      <c r="D22" s="38">
        <v>40</v>
      </c>
      <c r="E22" s="39">
        <v>35</v>
      </c>
      <c r="F22" s="39">
        <v>40</v>
      </c>
      <c r="G22" s="39">
        <v>45</v>
      </c>
      <c r="H22" s="102" t="s">
        <v>181</v>
      </c>
      <c r="I22" s="64" t="s">
        <v>182</v>
      </c>
      <c r="J22" s="53"/>
      <c r="K22" s="53"/>
      <c r="L22" s="53"/>
      <c r="M22" s="53"/>
      <c r="N22" s="65"/>
      <c r="O22" s="53"/>
      <c r="P22" s="53"/>
    </row>
    <row r="23" spans="1:16" ht="21" customHeight="1" x14ac:dyDescent="0.3">
      <c r="A23" s="59" t="s">
        <v>42</v>
      </c>
      <c r="B23" s="60" t="s">
        <v>34</v>
      </c>
      <c r="C23" s="37"/>
      <c r="D23" s="38">
        <v>40</v>
      </c>
      <c r="E23" s="39">
        <v>35</v>
      </c>
      <c r="F23" s="39">
        <v>40</v>
      </c>
      <c r="G23" s="39">
        <v>40</v>
      </c>
      <c r="H23" s="102"/>
      <c r="I23" s="64" t="s">
        <v>183</v>
      </c>
      <c r="J23" s="53"/>
      <c r="K23" s="53"/>
      <c r="L23" s="53"/>
      <c r="M23" s="53"/>
      <c r="N23" s="65"/>
      <c r="O23" s="53"/>
      <c r="P23" s="53"/>
    </row>
    <row r="24" spans="1:16" ht="21" customHeight="1" x14ac:dyDescent="0.3">
      <c r="A24" s="35" t="s">
        <v>50</v>
      </c>
      <c r="B24" s="36" t="s">
        <v>34</v>
      </c>
      <c r="C24" s="37">
        <v>3</v>
      </c>
      <c r="D24" s="38">
        <v>35</v>
      </c>
      <c r="E24" s="39">
        <v>30</v>
      </c>
      <c r="F24" s="39">
        <v>35</v>
      </c>
      <c r="G24" s="39">
        <v>35</v>
      </c>
      <c r="H24" s="68" t="s">
        <v>184</v>
      </c>
      <c r="I24" s="64" t="s">
        <v>185</v>
      </c>
      <c r="J24" s="53"/>
      <c r="K24" s="53"/>
      <c r="L24" s="53"/>
      <c r="M24" s="53"/>
      <c r="N24" s="65"/>
      <c r="O24" s="53"/>
      <c r="P24" s="53"/>
    </row>
    <row r="25" spans="1:16" ht="21" customHeight="1" thickBot="1" x14ac:dyDescent="0.35">
      <c r="A25" s="69" t="s">
        <v>41</v>
      </c>
      <c r="B25" s="70" t="s">
        <v>34</v>
      </c>
      <c r="C25" s="71"/>
      <c r="D25" s="38">
        <v>40</v>
      </c>
      <c r="E25" s="39">
        <v>35</v>
      </c>
      <c r="F25" s="39">
        <v>40</v>
      </c>
      <c r="G25" s="39">
        <v>45</v>
      </c>
      <c r="H25" s="72"/>
      <c r="I25" s="64" t="s">
        <v>186</v>
      </c>
      <c r="J25" s="53"/>
      <c r="K25" s="53"/>
      <c r="L25" s="53"/>
      <c r="M25" s="53"/>
      <c r="N25" s="65"/>
    </row>
    <row r="26" spans="1:16" ht="39.6" customHeight="1" thickBot="1" x14ac:dyDescent="0.35">
      <c r="A26" s="104" t="s">
        <v>187</v>
      </c>
      <c r="B26" s="105"/>
      <c r="C26" s="105"/>
      <c r="D26" s="105"/>
      <c r="E26" s="105"/>
      <c r="F26" s="105"/>
      <c r="G26" s="105"/>
      <c r="H26" s="105"/>
      <c r="I26" s="73" t="s">
        <v>188</v>
      </c>
      <c r="J26" s="74"/>
      <c r="K26" s="74"/>
      <c r="L26" s="74"/>
      <c r="M26" s="74"/>
      <c r="N26" s="75"/>
    </row>
    <row r="27" spans="1:16" ht="18.600000000000001" customHeight="1" thickBot="1" x14ac:dyDescent="0.35">
      <c r="A27" s="76" t="s">
        <v>124</v>
      </c>
      <c r="B27" s="77" t="s">
        <v>21</v>
      </c>
      <c r="C27" s="78" t="s">
        <v>125</v>
      </c>
      <c r="D27" s="33" t="s">
        <v>126</v>
      </c>
      <c r="E27" s="33" t="s">
        <v>127</v>
      </c>
      <c r="F27" s="33" t="s">
        <v>128</v>
      </c>
      <c r="G27" s="33" t="s">
        <v>129</v>
      </c>
      <c r="H27" s="34" t="s">
        <v>130</v>
      </c>
    </row>
    <row r="28" spans="1:16" ht="21" customHeight="1" x14ac:dyDescent="0.3">
      <c r="A28" s="35" t="s">
        <v>95</v>
      </c>
      <c r="B28" s="36" t="s">
        <v>34</v>
      </c>
      <c r="C28" s="37"/>
      <c r="D28" s="38">
        <v>65</v>
      </c>
      <c r="E28" s="39">
        <v>55</v>
      </c>
      <c r="F28" s="39">
        <v>65</v>
      </c>
      <c r="G28" s="39">
        <v>65</v>
      </c>
      <c r="H28" s="46" t="s">
        <v>132</v>
      </c>
    </row>
    <row r="29" spans="1:16" ht="21" customHeight="1" x14ac:dyDescent="0.3">
      <c r="A29" s="35" t="s">
        <v>108</v>
      </c>
      <c r="B29" s="79" t="s">
        <v>26</v>
      </c>
      <c r="C29" s="80"/>
      <c r="D29" s="38">
        <v>55</v>
      </c>
      <c r="E29" s="39">
        <v>50</v>
      </c>
      <c r="F29" s="39">
        <v>60</v>
      </c>
      <c r="G29" s="39">
        <v>60</v>
      </c>
      <c r="H29" s="46" t="s">
        <v>135</v>
      </c>
    </row>
    <row r="30" spans="1:16" ht="21" customHeight="1" x14ac:dyDescent="0.3">
      <c r="A30" s="59" t="s">
        <v>57</v>
      </c>
      <c r="B30" s="60" t="s">
        <v>26</v>
      </c>
      <c r="C30" s="37"/>
      <c r="D30" s="38">
        <v>70</v>
      </c>
      <c r="E30" s="39">
        <v>65</v>
      </c>
      <c r="F30" s="39">
        <v>70</v>
      </c>
      <c r="G30" s="39">
        <v>70</v>
      </c>
      <c r="H30" s="46" t="s">
        <v>136</v>
      </c>
    </row>
    <row r="31" spans="1:16" ht="21" customHeight="1" x14ac:dyDescent="0.3">
      <c r="A31" s="35" t="s">
        <v>99</v>
      </c>
      <c r="B31" s="36" t="s">
        <v>34</v>
      </c>
      <c r="C31" s="37"/>
      <c r="D31" s="38">
        <v>55</v>
      </c>
      <c r="E31" s="39">
        <v>50</v>
      </c>
      <c r="F31" s="39">
        <v>55</v>
      </c>
      <c r="G31" s="39">
        <v>55</v>
      </c>
      <c r="H31" s="46" t="s">
        <v>144</v>
      </c>
    </row>
    <row r="32" spans="1:16" ht="21" customHeight="1" x14ac:dyDescent="0.3">
      <c r="A32" s="35" t="s">
        <v>100</v>
      </c>
      <c r="B32" s="36" t="s">
        <v>34</v>
      </c>
      <c r="C32" s="37"/>
      <c r="D32" s="38">
        <v>55</v>
      </c>
      <c r="E32" s="39">
        <v>50</v>
      </c>
      <c r="F32" s="39">
        <v>65</v>
      </c>
      <c r="G32" s="39">
        <v>70</v>
      </c>
      <c r="H32" s="46" t="s">
        <v>146</v>
      </c>
    </row>
    <row r="33" spans="1:8" ht="21" customHeight="1" x14ac:dyDescent="0.3">
      <c r="A33" s="59" t="s">
        <v>78</v>
      </c>
      <c r="B33" s="60" t="s">
        <v>34</v>
      </c>
      <c r="C33" s="37"/>
      <c r="D33" s="38">
        <v>60</v>
      </c>
      <c r="E33" s="39">
        <v>55</v>
      </c>
      <c r="F33" s="39">
        <v>60</v>
      </c>
      <c r="G33" s="39">
        <v>60</v>
      </c>
      <c r="H33" s="46" t="s">
        <v>151</v>
      </c>
    </row>
    <row r="34" spans="1:8" ht="21" customHeight="1" x14ac:dyDescent="0.3">
      <c r="A34" s="35" t="s">
        <v>97</v>
      </c>
      <c r="B34" s="36" t="s">
        <v>34</v>
      </c>
      <c r="C34" s="37"/>
      <c r="D34" s="38">
        <v>65</v>
      </c>
      <c r="E34" s="39">
        <v>60</v>
      </c>
      <c r="F34" s="39">
        <v>65</v>
      </c>
      <c r="G34" s="39">
        <v>70</v>
      </c>
      <c r="H34" s="46" t="s">
        <v>152</v>
      </c>
    </row>
    <row r="35" spans="1:8" ht="21" customHeight="1" x14ac:dyDescent="0.3">
      <c r="A35" s="59" t="s">
        <v>94</v>
      </c>
      <c r="B35" s="60" t="s">
        <v>29</v>
      </c>
      <c r="C35" s="37"/>
      <c r="D35" s="38">
        <v>55</v>
      </c>
      <c r="E35" s="39">
        <v>50</v>
      </c>
      <c r="F35" s="39">
        <v>60</v>
      </c>
      <c r="G35" s="39">
        <v>60</v>
      </c>
      <c r="H35" s="81" t="s">
        <v>156</v>
      </c>
    </row>
    <row r="36" spans="1:8" ht="21" customHeight="1" x14ac:dyDescent="0.3">
      <c r="A36" s="35" t="s">
        <v>96</v>
      </c>
      <c r="B36" s="36" t="s">
        <v>34</v>
      </c>
      <c r="C36" s="37"/>
      <c r="D36" s="38">
        <v>60</v>
      </c>
      <c r="E36" s="39">
        <v>55</v>
      </c>
      <c r="F36" s="39">
        <v>60</v>
      </c>
      <c r="G36" s="39">
        <v>60</v>
      </c>
      <c r="H36" s="102" t="s">
        <v>157</v>
      </c>
    </row>
    <row r="37" spans="1:8" ht="21" customHeight="1" x14ac:dyDescent="0.3">
      <c r="A37" s="44" t="s">
        <v>102</v>
      </c>
      <c r="B37" s="45" t="s">
        <v>26</v>
      </c>
      <c r="C37" s="37"/>
      <c r="D37" s="38">
        <v>70</v>
      </c>
      <c r="E37" s="39">
        <v>65</v>
      </c>
      <c r="F37" s="39">
        <v>70</v>
      </c>
      <c r="G37" s="39">
        <v>70</v>
      </c>
      <c r="H37" s="102"/>
    </row>
    <row r="38" spans="1:8" ht="21" customHeight="1" x14ac:dyDescent="0.3">
      <c r="A38" s="35" t="s">
        <v>82</v>
      </c>
      <c r="B38" s="36" t="s">
        <v>34</v>
      </c>
      <c r="C38" s="37">
        <v>2</v>
      </c>
      <c r="D38" s="38">
        <v>45</v>
      </c>
      <c r="E38" s="39">
        <v>40</v>
      </c>
      <c r="F38" s="39">
        <v>50</v>
      </c>
      <c r="G38" s="39">
        <v>50</v>
      </c>
      <c r="H38" s="102" t="s">
        <v>158</v>
      </c>
    </row>
    <row r="39" spans="1:8" ht="21" customHeight="1" x14ac:dyDescent="0.3">
      <c r="A39" s="82" t="s">
        <v>107</v>
      </c>
      <c r="B39" s="83" t="s">
        <v>26</v>
      </c>
      <c r="C39" s="37" t="s">
        <v>169</v>
      </c>
      <c r="D39" s="38">
        <v>60</v>
      </c>
      <c r="E39" s="39">
        <v>55</v>
      </c>
      <c r="F39" s="39">
        <v>65</v>
      </c>
      <c r="G39" s="39">
        <v>65</v>
      </c>
      <c r="H39" s="102"/>
    </row>
    <row r="40" spans="1:8" ht="21" customHeight="1" x14ac:dyDescent="0.3">
      <c r="A40" s="84" t="s">
        <v>111</v>
      </c>
      <c r="B40" s="85" t="s">
        <v>24</v>
      </c>
      <c r="C40" s="86"/>
      <c r="D40" s="38">
        <v>60</v>
      </c>
      <c r="E40" s="39">
        <v>55</v>
      </c>
      <c r="F40" s="39">
        <v>70</v>
      </c>
      <c r="G40" s="39">
        <v>75</v>
      </c>
      <c r="H40" s="102" t="s">
        <v>162</v>
      </c>
    </row>
    <row r="41" spans="1:8" ht="21" customHeight="1" x14ac:dyDescent="0.3">
      <c r="A41" s="87" t="s">
        <v>110</v>
      </c>
      <c r="B41" s="88" t="s">
        <v>24</v>
      </c>
      <c r="C41" s="80" t="s">
        <v>169</v>
      </c>
      <c r="D41" s="38">
        <v>45</v>
      </c>
      <c r="E41" s="39">
        <v>40</v>
      </c>
      <c r="F41" s="39">
        <v>55</v>
      </c>
      <c r="G41" s="39">
        <v>65</v>
      </c>
      <c r="H41" s="102"/>
    </row>
    <row r="42" spans="1:8" ht="21" customHeight="1" x14ac:dyDescent="0.3">
      <c r="A42" s="35" t="s">
        <v>91</v>
      </c>
      <c r="B42" s="79" t="s">
        <v>26</v>
      </c>
      <c r="C42" s="80"/>
      <c r="D42" s="38">
        <v>70</v>
      </c>
      <c r="E42" s="39">
        <v>65</v>
      </c>
      <c r="F42" s="39">
        <v>70</v>
      </c>
      <c r="G42" s="39">
        <v>70</v>
      </c>
      <c r="H42" s="102"/>
    </row>
    <row r="43" spans="1:8" ht="21" customHeight="1" x14ac:dyDescent="0.3">
      <c r="A43" s="49" t="s">
        <v>56</v>
      </c>
      <c r="B43" s="88" t="s">
        <v>26</v>
      </c>
      <c r="C43" s="80"/>
      <c r="D43" s="38">
        <v>60</v>
      </c>
      <c r="E43" s="39">
        <v>55</v>
      </c>
      <c r="F43" s="39">
        <v>65</v>
      </c>
      <c r="G43" s="39">
        <v>70</v>
      </c>
      <c r="H43" s="102" t="s">
        <v>175</v>
      </c>
    </row>
    <row r="44" spans="1:8" ht="21" customHeight="1" x14ac:dyDescent="0.3">
      <c r="A44" s="35" t="s">
        <v>189</v>
      </c>
      <c r="B44" s="79" t="s">
        <v>34</v>
      </c>
      <c r="C44" s="80"/>
      <c r="D44" s="38">
        <v>75</v>
      </c>
      <c r="E44" s="39">
        <v>65</v>
      </c>
      <c r="F44" s="39">
        <v>75</v>
      </c>
      <c r="G44" s="39">
        <v>75</v>
      </c>
      <c r="H44" s="102"/>
    </row>
    <row r="45" spans="1:8" ht="21" customHeight="1" x14ac:dyDescent="0.3">
      <c r="A45" s="47" t="s">
        <v>58</v>
      </c>
      <c r="B45" s="85" t="s">
        <v>24</v>
      </c>
      <c r="C45" s="80"/>
      <c r="D45" s="38">
        <v>65</v>
      </c>
      <c r="E45" s="39">
        <v>55</v>
      </c>
      <c r="F45" s="39">
        <v>65</v>
      </c>
      <c r="G45" s="39">
        <v>70</v>
      </c>
      <c r="H45" s="102" t="s">
        <v>177</v>
      </c>
    </row>
    <row r="46" spans="1:8" ht="21" customHeight="1" x14ac:dyDescent="0.3">
      <c r="A46" s="35" t="s">
        <v>105</v>
      </c>
      <c r="B46" s="79" t="s">
        <v>24</v>
      </c>
      <c r="C46" s="80"/>
      <c r="D46" s="38">
        <v>70</v>
      </c>
      <c r="E46" s="39">
        <v>65</v>
      </c>
      <c r="F46" s="39">
        <v>70</v>
      </c>
      <c r="G46" s="39">
        <v>75</v>
      </c>
      <c r="H46" s="102"/>
    </row>
    <row r="47" spans="1:8" ht="21" customHeight="1" x14ac:dyDescent="0.3">
      <c r="A47" s="35" t="s">
        <v>70</v>
      </c>
      <c r="B47" s="79" t="s">
        <v>29</v>
      </c>
      <c r="C47" s="80"/>
      <c r="D47" s="38">
        <v>60</v>
      </c>
      <c r="E47" s="39">
        <v>55</v>
      </c>
      <c r="F47" s="39">
        <v>65</v>
      </c>
      <c r="G47" s="39">
        <v>65</v>
      </c>
      <c r="H47" s="102"/>
    </row>
    <row r="48" spans="1:8" ht="21" customHeight="1" x14ac:dyDescent="0.3">
      <c r="A48" s="35" t="s">
        <v>68</v>
      </c>
      <c r="B48" s="79" t="s">
        <v>34</v>
      </c>
      <c r="C48" s="80"/>
      <c r="D48" s="38">
        <v>55</v>
      </c>
      <c r="E48" s="39">
        <v>45</v>
      </c>
      <c r="F48" s="39">
        <v>55</v>
      </c>
      <c r="G48" s="39">
        <v>60</v>
      </c>
      <c r="H48" s="102" t="s">
        <v>181</v>
      </c>
    </row>
    <row r="49" spans="1:8" ht="21" customHeight="1" x14ac:dyDescent="0.3">
      <c r="A49" s="35" t="s">
        <v>61</v>
      </c>
      <c r="B49" s="79" t="s">
        <v>34</v>
      </c>
      <c r="C49" s="80">
        <v>1</v>
      </c>
      <c r="D49" s="38">
        <v>55</v>
      </c>
      <c r="E49" s="39">
        <v>45</v>
      </c>
      <c r="F49" s="39">
        <v>60</v>
      </c>
      <c r="G49" s="39">
        <v>65</v>
      </c>
      <c r="H49" s="102"/>
    </row>
    <row r="50" spans="1:8" ht="21" customHeight="1" x14ac:dyDescent="0.3">
      <c r="A50" s="49" t="s">
        <v>64</v>
      </c>
      <c r="B50" s="88" t="s">
        <v>29</v>
      </c>
      <c r="C50" s="80"/>
      <c r="D50" s="38">
        <v>60</v>
      </c>
      <c r="E50" s="39">
        <v>55</v>
      </c>
      <c r="F50" s="39">
        <v>60</v>
      </c>
      <c r="G50" s="39">
        <v>60</v>
      </c>
      <c r="H50" s="103" t="s">
        <v>184</v>
      </c>
    </row>
    <row r="51" spans="1:8" ht="21" customHeight="1" x14ac:dyDescent="0.3">
      <c r="A51" s="35" t="s">
        <v>79</v>
      </c>
      <c r="B51" s="36" t="s">
        <v>29</v>
      </c>
      <c r="C51" s="37">
        <v>1</v>
      </c>
      <c r="D51" s="38">
        <v>50</v>
      </c>
      <c r="E51" s="39">
        <v>45</v>
      </c>
      <c r="F51" s="39">
        <v>55</v>
      </c>
      <c r="G51" s="39">
        <v>55</v>
      </c>
      <c r="H51" s="103"/>
    </row>
    <row r="52" spans="1:8" ht="21" customHeight="1" x14ac:dyDescent="0.3">
      <c r="A52" s="47" t="s">
        <v>84</v>
      </c>
      <c r="B52" s="48" t="s">
        <v>34</v>
      </c>
      <c r="C52" s="37"/>
      <c r="D52" s="38">
        <v>55</v>
      </c>
      <c r="E52" s="39">
        <v>50</v>
      </c>
      <c r="F52" s="39">
        <v>65</v>
      </c>
      <c r="G52" s="39">
        <v>70</v>
      </c>
      <c r="H52" s="72"/>
    </row>
    <row r="53" spans="1:8" ht="36" customHeight="1" thickBot="1" x14ac:dyDescent="0.35">
      <c r="A53" s="104" t="s">
        <v>187</v>
      </c>
      <c r="B53" s="105"/>
      <c r="C53" s="105"/>
      <c r="D53" s="105"/>
      <c r="E53" s="105"/>
      <c r="F53" s="105"/>
      <c r="G53" s="105"/>
      <c r="H53" s="105"/>
    </row>
    <row r="54" spans="1:8" ht="18" customHeight="1" thickBot="1" x14ac:dyDescent="0.35">
      <c r="A54" s="76" t="s">
        <v>124</v>
      </c>
      <c r="B54" s="77" t="s">
        <v>21</v>
      </c>
      <c r="C54" s="78" t="s">
        <v>125</v>
      </c>
      <c r="D54" s="33" t="s">
        <v>126</v>
      </c>
      <c r="E54" s="33" t="s">
        <v>127</v>
      </c>
      <c r="F54" s="33" t="s">
        <v>128</v>
      </c>
      <c r="G54" s="33" t="s">
        <v>129</v>
      </c>
      <c r="H54" s="34" t="s">
        <v>130</v>
      </c>
    </row>
    <row r="55" spans="1:8" ht="18.600000000000001" customHeight="1" x14ac:dyDescent="0.3">
      <c r="A55" s="35" t="s">
        <v>92</v>
      </c>
      <c r="B55" s="36" t="s">
        <v>26</v>
      </c>
      <c r="C55" s="37"/>
      <c r="D55" s="38">
        <v>65</v>
      </c>
      <c r="E55" s="39">
        <v>60</v>
      </c>
      <c r="F55" s="39">
        <v>70</v>
      </c>
      <c r="G55" s="39">
        <v>70</v>
      </c>
      <c r="H55" s="46" t="s">
        <v>132</v>
      </c>
    </row>
    <row r="56" spans="1:8" ht="20.100000000000001" customHeight="1" x14ac:dyDescent="0.3">
      <c r="A56" s="49" t="s">
        <v>62</v>
      </c>
      <c r="B56" s="50" t="s">
        <v>24</v>
      </c>
      <c r="C56" s="37"/>
      <c r="D56" s="38">
        <v>70</v>
      </c>
      <c r="E56" s="39">
        <v>65</v>
      </c>
      <c r="F56" s="39">
        <v>70</v>
      </c>
      <c r="G56" s="39">
        <v>70</v>
      </c>
      <c r="H56" s="46" t="s">
        <v>135</v>
      </c>
    </row>
    <row r="57" spans="1:8" ht="20.100000000000001" customHeight="1" x14ac:dyDescent="0.3">
      <c r="A57" s="59" t="s">
        <v>89</v>
      </c>
      <c r="B57" s="60" t="s">
        <v>26</v>
      </c>
      <c r="C57" s="37"/>
      <c r="D57" s="38">
        <v>65</v>
      </c>
      <c r="E57" s="39">
        <v>55</v>
      </c>
      <c r="F57" s="39">
        <v>65</v>
      </c>
      <c r="G57" s="39">
        <v>65</v>
      </c>
      <c r="H57" s="46" t="s">
        <v>136</v>
      </c>
    </row>
    <row r="58" spans="1:8" ht="20.100000000000001" customHeight="1" x14ac:dyDescent="0.3">
      <c r="A58" s="44" t="s">
        <v>67</v>
      </c>
      <c r="B58" s="45" t="s">
        <v>24</v>
      </c>
      <c r="C58" s="89"/>
      <c r="D58" s="38">
        <v>70</v>
      </c>
      <c r="E58" s="39">
        <v>65</v>
      </c>
      <c r="F58" s="39">
        <v>70</v>
      </c>
      <c r="G58" s="39">
        <v>75</v>
      </c>
      <c r="H58" s="46" t="s">
        <v>144</v>
      </c>
    </row>
    <row r="59" spans="1:8" ht="20.100000000000001" customHeight="1" x14ac:dyDescent="0.3">
      <c r="A59" s="35" t="s">
        <v>72</v>
      </c>
      <c r="B59" s="36" t="s">
        <v>34</v>
      </c>
      <c r="C59" s="37"/>
      <c r="D59" s="38">
        <v>55</v>
      </c>
      <c r="E59" s="39">
        <v>50</v>
      </c>
      <c r="F59" s="39">
        <v>60</v>
      </c>
      <c r="G59" s="39">
        <v>60</v>
      </c>
      <c r="H59" s="46" t="s">
        <v>146</v>
      </c>
    </row>
    <row r="60" spans="1:8" ht="20.100000000000001" customHeight="1" x14ac:dyDescent="0.3">
      <c r="A60" s="35" t="s">
        <v>71</v>
      </c>
      <c r="B60" s="36" t="s">
        <v>29</v>
      </c>
      <c r="C60" s="37"/>
      <c r="D60" s="38">
        <v>55</v>
      </c>
      <c r="E60" s="39">
        <v>50</v>
      </c>
      <c r="F60" s="39">
        <v>55</v>
      </c>
      <c r="G60" s="39">
        <v>60</v>
      </c>
      <c r="H60" s="46" t="s">
        <v>151</v>
      </c>
    </row>
    <row r="61" spans="1:8" ht="20.100000000000001" customHeight="1" x14ac:dyDescent="0.3">
      <c r="A61" s="35" t="s">
        <v>76</v>
      </c>
      <c r="B61" s="36" t="s">
        <v>24</v>
      </c>
      <c r="C61" s="37" t="s">
        <v>169</v>
      </c>
      <c r="D61" s="38">
        <v>50</v>
      </c>
      <c r="E61" s="39">
        <v>45</v>
      </c>
      <c r="F61" s="39">
        <v>55</v>
      </c>
      <c r="G61" s="39">
        <v>55</v>
      </c>
      <c r="H61" s="46" t="s">
        <v>152</v>
      </c>
    </row>
    <row r="62" spans="1:8" ht="20.100000000000001" customHeight="1" x14ac:dyDescent="0.3">
      <c r="A62" s="59" t="s">
        <v>81</v>
      </c>
      <c r="B62" s="60" t="s">
        <v>34</v>
      </c>
      <c r="C62" s="37"/>
      <c r="D62" s="38">
        <v>60</v>
      </c>
      <c r="E62" s="39">
        <v>55</v>
      </c>
      <c r="F62" s="39">
        <v>65</v>
      </c>
      <c r="G62" s="39">
        <v>65</v>
      </c>
      <c r="H62" s="81" t="s">
        <v>156</v>
      </c>
    </row>
    <row r="63" spans="1:8" ht="20.100000000000001" customHeight="1" x14ac:dyDescent="0.3">
      <c r="A63" s="35" t="s">
        <v>74</v>
      </c>
      <c r="B63" s="79" t="s">
        <v>29</v>
      </c>
      <c r="C63" s="80"/>
      <c r="D63" s="38">
        <v>60</v>
      </c>
      <c r="E63" s="39">
        <v>55</v>
      </c>
      <c r="F63" s="39">
        <v>65</v>
      </c>
      <c r="G63" s="39">
        <v>65</v>
      </c>
      <c r="H63" s="102" t="s">
        <v>157</v>
      </c>
    </row>
    <row r="64" spans="1:8" ht="20.100000000000001" customHeight="1" x14ac:dyDescent="0.3">
      <c r="A64" s="35" t="s">
        <v>103</v>
      </c>
      <c r="B64" s="79" t="s">
        <v>24</v>
      </c>
      <c r="C64" s="80"/>
      <c r="D64" s="38">
        <v>75</v>
      </c>
      <c r="E64" s="39">
        <v>65</v>
      </c>
      <c r="F64" s="39">
        <v>75</v>
      </c>
      <c r="G64" s="39">
        <v>75</v>
      </c>
      <c r="H64" s="102"/>
    </row>
    <row r="65" spans="1:8" ht="20.100000000000001" customHeight="1" x14ac:dyDescent="0.3">
      <c r="A65" s="55" t="s">
        <v>59</v>
      </c>
      <c r="B65" s="90" t="s">
        <v>24</v>
      </c>
      <c r="C65" s="80"/>
      <c r="D65" s="38">
        <v>75</v>
      </c>
      <c r="E65" s="39">
        <v>70</v>
      </c>
      <c r="F65" s="39">
        <v>75</v>
      </c>
      <c r="G65" s="39">
        <v>75</v>
      </c>
      <c r="H65" s="102" t="s">
        <v>158</v>
      </c>
    </row>
    <row r="66" spans="1:8" ht="20.100000000000001" customHeight="1" x14ac:dyDescent="0.3">
      <c r="A66" s="59" t="s">
        <v>77</v>
      </c>
      <c r="B66" s="91" t="s">
        <v>26</v>
      </c>
      <c r="C66" s="80"/>
      <c r="D66" s="38">
        <v>65</v>
      </c>
      <c r="E66" s="39">
        <v>60</v>
      </c>
      <c r="F66" s="39">
        <v>65</v>
      </c>
      <c r="G66" s="39">
        <v>65</v>
      </c>
      <c r="H66" s="102"/>
    </row>
    <row r="67" spans="1:8" ht="20.100000000000001" customHeight="1" x14ac:dyDescent="0.3">
      <c r="A67" s="49" t="s">
        <v>106</v>
      </c>
      <c r="B67" s="88" t="s">
        <v>24</v>
      </c>
      <c r="C67" s="80"/>
      <c r="D67" s="38">
        <v>75</v>
      </c>
      <c r="E67" s="39">
        <v>70</v>
      </c>
      <c r="F67" s="39">
        <v>75</v>
      </c>
      <c r="G67" s="39">
        <v>75</v>
      </c>
      <c r="H67" s="102" t="s">
        <v>162</v>
      </c>
    </row>
    <row r="68" spans="1:8" ht="20.100000000000001" customHeight="1" x14ac:dyDescent="0.3">
      <c r="A68" s="55" t="s">
        <v>73</v>
      </c>
      <c r="B68" s="90" t="s">
        <v>34</v>
      </c>
      <c r="C68" s="80"/>
      <c r="D68" s="38">
        <v>60</v>
      </c>
      <c r="E68" s="39">
        <v>55</v>
      </c>
      <c r="F68" s="39">
        <v>60</v>
      </c>
      <c r="G68" s="39">
        <v>65</v>
      </c>
      <c r="H68" s="102"/>
    </row>
    <row r="69" spans="1:8" ht="20.100000000000001" customHeight="1" x14ac:dyDescent="0.3">
      <c r="A69" s="55" t="s">
        <v>66</v>
      </c>
      <c r="B69" s="90" t="s">
        <v>29</v>
      </c>
      <c r="C69" s="80"/>
      <c r="D69" s="38">
        <v>50</v>
      </c>
      <c r="E69" s="39">
        <v>45</v>
      </c>
      <c r="F69" s="39">
        <v>50</v>
      </c>
      <c r="G69" s="39">
        <v>55</v>
      </c>
      <c r="H69" s="102"/>
    </row>
    <row r="70" spans="1:8" ht="20.100000000000001" customHeight="1" x14ac:dyDescent="0.3">
      <c r="A70" s="35" t="s">
        <v>63</v>
      </c>
      <c r="B70" s="79" t="s">
        <v>34</v>
      </c>
      <c r="C70" s="80">
        <v>1</v>
      </c>
      <c r="D70" s="38">
        <v>60</v>
      </c>
      <c r="E70" s="39">
        <v>55</v>
      </c>
      <c r="F70" s="39">
        <v>60</v>
      </c>
      <c r="G70" s="39">
        <v>65</v>
      </c>
      <c r="H70" s="102" t="s">
        <v>175</v>
      </c>
    </row>
    <row r="71" spans="1:8" ht="20.100000000000001" customHeight="1" x14ac:dyDescent="0.3">
      <c r="A71" s="49" t="s">
        <v>104</v>
      </c>
      <c r="B71" s="88" t="s">
        <v>24</v>
      </c>
      <c r="C71" s="80"/>
      <c r="D71" s="38">
        <v>70</v>
      </c>
      <c r="E71" s="39">
        <v>65</v>
      </c>
      <c r="F71" s="39">
        <v>75</v>
      </c>
      <c r="G71" s="39">
        <v>75</v>
      </c>
      <c r="H71" s="102"/>
    </row>
    <row r="72" spans="1:8" ht="20.100000000000001" customHeight="1" x14ac:dyDescent="0.3">
      <c r="A72" s="59" t="s">
        <v>60</v>
      </c>
      <c r="B72" s="91" t="s">
        <v>26</v>
      </c>
      <c r="C72" s="80"/>
      <c r="D72" s="38">
        <v>65</v>
      </c>
      <c r="E72" s="39">
        <v>60</v>
      </c>
      <c r="F72" s="39">
        <v>65</v>
      </c>
      <c r="G72" s="39">
        <v>70</v>
      </c>
      <c r="H72" s="102" t="s">
        <v>177</v>
      </c>
    </row>
    <row r="73" spans="1:8" ht="20.100000000000001" customHeight="1" x14ac:dyDescent="0.3">
      <c r="A73" s="35" t="s">
        <v>69</v>
      </c>
      <c r="B73" s="79" t="s">
        <v>34</v>
      </c>
      <c r="C73" s="80"/>
      <c r="D73" s="38">
        <v>70</v>
      </c>
      <c r="E73" s="39">
        <v>65</v>
      </c>
      <c r="F73" s="39">
        <v>70</v>
      </c>
      <c r="G73" s="39">
        <v>70</v>
      </c>
      <c r="H73" s="102"/>
    </row>
    <row r="74" spans="1:8" ht="20.100000000000001" customHeight="1" x14ac:dyDescent="0.3">
      <c r="A74" s="35" t="s">
        <v>109</v>
      </c>
      <c r="B74" s="79" t="s">
        <v>26</v>
      </c>
      <c r="C74" s="80"/>
      <c r="D74" s="38">
        <v>55</v>
      </c>
      <c r="E74" s="39">
        <v>50</v>
      </c>
      <c r="F74" s="39">
        <v>65</v>
      </c>
      <c r="G74" s="39">
        <v>70</v>
      </c>
      <c r="H74" s="102"/>
    </row>
    <row r="75" spans="1:8" ht="20.100000000000001" customHeight="1" x14ac:dyDescent="0.3">
      <c r="A75" s="92" t="s">
        <v>93</v>
      </c>
      <c r="B75" s="93" t="s">
        <v>29</v>
      </c>
      <c r="C75" s="80"/>
      <c r="D75" s="38">
        <v>55</v>
      </c>
      <c r="E75" s="39">
        <v>50</v>
      </c>
      <c r="F75" s="39">
        <v>55</v>
      </c>
      <c r="G75" s="39">
        <v>55</v>
      </c>
      <c r="H75" s="102" t="s">
        <v>181</v>
      </c>
    </row>
    <row r="76" spans="1:8" ht="20.100000000000001" customHeight="1" x14ac:dyDescent="0.3">
      <c r="A76" s="47" t="s">
        <v>101</v>
      </c>
      <c r="B76" s="85" t="s">
        <v>26</v>
      </c>
      <c r="C76" s="80"/>
      <c r="D76" s="38">
        <v>75</v>
      </c>
      <c r="E76" s="39">
        <v>70</v>
      </c>
      <c r="F76" s="39">
        <v>75</v>
      </c>
      <c r="G76" s="39">
        <v>75</v>
      </c>
      <c r="H76" s="102"/>
    </row>
    <row r="77" spans="1:8" ht="20.100000000000001" customHeight="1" x14ac:dyDescent="0.3">
      <c r="A77" s="47" t="s">
        <v>80</v>
      </c>
      <c r="B77" s="48" t="s">
        <v>34</v>
      </c>
      <c r="C77" s="94"/>
      <c r="D77" s="38">
        <v>65</v>
      </c>
      <c r="E77" s="39">
        <v>60</v>
      </c>
      <c r="F77" s="39">
        <v>65</v>
      </c>
      <c r="G77" s="39">
        <v>65</v>
      </c>
      <c r="H77" s="103" t="s">
        <v>184</v>
      </c>
    </row>
    <row r="78" spans="1:8" ht="20.100000000000001" customHeight="1" x14ac:dyDescent="0.3">
      <c r="A78" s="35" t="s">
        <v>83</v>
      </c>
      <c r="B78" s="79" t="s">
        <v>34</v>
      </c>
      <c r="C78" s="80"/>
      <c r="D78" s="38">
        <v>45</v>
      </c>
      <c r="E78" s="39">
        <v>35</v>
      </c>
      <c r="F78" s="39">
        <v>45</v>
      </c>
      <c r="G78" s="39">
        <v>45</v>
      </c>
      <c r="H78" s="103"/>
    </row>
    <row r="79" spans="1:8" ht="19.95" customHeight="1" x14ac:dyDescent="0.3">
      <c r="A79" s="35" t="s">
        <v>98</v>
      </c>
      <c r="B79" s="36" t="s">
        <v>34</v>
      </c>
      <c r="C79" s="37"/>
      <c r="D79" s="38">
        <v>60</v>
      </c>
      <c r="E79" s="39">
        <v>55</v>
      </c>
      <c r="F79" s="39">
        <v>60</v>
      </c>
      <c r="G79" s="39">
        <v>65</v>
      </c>
      <c r="H79" s="72"/>
    </row>
    <row r="80" spans="1:8" ht="19.95" customHeight="1" x14ac:dyDescent="0.3">
      <c r="A80" s="47" t="s">
        <v>75</v>
      </c>
      <c r="B80" s="48" t="s">
        <v>29</v>
      </c>
      <c r="C80" s="37"/>
      <c r="D80" s="38">
        <v>55</v>
      </c>
      <c r="E80" s="39">
        <v>50</v>
      </c>
      <c r="F80" s="39">
        <v>55</v>
      </c>
      <c r="G80" s="39">
        <v>55</v>
      </c>
      <c r="H80" s="72"/>
    </row>
    <row r="81" spans="1:13" ht="34.5" customHeight="1" thickBot="1" x14ac:dyDescent="0.35">
      <c r="A81" s="104" t="s">
        <v>187</v>
      </c>
      <c r="B81" s="105"/>
      <c r="C81" s="105"/>
      <c r="D81" s="105"/>
      <c r="E81" s="105"/>
      <c r="F81" s="105"/>
      <c r="G81" s="105"/>
      <c r="H81" s="105"/>
    </row>
    <row r="82" spans="1:13" ht="34.950000000000003" customHeight="1" x14ac:dyDescent="0.3">
      <c r="A82" s="53"/>
      <c r="B82" s="53"/>
      <c r="C82" s="53"/>
      <c r="D82" s="53"/>
      <c r="E82" s="53"/>
      <c r="F82" s="53"/>
      <c r="G82" s="53"/>
      <c r="H82" s="53"/>
      <c r="I82" s="53"/>
    </row>
    <row r="83" spans="1:13" ht="26.1" customHeight="1" x14ac:dyDescent="0.3"/>
    <row r="84" spans="1:13" x14ac:dyDescent="0.3">
      <c r="J84" s="53"/>
      <c r="K84" s="53"/>
      <c r="L84" s="53"/>
      <c r="M84" s="53"/>
    </row>
  </sheetData>
  <mergeCells count="67">
    <mergeCell ref="I1:L1"/>
    <mergeCell ref="M1:P1"/>
    <mergeCell ref="I2:L2"/>
    <mergeCell ref="M2:P2"/>
    <mergeCell ref="I4:I5"/>
    <mergeCell ref="J4:J5"/>
    <mergeCell ref="K4:K5"/>
    <mergeCell ref="L4:L5"/>
    <mergeCell ref="M4:M5"/>
    <mergeCell ref="N4:N5"/>
    <mergeCell ref="O4:O5"/>
    <mergeCell ref="P4:P5"/>
    <mergeCell ref="I6:I7"/>
    <mergeCell ref="J6:J7"/>
    <mergeCell ref="K6:K7"/>
    <mergeCell ref="L6:L7"/>
    <mergeCell ref="M6:M7"/>
    <mergeCell ref="N6:N7"/>
    <mergeCell ref="O6:O7"/>
    <mergeCell ref="P6:P7"/>
    <mergeCell ref="O8:O9"/>
    <mergeCell ref="P8:P9"/>
    <mergeCell ref="H10:H11"/>
    <mergeCell ref="H12:H13"/>
    <mergeCell ref="I12:L12"/>
    <mergeCell ref="M12:P12"/>
    <mergeCell ref="I8:I9"/>
    <mergeCell ref="J8:J9"/>
    <mergeCell ref="K8:K9"/>
    <mergeCell ref="L8:L9"/>
    <mergeCell ref="M8:M9"/>
    <mergeCell ref="N8:N9"/>
    <mergeCell ref="H14:H16"/>
    <mergeCell ref="I14:I15"/>
    <mergeCell ref="J14:J15"/>
    <mergeCell ref="K14:K15"/>
    <mergeCell ref="L14:L15"/>
    <mergeCell ref="N14:N15"/>
    <mergeCell ref="O14:O15"/>
    <mergeCell ref="P14:P15"/>
    <mergeCell ref="I16:I17"/>
    <mergeCell ref="J16:J17"/>
    <mergeCell ref="K16:K17"/>
    <mergeCell ref="L16:L17"/>
    <mergeCell ref="M16:P17"/>
    <mergeCell ref="M14:M15"/>
    <mergeCell ref="H50:H51"/>
    <mergeCell ref="H17:H18"/>
    <mergeCell ref="I18:N18"/>
    <mergeCell ref="H19:H21"/>
    <mergeCell ref="H22:H23"/>
    <mergeCell ref="A26:H26"/>
    <mergeCell ref="H36:H37"/>
    <mergeCell ref="H38:H39"/>
    <mergeCell ref="H40:H42"/>
    <mergeCell ref="H43:H44"/>
    <mergeCell ref="H45:H47"/>
    <mergeCell ref="H48:H49"/>
    <mergeCell ref="H75:H76"/>
    <mergeCell ref="H77:H78"/>
    <mergeCell ref="A81:H81"/>
    <mergeCell ref="A53:H53"/>
    <mergeCell ref="H63:H64"/>
    <mergeCell ref="H65:H66"/>
    <mergeCell ref="H67:H69"/>
    <mergeCell ref="H70:H71"/>
    <mergeCell ref="H72:H74"/>
  </mergeCells>
  <pageMargins left="0.2" right="0.2" top="0.2" bottom="0.2" header="0" footer="0"/>
  <pageSetup fitToHeight="0" orientation="landscape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F0FF-23E7-45CD-9342-E8E5BB7500F1}">
  <sheetPr>
    <pageSetUpPr fitToPage="1"/>
  </sheetPr>
  <dimension ref="A1:W99"/>
  <sheetViews>
    <sheetView workbookViewId="0">
      <selection activeCell="B1" sqref="B1:D1048576"/>
    </sheetView>
  </sheetViews>
  <sheetFormatPr defaultColWidth="8.6640625" defaultRowHeight="14.4" x14ac:dyDescent="0.3"/>
  <cols>
    <col min="1" max="1" width="19.5546875" customWidth="1"/>
    <col min="2" max="2" width="8.6640625" style="29" hidden="1" customWidth="1"/>
    <col min="3" max="3" width="10.109375" hidden="1" customWidth="1"/>
    <col min="4" max="4" width="8.6640625" style="29" hidden="1" customWidth="1"/>
    <col min="5" max="5" width="9.33203125" hidden="1" customWidth="1"/>
    <col min="6" max="6" width="8.6640625" hidden="1" customWidth="1"/>
    <col min="7" max="7" width="9.33203125" hidden="1" customWidth="1"/>
    <col min="8" max="9" width="8.6640625" hidden="1" customWidth="1"/>
    <col min="10" max="10" width="10.6640625" hidden="1" customWidth="1"/>
    <col min="11" max="11" width="11.44140625" hidden="1" customWidth="1"/>
    <col min="12" max="12" width="9.88671875" hidden="1" customWidth="1"/>
    <col min="13" max="19" width="10.109375" customWidth="1"/>
    <col min="20" max="21" width="8.6640625" customWidth="1"/>
    <col min="22" max="22" width="3.109375" customWidth="1"/>
    <col min="23" max="23" width="20.5546875" customWidth="1"/>
  </cols>
  <sheetData>
    <row r="1" spans="1:23" ht="14.4" customHeight="1" x14ac:dyDescent="0.3">
      <c r="A1" s="1" t="s">
        <v>190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113</v>
      </c>
      <c r="O1" s="6" t="s">
        <v>114</v>
      </c>
      <c r="P1" s="6" t="s">
        <v>115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98" t="s">
        <v>191</v>
      </c>
    </row>
    <row r="2" spans="1:23" ht="17.100000000000001" customHeight="1" x14ac:dyDescent="0.3">
      <c r="A2" s="8" t="s">
        <v>32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Table146101214242232343638404448505248[[#This Row],[Thresh]]</f>
        <v>1.1478061868686869E-3</v>
      </c>
      <c r="N2" s="9">
        <f>Table146101214242232343638404448505248[[#This Row],[T (400)]]*2.5</f>
        <v>2.8695154671717171E-3</v>
      </c>
      <c r="O2" s="12">
        <f>Table146101214242232343638404448505248[[#This Row],[R]]/2</f>
        <v>4.7019675925925923E-4</v>
      </c>
      <c r="P2" s="9">
        <f>Table146101214242232343638404448505248[[#This Row],[R (200)]]*1.5</f>
        <v>7.0529513888888888E-4</v>
      </c>
      <c r="Q2" s="12"/>
      <c r="R2" s="9"/>
      <c r="S2" s="12"/>
      <c r="T2" s="9"/>
      <c r="U2" s="9"/>
      <c r="V2" s="13" t="s">
        <v>29</v>
      </c>
      <c r="W2" s="99"/>
    </row>
    <row r="3" spans="1:23" ht="17.100000000000001" customHeight="1" x14ac:dyDescent="0.3">
      <c r="A3" s="8" t="s">
        <v>28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Table146101214242232343638404448505248[[#This Row],[Thresh]]</f>
        <v>1.1937184343434346E-3</v>
      </c>
      <c r="N3" s="9">
        <f>Table146101214242232343638404448505248[[#This Row],[T (400)]]*2.5</f>
        <v>2.9842960858585863E-3</v>
      </c>
      <c r="O3" s="12">
        <f>Table146101214242232343638404448505248[[#This Row],[R]]/2</f>
        <v>4.9189814814814821E-4</v>
      </c>
      <c r="P3" s="9">
        <f>Table146101214242232343638404448505248[[#This Row],[R (200)]]*1.5</f>
        <v>7.3784722222222231E-4</v>
      </c>
      <c r="Q3" s="12"/>
      <c r="R3" s="9"/>
      <c r="S3" s="12"/>
      <c r="T3" s="9"/>
      <c r="U3" s="9"/>
      <c r="V3" s="13" t="s">
        <v>29</v>
      </c>
      <c r="W3" s="99"/>
    </row>
    <row r="4" spans="1:23" ht="17.100000000000001" customHeight="1" x14ac:dyDescent="0.3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Table146101214242232343638404448505248[[#This Row],[Thresh]]</f>
        <v>1.1937184343434346E-3</v>
      </c>
      <c r="N4" s="9">
        <f>Table146101214242232343638404448505248[[#This Row],[T (400)]]*2.5</f>
        <v>2.9842960858585863E-3</v>
      </c>
      <c r="O4" s="12">
        <f>Table146101214242232343638404448505248[[#This Row],[R]]/2</f>
        <v>4.9189814814814821E-4</v>
      </c>
      <c r="P4" s="9">
        <f>Table146101214242232343638404448505248[[#This Row],[R (200)]]*1.5</f>
        <v>7.3784722222222231E-4</v>
      </c>
      <c r="Q4" s="12"/>
      <c r="R4" s="9"/>
      <c r="S4" s="12"/>
      <c r="T4" s="9"/>
      <c r="U4" s="9"/>
      <c r="V4" s="13" t="s">
        <v>29</v>
      </c>
      <c r="W4" s="99"/>
    </row>
    <row r="5" spans="1:23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99"/>
    </row>
    <row r="6" spans="1:23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99"/>
    </row>
    <row r="7" spans="1:23" ht="17.100000000000001" customHeight="1" x14ac:dyDescent="0.3">
      <c r="A7" s="8" t="s">
        <v>38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 t="s">
        <v>192</v>
      </c>
      <c r="N7" s="9"/>
      <c r="O7" s="12"/>
      <c r="P7" s="9"/>
      <c r="Q7" s="12"/>
      <c r="R7" s="9"/>
      <c r="S7" s="12"/>
      <c r="T7" s="9"/>
      <c r="U7" s="9"/>
      <c r="V7" s="13" t="s">
        <v>34</v>
      </c>
      <c r="W7" s="99"/>
    </row>
    <row r="8" spans="1:23" ht="17.100000000000001" customHeight="1" x14ac:dyDescent="0.3">
      <c r="A8" s="8" t="s">
        <v>53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 t="s">
        <v>192</v>
      </c>
      <c r="N8" s="9"/>
      <c r="O8" s="12"/>
      <c r="P8" s="9"/>
      <c r="Q8" s="12"/>
      <c r="R8" s="9"/>
      <c r="S8" s="12"/>
      <c r="T8" s="9"/>
      <c r="U8" s="9"/>
      <c r="V8" s="13" t="s">
        <v>34</v>
      </c>
      <c r="W8" s="99"/>
    </row>
    <row r="9" spans="1:23" ht="17.100000000000001" customHeight="1" x14ac:dyDescent="0.3">
      <c r="A9" s="8" t="s">
        <v>40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 t="s">
        <v>192</v>
      </c>
      <c r="N9" s="9"/>
      <c r="O9" s="12"/>
      <c r="P9" s="9"/>
      <c r="Q9" s="12"/>
      <c r="R9" s="9"/>
      <c r="S9" s="12"/>
      <c r="T9" s="9"/>
      <c r="U9" s="9"/>
      <c r="V9" s="13" t="s">
        <v>34</v>
      </c>
      <c r="W9" s="99"/>
    </row>
    <row r="10" spans="1:23" ht="17.100000000000001" customHeight="1" x14ac:dyDescent="0.3">
      <c r="A10" s="8" t="s">
        <v>36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 t="s">
        <v>192</v>
      </c>
      <c r="N10" s="9"/>
      <c r="O10" s="12"/>
      <c r="P10" s="9"/>
      <c r="Q10" s="12"/>
      <c r="R10" s="9"/>
      <c r="S10" s="12"/>
      <c r="T10" s="9"/>
      <c r="U10" s="9"/>
      <c r="V10" s="13" t="s">
        <v>34</v>
      </c>
      <c r="W10" s="99" t="s">
        <v>193</v>
      </c>
    </row>
    <row r="11" spans="1:23" ht="17.100000000000001" customHeight="1" x14ac:dyDescent="0.3">
      <c r="A11" s="8" t="s">
        <v>41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 t="s">
        <v>192</v>
      </c>
      <c r="N11" s="9"/>
      <c r="O11" s="12"/>
      <c r="P11" s="9"/>
      <c r="Q11" s="12"/>
      <c r="R11" s="9"/>
      <c r="S11" s="12"/>
      <c r="T11" s="9"/>
      <c r="U11" s="9"/>
      <c r="V11" s="13" t="s">
        <v>34</v>
      </c>
      <c r="W11" s="99"/>
    </row>
    <row r="12" spans="1:23" ht="17.100000000000001" customHeight="1" x14ac:dyDescent="0.3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 t="s">
        <v>192</v>
      </c>
      <c r="N12" s="9"/>
      <c r="O12" s="12"/>
      <c r="P12" s="9"/>
      <c r="Q12" s="12"/>
      <c r="R12" s="9"/>
      <c r="S12" s="12"/>
      <c r="T12" s="9"/>
      <c r="U12" s="9"/>
      <c r="V12" s="13" t="s">
        <v>34</v>
      </c>
      <c r="W12" s="99"/>
    </row>
    <row r="13" spans="1:23" ht="17.100000000000001" customHeight="1" x14ac:dyDescent="0.3">
      <c r="A13" s="8" t="s">
        <v>51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 t="s">
        <v>192</v>
      </c>
      <c r="N13" s="9" t="s">
        <v>194</v>
      </c>
      <c r="O13" s="12"/>
      <c r="P13" s="9"/>
      <c r="Q13" s="12"/>
      <c r="R13" s="9"/>
      <c r="S13" s="12"/>
      <c r="T13" s="9"/>
      <c r="U13" s="9"/>
      <c r="V13" s="13" t="s">
        <v>34</v>
      </c>
      <c r="W13" s="99"/>
    </row>
    <row r="14" spans="1:23" ht="17.100000000000001" customHeight="1" x14ac:dyDescent="0.3">
      <c r="A14" s="8" t="s">
        <v>44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 t="s">
        <v>192</v>
      </c>
      <c r="N14" s="9" t="s">
        <v>194</v>
      </c>
      <c r="O14" s="12"/>
      <c r="P14" s="9"/>
      <c r="Q14" s="12"/>
      <c r="R14" s="9"/>
      <c r="S14" s="12"/>
      <c r="T14" s="9"/>
      <c r="U14" s="9"/>
      <c r="V14" s="13" t="s">
        <v>34</v>
      </c>
      <c r="W14" s="99"/>
    </row>
    <row r="15" spans="1:23" ht="17.100000000000001" customHeight="1" x14ac:dyDescent="0.3">
      <c r="A15" s="8" t="s">
        <v>50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121</v>
      </c>
      <c r="W15" s="99"/>
    </row>
    <row r="16" spans="1:23" ht="17.100000000000001" customHeight="1" x14ac:dyDescent="0.3">
      <c r="A16" s="8" t="s">
        <v>45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121</v>
      </c>
      <c r="W16" s="99"/>
    </row>
    <row r="17" spans="1:23" ht="17.100000000000001" customHeight="1" x14ac:dyDescent="0.3">
      <c r="A17" s="8" t="s">
        <v>46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11" t="s">
        <v>192</v>
      </c>
      <c r="N17" s="9"/>
      <c r="O17" s="12"/>
      <c r="P17" s="9"/>
      <c r="Q17" s="12"/>
      <c r="R17" s="9"/>
      <c r="S17" s="12"/>
      <c r="T17" s="9"/>
      <c r="U17" s="9"/>
      <c r="V17" s="13" t="s">
        <v>24</v>
      </c>
      <c r="W17" s="99"/>
    </row>
    <row r="18" spans="1:23" ht="17.100000000000001" customHeight="1" x14ac:dyDescent="0.3">
      <c r="A18" s="8" t="s">
        <v>25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 t="s">
        <v>192</v>
      </c>
      <c r="N18" s="9"/>
      <c r="O18" s="12"/>
      <c r="P18" s="9"/>
      <c r="Q18" s="12"/>
      <c r="R18" s="9"/>
      <c r="S18" s="12"/>
      <c r="T18" s="9"/>
      <c r="U18" s="9"/>
      <c r="V18" s="13" t="s">
        <v>26</v>
      </c>
      <c r="W18" s="99"/>
    </row>
    <row r="19" spans="1:23" ht="17.100000000000001" customHeight="1" x14ac:dyDescent="0.3">
      <c r="A19" s="8" t="s">
        <v>37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 t="s">
        <v>192</v>
      </c>
      <c r="N19" s="9"/>
      <c r="O19" s="12"/>
      <c r="P19" s="9"/>
      <c r="Q19" s="12"/>
      <c r="R19" s="9"/>
      <c r="S19" s="12"/>
      <c r="T19" s="9"/>
      <c r="U19" s="9"/>
      <c r="V19" s="13" t="s">
        <v>26</v>
      </c>
      <c r="W19" s="99" t="s">
        <v>195</v>
      </c>
    </row>
    <row r="20" spans="1:23" ht="17.100000000000001" customHeight="1" x14ac:dyDescent="0.3">
      <c r="A20" s="8" t="s">
        <v>49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 t="s">
        <v>192</v>
      </c>
      <c r="N20" s="9"/>
      <c r="O20" s="12"/>
      <c r="P20" s="9"/>
      <c r="Q20" s="12"/>
      <c r="R20" s="9"/>
      <c r="S20" s="12"/>
      <c r="T20" s="9"/>
      <c r="U20" s="9"/>
      <c r="V20" s="13" t="s">
        <v>26</v>
      </c>
      <c r="W20" s="99"/>
    </row>
    <row r="21" spans="1:23" ht="17.100000000000001" customHeight="1" x14ac:dyDescent="0.3">
      <c r="A21" s="8" t="s">
        <v>23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 t="s">
        <v>192</v>
      </c>
      <c r="N21" s="9"/>
      <c r="O21" s="12"/>
      <c r="P21" s="9"/>
      <c r="Q21" s="12"/>
      <c r="R21" s="9"/>
      <c r="S21" s="12"/>
      <c r="T21" s="9"/>
      <c r="U21" s="9"/>
      <c r="V21" s="13" t="s">
        <v>24</v>
      </c>
      <c r="W21" s="99"/>
    </row>
    <row r="22" spans="1:23" ht="17.100000000000001" customHeight="1" x14ac:dyDescent="0.3">
      <c r="A22" s="8" t="s">
        <v>27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 t="s">
        <v>192</v>
      </c>
      <c r="N22" s="9"/>
      <c r="O22" s="12"/>
      <c r="P22" s="9"/>
      <c r="Q22" s="12"/>
      <c r="R22" s="9"/>
      <c r="S22" s="12"/>
      <c r="T22" s="9"/>
      <c r="U22" s="9"/>
      <c r="V22" s="13" t="s">
        <v>26</v>
      </c>
      <c r="W22" s="99"/>
    </row>
    <row r="23" spans="1:23" ht="17.100000000000001" customHeight="1" x14ac:dyDescent="0.3">
      <c r="A23" s="8" t="s">
        <v>30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 t="s">
        <v>192</v>
      </c>
      <c r="N23" s="9"/>
      <c r="O23" s="12"/>
      <c r="P23" s="9"/>
      <c r="Q23" s="12"/>
      <c r="R23" s="9"/>
      <c r="S23" s="12"/>
      <c r="T23" s="9"/>
      <c r="U23" s="9"/>
      <c r="V23" s="13" t="s">
        <v>26</v>
      </c>
      <c r="W23" s="99"/>
    </row>
    <row r="24" spans="1:23" ht="17.100000000000001" customHeight="1" x14ac:dyDescent="0.3">
      <c r="A24" s="8" t="s">
        <v>47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 t="s">
        <v>192</v>
      </c>
      <c r="N24" s="9"/>
      <c r="O24" s="12"/>
      <c r="P24" s="9"/>
      <c r="Q24" s="12"/>
      <c r="R24" s="9"/>
      <c r="S24" s="12"/>
      <c r="T24" s="9"/>
      <c r="U24" s="9"/>
      <c r="V24" s="13" t="s">
        <v>24</v>
      </c>
      <c r="W24" s="99"/>
    </row>
    <row r="25" spans="1:23" ht="17.100000000000001" customHeight="1" x14ac:dyDescent="0.3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99"/>
    </row>
    <row r="26" spans="1:23" ht="17.100000000000001" customHeight="1" x14ac:dyDescent="0.3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99"/>
    </row>
    <row r="27" spans="1:23" ht="17.100000000000001" customHeight="1" x14ac:dyDescent="0.3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99"/>
    </row>
    <row r="28" spans="1:23" ht="17.100000000000001" customHeight="1" x14ac:dyDescent="0.3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99" t="s">
        <v>196</v>
      </c>
    </row>
    <row r="29" spans="1:23" ht="17.100000000000001" customHeight="1" x14ac:dyDescent="0.3">
      <c r="A29" s="8" t="s">
        <v>33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34</v>
      </c>
      <c r="W29" s="99"/>
    </row>
    <row r="30" spans="1:23" ht="17.100000000000001" customHeight="1" x14ac:dyDescent="0.3">
      <c r="A30" s="8" t="s">
        <v>39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26</v>
      </c>
      <c r="W30" s="99"/>
    </row>
    <row r="31" spans="1:23" ht="17.100000000000001" customHeight="1" x14ac:dyDescent="0.3">
      <c r="A31" s="8" t="s">
        <v>118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24</v>
      </c>
      <c r="W31" s="99"/>
    </row>
    <row r="32" spans="1:23" ht="17.100000000000001" customHeight="1" x14ac:dyDescent="0.3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99"/>
    </row>
    <row r="33" spans="1:23" ht="15" customHeight="1" thickBot="1" x14ac:dyDescent="0.35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0"/>
    </row>
    <row r="34" spans="1:23" ht="15" customHeight="1" x14ac:dyDescent="0.3">
      <c r="A34" s="1" t="s">
        <v>190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113</v>
      </c>
      <c r="O34" s="6" t="s">
        <v>114</v>
      </c>
      <c r="P34" s="6" t="s">
        <v>115</v>
      </c>
      <c r="Q34" s="6" t="s">
        <v>17</v>
      </c>
      <c r="R34" s="6" t="s">
        <v>18</v>
      </c>
      <c r="S34" s="6" t="s">
        <v>54</v>
      </c>
      <c r="T34" s="2" t="s">
        <v>19</v>
      </c>
      <c r="U34" s="2" t="s">
        <v>20</v>
      </c>
      <c r="V34" s="22" t="s">
        <v>21</v>
      </c>
      <c r="W34" s="98" t="s">
        <v>191</v>
      </c>
    </row>
    <row r="35" spans="1:23" ht="17.100000000000001" customHeight="1" x14ac:dyDescent="0.3">
      <c r="A35" s="8" t="s">
        <v>93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>
        <f>Table257111315252333353739414549515359[[#This Row],[Thresh]]</f>
        <v>9.1824494949494938E-4</v>
      </c>
      <c r="N35" s="9">
        <f>Table257111315252333353739414549515359[[#This Row],[T (400)]]*2.5</f>
        <v>2.2956123737373733E-3</v>
      </c>
      <c r="O35" s="24">
        <f>Table257111315252333353739414549515359[[#This Row],[R]]/2</f>
        <v>3.689236111111111E-4</v>
      </c>
      <c r="P35" s="9">
        <f>Table257111315252333353739414549515359[[#This Row],[R (200)]]*1.5</f>
        <v>5.5338541666666665E-4</v>
      </c>
      <c r="Q35" s="24"/>
      <c r="R35" s="9"/>
      <c r="S35" s="12"/>
      <c r="V35" s="23" t="s">
        <v>29</v>
      </c>
      <c r="W35" s="99"/>
    </row>
    <row r="36" spans="1:23" ht="17.100000000000001" customHeight="1" x14ac:dyDescent="0.3">
      <c r="A36" s="8" t="s">
        <v>94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>
        <f>Table257111315252333353739414549515359[[#This Row],[Thresh]]</f>
        <v>9.3865039281705955E-4</v>
      </c>
      <c r="N36" s="9">
        <f>Table257111315252333353739414549515359[[#This Row],[T (400)]]*2.5</f>
        <v>2.3466259820426488E-3</v>
      </c>
      <c r="O36" s="24">
        <f>Table257111315252333353739414549515359[[#This Row],[R]]/2</f>
        <v>3.689236111111111E-4</v>
      </c>
      <c r="P36" s="9">
        <f>Table257111315252333353739414549515359[[#This Row],[R (200)]]*1.5</f>
        <v>5.5338541666666665E-4</v>
      </c>
      <c r="Q36" s="24"/>
      <c r="R36" s="9"/>
      <c r="S36" s="12"/>
      <c r="V36" s="23" t="s">
        <v>29</v>
      </c>
      <c r="W36" s="99"/>
    </row>
    <row r="37" spans="1:23" ht="17.100000000000001" customHeight="1" x14ac:dyDescent="0.3">
      <c r="A37" s="8" t="s">
        <v>95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>
        <f>Table257111315252333353739414549515359[[#This Row],[Thresh]]</f>
        <v>9.1824494949494938E-4</v>
      </c>
      <c r="N37" s="9">
        <f>Table257111315252333353739414549515359[[#This Row],[T (400)]]*2.5</f>
        <v>2.2956123737373733E-3</v>
      </c>
      <c r="O37" s="24">
        <f>Table257111315252333353739414549515359[[#This Row],[R]]/2</f>
        <v>3.689236111111111E-4</v>
      </c>
      <c r="P37" s="9">
        <f>Table257111315252333353739414549515359[[#This Row],[R (200)]]*1.5</f>
        <v>5.5338541666666665E-4</v>
      </c>
      <c r="Q37" s="24"/>
      <c r="R37" s="9"/>
      <c r="S37" s="12"/>
      <c r="T37" s="25"/>
      <c r="U37" s="26"/>
      <c r="V37" s="23" t="s">
        <v>29</v>
      </c>
      <c r="W37" s="99"/>
    </row>
    <row r="38" spans="1:23" ht="17.100000000000001" customHeight="1" x14ac:dyDescent="0.3">
      <c r="A38" s="8" t="s">
        <v>70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>
        <f>Table257111315252333353739414549515359[[#This Row],[Thresh]]</f>
        <v>9.5905583613916951E-4</v>
      </c>
      <c r="N38" s="9">
        <f>Table257111315252333353739414549515359[[#This Row],[T (400)]]*2.5</f>
        <v>2.3976395903479238E-3</v>
      </c>
      <c r="O38" s="24">
        <f>Table257111315252333353739414549515359[[#This Row],[R]]/2</f>
        <v>3.7615740740740735E-4</v>
      </c>
      <c r="P38" s="9">
        <f>Table257111315252333353739414549515359[[#This Row],[R (200)]]*1.5</f>
        <v>5.6423611111111106E-4</v>
      </c>
      <c r="Q38" s="24"/>
      <c r="R38" s="9"/>
      <c r="S38" s="12"/>
      <c r="V38" s="23" t="s">
        <v>29</v>
      </c>
      <c r="W38" s="99"/>
    </row>
    <row r="39" spans="1:23" ht="17.100000000000001" customHeight="1" x14ac:dyDescent="0.3">
      <c r="A39" s="8" t="s">
        <v>71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>
        <f>Table257111315252333353739414549515359[[#This Row],[Thresh]]</f>
        <v>9.5905583613916951E-4</v>
      </c>
      <c r="N39" s="9">
        <f>Table257111315252333353739414549515359[[#This Row],[T (400)]]*2.5</f>
        <v>2.3976395903479238E-3</v>
      </c>
      <c r="O39" s="24">
        <f>Table257111315252333353739414549515359[[#This Row],[R]]/2</f>
        <v>3.7615740740740735E-4</v>
      </c>
      <c r="P39" s="9">
        <f>Table257111315252333353739414549515359[[#This Row],[R (200)]]*1.5</f>
        <v>5.6423611111111106E-4</v>
      </c>
      <c r="Q39" s="24"/>
      <c r="R39" s="9"/>
      <c r="S39" s="12"/>
      <c r="V39" s="23" t="s">
        <v>29</v>
      </c>
      <c r="W39" s="99"/>
    </row>
    <row r="40" spans="1:23" ht="17.100000000000001" customHeight="1" x14ac:dyDescent="0.3">
      <c r="A40" s="8" t="s">
        <v>74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>
        <f>Table257111315252333353739414549515359[[#This Row],[Thresh]]</f>
        <v>9.7946127946127947E-4</v>
      </c>
      <c r="N40" s="9">
        <f>Table257111315252333353739414549515359[[#This Row],[T (400)]]*2.5</f>
        <v>2.4486531986531988E-3</v>
      </c>
      <c r="O40" s="24">
        <f>Table257111315252333353739414549515359[[#This Row],[R]]/2</f>
        <v>3.8339120370370371E-4</v>
      </c>
      <c r="P40" s="9">
        <f>Table257111315252333353739414549515359[[#This Row],[R (200)]]*1.5</f>
        <v>5.7508680555555557E-4</v>
      </c>
      <c r="Q40" s="24"/>
      <c r="R40" s="9"/>
      <c r="S40" s="12"/>
      <c r="U40" s="27"/>
      <c r="V40" s="23" t="s">
        <v>29</v>
      </c>
      <c r="W40" s="99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Table257111315252333353739414549515359[[#This Row],[Thresh]]</f>
        <v>9.8966400112233477E-4</v>
      </c>
      <c r="N41" s="9">
        <f>Table257111315252333353739414549515359[[#This Row],[T (400)]]*2.5</f>
        <v>2.4741600028058367E-3</v>
      </c>
      <c r="O41" s="24">
        <f>Table257111315252333353739414549515359[[#This Row],[R]]/2</f>
        <v>3.9062499999999997E-4</v>
      </c>
      <c r="P41" s="9">
        <f>Table257111315252333353739414549515359[[#This Row],[R (200)]]*1.5</f>
        <v>5.8593749999999998E-4</v>
      </c>
      <c r="Q41" s="24"/>
      <c r="R41" s="9"/>
      <c r="S41" s="12"/>
      <c r="U41" s="26"/>
      <c r="V41" s="23" t="s">
        <v>29</v>
      </c>
      <c r="W41" s="99"/>
    </row>
    <row r="42" spans="1:23" ht="17.100000000000001" customHeight="1" x14ac:dyDescent="0.3">
      <c r="A42" s="8" t="s">
        <v>66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>
        <f>Table257111315252333353739414549515359[[#This Row],[Thresh]]</f>
        <v>1.0100694444444445E-3</v>
      </c>
      <c r="N42" s="9">
        <f>Table257111315252333353739414549515359[[#This Row],[T (400)]]*2.5</f>
        <v>2.5251736111111113E-3</v>
      </c>
      <c r="O42" s="24">
        <f>Table257111315252333353739414549515359[[#This Row],[R]]/2</f>
        <v>3.9785879629629627E-4</v>
      </c>
      <c r="P42" s="9">
        <f>Table257111315252333353739414549515359[[#This Row],[R (200)]]*1.5</f>
        <v>5.9678819444444438E-4</v>
      </c>
      <c r="Q42" s="24"/>
      <c r="R42" s="9"/>
      <c r="S42" s="12"/>
      <c r="V42" s="23" t="s">
        <v>29</v>
      </c>
      <c r="W42" s="99"/>
    </row>
    <row r="43" spans="1:23" ht="17.100000000000001" customHeight="1" x14ac:dyDescent="0.3">
      <c r="A43" s="8" t="s">
        <v>75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>
        <f>Table257111315252333353739414549515359[[#This Row],[Thresh]]</f>
        <v>1.0100694444444445E-3</v>
      </c>
      <c r="N43" s="9">
        <f>Table257111315252333353739414549515359[[#This Row],[T (400)]]*2.5</f>
        <v>2.5251736111111113E-3</v>
      </c>
      <c r="O43" s="24">
        <f>Table257111315252333353739414549515359[[#This Row],[R]]/2</f>
        <v>3.8339120370370371E-4</v>
      </c>
      <c r="P43" s="9">
        <f>Table257111315252333353739414549515359[[#This Row],[R (200)]]*1.5</f>
        <v>5.7508680555555557E-4</v>
      </c>
      <c r="Q43" s="24"/>
      <c r="R43" s="9"/>
      <c r="S43" s="12"/>
      <c r="V43" s="23" t="s">
        <v>29</v>
      </c>
      <c r="W43" s="99" t="s">
        <v>193</v>
      </c>
    </row>
    <row r="44" spans="1:23" ht="17.100000000000001" customHeight="1" x14ac:dyDescent="0.3">
      <c r="A44" s="8" t="s">
        <v>79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>
        <f>Table257111315252333353739414549515359[[#This Row],[Thresh]]</f>
        <v>1.0100694444444445E-3</v>
      </c>
      <c r="N44" s="9">
        <f>Table257111315252333353739414549515359[[#This Row],[T (400)]]*2.5</f>
        <v>2.5251736111111113E-3</v>
      </c>
      <c r="O44" s="24">
        <f>Table257111315252333353739414549515359[[#This Row],[R]]/2</f>
        <v>4.1232638888888889E-4</v>
      </c>
      <c r="P44" s="9">
        <f>Table257111315252333353739414549515359[[#This Row],[R (200)]]*1.5</f>
        <v>6.184895833333333E-4</v>
      </c>
      <c r="Q44" s="24"/>
      <c r="R44" s="9"/>
      <c r="S44" s="12"/>
      <c r="V44" s="23" t="s">
        <v>29</v>
      </c>
      <c r="W44" s="99"/>
    </row>
    <row r="45" spans="1:23" ht="17.100000000000001" customHeight="1" x14ac:dyDescent="0.3">
      <c r="A45" s="8" t="s">
        <v>78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>
        <f>Table257111315252333353739414549515359[[#This Row],[Thresh]]</f>
        <v>1.0202721661054994E-3</v>
      </c>
      <c r="N45" s="9">
        <f>Table257111315252333353739414549515359[[#This Row],[T (400)]]*2.5</f>
        <v>2.5506804152637483E-3</v>
      </c>
      <c r="O45" s="24">
        <f>Table257111315252333353739414549515359[[#This Row],[R]]/2</f>
        <v>4.1232638888888889E-4</v>
      </c>
      <c r="P45" s="9">
        <f>Table257111315252333353739414549515359[[#This Row],[R (200)]]*1.5</f>
        <v>6.184895833333333E-4</v>
      </c>
      <c r="Q45" s="24"/>
      <c r="R45" s="9"/>
      <c r="S45" s="12"/>
      <c r="T45" s="25"/>
      <c r="V45" s="23" t="s">
        <v>29</v>
      </c>
      <c r="W45" s="99"/>
    </row>
    <row r="46" spans="1:23" ht="17.100000000000001" customHeight="1" x14ac:dyDescent="0.3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99"/>
    </row>
    <row r="47" spans="1:23" ht="17.100000000000001" customHeight="1" x14ac:dyDescent="0.3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 t="s">
        <v>197</v>
      </c>
      <c r="N47" s="15"/>
      <c r="O47" s="15"/>
      <c r="P47" s="15"/>
      <c r="Q47" s="15"/>
      <c r="R47" s="15"/>
      <c r="S47" s="15"/>
      <c r="T47" s="15"/>
      <c r="U47" s="15"/>
      <c r="V47" s="17"/>
      <c r="W47" s="99"/>
    </row>
    <row r="48" spans="1:23" ht="17.100000000000001" customHeight="1" x14ac:dyDescent="0.3">
      <c r="A48" s="8" t="s">
        <v>80</v>
      </c>
      <c r="B48" s="9">
        <v>1.0127314814814815E-2</v>
      </c>
      <c r="C48" s="9">
        <v>2.8935185185185188E-3</v>
      </c>
      <c r="D48" s="9">
        <f t="shared" ref="D48:D62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 t="s">
        <v>198</v>
      </c>
      <c r="N48" s="9"/>
      <c r="O48" s="24"/>
      <c r="P48" s="9"/>
      <c r="Q48" s="24"/>
      <c r="R48" s="9"/>
      <c r="S48" s="12"/>
      <c r="T48" s="25"/>
      <c r="V48" s="23" t="s">
        <v>34</v>
      </c>
      <c r="W48" s="99"/>
    </row>
    <row r="49" spans="1:23" ht="17.100000000000001" customHeight="1" x14ac:dyDescent="0.3">
      <c r="A49" s="8" t="s">
        <v>96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 t="s">
        <v>198</v>
      </c>
      <c r="N49" s="9"/>
      <c r="O49" s="24"/>
      <c r="P49" s="9"/>
      <c r="Q49" s="24"/>
      <c r="R49" s="9"/>
      <c r="S49" s="12"/>
      <c r="T49" s="25"/>
      <c r="V49" s="23" t="s">
        <v>34</v>
      </c>
      <c r="W49" s="99"/>
    </row>
    <row r="50" spans="1:23" ht="17.100000000000001" customHeight="1" x14ac:dyDescent="0.3">
      <c r="A50" s="8" t="s">
        <v>72</v>
      </c>
      <c r="B50" s="9">
        <v>1.087962962962963E-2</v>
      </c>
      <c r="C50" s="9">
        <v>3.0092592592592588E-3</v>
      </c>
      <c r="D50" s="9">
        <f>B50*E50</f>
        <v>6.3297685185185184E-3</v>
      </c>
      <c r="E50" s="10">
        <v>0.58179999999999998</v>
      </c>
      <c r="F50" s="9">
        <f>C50/4</f>
        <v>7.5231481481481471E-4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 t="s">
        <v>198</v>
      </c>
      <c r="N50" s="9"/>
      <c r="O50" s="24"/>
      <c r="P50" s="9"/>
      <c r="Q50" s="24"/>
      <c r="R50" s="9"/>
      <c r="S50" s="12"/>
      <c r="T50" s="25"/>
      <c r="V50" s="23" t="s">
        <v>34</v>
      </c>
      <c r="W50" s="99"/>
    </row>
    <row r="51" spans="1:23" ht="17.100000000000001" customHeight="1" x14ac:dyDescent="0.3">
      <c r="A51" s="8" t="s">
        <v>189</v>
      </c>
      <c r="B51" s="9">
        <v>1.064814814814815E-2</v>
      </c>
      <c r="C51" s="9">
        <v>3.0092592592592588E-3</v>
      </c>
      <c r="D51" s="9">
        <f t="shared" si="16"/>
        <v>6.1950925925925932E-3</v>
      </c>
      <c r="E51" s="10">
        <v>0.58179999999999998</v>
      </c>
      <c r="F51" s="9">
        <f t="shared" si="9"/>
        <v>7.5231481481481471E-4</v>
      </c>
      <c r="G51" s="9">
        <f t="shared" si="10"/>
        <v>8.2601234567901242E-4</v>
      </c>
      <c r="H51" s="9">
        <f t="shared" si="11"/>
        <v>8.5185185185185201E-4</v>
      </c>
      <c r="I51" s="9">
        <f t="shared" si="12"/>
        <v>8.8818531793442195E-4</v>
      </c>
      <c r="J51" s="9">
        <f t="shared" si="13"/>
        <v>8.9783950617283953E-4</v>
      </c>
      <c r="K51" s="9">
        <f t="shared" si="14"/>
        <v>9.3865039281705955E-4</v>
      </c>
      <c r="L51" s="9">
        <f t="shared" si="15"/>
        <v>9.8334803057025292E-4</v>
      </c>
      <c r="M51" s="11" t="s">
        <v>198</v>
      </c>
      <c r="N51" s="9"/>
      <c r="O51" s="24"/>
      <c r="P51" s="9"/>
      <c r="Q51" s="24"/>
      <c r="R51" s="9"/>
      <c r="S51" s="12"/>
      <c r="T51" s="25"/>
      <c r="V51" s="23" t="s">
        <v>34</v>
      </c>
      <c r="W51" s="99"/>
    </row>
    <row r="52" spans="1:23" ht="17.100000000000001" customHeight="1" x14ac:dyDescent="0.3">
      <c r="A52" s="8" t="s">
        <v>61</v>
      </c>
      <c r="B52" s="9">
        <v>1.0763888888888891E-2</v>
      </c>
      <c r="C52" s="9">
        <v>3.0671296296296297E-3</v>
      </c>
      <c r="D52" s="9">
        <f t="shared" si="16"/>
        <v>6.2624305555555567E-3</v>
      </c>
      <c r="E52" s="10">
        <v>0.58179999999999998</v>
      </c>
      <c r="F52" s="9">
        <f t="shared" si="9"/>
        <v>7.6678240740740743E-4</v>
      </c>
      <c r="G52" s="9">
        <f t="shared" si="10"/>
        <v>8.3499074074074085E-4</v>
      </c>
      <c r="H52" s="9">
        <f t="shared" si="11"/>
        <v>8.6111111111111121E-4</v>
      </c>
      <c r="I52" s="9">
        <f t="shared" si="12"/>
        <v>8.9783950617283953E-4</v>
      </c>
      <c r="J52" s="9">
        <f t="shared" si="13"/>
        <v>9.0759863123993567E-4</v>
      </c>
      <c r="K52" s="9">
        <f t="shared" si="14"/>
        <v>9.4885311447811464E-4</v>
      </c>
      <c r="L52" s="9">
        <f t="shared" si="15"/>
        <v>9.9403659611992969E-4</v>
      </c>
      <c r="M52" s="11" t="s">
        <v>198</v>
      </c>
      <c r="N52" s="9"/>
      <c r="O52" s="24"/>
      <c r="P52" s="9"/>
      <c r="Q52" s="24"/>
      <c r="R52" s="9"/>
      <c r="S52" s="12"/>
      <c r="T52" s="25"/>
      <c r="U52" s="28"/>
      <c r="V52" s="23" t="s">
        <v>34</v>
      </c>
      <c r="W52" s="99" t="s">
        <v>199</v>
      </c>
    </row>
    <row r="53" spans="1:23" ht="17.100000000000001" customHeight="1" x14ac:dyDescent="0.3">
      <c r="A53" s="8" t="s">
        <v>68</v>
      </c>
      <c r="B53" s="9">
        <v>1.0763888888888891E-2</v>
      </c>
      <c r="C53" s="9">
        <v>3.0671296296296297E-3</v>
      </c>
      <c r="D53" s="9">
        <f t="shared" si="16"/>
        <v>6.2624305555555567E-3</v>
      </c>
      <c r="E53" s="10">
        <v>0.58179999999999998</v>
      </c>
      <c r="F53" s="9">
        <f t="shared" si="9"/>
        <v>7.6678240740740743E-4</v>
      </c>
      <c r="G53" s="9">
        <f t="shared" si="10"/>
        <v>8.3499074074074085E-4</v>
      </c>
      <c r="H53" s="9">
        <f t="shared" si="11"/>
        <v>8.6111111111111121E-4</v>
      </c>
      <c r="I53" s="9">
        <f t="shared" si="12"/>
        <v>8.9783950617283953E-4</v>
      </c>
      <c r="J53" s="9">
        <f t="shared" si="13"/>
        <v>9.0759863123993567E-4</v>
      </c>
      <c r="K53" s="9">
        <f t="shared" si="14"/>
        <v>9.4885311447811464E-4</v>
      </c>
      <c r="L53" s="9">
        <f t="shared" si="15"/>
        <v>9.9403659611992969E-4</v>
      </c>
      <c r="M53" s="11" t="s">
        <v>198</v>
      </c>
      <c r="N53" s="9"/>
      <c r="O53" s="24"/>
      <c r="P53" s="9"/>
      <c r="Q53" s="24"/>
      <c r="R53" s="9"/>
      <c r="S53" s="12"/>
      <c r="T53" s="25"/>
      <c r="V53" s="23" t="s">
        <v>34</v>
      </c>
      <c r="W53" s="99"/>
    </row>
    <row r="54" spans="1:23" ht="17.100000000000001" customHeight="1" x14ac:dyDescent="0.3">
      <c r="A54" s="8" t="s">
        <v>97</v>
      </c>
      <c r="B54" s="9">
        <v>1.087962962962963E-2</v>
      </c>
      <c r="C54" s="9">
        <v>3.0671296296296297E-3</v>
      </c>
      <c r="D54" s="9">
        <f t="shared" si="16"/>
        <v>6.3297685185185184E-3</v>
      </c>
      <c r="E54" s="10">
        <v>0.58179999999999998</v>
      </c>
      <c r="F54" s="9">
        <f t="shared" si="9"/>
        <v>7.6678240740740743E-4</v>
      </c>
      <c r="G54" s="9">
        <f t="shared" si="10"/>
        <v>8.4396913580246917E-4</v>
      </c>
      <c r="H54" s="9">
        <f t="shared" si="11"/>
        <v>8.7037037037037042E-4</v>
      </c>
      <c r="I54" s="9">
        <f t="shared" si="12"/>
        <v>9.0749369441125711E-4</v>
      </c>
      <c r="J54" s="9">
        <f t="shared" si="13"/>
        <v>9.173577563070317E-4</v>
      </c>
      <c r="K54" s="9">
        <f t="shared" si="14"/>
        <v>9.5905583613916951E-4</v>
      </c>
      <c r="L54" s="9">
        <f t="shared" si="15"/>
        <v>1.0047251616696062E-3</v>
      </c>
      <c r="M54" s="11" t="s">
        <v>198</v>
      </c>
      <c r="N54" s="9"/>
      <c r="O54" s="24"/>
      <c r="P54" s="9"/>
      <c r="Q54" s="24"/>
      <c r="R54" s="9"/>
      <c r="S54" s="12"/>
      <c r="T54" s="25"/>
      <c r="V54" s="23" t="s">
        <v>34</v>
      </c>
      <c r="W54" s="99"/>
    </row>
    <row r="55" spans="1:23" ht="17.100000000000001" customHeight="1" x14ac:dyDescent="0.3">
      <c r="A55" s="8" t="s">
        <v>69</v>
      </c>
      <c r="B55" s="9">
        <v>1.087962962962963E-2</v>
      </c>
      <c r="C55" s="9">
        <v>3.0092592592592588E-3</v>
      </c>
      <c r="D55" s="9">
        <f t="shared" si="16"/>
        <v>6.3297685185185184E-3</v>
      </c>
      <c r="E55" s="10">
        <v>0.58179999999999998</v>
      </c>
      <c r="F55" s="9">
        <f t="shared" si="9"/>
        <v>7.5231481481481471E-4</v>
      </c>
      <c r="G55" s="9">
        <f t="shared" si="10"/>
        <v>8.4396913580246917E-4</v>
      </c>
      <c r="H55" s="9">
        <f t="shared" si="11"/>
        <v>8.7037037037037042E-4</v>
      </c>
      <c r="I55" s="9">
        <f t="shared" si="12"/>
        <v>9.0749369441125711E-4</v>
      </c>
      <c r="J55" s="9">
        <f t="shared" si="13"/>
        <v>9.173577563070317E-4</v>
      </c>
      <c r="K55" s="9">
        <f t="shared" si="14"/>
        <v>9.5905583613916951E-4</v>
      </c>
      <c r="L55" s="9">
        <f t="shared" si="15"/>
        <v>1.0047251616696062E-3</v>
      </c>
      <c r="M55" s="11" t="s">
        <v>198</v>
      </c>
      <c r="N55" s="9"/>
      <c r="O55" s="24"/>
      <c r="P55" s="9"/>
      <c r="Q55" s="24"/>
      <c r="R55" s="9"/>
      <c r="S55" s="12"/>
      <c r="T55" s="25"/>
      <c r="V55" s="23" t="s">
        <v>34</v>
      </c>
      <c r="W55" s="99"/>
    </row>
    <row r="56" spans="1:23" ht="17.100000000000001" customHeight="1" x14ac:dyDescent="0.3">
      <c r="A56" s="8" t="s">
        <v>63</v>
      </c>
      <c r="B56" s="9">
        <v>1.0995370370370371E-2</v>
      </c>
      <c r="C56" s="9">
        <v>3.1249999999999997E-3</v>
      </c>
      <c r="D56" s="9">
        <f t="shared" si="16"/>
        <v>6.397106481481481E-3</v>
      </c>
      <c r="E56" s="10">
        <v>0.58179999999999998</v>
      </c>
      <c r="F56" s="9">
        <f t="shared" si="9"/>
        <v>7.8124999999999993E-4</v>
      </c>
      <c r="G56" s="9">
        <f t="shared" si="10"/>
        <v>8.5294753086419749E-4</v>
      </c>
      <c r="H56" s="9">
        <f t="shared" si="11"/>
        <v>8.7962962962962962E-4</v>
      </c>
      <c r="I56" s="9">
        <f t="shared" si="12"/>
        <v>9.171478826496747E-4</v>
      </c>
      <c r="J56" s="9">
        <f t="shared" si="13"/>
        <v>9.2711688137412762E-4</v>
      </c>
      <c r="K56" s="9">
        <f t="shared" si="14"/>
        <v>9.6925855780022438E-4</v>
      </c>
      <c r="L56" s="9">
        <f t="shared" si="15"/>
        <v>1.0154137272192828E-3</v>
      </c>
      <c r="M56" s="11" t="s">
        <v>198</v>
      </c>
      <c r="N56" s="9"/>
      <c r="O56" s="24"/>
      <c r="P56" s="9"/>
      <c r="Q56" s="24"/>
      <c r="R56" s="9"/>
      <c r="S56" s="12"/>
      <c r="T56" s="25"/>
      <c r="U56" s="28"/>
      <c r="V56" s="23" t="s">
        <v>34</v>
      </c>
      <c r="W56" s="99"/>
    </row>
    <row r="57" spans="1:23" ht="17.100000000000001" customHeight="1" x14ac:dyDescent="0.3">
      <c r="A57" s="8" t="s">
        <v>73</v>
      </c>
      <c r="B57" s="9">
        <v>1.0995370370370371E-2</v>
      </c>
      <c r="C57" s="9">
        <v>3.0092592592592588E-3</v>
      </c>
      <c r="D57" s="9">
        <f t="shared" si="16"/>
        <v>6.397106481481481E-3</v>
      </c>
      <c r="E57" s="10">
        <v>0.58179999999999998</v>
      </c>
      <c r="F57" s="9">
        <f t="shared" si="9"/>
        <v>7.5231481481481471E-4</v>
      </c>
      <c r="G57" s="9">
        <f t="shared" si="10"/>
        <v>8.5294753086419749E-4</v>
      </c>
      <c r="H57" s="9">
        <f t="shared" si="11"/>
        <v>8.7962962962962962E-4</v>
      </c>
      <c r="I57" s="9">
        <f t="shared" si="12"/>
        <v>9.171478826496747E-4</v>
      </c>
      <c r="J57" s="9">
        <f t="shared" si="13"/>
        <v>9.2711688137412762E-4</v>
      </c>
      <c r="K57" s="9">
        <f t="shared" si="14"/>
        <v>9.6925855780022438E-4</v>
      </c>
      <c r="L57" s="9">
        <f t="shared" si="15"/>
        <v>1.0154137272192828E-3</v>
      </c>
      <c r="M57" s="11" t="s">
        <v>198</v>
      </c>
      <c r="N57" s="9"/>
      <c r="O57" s="24"/>
      <c r="P57" s="9"/>
      <c r="Q57" s="24"/>
      <c r="R57" s="9"/>
      <c r="S57" s="12"/>
      <c r="T57" s="25"/>
      <c r="V57" s="23" t="s">
        <v>34</v>
      </c>
      <c r="W57" s="99"/>
    </row>
    <row r="58" spans="1:23" ht="17.100000000000001" customHeight="1" x14ac:dyDescent="0.3">
      <c r="A58" s="8" t="s">
        <v>98</v>
      </c>
      <c r="B58" s="9">
        <v>1.1111111111111112E-2</v>
      </c>
      <c r="C58" s="9">
        <v>3.1249999999999997E-3</v>
      </c>
      <c r="D58" s="9">
        <f t="shared" si="16"/>
        <v>6.4644444444444445E-3</v>
      </c>
      <c r="E58" s="10">
        <v>0.58179999999999998</v>
      </c>
      <c r="F58" s="9">
        <f t="shared" si="9"/>
        <v>7.8124999999999993E-4</v>
      </c>
      <c r="G58" s="9">
        <f t="shared" si="10"/>
        <v>8.6192592592592592E-4</v>
      </c>
      <c r="H58" s="9">
        <f t="shared" si="11"/>
        <v>8.8888888888888893E-4</v>
      </c>
      <c r="I58" s="9">
        <f t="shared" si="12"/>
        <v>9.2680207088809239E-4</v>
      </c>
      <c r="J58" s="9">
        <f t="shared" si="13"/>
        <v>9.3687600644122375E-4</v>
      </c>
      <c r="K58" s="9">
        <f t="shared" si="14"/>
        <v>9.7946127946127947E-4</v>
      </c>
      <c r="L58" s="9">
        <f t="shared" si="15"/>
        <v>1.0261022927689596E-3</v>
      </c>
      <c r="M58" s="11" t="s">
        <v>198</v>
      </c>
      <c r="N58" s="9"/>
      <c r="O58" s="24"/>
      <c r="P58" s="9"/>
      <c r="Q58" s="24"/>
      <c r="R58" s="9"/>
      <c r="S58" s="12"/>
      <c r="T58" s="25"/>
      <c r="V58" s="23" t="s">
        <v>34</v>
      </c>
      <c r="W58" s="99"/>
    </row>
    <row r="59" spans="1:23" ht="17.100000000000001" customHeight="1" x14ac:dyDescent="0.3">
      <c r="A59" s="8" t="s">
        <v>81</v>
      </c>
      <c r="B59" s="9">
        <v>1.1111111111111112E-2</v>
      </c>
      <c r="C59" s="9">
        <v>3.1249999999999997E-3</v>
      </c>
      <c r="D59" s="9">
        <f t="shared" si="16"/>
        <v>6.4644444444444445E-3</v>
      </c>
      <c r="E59" s="10">
        <v>0.58179999999999998</v>
      </c>
      <c r="F59" s="9">
        <f t="shared" si="9"/>
        <v>7.8124999999999993E-4</v>
      </c>
      <c r="G59" s="9">
        <f t="shared" si="10"/>
        <v>8.6192592592592592E-4</v>
      </c>
      <c r="H59" s="9">
        <f t="shared" si="11"/>
        <v>8.8888888888888893E-4</v>
      </c>
      <c r="I59" s="9">
        <f t="shared" si="12"/>
        <v>9.2680207088809239E-4</v>
      </c>
      <c r="J59" s="9">
        <f t="shared" si="13"/>
        <v>9.3687600644122375E-4</v>
      </c>
      <c r="K59" s="9">
        <f t="shared" si="14"/>
        <v>9.7946127946127947E-4</v>
      </c>
      <c r="L59" s="9">
        <f t="shared" si="15"/>
        <v>1.0261022927689596E-3</v>
      </c>
      <c r="M59" s="11" t="s">
        <v>198</v>
      </c>
      <c r="N59" s="9"/>
      <c r="O59" s="24"/>
      <c r="P59" s="9"/>
      <c r="Q59" s="24"/>
      <c r="R59" s="9"/>
      <c r="S59" s="12"/>
      <c r="T59" s="25"/>
      <c r="V59" s="23" t="s">
        <v>34</v>
      </c>
      <c r="W59" s="99"/>
    </row>
    <row r="60" spans="1:23" ht="17.100000000000001" customHeight="1" x14ac:dyDescent="0.3">
      <c r="A60" s="8" t="s">
        <v>82</v>
      </c>
      <c r="B60" s="9">
        <v>1.1226851851851854E-2</v>
      </c>
      <c r="C60" s="9">
        <v>3.2407407407407406E-3</v>
      </c>
      <c r="D60" s="9">
        <f t="shared" si="16"/>
        <v>6.5317824074074089E-3</v>
      </c>
      <c r="E60" s="10">
        <v>0.58179999999999998</v>
      </c>
      <c r="F60" s="9">
        <f t="shared" si="9"/>
        <v>8.1018518518518516E-4</v>
      </c>
      <c r="G60" s="9">
        <f t="shared" si="10"/>
        <v>8.7090432098765457E-4</v>
      </c>
      <c r="H60" s="9">
        <f t="shared" si="11"/>
        <v>8.9814814814814835E-4</v>
      </c>
      <c r="I60" s="9">
        <f t="shared" si="12"/>
        <v>9.3645625912651019E-4</v>
      </c>
      <c r="J60" s="9">
        <f t="shared" si="13"/>
        <v>9.4663513150832011E-4</v>
      </c>
      <c r="K60" s="9">
        <f t="shared" si="14"/>
        <v>9.8966400112233477E-4</v>
      </c>
      <c r="L60" s="9">
        <f t="shared" si="15"/>
        <v>1.0367908583186363E-3</v>
      </c>
      <c r="M60" s="11" t="s">
        <v>198</v>
      </c>
      <c r="N60" s="9" t="s">
        <v>194</v>
      </c>
      <c r="O60" s="24"/>
      <c r="P60" s="9"/>
      <c r="Q60" s="24"/>
      <c r="R60" s="9"/>
      <c r="S60" s="12"/>
      <c r="T60" s="25"/>
      <c r="V60" s="23" t="s">
        <v>34</v>
      </c>
      <c r="W60" s="99"/>
    </row>
    <row r="61" spans="1:23" ht="17.100000000000001" customHeight="1" x14ac:dyDescent="0.3">
      <c r="A61" s="8" t="s">
        <v>99</v>
      </c>
      <c r="B61" s="9">
        <v>1.1458333333333334E-2</v>
      </c>
      <c r="C61" s="9">
        <v>3.2407407407407406E-3</v>
      </c>
      <c r="D61" s="9">
        <f t="shared" si="16"/>
        <v>6.6664583333333333E-3</v>
      </c>
      <c r="E61" s="10">
        <v>0.58179999999999998</v>
      </c>
      <c r="F61" s="9">
        <f t="shared" si="9"/>
        <v>8.1018518518518516E-4</v>
      </c>
      <c r="G61" s="9">
        <f t="shared" si="10"/>
        <v>8.888611111111111E-4</v>
      </c>
      <c r="H61" s="9">
        <f t="shared" si="11"/>
        <v>9.1666666666666676E-4</v>
      </c>
      <c r="I61" s="9">
        <f t="shared" si="12"/>
        <v>9.5576463560334524E-4</v>
      </c>
      <c r="J61" s="9">
        <f t="shared" si="13"/>
        <v>9.6615338164251206E-4</v>
      </c>
      <c r="K61" s="9">
        <f t="shared" si="14"/>
        <v>1.0100694444444445E-3</v>
      </c>
      <c r="L61" s="9">
        <f t="shared" si="15"/>
        <v>1.0581679894179894E-3</v>
      </c>
      <c r="M61" s="11" t="s">
        <v>198</v>
      </c>
      <c r="N61" s="9"/>
      <c r="O61" s="24"/>
      <c r="P61" s="9"/>
      <c r="Q61" s="24"/>
      <c r="R61" s="9"/>
      <c r="S61" s="12"/>
      <c r="T61" s="25"/>
      <c r="V61" s="23" t="s">
        <v>34</v>
      </c>
      <c r="W61" s="99" t="s">
        <v>196</v>
      </c>
    </row>
    <row r="62" spans="1:23" ht="17.100000000000001" customHeight="1" x14ac:dyDescent="0.3">
      <c r="A62" s="8" t="s">
        <v>83</v>
      </c>
      <c r="B62" s="9">
        <v>1.1921296296296298E-2</v>
      </c>
      <c r="C62" s="9">
        <v>3.472222222222222E-3</v>
      </c>
      <c r="D62" s="9">
        <f t="shared" si="16"/>
        <v>6.9358101851851863E-3</v>
      </c>
      <c r="E62" s="10">
        <v>0.58179999999999998</v>
      </c>
      <c r="F62" s="9">
        <f t="shared" si="9"/>
        <v>8.6805555555555551E-4</v>
      </c>
      <c r="G62" s="9">
        <f t="shared" si="10"/>
        <v>9.2477469135802482E-4</v>
      </c>
      <c r="H62" s="9">
        <f t="shared" si="11"/>
        <v>9.5370370370370379E-4</v>
      </c>
      <c r="I62" s="9">
        <f t="shared" si="12"/>
        <v>9.943813885570159E-4</v>
      </c>
      <c r="J62" s="9">
        <f t="shared" si="13"/>
        <v>1.0051898819108964E-3</v>
      </c>
      <c r="K62" s="9">
        <f t="shared" si="14"/>
        <v>1.0508803310886646E-3</v>
      </c>
      <c r="L62" s="9">
        <f t="shared" si="15"/>
        <v>1.1009222516166963E-3</v>
      </c>
      <c r="M62" s="11">
        <f>Table257111315252333353739414549515359[[#This Row],[Thresh]]</f>
        <v>1.0508803310886646E-3</v>
      </c>
      <c r="N62" s="9"/>
      <c r="O62" s="24"/>
      <c r="P62" s="9"/>
      <c r="Q62" s="24"/>
      <c r="R62" s="9"/>
      <c r="S62" s="12"/>
      <c r="T62" s="25"/>
      <c r="V62" s="23" t="s">
        <v>121</v>
      </c>
      <c r="W62" s="99"/>
    </row>
    <row r="63" spans="1:23" ht="17.100000000000001" customHeight="1" x14ac:dyDescent="0.3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99"/>
    </row>
    <row r="64" spans="1:23" ht="17.100000000000001" customHeight="1" x14ac:dyDescent="0.3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99"/>
    </row>
    <row r="65" spans="1:23" ht="17.100000000000001" customHeight="1" x14ac:dyDescent="0.3">
      <c r="A65" s="8" t="s">
        <v>100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34</v>
      </c>
      <c r="W65" s="99"/>
    </row>
    <row r="66" spans="1:23" ht="17.100000000000001" customHeight="1" thickBot="1" x14ac:dyDescent="0.35">
      <c r="A66" s="8" t="s">
        <v>84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34</v>
      </c>
      <c r="W66" s="100"/>
    </row>
    <row r="67" spans="1:23" ht="17.100000000000001" customHeight="1" x14ac:dyDescent="0.3">
      <c r="A67" s="14" t="s">
        <v>190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197</v>
      </c>
      <c r="N67" s="15" t="s">
        <v>86</v>
      </c>
      <c r="O67" s="15" t="s">
        <v>87</v>
      </c>
      <c r="P67" s="15" t="s">
        <v>88</v>
      </c>
      <c r="Q67" s="15" t="s">
        <v>16</v>
      </c>
      <c r="R67" s="15" t="s">
        <v>17</v>
      </c>
      <c r="S67" s="15" t="s">
        <v>18</v>
      </c>
      <c r="T67" s="15" t="s">
        <v>19</v>
      </c>
      <c r="U67" s="15" t="s">
        <v>20</v>
      </c>
      <c r="V67" s="17" t="s">
        <v>21</v>
      </c>
      <c r="W67" s="98" t="s">
        <v>200</v>
      </c>
    </row>
    <row r="68" spans="1:23" ht="17.100000000000001" customHeight="1" x14ac:dyDescent="0.3">
      <c r="A68" s="8" t="s">
        <v>101</v>
      </c>
      <c r="B68" s="9">
        <v>1.0127314814814815E-2</v>
      </c>
      <c r="C68" s="9">
        <v>2.9513888888888888E-3</v>
      </c>
      <c r="D68" s="9">
        <f t="shared" ref="D68:D87" si="17">B68*E68</f>
        <v>5.8920717592592592E-3</v>
      </c>
      <c r="E68" s="10">
        <v>0.58179999999999998</v>
      </c>
      <c r="F68" s="9">
        <f t="shared" ref="F68:F93" si="18">C68/4</f>
        <v>7.378472222222222E-4</v>
      </c>
      <c r="G68" s="9">
        <f t="shared" ref="G68:G93" si="19">D68/7.5</f>
        <v>7.8560956790123455E-4</v>
      </c>
      <c r="H68" s="9">
        <f t="shared" ref="H68:H93" si="20">B68/12.5</f>
        <v>8.1018518518518516E-4</v>
      </c>
      <c r="I68" s="9">
        <f t="shared" ref="I68:I93" si="21">G68/0.93</f>
        <v>8.4474147086154245E-4</v>
      </c>
      <c r="J68" s="9">
        <f t="shared" ref="J68:J93" si="22">G68/0.92</f>
        <v>8.5392344337090708E-4</v>
      </c>
      <c r="K68" s="9">
        <f t="shared" ref="K68:K93" si="23">G68/0.88</f>
        <v>8.9273814534231199E-4</v>
      </c>
      <c r="L68" s="9">
        <f t="shared" ref="L68:L93" si="24">G68/0.84</f>
        <v>9.3524948559670779E-4</v>
      </c>
      <c r="M68" s="11" t="s">
        <v>198</v>
      </c>
      <c r="N68" s="9"/>
      <c r="O68" s="24"/>
      <c r="P68" s="9"/>
      <c r="Q68" s="24"/>
      <c r="R68" s="9"/>
      <c r="S68" s="12"/>
      <c r="V68" s="23" t="s">
        <v>26</v>
      </c>
      <c r="W68" s="99"/>
    </row>
    <row r="69" spans="1:23" ht="17.100000000000001" customHeight="1" x14ac:dyDescent="0.3">
      <c r="A69" s="8" t="s">
        <v>102</v>
      </c>
      <c r="B69" s="9">
        <v>1.0127314814814815E-2</v>
      </c>
      <c r="C69" s="9">
        <v>2.9513888888888888E-3</v>
      </c>
      <c r="D69" s="9">
        <f t="shared" si="17"/>
        <v>5.8920717592592592E-3</v>
      </c>
      <c r="E69" s="10">
        <v>0.58179999999999998</v>
      </c>
      <c r="F69" s="9">
        <f t="shared" si="18"/>
        <v>7.378472222222222E-4</v>
      </c>
      <c r="G69" s="9">
        <f t="shared" si="19"/>
        <v>7.8560956790123455E-4</v>
      </c>
      <c r="H69" s="9">
        <f t="shared" si="20"/>
        <v>8.1018518518518516E-4</v>
      </c>
      <c r="I69" s="9">
        <f t="shared" si="21"/>
        <v>8.4474147086154245E-4</v>
      </c>
      <c r="J69" s="9">
        <f t="shared" si="22"/>
        <v>8.5392344337090708E-4</v>
      </c>
      <c r="K69" s="9">
        <f t="shared" si="23"/>
        <v>8.9273814534231199E-4</v>
      </c>
      <c r="L69" s="9">
        <f t="shared" si="24"/>
        <v>9.3524948559670779E-4</v>
      </c>
      <c r="M69" s="11" t="s">
        <v>198</v>
      </c>
      <c r="N69" s="9"/>
      <c r="O69" s="24"/>
      <c r="P69" s="9"/>
      <c r="Q69" s="24"/>
      <c r="R69" s="9"/>
      <c r="S69" s="12"/>
      <c r="V69" s="23" t="s">
        <v>26</v>
      </c>
      <c r="W69" s="99"/>
    </row>
    <row r="70" spans="1:23" ht="17.100000000000001" customHeight="1" x14ac:dyDescent="0.3">
      <c r="A70" s="8" t="s">
        <v>56</v>
      </c>
      <c r="B70" s="9">
        <v>1.0243055555555556E-2</v>
      </c>
      <c r="C70" s="9">
        <v>3.1249999999999997E-3</v>
      </c>
      <c r="D70" s="9">
        <f t="shared" si="17"/>
        <v>5.9594097222222218E-3</v>
      </c>
      <c r="E70" s="10">
        <v>0.58179999999999998</v>
      </c>
      <c r="F70" s="9">
        <f t="shared" si="18"/>
        <v>7.8124999999999993E-4</v>
      </c>
      <c r="G70" s="9">
        <f t="shared" si="19"/>
        <v>7.9458796296296287E-4</v>
      </c>
      <c r="H70" s="9">
        <f t="shared" si="20"/>
        <v>8.1944444444444447E-4</v>
      </c>
      <c r="I70" s="9">
        <f t="shared" si="21"/>
        <v>8.5439565909996003E-4</v>
      </c>
      <c r="J70" s="9">
        <f t="shared" si="22"/>
        <v>8.636825684380031E-4</v>
      </c>
      <c r="K70" s="9">
        <f t="shared" si="23"/>
        <v>9.0294086700336686E-4</v>
      </c>
      <c r="L70" s="9">
        <f t="shared" si="24"/>
        <v>9.4593805114638445E-4</v>
      </c>
      <c r="M70" s="11" t="s">
        <v>198</v>
      </c>
      <c r="N70" s="9"/>
      <c r="O70" s="24"/>
      <c r="P70" s="9"/>
      <c r="Q70" s="24"/>
      <c r="R70" s="9"/>
      <c r="S70" s="12"/>
      <c r="V70" s="23" t="s">
        <v>26</v>
      </c>
      <c r="W70" s="99"/>
    </row>
    <row r="71" spans="1:23" ht="17.100000000000001" customHeight="1" x14ac:dyDescent="0.3">
      <c r="A71" s="8" t="s">
        <v>67</v>
      </c>
      <c r="B71" s="9">
        <v>1.0243055555555556E-2</v>
      </c>
      <c r="C71" s="9">
        <v>3.0092592592592588E-3</v>
      </c>
      <c r="D71" s="9">
        <f t="shared" si="17"/>
        <v>5.9594097222222218E-3</v>
      </c>
      <c r="E71" s="10">
        <v>0.58179999999999998</v>
      </c>
      <c r="F71" s="9">
        <f t="shared" si="18"/>
        <v>7.5231481481481471E-4</v>
      </c>
      <c r="G71" s="9">
        <f t="shared" si="19"/>
        <v>7.9458796296296287E-4</v>
      </c>
      <c r="H71" s="9">
        <f t="shared" si="20"/>
        <v>8.1944444444444447E-4</v>
      </c>
      <c r="I71" s="9">
        <f t="shared" si="21"/>
        <v>8.5439565909996003E-4</v>
      </c>
      <c r="J71" s="9">
        <f t="shared" si="22"/>
        <v>8.636825684380031E-4</v>
      </c>
      <c r="K71" s="9">
        <f t="shared" si="23"/>
        <v>9.0294086700336686E-4</v>
      </c>
      <c r="L71" s="9">
        <f t="shared" si="24"/>
        <v>9.4593805114638445E-4</v>
      </c>
      <c r="M71" s="11" t="s">
        <v>198</v>
      </c>
      <c r="N71" s="9"/>
      <c r="O71" s="24"/>
      <c r="P71" s="9"/>
      <c r="Q71" s="24"/>
      <c r="R71" s="9"/>
      <c r="S71" s="12"/>
      <c r="V71" s="23" t="s">
        <v>24</v>
      </c>
      <c r="W71" s="99"/>
    </row>
    <row r="72" spans="1:23" ht="17.100000000000001" customHeight="1" x14ac:dyDescent="0.3">
      <c r="A72" s="8" t="s">
        <v>77</v>
      </c>
      <c r="B72" s="9">
        <v>1.0416666666666666E-2</v>
      </c>
      <c r="C72" s="9">
        <v>2.9513888888888888E-3</v>
      </c>
      <c r="D72" s="9">
        <f t="shared" si="17"/>
        <v>6.0604166666666662E-3</v>
      </c>
      <c r="E72" s="10">
        <v>0.58179999999999998</v>
      </c>
      <c r="F72" s="9">
        <f t="shared" si="18"/>
        <v>7.378472222222222E-4</v>
      </c>
      <c r="G72" s="9">
        <f t="shared" si="19"/>
        <v>8.0805555555555546E-4</v>
      </c>
      <c r="H72" s="9">
        <f t="shared" si="20"/>
        <v>8.3333333333333328E-4</v>
      </c>
      <c r="I72" s="9">
        <f t="shared" si="21"/>
        <v>8.6887694145758646E-4</v>
      </c>
      <c r="J72" s="9">
        <f t="shared" si="22"/>
        <v>8.7832125603864715E-4</v>
      </c>
      <c r="K72" s="9">
        <f t="shared" si="23"/>
        <v>9.1824494949494938E-4</v>
      </c>
      <c r="L72" s="9">
        <f t="shared" si="24"/>
        <v>9.6197089947089938E-4</v>
      </c>
      <c r="M72" s="11" t="s">
        <v>198</v>
      </c>
      <c r="N72" s="9"/>
      <c r="O72" s="24"/>
      <c r="P72" s="9"/>
      <c r="Q72" s="24"/>
      <c r="R72" s="9"/>
      <c r="S72" s="12"/>
      <c r="V72" s="23" t="s">
        <v>26</v>
      </c>
      <c r="W72" s="99"/>
    </row>
    <row r="73" spans="1:23" ht="17.100000000000001" customHeight="1" x14ac:dyDescent="0.3">
      <c r="A73" s="8" t="s">
        <v>89</v>
      </c>
      <c r="B73" s="9">
        <v>1.0416666666666666E-2</v>
      </c>
      <c r="C73" s="9">
        <v>2.9513888888888888E-3</v>
      </c>
      <c r="D73" s="9">
        <f t="shared" si="17"/>
        <v>6.0604166666666662E-3</v>
      </c>
      <c r="E73" s="10">
        <v>0.58179999999999998</v>
      </c>
      <c r="F73" s="9">
        <f t="shared" si="18"/>
        <v>7.378472222222222E-4</v>
      </c>
      <c r="G73" s="9">
        <f t="shared" si="19"/>
        <v>8.0805555555555546E-4</v>
      </c>
      <c r="H73" s="9">
        <f t="shared" si="20"/>
        <v>8.3333333333333328E-4</v>
      </c>
      <c r="I73" s="9">
        <f t="shared" si="21"/>
        <v>8.6887694145758646E-4</v>
      </c>
      <c r="J73" s="9">
        <f t="shared" si="22"/>
        <v>8.7832125603864715E-4</v>
      </c>
      <c r="K73" s="9">
        <f t="shared" si="23"/>
        <v>9.1824494949494938E-4</v>
      </c>
      <c r="L73" s="9">
        <f t="shared" si="24"/>
        <v>9.6197089947089938E-4</v>
      </c>
      <c r="M73" s="11"/>
      <c r="N73" s="9"/>
      <c r="O73" s="24"/>
      <c r="P73" s="9"/>
      <c r="Q73" s="24"/>
      <c r="R73" s="9"/>
      <c r="S73" s="12"/>
      <c r="U73" s="28"/>
      <c r="V73" s="23" t="s">
        <v>90</v>
      </c>
      <c r="W73" s="99"/>
    </row>
    <row r="74" spans="1:23" ht="17.100000000000001" customHeight="1" x14ac:dyDescent="0.3">
      <c r="A74" s="8" t="s">
        <v>57</v>
      </c>
      <c r="B74" s="9">
        <v>1.064814814814815E-2</v>
      </c>
      <c r="C74" s="9">
        <v>3.0092592592592588E-3</v>
      </c>
      <c r="D74" s="9">
        <f t="shared" si="17"/>
        <v>6.1950925925925932E-3</v>
      </c>
      <c r="E74" s="10">
        <v>0.58179999999999998</v>
      </c>
      <c r="F74" s="9">
        <f t="shared" si="18"/>
        <v>7.5231481481481471E-4</v>
      </c>
      <c r="G74" s="9">
        <f t="shared" si="19"/>
        <v>8.2601234567901242E-4</v>
      </c>
      <c r="H74" s="9">
        <f t="shared" si="20"/>
        <v>8.5185185185185201E-4</v>
      </c>
      <c r="I74" s="9">
        <f t="shared" si="21"/>
        <v>8.8818531793442195E-4</v>
      </c>
      <c r="J74" s="9">
        <f t="shared" si="22"/>
        <v>8.9783950617283953E-4</v>
      </c>
      <c r="K74" s="9">
        <f t="shared" si="23"/>
        <v>9.3865039281705955E-4</v>
      </c>
      <c r="L74" s="9">
        <f t="shared" si="24"/>
        <v>9.8334803057025292E-4</v>
      </c>
      <c r="M74" s="11" t="s">
        <v>198</v>
      </c>
      <c r="N74" s="9"/>
      <c r="O74" s="24"/>
      <c r="P74" s="9"/>
      <c r="Q74" s="24"/>
      <c r="R74" s="9"/>
      <c r="S74" s="12"/>
      <c r="V74" s="23" t="s">
        <v>26</v>
      </c>
      <c r="W74" s="99"/>
    </row>
    <row r="75" spans="1:23" ht="17.100000000000001" customHeight="1" x14ac:dyDescent="0.3">
      <c r="A75" s="8" t="s">
        <v>58</v>
      </c>
      <c r="B75" s="9">
        <v>1.064814814814815E-2</v>
      </c>
      <c r="C75" s="9">
        <v>3.1249999999999997E-3</v>
      </c>
      <c r="D75" s="9">
        <f t="shared" si="17"/>
        <v>6.1950925925925932E-3</v>
      </c>
      <c r="E75" s="10">
        <v>0.58179999999999998</v>
      </c>
      <c r="F75" s="9">
        <f t="shared" si="18"/>
        <v>7.8124999999999993E-4</v>
      </c>
      <c r="G75" s="9">
        <f t="shared" si="19"/>
        <v>8.2601234567901242E-4</v>
      </c>
      <c r="H75" s="9">
        <f t="shared" si="20"/>
        <v>8.5185185185185201E-4</v>
      </c>
      <c r="I75" s="9">
        <f t="shared" si="21"/>
        <v>8.8818531793442195E-4</v>
      </c>
      <c r="J75" s="9">
        <f t="shared" si="22"/>
        <v>8.9783950617283953E-4</v>
      </c>
      <c r="K75" s="9">
        <f t="shared" si="23"/>
        <v>9.3865039281705955E-4</v>
      </c>
      <c r="L75" s="9">
        <f t="shared" si="24"/>
        <v>9.8334803057025292E-4</v>
      </c>
      <c r="M75" s="11" t="s">
        <v>198</v>
      </c>
      <c r="N75" s="9"/>
      <c r="O75" s="24"/>
      <c r="P75" s="9"/>
      <c r="Q75" s="24"/>
      <c r="R75" s="9"/>
      <c r="S75" s="12"/>
      <c r="V75" s="23" t="s">
        <v>24</v>
      </c>
      <c r="W75" s="99"/>
    </row>
    <row r="76" spans="1:23" ht="17.100000000000001" customHeight="1" x14ac:dyDescent="0.3">
      <c r="A76" s="8" t="s">
        <v>103</v>
      </c>
      <c r="B76" s="9">
        <v>1.064814814814815E-2</v>
      </c>
      <c r="C76" s="9">
        <v>3.1249999999999997E-3</v>
      </c>
      <c r="D76" s="9">
        <f t="shared" si="17"/>
        <v>6.1950925925925932E-3</v>
      </c>
      <c r="E76" s="10">
        <v>0.58179999999999998</v>
      </c>
      <c r="F76" s="9">
        <f t="shared" si="18"/>
        <v>7.8124999999999993E-4</v>
      </c>
      <c r="G76" s="9">
        <f t="shared" si="19"/>
        <v>8.2601234567901242E-4</v>
      </c>
      <c r="H76" s="9">
        <f t="shared" si="20"/>
        <v>8.5185185185185201E-4</v>
      </c>
      <c r="I76" s="9">
        <f t="shared" si="21"/>
        <v>8.8818531793442195E-4</v>
      </c>
      <c r="J76" s="9">
        <f t="shared" si="22"/>
        <v>8.9783950617283953E-4</v>
      </c>
      <c r="K76" s="9">
        <f t="shared" si="23"/>
        <v>9.3865039281705955E-4</v>
      </c>
      <c r="L76" s="9">
        <f t="shared" si="24"/>
        <v>9.8334803057025292E-4</v>
      </c>
      <c r="M76" s="11" t="s">
        <v>198</v>
      </c>
      <c r="N76" s="9"/>
      <c r="O76" s="24"/>
      <c r="P76" s="9"/>
      <c r="Q76" s="24"/>
      <c r="R76" s="9"/>
      <c r="S76" s="12"/>
      <c r="V76" s="23" t="s">
        <v>24</v>
      </c>
      <c r="W76" s="96"/>
    </row>
    <row r="77" spans="1:23" ht="17.100000000000001" customHeight="1" x14ac:dyDescent="0.3">
      <c r="A77" s="8" t="s">
        <v>59</v>
      </c>
      <c r="B77" s="9">
        <v>1.064814814814815E-2</v>
      </c>
      <c r="C77" s="9">
        <v>3.0671296296296297E-3</v>
      </c>
      <c r="D77" s="9">
        <f t="shared" si="17"/>
        <v>6.1950925925925932E-3</v>
      </c>
      <c r="E77" s="10">
        <v>0.58179999999999998</v>
      </c>
      <c r="F77" s="9">
        <f t="shared" si="18"/>
        <v>7.6678240740740743E-4</v>
      </c>
      <c r="G77" s="9">
        <f t="shared" si="19"/>
        <v>8.2601234567901242E-4</v>
      </c>
      <c r="H77" s="9">
        <f t="shared" si="20"/>
        <v>8.5185185185185201E-4</v>
      </c>
      <c r="I77" s="9">
        <f t="shared" si="21"/>
        <v>8.8818531793442195E-4</v>
      </c>
      <c r="J77" s="9">
        <f t="shared" si="22"/>
        <v>8.9783950617283953E-4</v>
      </c>
      <c r="K77" s="9">
        <f t="shared" si="23"/>
        <v>9.3865039281705955E-4</v>
      </c>
      <c r="L77" s="9">
        <f t="shared" si="24"/>
        <v>9.8334803057025292E-4</v>
      </c>
      <c r="M77" s="11" t="s">
        <v>198</v>
      </c>
      <c r="N77" s="9"/>
      <c r="O77" s="24"/>
      <c r="P77" s="9"/>
      <c r="Q77" s="24"/>
      <c r="R77" s="9"/>
      <c r="S77" s="12"/>
      <c r="V77" s="23" t="s">
        <v>24</v>
      </c>
      <c r="W77" s="96"/>
    </row>
    <row r="78" spans="1:23" ht="17.100000000000001" customHeight="1" x14ac:dyDescent="0.3">
      <c r="A78" s="8" t="s">
        <v>92</v>
      </c>
      <c r="B78" s="9">
        <v>1.064814814814815E-2</v>
      </c>
      <c r="C78" s="9">
        <v>3.2986111111111111E-3</v>
      </c>
      <c r="D78" s="9">
        <f t="shared" si="17"/>
        <v>6.1950925925925932E-3</v>
      </c>
      <c r="E78" s="10">
        <v>0.58179999999999998</v>
      </c>
      <c r="F78" s="9">
        <f t="shared" si="18"/>
        <v>8.2465277777777778E-4</v>
      </c>
      <c r="G78" s="9">
        <f t="shared" si="19"/>
        <v>8.2601234567901242E-4</v>
      </c>
      <c r="H78" s="9">
        <f t="shared" si="20"/>
        <v>8.5185185185185201E-4</v>
      </c>
      <c r="I78" s="9">
        <f t="shared" si="21"/>
        <v>8.8818531793442195E-4</v>
      </c>
      <c r="J78" s="9">
        <f t="shared" si="22"/>
        <v>8.9783950617283953E-4</v>
      </c>
      <c r="K78" s="9">
        <f t="shared" si="23"/>
        <v>9.3865039281705955E-4</v>
      </c>
      <c r="L78" s="9">
        <f t="shared" si="24"/>
        <v>9.8334803057025292E-4</v>
      </c>
      <c r="M78" s="11" t="s">
        <v>198</v>
      </c>
      <c r="N78" s="9"/>
      <c r="O78" s="24"/>
      <c r="P78" s="9"/>
      <c r="Q78" s="24"/>
      <c r="R78" s="9"/>
      <c r="S78" s="12"/>
      <c r="V78" s="23" t="s">
        <v>26</v>
      </c>
      <c r="W78" s="96"/>
    </row>
    <row r="79" spans="1:23" ht="17.100000000000001" customHeight="1" x14ac:dyDescent="0.3">
      <c r="A79" s="8" t="s">
        <v>104</v>
      </c>
      <c r="B79" s="9">
        <v>1.064814814814815E-2</v>
      </c>
      <c r="C79" s="9">
        <v>3.1828703703703702E-3</v>
      </c>
      <c r="D79" s="9">
        <f t="shared" si="17"/>
        <v>6.1950925925925932E-3</v>
      </c>
      <c r="E79" s="10">
        <v>0.58179999999999998</v>
      </c>
      <c r="F79" s="9">
        <f t="shared" si="18"/>
        <v>7.9571759259259255E-4</v>
      </c>
      <c r="G79" s="9">
        <f t="shared" si="19"/>
        <v>8.2601234567901242E-4</v>
      </c>
      <c r="H79" s="9">
        <f t="shared" si="20"/>
        <v>8.5185185185185201E-4</v>
      </c>
      <c r="I79" s="9">
        <f t="shared" si="21"/>
        <v>8.8818531793442195E-4</v>
      </c>
      <c r="J79" s="9">
        <f t="shared" si="22"/>
        <v>8.9783950617283953E-4</v>
      </c>
      <c r="K79" s="9">
        <f t="shared" si="23"/>
        <v>9.3865039281705955E-4</v>
      </c>
      <c r="L79" s="9">
        <f t="shared" si="24"/>
        <v>9.8334803057025292E-4</v>
      </c>
      <c r="M79" s="11" t="s">
        <v>198</v>
      </c>
      <c r="N79" s="9"/>
      <c r="O79" s="24"/>
      <c r="P79" s="9"/>
      <c r="Q79" s="24"/>
      <c r="R79" s="9"/>
      <c r="S79" s="12"/>
      <c r="V79" s="23" t="s">
        <v>24</v>
      </c>
      <c r="W79" s="96"/>
    </row>
    <row r="80" spans="1:23" ht="17.100000000000001" customHeight="1" x14ac:dyDescent="0.3">
      <c r="A80" s="8" t="s">
        <v>105</v>
      </c>
      <c r="B80" s="9">
        <v>1.0763888888888891E-2</v>
      </c>
      <c r="C80" s="9">
        <v>3.1249999999999997E-3</v>
      </c>
      <c r="D80" s="9">
        <f t="shared" si="17"/>
        <v>6.2624305555555567E-3</v>
      </c>
      <c r="E80" s="10">
        <v>0.58179999999999998</v>
      </c>
      <c r="F80" s="9">
        <f t="shared" si="18"/>
        <v>7.8124999999999993E-4</v>
      </c>
      <c r="G80" s="9">
        <f t="shared" si="19"/>
        <v>8.3499074074074085E-4</v>
      </c>
      <c r="H80" s="9">
        <f t="shared" si="20"/>
        <v>8.6111111111111121E-4</v>
      </c>
      <c r="I80" s="9">
        <f t="shared" si="21"/>
        <v>8.9783950617283953E-4</v>
      </c>
      <c r="J80" s="9">
        <f t="shared" si="22"/>
        <v>9.0759863123993567E-4</v>
      </c>
      <c r="K80" s="9">
        <f t="shared" si="23"/>
        <v>9.4885311447811464E-4</v>
      </c>
      <c r="L80" s="9">
        <f t="shared" si="24"/>
        <v>9.9403659611992969E-4</v>
      </c>
      <c r="M80" s="11" t="s">
        <v>198</v>
      </c>
      <c r="N80" s="9"/>
      <c r="O80" s="24"/>
      <c r="P80" s="9"/>
      <c r="Q80" s="24"/>
      <c r="R80" s="9"/>
      <c r="S80" s="12"/>
      <c r="V80" s="23" t="s">
        <v>24</v>
      </c>
      <c r="W80" s="96"/>
    </row>
    <row r="81" spans="1:23" ht="17.100000000000001" customHeight="1" x14ac:dyDescent="0.3">
      <c r="A81" s="8" t="s">
        <v>91</v>
      </c>
      <c r="B81" s="9">
        <v>1.0763888888888891E-2</v>
      </c>
      <c r="C81" s="9">
        <v>3.1249999999999997E-3</v>
      </c>
      <c r="D81" s="9">
        <f t="shared" si="17"/>
        <v>6.2624305555555567E-3</v>
      </c>
      <c r="E81" s="10">
        <v>0.58179999999999998</v>
      </c>
      <c r="F81" s="9">
        <f t="shared" si="18"/>
        <v>7.8124999999999993E-4</v>
      </c>
      <c r="G81" s="9">
        <f t="shared" si="19"/>
        <v>8.3499074074074085E-4</v>
      </c>
      <c r="H81" s="9">
        <f t="shared" si="20"/>
        <v>8.6111111111111121E-4</v>
      </c>
      <c r="I81" s="9">
        <f t="shared" si="21"/>
        <v>8.9783950617283953E-4</v>
      </c>
      <c r="J81" s="9">
        <f t="shared" si="22"/>
        <v>9.0759863123993567E-4</v>
      </c>
      <c r="K81" s="9">
        <f t="shared" si="23"/>
        <v>9.4885311447811464E-4</v>
      </c>
      <c r="L81" s="9">
        <f t="shared" si="24"/>
        <v>9.9403659611992969E-4</v>
      </c>
      <c r="M81" s="11" t="s">
        <v>198</v>
      </c>
      <c r="N81" s="9"/>
      <c r="O81" s="24"/>
      <c r="P81" s="9"/>
      <c r="Q81" s="24"/>
      <c r="R81" s="9"/>
      <c r="S81" s="12"/>
      <c r="V81" s="23" t="s">
        <v>26</v>
      </c>
      <c r="W81" s="96"/>
    </row>
    <row r="82" spans="1:23" ht="17.100000000000001" customHeight="1" x14ac:dyDescent="0.3">
      <c r="A82" s="8" t="s">
        <v>106</v>
      </c>
      <c r="B82" s="9">
        <v>1.0763888888888891E-2</v>
      </c>
      <c r="C82" s="9">
        <v>3.1828703703703702E-3</v>
      </c>
      <c r="D82" s="9">
        <f t="shared" si="17"/>
        <v>6.2624305555555567E-3</v>
      </c>
      <c r="E82" s="10">
        <v>0.58179999999999998</v>
      </c>
      <c r="F82" s="9">
        <f t="shared" si="18"/>
        <v>7.9571759259259255E-4</v>
      </c>
      <c r="G82" s="9">
        <f t="shared" si="19"/>
        <v>8.3499074074074085E-4</v>
      </c>
      <c r="H82" s="9">
        <f t="shared" si="20"/>
        <v>8.6111111111111121E-4</v>
      </c>
      <c r="I82" s="9">
        <f t="shared" si="21"/>
        <v>8.9783950617283953E-4</v>
      </c>
      <c r="J82" s="9">
        <f t="shared" si="22"/>
        <v>9.0759863123993567E-4</v>
      </c>
      <c r="K82" s="9">
        <f t="shared" si="23"/>
        <v>9.4885311447811464E-4</v>
      </c>
      <c r="L82" s="9">
        <f t="shared" si="24"/>
        <v>9.9403659611992969E-4</v>
      </c>
      <c r="M82" s="11" t="s">
        <v>198</v>
      </c>
      <c r="N82" s="9"/>
      <c r="O82" s="24"/>
      <c r="P82" s="9"/>
      <c r="Q82" s="24"/>
      <c r="R82" s="9"/>
      <c r="S82" s="12"/>
      <c r="V82" s="23" t="s">
        <v>24</v>
      </c>
      <c r="W82" s="96"/>
    </row>
    <row r="83" spans="1:23" ht="17.100000000000001" customHeight="1" x14ac:dyDescent="0.3">
      <c r="A83" s="8" t="s">
        <v>60</v>
      </c>
      <c r="B83" s="9">
        <v>1.0763888888888891E-2</v>
      </c>
      <c r="C83" s="9">
        <v>3.0092592592592588E-3</v>
      </c>
      <c r="D83" s="9">
        <f t="shared" si="17"/>
        <v>6.2624305555555567E-3</v>
      </c>
      <c r="E83" s="10">
        <v>0.58179999999999998</v>
      </c>
      <c r="F83" s="9">
        <f t="shared" si="18"/>
        <v>7.5231481481481471E-4</v>
      </c>
      <c r="G83" s="9">
        <f t="shared" si="19"/>
        <v>8.3499074074074085E-4</v>
      </c>
      <c r="H83" s="9">
        <f t="shared" si="20"/>
        <v>8.6111111111111121E-4</v>
      </c>
      <c r="I83" s="9">
        <f t="shared" si="21"/>
        <v>8.9783950617283953E-4</v>
      </c>
      <c r="J83" s="9">
        <f t="shared" si="22"/>
        <v>9.0759863123993567E-4</v>
      </c>
      <c r="K83" s="9">
        <f t="shared" si="23"/>
        <v>9.4885311447811464E-4</v>
      </c>
      <c r="L83" s="9">
        <f t="shared" si="24"/>
        <v>9.9403659611992969E-4</v>
      </c>
      <c r="M83" s="11" t="s">
        <v>198</v>
      </c>
      <c r="N83" s="9"/>
      <c r="O83" s="24"/>
      <c r="P83" s="9"/>
      <c r="Q83" s="24"/>
      <c r="R83" s="9"/>
      <c r="S83" s="12"/>
      <c r="V83" s="23" t="s">
        <v>26</v>
      </c>
      <c r="W83" s="96"/>
    </row>
    <row r="84" spans="1:23" ht="17.100000000000001" customHeight="1" x14ac:dyDescent="0.3">
      <c r="A84" s="8" t="s">
        <v>107</v>
      </c>
      <c r="B84" s="9">
        <v>1.0995370370370371E-2</v>
      </c>
      <c r="C84" s="9">
        <v>3.2986111111111111E-3</v>
      </c>
      <c r="D84" s="9">
        <f t="shared" si="17"/>
        <v>6.397106481481481E-3</v>
      </c>
      <c r="E84" s="10">
        <v>0.58179999999999998</v>
      </c>
      <c r="F84" s="9">
        <f t="shared" si="18"/>
        <v>8.2465277777777778E-4</v>
      </c>
      <c r="G84" s="9">
        <f t="shared" si="19"/>
        <v>8.5294753086419749E-4</v>
      </c>
      <c r="H84" s="9">
        <f t="shared" si="20"/>
        <v>8.7962962962962962E-4</v>
      </c>
      <c r="I84" s="9">
        <f t="shared" si="21"/>
        <v>9.171478826496747E-4</v>
      </c>
      <c r="J84" s="9">
        <f t="shared" si="22"/>
        <v>9.2711688137412762E-4</v>
      </c>
      <c r="K84" s="9">
        <f t="shared" si="23"/>
        <v>9.6925855780022438E-4</v>
      </c>
      <c r="L84" s="9">
        <f t="shared" si="24"/>
        <v>1.0154137272192828E-3</v>
      </c>
      <c r="M84" s="11" t="s">
        <v>198</v>
      </c>
      <c r="N84" s="9"/>
      <c r="O84" s="24"/>
      <c r="P84" s="9"/>
      <c r="Q84" s="24"/>
      <c r="R84" s="9"/>
      <c r="S84" s="12"/>
      <c r="V84" s="23" t="s">
        <v>26</v>
      </c>
      <c r="W84" s="96"/>
    </row>
    <row r="85" spans="1:23" ht="17.100000000000001" customHeight="1" x14ac:dyDescent="0.3">
      <c r="A85" s="8" t="s">
        <v>108</v>
      </c>
      <c r="B85" s="9">
        <v>1.0995370370370371E-2</v>
      </c>
      <c r="C85" s="9">
        <v>3.2986111111111111E-3</v>
      </c>
      <c r="D85" s="9">
        <f t="shared" si="17"/>
        <v>6.397106481481481E-3</v>
      </c>
      <c r="E85" s="10">
        <v>0.58179999999999998</v>
      </c>
      <c r="F85" s="9">
        <f t="shared" si="18"/>
        <v>8.2465277777777778E-4</v>
      </c>
      <c r="G85" s="9">
        <f t="shared" si="19"/>
        <v>8.5294753086419749E-4</v>
      </c>
      <c r="H85" s="9">
        <f t="shared" si="20"/>
        <v>8.7962962962962962E-4</v>
      </c>
      <c r="I85" s="9">
        <f t="shared" si="21"/>
        <v>9.171478826496747E-4</v>
      </c>
      <c r="J85" s="9">
        <f t="shared" si="22"/>
        <v>9.2711688137412762E-4</v>
      </c>
      <c r="K85" s="9">
        <f t="shared" si="23"/>
        <v>9.6925855780022438E-4</v>
      </c>
      <c r="L85" s="9">
        <f t="shared" si="24"/>
        <v>1.0154137272192828E-3</v>
      </c>
      <c r="M85" s="11" t="s">
        <v>198</v>
      </c>
      <c r="N85" s="9"/>
      <c r="O85" s="24"/>
      <c r="P85" s="9"/>
      <c r="Q85" s="24"/>
      <c r="R85" s="9"/>
      <c r="S85" s="12"/>
      <c r="V85" s="23" t="s">
        <v>26</v>
      </c>
      <c r="W85" s="101"/>
    </row>
    <row r="86" spans="1:23" ht="17.100000000000001" customHeight="1" x14ac:dyDescent="0.3">
      <c r="A86" s="8" t="s">
        <v>62</v>
      </c>
      <c r="B86" s="9">
        <v>1.0995370370370371E-2</v>
      </c>
      <c r="C86" s="9">
        <v>3.2407407407407406E-3</v>
      </c>
      <c r="D86" s="9">
        <f t="shared" si="17"/>
        <v>6.397106481481481E-3</v>
      </c>
      <c r="E86" s="10">
        <v>0.58179999999999998</v>
      </c>
      <c r="F86" s="9">
        <f t="shared" si="18"/>
        <v>8.1018518518518516E-4</v>
      </c>
      <c r="G86" s="9">
        <f t="shared" si="19"/>
        <v>8.5294753086419749E-4</v>
      </c>
      <c r="H86" s="9">
        <f t="shared" si="20"/>
        <v>8.7962962962962962E-4</v>
      </c>
      <c r="I86" s="9">
        <f t="shared" si="21"/>
        <v>9.171478826496747E-4</v>
      </c>
      <c r="J86" s="9">
        <f t="shared" si="22"/>
        <v>9.2711688137412762E-4</v>
      </c>
      <c r="K86" s="9">
        <f t="shared" si="23"/>
        <v>9.6925855780022438E-4</v>
      </c>
      <c r="L86" s="9">
        <f t="shared" si="24"/>
        <v>1.0154137272192828E-3</v>
      </c>
      <c r="M86" s="11" t="s">
        <v>198</v>
      </c>
      <c r="N86" s="9"/>
      <c r="O86" s="24"/>
      <c r="P86" s="9"/>
      <c r="Q86" s="24"/>
      <c r="R86" s="9"/>
      <c r="S86" s="12"/>
      <c r="V86" s="23" t="s">
        <v>24</v>
      </c>
      <c r="W86" s="101"/>
    </row>
    <row r="87" spans="1:23" ht="17.100000000000001" customHeight="1" x14ac:dyDescent="0.3">
      <c r="A87" s="8" t="s">
        <v>76</v>
      </c>
      <c r="B87" s="9">
        <v>1.1574074074074075E-2</v>
      </c>
      <c r="C87" s="9">
        <v>3.5879629629629629E-3</v>
      </c>
      <c r="D87" s="9">
        <f t="shared" si="17"/>
        <v>6.7337962962962968E-3</v>
      </c>
      <c r="E87" s="10">
        <v>0.58179999999999998</v>
      </c>
      <c r="F87" s="9">
        <f t="shared" si="18"/>
        <v>8.9699074074074073E-4</v>
      </c>
      <c r="G87" s="9">
        <f t="shared" si="19"/>
        <v>8.9783950617283953E-4</v>
      </c>
      <c r="H87" s="9">
        <f t="shared" si="20"/>
        <v>9.2592592592592596E-4</v>
      </c>
      <c r="I87" s="9">
        <f t="shared" si="21"/>
        <v>9.6541882384176294E-4</v>
      </c>
      <c r="J87" s="9">
        <f t="shared" si="22"/>
        <v>9.759125067096082E-4</v>
      </c>
      <c r="K87" s="9">
        <f t="shared" si="23"/>
        <v>1.0202721661054994E-3</v>
      </c>
      <c r="L87" s="9">
        <f t="shared" si="24"/>
        <v>1.0688565549676662E-3</v>
      </c>
      <c r="M87" s="11" t="s">
        <v>198</v>
      </c>
      <c r="N87" s="9" t="s">
        <v>194</v>
      </c>
      <c r="O87" s="24"/>
      <c r="P87" s="9"/>
      <c r="Q87" s="24"/>
      <c r="R87" s="9"/>
      <c r="S87" s="12"/>
      <c r="V87" s="23" t="s">
        <v>24</v>
      </c>
      <c r="W87" s="101"/>
    </row>
    <row r="88" spans="1:23" ht="17.100000000000001" customHeight="1" x14ac:dyDescent="0.3">
      <c r="A88" s="8"/>
      <c r="B88" s="9"/>
      <c r="C88" s="9"/>
      <c r="D88" s="9"/>
      <c r="E88" s="10"/>
      <c r="F88" s="9">
        <f t="shared" si="18"/>
        <v>0</v>
      </c>
      <c r="G88" s="9">
        <f t="shared" si="19"/>
        <v>0</v>
      </c>
      <c r="H88" s="9">
        <f t="shared" si="20"/>
        <v>0</v>
      </c>
      <c r="I88" s="9">
        <f t="shared" si="21"/>
        <v>0</v>
      </c>
      <c r="J88" s="9">
        <f t="shared" si="22"/>
        <v>0</v>
      </c>
      <c r="K88" s="9">
        <f t="shared" si="23"/>
        <v>0</v>
      </c>
      <c r="L88" s="9">
        <f t="shared" si="24"/>
        <v>0</v>
      </c>
      <c r="M88" s="11"/>
      <c r="P88" s="25"/>
      <c r="Q88" s="25"/>
      <c r="R88" s="25"/>
      <c r="S88" s="25"/>
      <c r="V88" s="23"/>
      <c r="W88" s="101"/>
    </row>
    <row r="89" spans="1:23" ht="17.100000000000001" customHeight="1" x14ac:dyDescent="0.3">
      <c r="A89" s="8"/>
      <c r="B89" s="9"/>
      <c r="C89" s="9"/>
      <c r="D89" s="9"/>
      <c r="E89" s="10"/>
      <c r="F89" s="9">
        <f t="shared" si="18"/>
        <v>0</v>
      </c>
      <c r="G89" s="9">
        <f t="shared" si="19"/>
        <v>0</v>
      </c>
      <c r="H89" s="9">
        <f t="shared" si="20"/>
        <v>0</v>
      </c>
      <c r="I89" s="9">
        <f t="shared" si="21"/>
        <v>0</v>
      </c>
      <c r="J89" s="9">
        <f t="shared" si="22"/>
        <v>0</v>
      </c>
      <c r="K89" s="9">
        <f t="shared" si="23"/>
        <v>0</v>
      </c>
      <c r="L89" s="9">
        <f t="shared" si="24"/>
        <v>0</v>
      </c>
      <c r="M89" s="11"/>
      <c r="P89" s="25"/>
      <c r="Q89" s="25"/>
      <c r="R89" s="25"/>
      <c r="S89" s="25"/>
      <c r="V89" s="23"/>
      <c r="W89" s="101"/>
    </row>
    <row r="90" spans="1:23" ht="17.100000000000001" customHeight="1" x14ac:dyDescent="0.3">
      <c r="A90" s="8" t="s">
        <v>109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8"/>
        <v>7.8124999999999993E-4</v>
      </c>
      <c r="G90" s="9">
        <f t="shared" si="19"/>
        <v>7.7663117283950612E-4</v>
      </c>
      <c r="H90" s="9">
        <f t="shared" si="20"/>
        <v>8.0092592592592585E-4</v>
      </c>
      <c r="I90" s="9">
        <f t="shared" si="21"/>
        <v>8.3508728262312486E-4</v>
      </c>
      <c r="J90" s="9">
        <f t="shared" si="22"/>
        <v>8.4416431830381094E-4</v>
      </c>
      <c r="K90" s="9">
        <f t="shared" si="23"/>
        <v>8.825354236812569E-4</v>
      </c>
      <c r="L90" s="9">
        <f t="shared" si="24"/>
        <v>9.2456092004703113E-4</v>
      </c>
      <c r="M90" s="11"/>
      <c r="N90" s="9"/>
      <c r="O90" s="24"/>
      <c r="P90" s="9"/>
      <c r="Q90" s="24"/>
      <c r="R90" s="9"/>
      <c r="S90" s="12"/>
      <c r="V90" s="23" t="s">
        <v>26</v>
      </c>
      <c r="W90" s="101"/>
    </row>
    <row r="91" spans="1:23" ht="17.100000000000001" customHeight="1" x14ac:dyDescent="0.3">
      <c r="A91" s="8" t="s">
        <v>110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8"/>
        <v>7.378472222222222E-4</v>
      </c>
      <c r="G91" s="9">
        <f t="shared" si="19"/>
        <v>7.7663117283950612E-4</v>
      </c>
      <c r="H91" s="9">
        <f t="shared" si="20"/>
        <v>8.0092592592592585E-4</v>
      </c>
      <c r="I91" s="9">
        <f t="shared" si="21"/>
        <v>8.3508728262312486E-4</v>
      </c>
      <c r="J91" s="9">
        <f t="shared" si="22"/>
        <v>8.4416431830381094E-4</v>
      </c>
      <c r="K91" s="9">
        <f t="shared" si="23"/>
        <v>8.825354236812569E-4</v>
      </c>
      <c r="L91" s="9">
        <f t="shared" si="24"/>
        <v>9.2456092004703113E-4</v>
      </c>
      <c r="M91" s="11"/>
      <c r="N91" s="9"/>
      <c r="O91" s="24"/>
      <c r="P91" s="9"/>
      <c r="Q91" s="24"/>
      <c r="R91" s="9"/>
      <c r="S91" s="12"/>
      <c r="V91" s="23" t="s">
        <v>24</v>
      </c>
      <c r="W91" s="101"/>
    </row>
    <row r="92" spans="1:23" ht="17.100000000000001" customHeight="1" x14ac:dyDescent="0.3">
      <c r="A92" s="8" t="s">
        <v>111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8"/>
        <v>7.378472222222222E-4</v>
      </c>
      <c r="G92" s="9">
        <f t="shared" si="19"/>
        <v>7.9458796296296287E-4</v>
      </c>
      <c r="H92" s="9">
        <f t="shared" si="20"/>
        <v>8.1944444444444447E-4</v>
      </c>
      <c r="I92" s="9">
        <f t="shared" si="21"/>
        <v>8.5439565909996003E-4</v>
      </c>
      <c r="J92" s="9">
        <f t="shared" si="22"/>
        <v>8.636825684380031E-4</v>
      </c>
      <c r="K92" s="9">
        <f t="shared" si="23"/>
        <v>9.0294086700336686E-4</v>
      </c>
      <c r="L92" s="9">
        <f t="shared" si="24"/>
        <v>9.4593805114638445E-4</v>
      </c>
      <c r="M92" s="11"/>
      <c r="N92" s="9"/>
      <c r="O92" s="24"/>
      <c r="P92" s="9"/>
      <c r="Q92" s="24"/>
      <c r="R92" s="9"/>
      <c r="S92" s="12"/>
      <c r="V92" s="23" t="s">
        <v>24</v>
      </c>
      <c r="W92" s="101"/>
    </row>
    <row r="93" spans="1:23" ht="17.100000000000001" customHeight="1" x14ac:dyDescent="0.3">
      <c r="A93" s="8"/>
      <c r="B93" s="9"/>
      <c r="C93" s="9"/>
      <c r="D93" s="9"/>
      <c r="E93" s="10"/>
      <c r="F93" s="9">
        <f t="shared" si="18"/>
        <v>0</v>
      </c>
      <c r="G93" s="9">
        <f t="shared" si="19"/>
        <v>0</v>
      </c>
      <c r="H93" s="9">
        <f t="shared" si="20"/>
        <v>0</v>
      </c>
      <c r="I93" s="9">
        <f t="shared" si="21"/>
        <v>0</v>
      </c>
      <c r="J93" s="9">
        <f t="shared" si="22"/>
        <v>0</v>
      </c>
      <c r="K93" s="9">
        <f t="shared" si="23"/>
        <v>0</v>
      </c>
      <c r="L93" s="9">
        <f t="shared" si="24"/>
        <v>0</v>
      </c>
      <c r="M93" s="11"/>
      <c r="P93" s="25"/>
      <c r="Q93" s="25"/>
      <c r="R93" s="25"/>
      <c r="S93" s="25"/>
      <c r="V93" s="23"/>
      <c r="W93" s="101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96"/>
    </row>
    <row r="95" spans="1:23" ht="17.100000000000001" customHeight="1" x14ac:dyDescent="0.3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96"/>
    </row>
    <row r="96" spans="1:23" ht="17.100000000000001" customHeight="1" x14ac:dyDescent="0.3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6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6"/>
    </row>
    <row r="98" spans="1:23" ht="14.4" customHeight="1" x14ac:dyDescent="0.3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6"/>
    </row>
    <row r="99" spans="1:23" ht="15" customHeight="1" thickBo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3B0-B745-4481-B790-ABD7C762E290}">
  <sheetPr>
    <pageSetUpPr fitToPage="1"/>
  </sheetPr>
  <dimension ref="A1:W99"/>
  <sheetViews>
    <sheetView workbookViewId="0">
      <selection activeCell="R92" sqref="R92"/>
    </sheetView>
  </sheetViews>
  <sheetFormatPr defaultColWidth="8.6640625" defaultRowHeight="14.4" x14ac:dyDescent="0.3"/>
  <cols>
    <col min="1" max="1" width="19.5546875" customWidth="1"/>
    <col min="2" max="2" width="8.6640625" style="29" hidden="1" customWidth="1"/>
    <col min="3" max="3" width="10.109375" hidden="1" customWidth="1"/>
    <col min="4" max="4" width="8.6640625" style="29" hidden="1" customWidth="1"/>
    <col min="5" max="5" width="9.33203125" hidden="1" customWidth="1"/>
    <col min="6" max="6" width="8.6640625" hidden="1" customWidth="1"/>
    <col min="7" max="7" width="9.33203125" hidden="1" customWidth="1"/>
    <col min="8" max="9" width="8.6640625" hidden="1" customWidth="1"/>
    <col min="10" max="10" width="10.6640625" hidden="1" customWidth="1"/>
    <col min="11" max="11" width="11.44140625" hidden="1" customWidth="1"/>
    <col min="12" max="12" width="9.88671875" hidden="1" customWidth="1"/>
    <col min="13" max="19" width="10.109375" customWidth="1"/>
    <col min="20" max="21" width="8.6640625" customWidth="1"/>
    <col min="22" max="22" width="3.109375" customWidth="1"/>
    <col min="23" max="23" width="20.5546875" customWidth="1"/>
  </cols>
  <sheetData>
    <row r="1" spans="1:23" ht="14.4" customHeight="1" x14ac:dyDescent="0.3">
      <c r="A1" s="1" t="s">
        <v>201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202</v>
      </c>
      <c r="O1" s="6" t="s">
        <v>203</v>
      </c>
      <c r="P1" s="6" t="s">
        <v>204</v>
      </c>
      <c r="Q1" s="6" t="s">
        <v>114</v>
      </c>
      <c r="R1" s="6" t="s">
        <v>115</v>
      </c>
      <c r="S1" s="6" t="s">
        <v>205</v>
      </c>
      <c r="T1" s="6" t="s">
        <v>19</v>
      </c>
      <c r="U1" s="6" t="s">
        <v>20</v>
      </c>
      <c r="V1" s="7" t="s">
        <v>21</v>
      </c>
      <c r="W1" s="98" t="s">
        <v>206</v>
      </c>
    </row>
    <row r="2" spans="1:23" ht="17.100000000000001" customHeight="1" x14ac:dyDescent="0.3">
      <c r="A2" s="8" t="s">
        <v>32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Table14610121424223234363840444850524[[#This Row],[Thresh]]</f>
        <v>1.1478061868686869E-3</v>
      </c>
      <c r="N2" s="9">
        <f>Table14610121424223234363840444850524[[#This Row],[T (400)]]*2</f>
        <v>2.2956123737373738E-3</v>
      </c>
      <c r="O2" s="12">
        <f>Table14610121424223234363840444850524[[#This Row],[VO2]]/2</f>
        <v>5.0503472222222226E-4</v>
      </c>
      <c r="P2" s="9">
        <f>Table14610121424223234363840444850524[[#This Row],[VO2 (200)]]*1.5</f>
        <v>7.5755208333333338E-4</v>
      </c>
      <c r="Q2" s="12">
        <f>Table14610121424223234363840444850524[[#This Row],[R]]/2</f>
        <v>4.7019675925925923E-4</v>
      </c>
      <c r="R2" s="9">
        <f>Table14610121424223234363840444850524[[#This Row],[R (200)]]*1.5</f>
        <v>7.0529513888888888E-4</v>
      </c>
      <c r="S2" s="12"/>
      <c r="T2" s="9"/>
      <c r="U2" s="9"/>
      <c r="V2" s="13" t="s">
        <v>29</v>
      </c>
      <c r="W2" s="99"/>
    </row>
    <row r="3" spans="1:23" ht="17.100000000000001" customHeight="1" x14ac:dyDescent="0.3">
      <c r="A3" s="8" t="s">
        <v>28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Table14610121424223234363840444850524[[#This Row],[Thresh]]</f>
        <v>1.1937184343434346E-3</v>
      </c>
      <c r="N3" s="9">
        <f>Table14610121424223234363840444850524[[#This Row],[T (400)]]*2</f>
        <v>2.3874368686868691E-3</v>
      </c>
      <c r="O3" s="12">
        <f>Table14610121424223234363840444850524[[#This Row],[VO2]]/2</f>
        <v>5.2523611111111119E-4</v>
      </c>
      <c r="P3" s="9">
        <f>Table14610121424223234363840444850524[[#This Row],[VO2 (200)]]*1.5</f>
        <v>7.8785416666666674E-4</v>
      </c>
      <c r="Q3" s="12">
        <f>Table14610121424223234363840444850524[[#This Row],[R]]/2</f>
        <v>4.9189814814814821E-4</v>
      </c>
      <c r="R3" s="9">
        <f>Table14610121424223234363840444850524[[#This Row],[R (200)]]*1.5</f>
        <v>7.3784722222222231E-4</v>
      </c>
      <c r="S3" s="12"/>
      <c r="T3" s="9"/>
      <c r="U3" s="9"/>
      <c r="V3" s="13" t="s">
        <v>29</v>
      </c>
      <c r="W3" s="99"/>
    </row>
    <row r="4" spans="1:23" ht="17.100000000000001" customHeight="1" x14ac:dyDescent="0.3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Table14610121424223234363840444850524[[#This Row],[Thresh]]</f>
        <v>1.1937184343434346E-3</v>
      </c>
      <c r="N4" s="9">
        <f>Table14610121424223234363840444850524[[#This Row],[T (400)]]*2</f>
        <v>2.3874368686868691E-3</v>
      </c>
      <c r="O4" s="12">
        <f>Table14610121424223234363840444850524[[#This Row],[VO2]]/2</f>
        <v>5.2523611111111119E-4</v>
      </c>
      <c r="P4" s="9">
        <f>Table14610121424223234363840444850524[[#This Row],[VO2 (200)]]*1.5</f>
        <v>7.8785416666666674E-4</v>
      </c>
      <c r="Q4" s="12">
        <f>Table14610121424223234363840444850524[[#This Row],[R]]/2</f>
        <v>4.9189814814814821E-4</v>
      </c>
      <c r="R4" s="9">
        <f>Table14610121424223234363840444850524[[#This Row],[R (200)]]*1.5</f>
        <v>7.3784722222222231E-4</v>
      </c>
      <c r="S4" s="12"/>
      <c r="T4" s="9"/>
      <c r="U4" s="9"/>
      <c r="V4" s="13" t="s">
        <v>29</v>
      </c>
      <c r="W4" s="99"/>
    </row>
    <row r="5" spans="1:23" ht="17.100000000000001" customHeight="1" x14ac:dyDescent="0.3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99"/>
    </row>
    <row r="6" spans="1:23" ht="17.100000000000001" customHeight="1" x14ac:dyDescent="0.3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202</v>
      </c>
      <c r="O6" s="15" t="s">
        <v>203</v>
      </c>
      <c r="P6" s="15" t="s">
        <v>204</v>
      </c>
      <c r="Q6" s="15" t="s">
        <v>114</v>
      </c>
      <c r="R6" s="15" t="s">
        <v>115</v>
      </c>
      <c r="S6" s="15" t="s">
        <v>207</v>
      </c>
      <c r="T6" s="15" t="s">
        <v>208</v>
      </c>
      <c r="U6" s="15"/>
      <c r="V6" s="17"/>
      <c r="W6" s="99"/>
    </row>
    <row r="7" spans="1:23" ht="17.100000000000001" customHeight="1" x14ac:dyDescent="0.3">
      <c r="A7" s="8" t="s">
        <v>38</v>
      </c>
      <c r="B7" s="9">
        <v>1.1689814814814814E-2</v>
      </c>
      <c r="C7" s="9">
        <v>3.3564814814814811E-3</v>
      </c>
      <c r="D7" s="9">
        <f t="shared" ref="D7:D16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Table14610121424223234363840444850524[[#This Row],[Thresh]]</f>
        <v>1.0304748877665545E-3</v>
      </c>
      <c r="N7" s="9">
        <f>Table14610121424223234363840444850524[[#This Row],[T (400)]]*2</f>
        <v>2.0609497755331089E-3</v>
      </c>
      <c r="O7" s="12">
        <f>Table14610121424223234363840444850524[[#This Row],[VO2]]/2</f>
        <v>4.5340895061728393E-4</v>
      </c>
      <c r="P7" s="9">
        <f>Table14610121424223234363840444850524[[#This Row],[VO2 (200)]]*1.5</f>
        <v>6.8011342592592592E-4</v>
      </c>
      <c r="Q7" s="12">
        <f>Table14610121424223234363840444850524[[#This Row],[R]]/2</f>
        <v>4.1956018518518514E-4</v>
      </c>
      <c r="R7" s="9">
        <f>Table14610121424223234363840444850524[[#This Row],[R (200)]]*1.5</f>
        <v>6.2934027777777771E-4</v>
      </c>
      <c r="S7" s="12">
        <f>Table14610121424223234363840444850524[[#This Row],[CV]]</f>
        <v>9.8567163177670412E-4</v>
      </c>
      <c r="T7" s="9">
        <f>Table14610121424223234363840444850524[[#This Row],[.......]]*3</f>
        <v>2.9570148953301121E-3</v>
      </c>
      <c r="U7" s="9"/>
      <c r="V7" s="13" t="s">
        <v>34</v>
      </c>
      <c r="W7" s="99"/>
    </row>
    <row r="8" spans="1:23" ht="17.100000000000001" customHeight="1" x14ac:dyDescent="0.3">
      <c r="A8" s="8" t="s">
        <v>53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>
        <f>Table14610121424223234363840444850524[[#This Row],[Thresh]]</f>
        <v>1.0406776094276093E-3</v>
      </c>
      <c r="N8" s="9">
        <f>Table14610121424223234363840444850524[[#This Row],[T (400)]]*2</f>
        <v>2.0813552188552187E-3</v>
      </c>
      <c r="O8" s="12">
        <f>Table14610121424223234363840444850524[[#This Row],[VO2]]/2</f>
        <v>4.5789814814814814E-4</v>
      </c>
      <c r="P8" s="9">
        <f>Table14610121424223234363840444850524[[#This Row],[VO2 (200)]]*1.5</f>
        <v>6.8684722222222216E-4</v>
      </c>
      <c r="Q8" s="12">
        <f>Table14610121424223234363840444850524[[#This Row],[R]]/2</f>
        <v>4.3402777777777775E-4</v>
      </c>
      <c r="R8" s="9">
        <f>Table14610121424223234363840444850524[[#This Row],[R (200)]]*1.5</f>
        <v>6.5104166666666663E-4</v>
      </c>
      <c r="S8" s="12">
        <f>Table14610121424223234363840444850524[[#This Row],[CV]]</f>
        <v>9.9543075684380036E-4</v>
      </c>
      <c r="T8" s="9">
        <f>Table14610121424223234363840444850524[[#This Row],[.......]]*3</f>
        <v>2.9862922705314009E-3</v>
      </c>
      <c r="U8" s="9"/>
      <c r="V8" s="13" t="s">
        <v>34</v>
      </c>
      <c r="W8" s="99"/>
    </row>
    <row r="9" spans="1:23" ht="17.100000000000001" customHeight="1" x14ac:dyDescent="0.3">
      <c r="A9" s="8" t="s">
        <v>40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>
        <f>Table14610121424223234363840444850524[[#This Row],[Thresh]]</f>
        <v>1.0712857744107744E-3</v>
      </c>
      <c r="N9" s="9">
        <f>Table14610121424223234363840444850524[[#This Row],[T (400)]]*2</f>
        <v>2.1425715488215488E-3</v>
      </c>
      <c r="O9" s="12">
        <f>Table14610121424223234363840444850524[[#This Row],[VO2]]/2</f>
        <v>4.7136574074074073E-4</v>
      </c>
      <c r="P9" s="9">
        <f>Table14610121424223234363840444850524[[#This Row],[VO2 (200)]]*1.5</f>
        <v>7.0704861111111109E-4</v>
      </c>
      <c r="Q9" s="12">
        <f>Table14610121424223234363840444850524[[#This Row],[R]]/2</f>
        <v>4.3402777777777775E-4</v>
      </c>
      <c r="R9" s="9">
        <f>Table14610121424223234363840444850524[[#This Row],[R (200)]]*1.5</f>
        <v>6.5104166666666663E-4</v>
      </c>
      <c r="S9" s="12">
        <f>Table14610121424223234363840444850524[[#This Row],[CV]]</f>
        <v>1.0247081320450884E-3</v>
      </c>
      <c r="T9" s="9">
        <f>Table14610121424223234363840444850524[[#This Row],[.......]]*3</f>
        <v>3.0741243961352653E-3</v>
      </c>
      <c r="U9" s="9"/>
      <c r="V9" s="13" t="s">
        <v>34</v>
      </c>
      <c r="W9" s="99"/>
    </row>
    <row r="10" spans="1:23" ht="17.100000000000001" customHeight="1" x14ac:dyDescent="0.3">
      <c r="A10" s="8" t="s">
        <v>36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Table14610121424223234363840444850524[[#This Row],[Thresh]]</f>
        <v>1.1478061868686869E-3</v>
      </c>
      <c r="N10" s="9">
        <f>Table14610121424223234363840444850524[[#This Row],[T (400)]]*2</f>
        <v>2.2956123737373738E-3</v>
      </c>
      <c r="O10" s="12">
        <f>Table14610121424223234363840444850524[[#This Row],[VO2]]/2</f>
        <v>5.0503472222222226E-4</v>
      </c>
      <c r="P10" s="9">
        <f>Table14610121424223234363840444850524[[#This Row],[VO2 (200)]]*1.5</f>
        <v>7.5755208333333338E-4</v>
      </c>
      <c r="Q10" s="12">
        <f>Table14610121424223234363840444850524[[#This Row],[R]]/2</f>
        <v>4.7019675925925923E-4</v>
      </c>
      <c r="R10" s="9">
        <f>Table14610121424223234363840444850524[[#This Row],[R (200)]]*1.5</f>
        <v>7.0529513888888888E-4</v>
      </c>
      <c r="S10" s="12">
        <f>Table14610121424223234363840444850524[[#This Row],[CV]]</f>
        <v>1.0979015700483092E-3</v>
      </c>
      <c r="T10" s="9">
        <f>Table14610121424223234363840444850524[[#This Row],[.......]]*3</f>
        <v>3.2937047101449278E-3</v>
      </c>
      <c r="U10" s="9"/>
      <c r="V10" s="13" t="s">
        <v>34</v>
      </c>
      <c r="W10" s="99" t="s">
        <v>209</v>
      </c>
    </row>
    <row r="11" spans="1:23" ht="17.100000000000001" customHeight="1" x14ac:dyDescent="0.3">
      <c r="A11" s="8" t="s">
        <v>41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Table14610121424223234363840444850524[[#This Row],[Thresh]]</f>
        <v>1.1478061868686869E-3</v>
      </c>
      <c r="N11" s="9">
        <f>Table14610121424223234363840444850524[[#This Row],[T (400)]]*2</f>
        <v>2.2956123737373738E-3</v>
      </c>
      <c r="O11" s="12">
        <f>Table14610121424223234363840444850524[[#This Row],[VO2]]/2</f>
        <v>5.0503472222222226E-4</v>
      </c>
      <c r="P11" s="9">
        <f>Table14610121424223234363840444850524[[#This Row],[VO2 (200)]]*1.5</f>
        <v>7.5755208333333338E-4</v>
      </c>
      <c r="Q11" s="12">
        <f>Table14610121424223234363840444850524[[#This Row],[R]]/2</f>
        <v>4.7743055555555554E-4</v>
      </c>
      <c r="R11" s="9">
        <f>Table14610121424223234363840444850524[[#This Row],[R (200)]]*1.5</f>
        <v>7.1614583333333328E-4</v>
      </c>
      <c r="S11" s="12">
        <f>Table14610121424223234363840444850524[[#This Row],[CV]]</f>
        <v>1.0979015700483092E-3</v>
      </c>
      <c r="T11" s="9">
        <f>Table14610121424223234363840444850524[[#This Row],[.......]]*3</f>
        <v>3.2937047101449278E-3</v>
      </c>
      <c r="U11" s="9"/>
      <c r="V11" s="13" t="s">
        <v>34</v>
      </c>
      <c r="W11" s="99"/>
    </row>
    <row r="12" spans="1:23" ht="17.100000000000001" customHeight="1" x14ac:dyDescent="0.3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Table14610121424223234363840444850524[[#This Row],[Thresh]]</f>
        <v>1.1937184343434346E-3</v>
      </c>
      <c r="N12" s="9">
        <f>Table14610121424223234363840444850524[[#This Row],[T (400)]]*2</f>
        <v>2.3874368686868691E-3</v>
      </c>
      <c r="O12" s="12">
        <f>Table14610121424223234363840444850524[[#This Row],[VO2]]/2</f>
        <v>5.2523611111111119E-4</v>
      </c>
      <c r="P12" s="9">
        <f>Table14610121424223234363840444850524[[#This Row],[VO2 (200)]]*1.5</f>
        <v>7.8785416666666674E-4</v>
      </c>
      <c r="Q12" s="12">
        <f>Table14610121424223234363840444850524[[#This Row],[R]]/2</f>
        <v>4.9189814814814821E-4</v>
      </c>
      <c r="R12" s="9">
        <f>Table14610121424223234363840444850524[[#This Row],[R (200)]]*1.5</f>
        <v>7.3784722222222231E-4</v>
      </c>
      <c r="S12" s="12">
        <f>Table14610121424223234363840444850524[[#This Row],[CV]]</f>
        <v>1.1418176328502417E-3</v>
      </c>
      <c r="T12" s="9">
        <f>Table14610121424223234363840444850524[[#This Row],[.......]]*3</f>
        <v>3.425452898550725E-3</v>
      </c>
      <c r="U12" s="9"/>
      <c r="V12" s="13" t="s">
        <v>34</v>
      </c>
      <c r="W12" s="99"/>
    </row>
    <row r="13" spans="1:23" ht="17.100000000000001" customHeight="1" x14ac:dyDescent="0.3">
      <c r="A13" s="8" t="s">
        <v>51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Table14610121424223234363840444850524[[#This Row],[Thresh]]</f>
        <v>1.1937184343434346E-3</v>
      </c>
      <c r="N13" s="9">
        <f>Table14610121424223234363840444850524[[#This Row],[T (400)]]*2</f>
        <v>2.3874368686868691E-3</v>
      </c>
      <c r="O13" s="12">
        <f>Table14610121424223234363840444850524[[#This Row],[VO2]]/2</f>
        <v>5.2523611111111119E-4</v>
      </c>
      <c r="P13" s="9">
        <f>Table14610121424223234363840444850524[[#This Row],[VO2 (200)]]*1.5</f>
        <v>7.8785416666666674E-4</v>
      </c>
      <c r="Q13" s="12">
        <f>Table14610121424223234363840444850524[[#This Row],[R]]/2</f>
        <v>5.0636574074074071E-4</v>
      </c>
      <c r="R13" s="9">
        <f>Table14610121424223234363840444850524[[#This Row],[R (200)]]*1.5</f>
        <v>7.5954861111111101E-4</v>
      </c>
      <c r="S13" s="12">
        <f>Table14610121424223234363840444850524[[#This Row],[CV]]</f>
        <v>1.1418176328502417E-3</v>
      </c>
      <c r="T13" s="9">
        <f>Table14610121424223234363840444850524[[#This Row],[.......]]*3</f>
        <v>3.425452898550725E-3</v>
      </c>
      <c r="U13" s="9"/>
      <c r="V13" s="13" t="s">
        <v>34</v>
      </c>
      <c r="W13" s="99"/>
    </row>
    <row r="14" spans="1:23" ht="17.100000000000001" customHeight="1" x14ac:dyDescent="0.3">
      <c r="A14" s="8" t="s">
        <v>44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Table14610121424223234363840444850524[[#This Row],[Thresh]]</f>
        <v>1.2549347643097644E-3</v>
      </c>
      <c r="N14" s="9">
        <f>Table14610121424223234363840444850524[[#This Row],[T (400)]]*2</f>
        <v>2.5098695286195289E-3</v>
      </c>
      <c r="O14" s="12">
        <f>Table14610121424223234363840444850524[[#This Row],[VO2]]/2</f>
        <v>5.5217129629629637E-4</v>
      </c>
      <c r="P14" s="9">
        <f>Table14610121424223234363840444850524[[#This Row],[VO2 (200)]]*1.5</f>
        <v>8.2825694444444461E-4</v>
      </c>
      <c r="Q14" s="12">
        <f>Table14610121424223234363840444850524[[#This Row],[R]]/2</f>
        <v>5.2083333333333333E-4</v>
      </c>
      <c r="R14" s="9">
        <f>Table14610121424223234363840444850524[[#This Row],[R (200)]]*1.5</f>
        <v>7.8125000000000004E-4</v>
      </c>
      <c r="S14" s="12">
        <f>Table14610121424223234363840444850524[[#This Row],[CV]]</f>
        <v>1.2003723832528181E-3</v>
      </c>
      <c r="T14" s="9">
        <f>Table14610121424223234363840444850524[[#This Row],[.......]]*3</f>
        <v>3.6011171497584539E-3</v>
      </c>
      <c r="U14" s="9"/>
      <c r="V14" s="13" t="s">
        <v>34</v>
      </c>
      <c r="W14" s="99"/>
    </row>
    <row r="15" spans="1:23" ht="17.100000000000001" customHeight="1" x14ac:dyDescent="0.3">
      <c r="A15" s="8" t="s">
        <v>50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Table14610121424223234363840444850524[[#This Row],[Thresh]]</f>
        <v>1.2549347643097644E-3</v>
      </c>
      <c r="N15" s="9">
        <f>Table14610121424223234363840444850524[[#This Row],[T (400)]]*2</f>
        <v>2.5098695286195289E-3</v>
      </c>
      <c r="O15" s="12">
        <f>Table14610121424223234363840444850524[[#This Row],[VO2]]/2</f>
        <v>5.5217129629629637E-4</v>
      </c>
      <c r="P15" s="9">
        <f>Table14610121424223234363840444850524[[#This Row],[VO2 (200)]]*1.5</f>
        <v>8.2825694444444461E-4</v>
      </c>
      <c r="Q15" s="12">
        <f>Table14610121424223234363840444850524[[#This Row],[R]]/2</f>
        <v>5.2083333333333333E-4</v>
      </c>
      <c r="R15" s="9">
        <f>Table14610121424223234363840444850524[[#This Row],[R (200)]]*1.5</f>
        <v>7.8125000000000004E-4</v>
      </c>
      <c r="S15" s="12">
        <f>Table14610121424223234363840444850524[[#This Row],[CV]]</f>
        <v>1.2003723832528181E-3</v>
      </c>
      <c r="T15" s="9">
        <f>Table14610121424223234363840444850524[[#This Row],[.......]]*3</f>
        <v>3.6011171497584539E-3</v>
      </c>
      <c r="U15" s="9"/>
      <c r="V15" s="13" t="s">
        <v>34</v>
      </c>
      <c r="W15" s="99"/>
    </row>
    <row r="16" spans="1:23" ht="17.100000000000001" customHeight="1" x14ac:dyDescent="0.3">
      <c r="A16" s="8" t="s">
        <v>45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Table14610121424223234363840444850524[[#This Row],[Thresh]]</f>
        <v>1.2549347643097644E-3</v>
      </c>
      <c r="N16" s="9">
        <f>Table14610121424223234363840444850524[[#This Row],[T (400)]]*2</f>
        <v>2.5098695286195289E-3</v>
      </c>
      <c r="O16" s="12">
        <f>Table14610121424223234363840444850524[[#This Row],[VO2]]/2</f>
        <v>5.5217129629629637E-4</v>
      </c>
      <c r="P16" s="9">
        <f>Table14610121424223234363840444850524[[#This Row],[VO2 (200)]]*1.5</f>
        <v>8.2825694444444461E-4</v>
      </c>
      <c r="Q16" s="12">
        <f>Table14610121424223234363840444850524[[#This Row],[R]]/2</f>
        <v>5.2083333333333333E-4</v>
      </c>
      <c r="R16" s="9">
        <f>Table14610121424223234363840444850524[[#This Row],[R (200)]]*1.5</f>
        <v>7.8125000000000004E-4</v>
      </c>
      <c r="S16" s="12">
        <f>Table14610121424223234363840444850524[[#This Row],[CV]]</f>
        <v>1.2003723832528181E-3</v>
      </c>
      <c r="T16" s="9">
        <f>Table14610121424223234363840444850524[[#This Row],[.......]]*3</f>
        <v>3.6011171497584539E-3</v>
      </c>
      <c r="U16" s="9"/>
      <c r="V16" s="13" t="s">
        <v>34</v>
      </c>
      <c r="W16" s="99"/>
    </row>
    <row r="17" spans="1:23" ht="17.100000000000001" customHeight="1" x14ac:dyDescent="0.3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99"/>
    </row>
    <row r="18" spans="1:23" ht="17.100000000000001" customHeight="1" x14ac:dyDescent="0.3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13</v>
      </c>
      <c r="O18" s="15" t="s">
        <v>210</v>
      </c>
      <c r="P18" s="15" t="s">
        <v>211</v>
      </c>
      <c r="Q18" s="15" t="s">
        <v>207</v>
      </c>
      <c r="R18" s="15" t="s">
        <v>212</v>
      </c>
      <c r="S18" s="15"/>
      <c r="T18" s="15"/>
      <c r="U18" s="15"/>
      <c r="V18" s="17"/>
      <c r="W18" s="99"/>
    </row>
    <row r="19" spans="1:23" ht="17.100000000000001" customHeight="1" x14ac:dyDescent="0.3">
      <c r="A19" s="8" t="s">
        <v>46</v>
      </c>
      <c r="B19" s="9">
        <v>1.1689814814814814E-2</v>
      </c>
      <c r="C19" s="9">
        <v>3.5879629629629629E-3</v>
      </c>
      <c r="D19" s="9">
        <f t="shared" ref="D19:D26" si="8">B19*E19</f>
        <v>6.8011342592592585E-3</v>
      </c>
      <c r="E19" s="10">
        <v>0.58179999999999998</v>
      </c>
      <c r="F19" s="9">
        <f t="shared" si="0"/>
        <v>8.9699074074074073E-4</v>
      </c>
      <c r="G19" s="9">
        <f t="shared" si="1"/>
        <v>9.0681790123456785E-4</v>
      </c>
      <c r="H19" s="9">
        <f t="shared" si="2"/>
        <v>9.3518518518518516E-4</v>
      </c>
      <c r="I19" s="9">
        <f t="shared" si="3"/>
        <v>9.7507301208018041E-4</v>
      </c>
      <c r="J19" s="9">
        <f t="shared" si="4"/>
        <v>9.8567163177670412E-4</v>
      </c>
      <c r="K19" s="9">
        <f t="shared" si="5"/>
        <v>1.0304748877665545E-3</v>
      </c>
      <c r="L19" s="9">
        <f t="shared" si="6"/>
        <v>1.0795451205173427E-3</v>
      </c>
      <c r="M19" s="11">
        <f>Table14610121424223234363840444850524[[#This Row],[Thresh]]</f>
        <v>1.0304748877665545E-3</v>
      </c>
      <c r="N19" s="9">
        <f>Table14610121424223234363840444850524[[#This Row],[T (400)]]*1.5</f>
        <v>1.5457123316498316E-3</v>
      </c>
      <c r="O19" s="12">
        <f>Table14610121424223234363840444850524[[#This Row],[I]]</f>
        <v>9.3518518518518516E-4</v>
      </c>
      <c r="P19" s="9">
        <f>Table14610121424223234363840444850524[[#This Row],[VO2 (200)]]*1.5</f>
        <v>1.4027777777777777E-3</v>
      </c>
      <c r="Q19" s="12">
        <f>Table14610121424223234363840444850524[[#This Row],[CV]]</f>
        <v>9.8567163177670412E-4</v>
      </c>
      <c r="R19" s="9">
        <f>Table14610121424223234363840444850524[[#This Row],[R (200)]]*1.5</f>
        <v>1.4785074476650561E-3</v>
      </c>
      <c r="S19" s="12"/>
      <c r="T19" s="9"/>
      <c r="U19" s="9"/>
      <c r="V19" s="13" t="s">
        <v>24</v>
      </c>
      <c r="W19" s="99" t="s">
        <v>213</v>
      </c>
    </row>
    <row r="20" spans="1:23" ht="17.100000000000001" customHeight="1" x14ac:dyDescent="0.3">
      <c r="A20" s="8" t="s">
        <v>25</v>
      </c>
      <c r="B20" s="9">
        <v>1.238425925925926E-2</v>
      </c>
      <c r="C20" s="9">
        <v>3.8194444444444443E-3</v>
      </c>
      <c r="D20" s="9">
        <f t="shared" si="8"/>
        <v>7.2051620370370368E-3</v>
      </c>
      <c r="E20" s="10">
        <v>0.58179999999999998</v>
      </c>
      <c r="F20" s="9">
        <f t="shared" si="0"/>
        <v>9.5486111111111108E-4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>
        <f>Table14610121424223234363840444850524[[#This Row],[Thresh]]</f>
        <v>1.0916912177328843E-3</v>
      </c>
      <c r="N20" s="9">
        <f>Table14610121424223234363840444850524[[#This Row],[T (400)]]*1.5</f>
        <v>1.6375368265993265E-3</v>
      </c>
      <c r="O20" s="12">
        <f>Table14610121424223234363840444850524[[#This Row],[I]]</f>
        <v>9.9074074074074082E-4</v>
      </c>
      <c r="P20" s="9">
        <f>Table14610121424223234363840444850524[[#This Row],[VO2 (200)]]*1.5</f>
        <v>1.4861111111111112E-3</v>
      </c>
      <c r="Q20" s="12">
        <f>Table14610121424223234363840444850524[[#This Row],[CV]]</f>
        <v>1.0442263821792807E-3</v>
      </c>
      <c r="R20" s="9">
        <f>Table14610121424223234363840444850524[[#This Row],[R (200)]]*1.5</f>
        <v>1.566339573268921E-3</v>
      </c>
      <c r="S20" s="12"/>
      <c r="T20" s="9"/>
      <c r="U20" s="9"/>
      <c r="V20" s="13" t="s">
        <v>26</v>
      </c>
      <c r="W20" s="99"/>
    </row>
    <row r="21" spans="1:23" ht="17.100000000000001" customHeight="1" x14ac:dyDescent="0.3">
      <c r="A21" s="8" t="s">
        <v>37</v>
      </c>
      <c r="B21" s="9">
        <v>1.238425925925926E-2</v>
      </c>
      <c r="C21" s="9">
        <v>3.645833333333333E-3</v>
      </c>
      <c r="D21" s="9">
        <f t="shared" si="8"/>
        <v>7.2051620370370368E-3</v>
      </c>
      <c r="E21" s="10">
        <v>0.58179999999999998</v>
      </c>
      <c r="F21" s="9">
        <f t="shared" si="0"/>
        <v>9.1145833333333324E-4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>
        <f>Table14610121424223234363840444850524[[#This Row],[Thresh]]</f>
        <v>1.0916912177328843E-3</v>
      </c>
      <c r="N21" s="9">
        <f>Table14610121424223234363840444850524[[#This Row],[T (400)]]*1.5</f>
        <v>1.6375368265993265E-3</v>
      </c>
      <c r="O21" s="12">
        <f>Table14610121424223234363840444850524[[#This Row],[I]]</f>
        <v>9.9074074074074082E-4</v>
      </c>
      <c r="P21" s="9">
        <f>Table14610121424223234363840444850524[[#This Row],[VO2 (200)]]*1.5</f>
        <v>1.4861111111111112E-3</v>
      </c>
      <c r="Q21" s="12">
        <f>Table14610121424223234363840444850524[[#This Row],[CV]]</f>
        <v>1.0442263821792807E-3</v>
      </c>
      <c r="R21" s="9">
        <f>Table14610121424223234363840444850524[[#This Row],[R (200)]]*1.5</f>
        <v>1.566339573268921E-3</v>
      </c>
      <c r="S21" s="12"/>
      <c r="T21" s="9"/>
      <c r="U21" s="9"/>
      <c r="V21" s="13" t="s">
        <v>26</v>
      </c>
      <c r="W21" s="99"/>
    </row>
    <row r="22" spans="1:23" ht="17.100000000000001" customHeight="1" x14ac:dyDescent="0.3">
      <c r="A22" s="8" t="s">
        <v>49</v>
      </c>
      <c r="B22" s="9">
        <v>1.238425925925926E-2</v>
      </c>
      <c r="C22" s="9">
        <v>3.7037037037037034E-3</v>
      </c>
      <c r="D22" s="9">
        <f t="shared" si="8"/>
        <v>7.2051620370370368E-3</v>
      </c>
      <c r="E22" s="10">
        <v>0.58179999999999998</v>
      </c>
      <c r="F22" s="9">
        <f t="shared" si="0"/>
        <v>9.2592592592592585E-4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>
        <f>Table14610121424223234363840444850524[[#This Row],[Thresh]]</f>
        <v>1.0916912177328843E-3</v>
      </c>
      <c r="N22" s="9">
        <f>Table14610121424223234363840444850524[[#This Row],[T (400)]]*1.5</f>
        <v>1.6375368265993265E-3</v>
      </c>
      <c r="O22" s="12">
        <f>Table14610121424223234363840444850524[[#This Row],[I]]</f>
        <v>9.9074074074074082E-4</v>
      </c>
      <c r="P22" s="9">
        <f>Table14610121424223234363840444850524[[#This Row],[VO2 (200)]]*1.5</f>
        <v>1.4861111111111112E-3</v>
      </c>
      <c r="Q22" s="12">
        <f>Table14610121424223234363840444850524[[#This Row],[CV]]</f>
        <v>1.0442263821792807E-3</v>
      </c>
      <c r="R22" s="9">
        <f>Table14610121424223234363840444850524[[#This Row],[R (200)]]*1.5</f>
        <v>1.566339573268921E-3</v>
      </c>
      <c r="S22" s="12"/>
      <c r="T22" s="9"/>
      <c r="U22" s="9"/>
      <c r="V22" s="13" t="s">
        <v>26</v>
      </c>
      <c r="W22" s="99"/>
    </row>
    <row r="23" spans="1:23" ht="17.100000000000001" customHeight="1" x14ac:dyDescent="0.3">
      <c r="A23" s="8" t="s">
        <v>23</v>
      </c>
      <c r="B23" s="9">
        <v>1.238425925925926E-2</v>
      </c>
      <c r="C23" s="9">
        <v>3.7037037037037034E-3</v>
      </c>
      <c r="D23" s="9">
        <f t="shared" si="8"/>
        <v>7.2051620370370368E-3</v>
      </c>
      <c r="E23" s="10">
        <v>0.58179999999999998</v>
      </c>
      <c r="F23" s="9">
        <f t="shared" si="0"/>
        <v>9.2592592592592585E-4</v>
      </c>
      <c r="G23" s="9">
        <f t="shared" si="1"/>
        <v>9.6068827160493821E-4</v>
      </c>
      <c r="H23" s="9">
        <f t="shared" si="2"/>
        <v>9.9074074074074082E-4</v>
      </c>
      <c r="I23" s="9">
        <f t="shared" si="3"/>
        <v>1.0329981415106862E-3</v>
      </c>
      <c r="J23" s="9">
        <f t="shared" si="4"/>
        <v>1.0442263821792807E-3</v>
      </c>
      <c r="K23" s="9">
        <f t="shared" si="5"/>
        <v>1.0916912177328843E-3</v>
      </c>
      <c r="L23" s="9">
        <f t="shared" si="6"/>
        <v>1.1436765138154027E-3</v>
      </c>
      <c r="M23" s="11">
        <f>Table14610121424223234363840444850524[[#This Row],[Thresh]]</f>
        <v>1.0916912177328843E-3</v>
      </c>
      <c r="N23" s="9">
        <f>Table14610121424223234363840444850524[[#This Row],[T (400)]]*1.5</f>
        <v>1.6375368265993265E-3</v>
      </c>
      <c r="O23" s="12">
        <f>Table14610121424223234363840444850524[[#This Row],[I]]</f>
        <v>9.9074074074074082E-4</v>
      </c>
      <c r="P23" s="9">
        <f>Table14610121424223234363840444850524[[#This Row],[VO2 (200)]]*1.5</f>
        <v>1.4861111111111112E-3</v>
      </c>
      <c r="Q23" s="12">
        <f>Table14610121424223234363840444850524[[#This Row],[CV]]</f>
        <v>1.0442263821792807E-3</v>
      </c>
      <c r="R23" s="9">
        <f>Table14610121424223234363840444850524[[#This Row],[R (200)]]*1.5</f>
        <v>1.566339573268921E-3</v>
      </c>
      <c r="S23" s="12"/>
      <c r="T23" s="9"/>
      <c r="U23" s="9"/>
      <c r="V23" s="13" t="s">
        <v>24</v>
      </c>
      <c r="W23" s="99"/>
    </row>
    <row r="24" spans="1:23" ht="17.100000000000001" customHeight="1" x14ac:dyDescent="0.3">
      <c r="A24" s="8" t="s">
        <v>27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Table14610121424223234363840444850524[[#This Row],[Thresh]]</f>
        <v>1.0916912177328843E-3</v>
      </c>
      <c r="N24" s="9">
        <f>Table14610121424223234363840444850524[[#This Row],[T (400)]]*1.5</f>
        <v>1.6375368265993265E-3</v>
      </c>
      <c r="O24" s="12">
        <f>Table14610121424223234363840444850524[[#This Row],[I]]</f>
        <v>9.9074074074074082E-4</v>
      </c>
      <c r="P24" s="9">
        <f>Table14610121424223234363840444850524[[#This Row],[VO2 (200)]]*1.5</f>
        <v>1.4861111111111112E-3</v>
      </c>
      <c r="Q24" s="12">
        <f>Table14610121424223234363840444850524[[#This Row],[CV]]</f>
        <v>1.0442263821792807E-3</v>
      </c>
      <c r="R24" s="9">
        <f>Table14610121424223234363840444850524[[#This Row],[R (200)]]*1.5</f>
        <v>1.566339573268921E-3</v>
      </c>
      <c r="S24" s="12"/>
      <c r="T24" s="9"/>
      <c r="U24" s="9"/>
      <c r="V24" s="13" t="s">
        <v>26</v>
      </c>
      <c r="W24" s="99"/>
    </row>
    <row r="25" spans="1:23" ht="17.100000000000001" customHeight="1" x14ac:dyDescent="0.3">
      <c r="A25" s="8" t="s">
        <v>30</v>
      </c>
      <c r="B25" s="9">
        <v>1.2499999999999999E-2</v>
      </c>
      <c r="C25" s="9">
        <v>3.8194444444444443E-3</v>
      </c>
      <c r="D25" s="9">
        <f t="shared" si="8"/>
        <v>7.2724999999999995E-3</v>
      </c>
      <c r="E25" s="10">
        <v>0.58179999999999998</v>
      </c>
      <c r="F25" s="9">
        <f t="shared" si="0"/>
        <v>9.5486111111111108E-4</v>
      </c>
      <c r="G25" s="9">
        <f t="shared" si="1"/>
        <v>9.6966666666666664E-4</v>
      </c>
      <c r="H25" s="9">
        <f t="shared" si="2"/>
        <v>1E-3</v>
      </c>
      <c r="I25" s="9">
        <f t="shared" si="3"/>
        <v>1.0426523297491039E-3</v>
      </c>
      <c r="J25" s="9">
        <f t="shared" si="4"/>
        <v>1.0539855072463768E-3</v>
      </c>
      <c r="K25" s="9">
        <f t="shared" si="5"/>
        <v>1.1018939393939394E-3</v>
      </c>
      <c r="L25" s="9">
        <f t="shared" si="6"/>
        <v>1.1543650793650795E-3</v>
      </c>
      <c r="M25" s="11">
        <f>Table14610121424223234363840444850524[[#This Row],[Thresh]]</f>
        <v>1.1018939393939394E-3</v>
      </c>
      <c r="N25" s="9">
        <f>Table14610121424223234363840444850524[[#This Row],[T (400)]]*1.5</f>
        <v>1.6528409090909091E-3</v>
      </c>
      <c r="O25" s="12">
        <f>Table14610121424223234363840444850524[[#This Row],[I]]</f>
        <v>1E-3</v>
      </c>
      <c r="P25" s="9">
        <f>Table14610121424223234363840444850524[[#This Row],[VO2 (200)]]*1.5</f>
        <v>1.5E-3</v>
      </c>
      <c r="Q25" s="12">
        <f>Table14610121424223234363840444850524[[#This Row],[CV]]</f>
        <v>1.0539855072463768E-3</v>
      </c>
      <c r="R25" s="9">
        <f>Table14610121424223234363840444850524[[#This Row],[R (200)]]*1.5</f>
        <v>1.5809782608695651E-3</v>
      </c>
      <c r="S25" s="12"/>
      <c r="T25" s="9"/>
      <c r="U25" s="9"/>
      <c r="V25" s="13" t="s">
        <v>26</v>
      </c>
      <c r="W25" s="99"/>
    </row>
    <row r="26" spans="1:23" ht="17.100000000000001" customHeight="1" x14ac:dyDescent="0.3">
      <c r="A26" s="8" t="s">
        <v>47</v>
      </c>
      <c r="B26" s="9">
        <v>1.2499999999999999E-2</v>
      </c>
      <c r="C26" s="9">
        <v>3.7037037037037034E-3</v>
      </c>
      <c r="D26" s="9">
        <f t="shared" si="8"/>
        <v>7.2724999999999995E-3</v>
      </c>
      <c r="E26" s="10">
        <v>0.58179999999999998</v>
      </c>
      <c r="F26" s="9">
        <f t="shared" si="0"/>
        <v>9.2592592592592585E-4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Table14610121424223234363840444850524[[#This Row],[Thresh]]</f>
        <v>1.1018939393939394E-3</v>
      </c>
      <c r="N26" s="9">
        <f>Table14610121424223234363840444850524[[#This Row],[T (400)]]*1.5</f>
        <v>1.6528409090909091E-3</v>
      </c>
      <c r="O26" s="12">
        <f>Table14610121424223234363840444850524[[#This Row],[I]]</f>
        <v>1E-3</v>
      </c>
      <c r="P26" s="9">
        <f>Table14610121424223234363840444850524[[#This Row],[VO2 (200)]]*1.5</f>
        <v>1.5E-3</v>
      </c>
      <c r="Q26" s="12">
        <f>Table14610121424223234363840444850524[[#This Row],[CV]]</f>
        <v>1.0539855072463768E-3</v>
      </c>
      <c r="R26" s="9">
        <f>Table14610121424223234363840444850524[[#This Row],[R (200)]]*1.5</f>
        <v>1.5809782608695651E-3</v>
      </c>
      <c r="S26" s="12"/>
      <c r="T26" s="9"/>
      <c r="U26" s="9"/>
      <c r="V26" s="13" t="s">
        <v>24</v>
      </c>
      <c r="W26" s="99"/>
    </row>
    <row r="27" spans="1:23" ht="17.100000000000001" customHeight="1" x14ac:dyDescent="0.3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99"/>
    </row>
    <row r="28" spans="1:23" ht="17.100000000000001" customHeight="1" x14ac:dyDescent="0.3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96"/>
    </row>
    <row r="29" spans="1:23" ht="17.100000000000001" customHeight="1" x14ac:dyDescent="0.3">
      <c r="A29" s="8" t="s">
        <v>33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34</v>
      </c>
      <c r="W29" s="96"/>
    </row>
    <row r="30" spans="1:23" ht="17.100000000000001" customHeight="1" x14ac:dyDescent="0.3">
      <c r="A30" s="8" t="s">
        <v>39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26</v>
      </c>
      <c r="W30" s="96"/>
    </row>
    <row r="31" spans="1:23" ht="17.100000000000001" customHeight="1" x14ac:dyDescent="0.3">
      <c r="A31" s="8" t="s">
        <v>118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24</v>
      </c>
      <c r="W31" s="96"/>
    </row>
    <row r="32" spans="1:23" ht="17.100000000000001" customHeight="1" x14ac:dyDescent="0.3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96"/>
    </row>
    <row r="33" spans="1:23" ht="15" customHeight="1" thickBot="1" x14ac:dyDescent="0.35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97"/>
    </row>
    <row r="34" spans="1:23" ht="15" customHeight="1" x14ac:dyDescent="0.3">
      <c r="A34" s="1" t="s">
        <v>201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202</v>
      </c>
      <c r="O34" s="6" t="s">
        <v>203</v>
      </c>
      <c r="P34" s="6" t="s">
        <v>204</v>
      </c>
      <c r="Q34" s="6" t="s">
        <v>114</v>
      </c>
      <c r="R34" s="6" t="s">
        <v>115</v>
      </c>
      <c r="S34" s="6" t="s">
        <v>18</v>
      </c>
      <c r="T34" s="2" t="s">
        <v>19</v>
      </c>
      <c r="U34" s="2" t="s">
        <v>20</v>
      </c>
      <c r="V34" s="22" t="s">
        <v>21</v>
      </c>
      <c r="W34" s="98" t="s">
        <v>206</v>
      </c>
    </row>
    <row r="35" spans="1:23" ht="17.100000000000001" customHeight="1" x14ac:dyDescent="0.3">
      <c r="A35" s="8" t="s">
        <v>93</v>
      </c>
      <c r="B35" s="9">
        <v>1.0416666666666666E-2</v>
      </c>
      <c r="C35" s="9">
        <v>2.9513888888888888E-3</v>
      </c>
      <c r="D35" s="9">
        <f t="shared" ref="D35:D45" si="9">B35*E35</f>
        <v>6.0604166666666662E-3</v>
      </c>
      <c r="E35" s="10">
        <v>0.58179999999999998</v>
      </c>
      <c r="F35" s="9">
        <f t="shared" ref="F35:F66" si="10">C35/4</f>
        <v>7.378472222222222E-4</v>
      </c>
      <c r="G35" s="9">
        <f t="shared" ref="G35:G66" si="11">D35/7.5</f>
        <v>8.0805555555555546E-4</v>
      </c>
      <c r="H35" s="9">
        <f t="shared" ref="H35:H66" si="12">B35/12.5</f>
        <v>8.3333333333333328E-4</v>
      </c>
      <c r="I35" s="9">
        <f t="shared" ref="I35:I66" si="13">G35/0.93</f>
        <v>8.6887694145758646E-4</v>
      </c>
      <c r="J35" s="9">
        <f t="shared" ref="J35:J66" si="14">G35/0.92</f>
        <v>8.7832125603864715E-4</v>
      </c>
      <c r="K35" s="9">
        <f t="shared" ref="K35:K66" si="15">G35/0.88</f>
        <v>9.1824494949494938E-4</v>
      </c>
      <c r="L35" s="9">
        <f t="shared" ref="L35:L66" si="16">G35/0.84</f>
        <v>9.6197089947089938E-4</v>
      </c>
      <c r="M35" s="11">
        <f>Table25711131525233335373941454951535[[#This Row],[Thresh]]</f>
        <v>9.1824494949494938E-4</v>
      </c>
      <c r="N35" s="9">
        <f>Table25711131525233335373941454951535[[#This Row],[T (400)]]*2</f>
        <v>1.8364898989898988E-3</v>
      </c>
      <c r="O35" s="24">
        <f>Table25711131525233335373941454951535[[#This Row],[VO2]]/2</f>
        <v>4.0402777777777773E-4</v>
      </c>
      <c r="P35" s="9">
        <f>Table25711131525233335373941454951535[[#This Row],[VO2 (200)]]*1.5</f>
        <v>6.0604166666666662E-4</v>
      </c>
      <c r="Q35" s="24">
        <f>Table25711131525233335373941454951535[[#This Row],[R]]/2</f>
        <v>3.689236111111111E-4</v>
      </c>
      <c r="R35" s="9">
        <f>Table25711131525233335373941454951535[[#This Row],[R (200)]]*1.5</f>
        <v>5.5338541666666665E-4</v>
      </c>
      <c r="S35" s="12"/>
      <c r="V35" s="23" t="s">
        <v>29</v>
      </c>
      <c r="W35" s="99"/>
    </row>
    <row r="36" spans="1:23" ht="17.100000000000001" customHeight="1" x14ac:dyDescent="0.3">
      <c r="A36" s="8" t="s">
        <v>94</v>
      </c>
      <c r="B36" s="9">
        <v>1.064814814814815E-2</v>
      </c>
      <c r="C36" s="9">
        <v>2.9513888888888888E-3</v>
      </c>
      <c r="D36" s="9">
        <f t="shared" si="9"/>
        <v>6.1950925925925932E-3</v>
      </c>
      <c r="E36" s="10">
        <v>0.58179999999999998</v>
      </c>
      <c r="F36" s="9">
        <f t="shared" si="10"/>
        <v>7.378472222222222E-4</v>
      </c>
      <c r="G36" s="9">
        <f t="shared" si="11"/>
        <v>8.2601234567901242E-4</v>
      </c>
      <c r="H36" s="9">
        <f t="shared" si="12"/>
        <v>8.5185185185185201E-4</v>
      </c>
      <c r="I36" s="9">
        <f t="shared" si="13"/>
        <v>8.8818531793442195E-4</v>
      </c>
      <c r="J36" s="9">
        <f t="shared" si="14"/>
        <v>8.9783950617283953E-4</v>
      </c>
      <c r="K36" s="9">
        <f t="shared" si="15"/>
        <v>9.3865039281705955E-4</v>
      </c>
      <c r="L36" s="9">
        <f t="shared" si="16"/>
        <v>9.8334803057025292E-4</v>
      </c>
      <c r="M36" s="11">
        <f>Table25711131525233335373941454951535[[#This Row],[Thresh]]</f>
        <v>9.3865039281705955E-4</v>
      </c>
      <c r="N36" s="9">
        <f>Table25711131525233335373941454951535[[#This Row],[T (400)]]*2</f>
        <v>1.8773007856341191E-3</v>
      </c>
      <c r="O36" s="24">
        <f>Table25711131525233335373941454951535[[#This Row],[VO2]]/2</f>
        <v>4.1300617283950621E-4</v>
      </c>
      <c r="P36" s="9">
        <f>Table25711131525233335373941454951535[[#This Row],[VO2 (200)]]*1.5</f>
        <v>6.1950925925925932E-4</v>
      </c>
      <c r="Q36" s="24">
        <f>Table25711131525233335373941454951535[[#This Row],[R]]/2</f>
        <v>3.689236111111111E-4</v>
      </c>
      <c r="R36" s="9">
        <f>Table25711131525233335373941454951535[[#This Row],[R (200)]]*1.5</f>
        <v>5.5338541666666665E-4</v>
      </c>
      <c r="S36" s="12"/>
      <c r="V36" s="23" t="s">
        <v>29</v>
      </c>
      <c r="W36" s="99"/>
    </row>
    <row r="37" spans="1:23" ht="17.100000000000001" customHeight="1" x14ac:dyDescent="0.3">
      <c r="A37" s="8" t="s">
        <v>70</v>
      </c>
      <c r="B37" s="9">
        <v>1.087962962962963E-2</v>
      </c>
      <c r="C37" s="9">
        <v>3.0092592592592588E-3</v>
      </c>
      <c r="D37" s="9">
        <f t="shared" si="9"/>
        <v>6.3297685185185184E-3</v>
      </c>
      <c r="E37" s="10">
        <v>0.58179999999999998</v>
      </c>
      <c r="F37" s="9">
        <f t="shared" si="10"/>
        <v>7.5231481481481471E-4</v>
      </c>
      <c r="G37" s="9">
        <f t="shared" si="11"/>
        <v>8.4396913580246917E-4</v>
      </c>
      <c r="H37" s="9">
        <f t="shared" si="12"/>
        <v>8.7037037037037042E-4</v>
      </c>
      <c r="I37" s="9">
        <f t="shared" si="13"/>
        <v>9.0749369441125711E-4</v>
      </c>
      <c r="J37" s="9">
        <f t="shared" si="14"/>
        <v>9.173577563070317E-4</v>
      </c>
      <c r="K37" s="9">
        <f t="shared" si="15"/>
        <v>9.5905583613916951E-4</v>
      </c>
      <c r="L37" s="9">
        <f t="shared" si="16"/>
        <v>1.0047251616696062E-3</v>
      </c>
      <c r="M37" s="11">
        <f>Table25711131525233335373941454951535[[#This Row],[Thresh]]</f>
        <v>9.5905583613916951E-4</v>
      </c>
      <c r="N37" s="9">
        <f>Table25711131525233335373941454951535[[#This Row],[T (400)]]*2</f>
        <v>1.918111672278339E-3</v>
      </c>
      <c r="O37" s="24">
        <f>Table25711131525233335373941454951535[[#This Row],[VO2]]/2</f>
        <v>4.2198456790123459E-4</v>
      </c>
      <c r="P37" s="9">
        <f>Table25711131525233335373941454951535[[#This Row],[VO2 (200)]]*1.5</f>
        <v>6.3297685185185191E-4</v>
      </c>
      <c r="Q37" s="24">
        <f>Table25711131525233335373941454951535[[#This Row],[R]]/2</f>
        <v>3.7615740740740735E-4</v>
      </c>
      <c r="R37" s="9">
        <f>Table25711131525233335373941454951535[[#This Row],[R (200)]]*1.5</f>
        <v>5.6423611111111106E-4</v>
      </c>
      <c r="S37" s="12"/>
      <c r="V37" s="23" t="s">
        <v>29</v>
      </c>
      <c r="W37" s="99"/>
    </row>
    <row r="38" spans="1:23" ht="17.100000000000001" customHeight="1" x14ac:dyDescent="0.3">
      <c r="A38" s="8" t="s">
        <v>71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Table25711131525233335373941454951535[[#This Row],[Thresh]]</f>
        <v>9.5905583613916951E-4</v>
      </c>
      <c r="N38" s="9">
        <f>Table25711131525233335373941454951535[[#This Row],[T (400)]]*2</f>
        <v>1.918111672278339E-3</v>
      </c>
      <c r="O38" s="24">
        <f>Table25711131525233335373941454951535[[#This Row],[VO2]]/2</f>
        <v>4.2198456790123459E-4</v>
      </c>
      <c r="P38" s="9">
        <f>Table25711131525233335373941454951535[[#This Row],[VO2 (200)]]*1.5</f>
        <v>6.3297685185185191E-4</v>
      </c>
      <c r="Q38" s="24">
        <f>Table25711131525233335373941454951535[[#This Row],[R]]/2</f>
        <v>3.7615740740740735E-4</v>
      </c>
      <c r="R38" s="9">
        <f>Table25711131525233335373941454951535[[#This Row],[R (200)]]*1.5</f>
        <v>5.6423611111111106E-4</v>
      </c>
      <c r="S38" s="12"/>
      <c r="V38" s="23" t="s">
        <v>29</v>
      </c>
      <c r="W38" s="99"/>
    </row>
    <row r="39" spans="1:23" ht="17.100000000000001" customHeight="1" x14ac:dyDescent="0.3">
      <c r="A39" s="8" t="s">
        <v>72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Table25711131525233335373941454951535[[#This Row],[Thresh]]</f>
        <v>9.5905583613916951E-4</v>
      </c>
      <c r="N39" s="9">
        <f>Table25711131525233335373941454951535[[#This Row],[T (400)]]*2</f>
        <v>1.918111672278339E-3</v>
      </c>
      <c r="O39" s="24">
        <f>Table25711131525233335373941454951535[[#This Row],[VO2]]/2</f>
        <v>4.2198456790123459E-4</v>
      </c>
      <c r="P39" s="9">
        <f>Table25711131525233335373941454951535[[#This Row],[VO2 (200)]]*1.5</f>
        <v>6.3297685185185191E-4</v>
      </c>
      <c r="Q39" s="24">
        <f>Table25711131525233335373941454951535[[#This Row],[R]]/2</f>
        <v>3.7615740740740735E-4</v>
      </c>
      <c r="R39" s="9">
        <f>Table25711131525233335373941454951535[[#This Row],[R (200)]]*1.5</f>
        <v>5.6423611111111106E-4</v>
      </c>
      <c r="S39" s="12"/>
      <c r="T39" s="25"/>
      <c r="V39" s="23" t="s">
        <v>29</v>
      </c>
      <c r="W39" s="99"/>
    </row>
    <row r="40" spans="1:23" ht="17.100000000000001" customHeight="1" x14ac:dyDescent="0.3">
      <c r="A40" s="8" t="s">
        <v>74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Table25711131525233335373941454951535[[#This Row],[Thresh]]</f>
        <v>9.7946127946127947E-4</v>
      </c>
      <c r="N40" s="9">
        <f>Table25711131525233335373941454951535[[#This Row],[T (400)]]*2</f>
        <v>1.9589225589225589E-3</v>
      </c>
      <c r="O40" s="24">
        <f>Table25711131525233335373941454951535[[#This Row],[VO2]]/2</f>
        <v>4.3096296296296296E-4</v>
      </c>
      <c r="P40" s="9">
        <f>Table25711131525233335373941454951535[[#This Row],[VO2 (200)]]*1.5</f>
        <v>6.464444444444445E-4</v>
      </c>
      <c r="Q40" s="24">
        <f>Table25711131525233335373941454951535[[#This Row],[R]]/2</f>
        <v>3.8339120370370371E-4</v>
      </c>
      <c r="R40" s="9">
        <f>Table25711131525233335373941454951535[[#This Row],[R (200)]]*1.5</f>
        <v>5.7508680555555557E-4</v>
      </c>
      <c r="S40" s="12"/>
      <c r="U40" s="27"/>
      <c r="V40" s="23" t="s">
        <v>29</v>
      </c>
      <c r="W40" s="99"/>
    </row>
    <row r="41" spans="1:23" ht="17.100000000000001" customHeight="1" x14ac:dyDescent="0.3">
      <c r="A41" s="8" t="s">
        <v>64</v>
      </c>
      <c r="B41" s="9">
        <v>1.1226851851851854E-2</v>
      </c>
      <c r="C41" s="9">
        <v>3.1249999999999997E-3</v>
      </c>
      <c r="D41" s="9">
        <f t="shared" si="9"/>
        <v>6.5317824074074089E-3</v>
      </c>
      <c r="E41" s="10">
        <v>0.58179999999999998</v>
      </c>
      <c r="F41" s="9">
        <f t="shared" si="10"/>
        <v>7.8124999999999993E-4</v>
      </c>
      <c r="G41" s="9">
        <f t="shared" si="11"/>
        <v>8.7090432098765457E-4</v>
      </c>
      <c r="H41" s="9">
        <f t="shared" si="12"/>
        <v>8.9814814814814835E-4</v>
      </c>
      <c r="I41" s="9">
        <f t="shared" si="13"/>
        <v>9.3645625912651019E-4</v>
      </c>
      <c r="J41" s="9">
        <f t="shared" si="14"/>
        <v>9.4663513150832011E-4</v>
      </c>
      <c r="K41" s="9">
        <f t="shared" si="15"/>
        <v>9.8966400112233477E-4</v>
      </c>
      <c r="L41" s="9">
        <f t="shared" si="16"/>
        <v>1.0367908583186363E-3</v>
      </c>
      <c r="M41" s="11">
        <f>Table25711131525233335373941454951535[[#This Row],[Thresh]]</f>
        <v>9.8966400112233477E-4</v>
      </c>
      <c r="N41" s="9">
        <f>Table25711131525233335373941454951535[[#This Row],[T (400)]]*2</f>
        <v>1.9793280022446695E-3</v>
      </c>
      <c r="O41" s="24">
        <f>Table25711131525233335373941454951535[[#This Row],[VO2]]/2</f>
        <v>4.3545216049382728E-4</v>
      </c>
      <c r="P41" s="9">
        <f>Table25711131525233335373941454951535[[#This Row],[VO2 (200)]]*1.5</f>
        <v>6.5317824074074095E-4</v>
      </c>
      <c r="Q41" s="24">
        <f>Table25711131525233335373941454951535[[#This Row],[R]]/2</f>
        <v>3.9062499999999997E-4</v>
      </c>
      <c r="R41" s="9">
        <f>Table25711131525233335373941454951535[[#This Row],[R (200)]]*1.5</f>
        <v>5.8593749999999998E-4</v>
      </c>
      <c r="S41" s="12"/>
      <c r="U41" s="26"/>
      <c r="V41" s="23" t="s">
        <v>29</v>
      </c>
      <c r="W41" s="99"/>
    </row>
    <row r="42" spans="1:23" ht="17.100000000000001" customHeight="1" x14ac:dyDescent="0.3">
      <c r="A42" s="8" t="s">
        <v>66</v>
      </c>
      <c r="B42" s="9">
        <v>1.1458333333333334E-2</v>
      </c>
      <c r="C42" s="9">
        <v>3.1828703703703702E-3</v>
      </c>
      <c r="D42" s="9">
        <f t="shared" si="9"/>
        <v>6.6664583333333333E-3</v>
      </c>
      <c r="E42" s="10">
        <v>0.58179999999999998</v>
      </c>
      <c r="F42" s="9">
        <f t="shared" si="10"/>
        <v>7.9571759259259255E-4</v>
      </c>
      <c r="G42" s="9">
        <f t="shared" si="11"/>
        <v>8.888611111111111E-4</v>
      </c>
      <c r="H42" s="9">
        <f t="shared" si="12"/>
        <v>9.1666666666666676E-4</v>
      </c>
      <c r="I42" s="9">
        <f t="shared" si="13"/>
        <v>9.5576463560334524E-4</v>
      </c>
      <c r="J42" s="9">
        <f t="shared" si="14"/>
        <v>9.6615338164251206E-4</v>
      </c>
      <c r="K42" s="9">
        <f t="shared" si="15"/>
        <v>1.0100694444444445E-3</v>
      </c>
      <c r="L42" s="9">
        <f t="shared" si="16"/>
        <v>1.0581679894179894E-3</v>
      </c>
      <c r="M42" s="11">
        <f>Table25711131525233335373941454951535[[#This Row],[Thresh]]</f>
        <v>1.0100694444444445E-3</v>
      </c>
      <c r="N42" s="9">
        <f>Table25711131525233335373941454951535[[#This Row],[T (400)]]*2</f>
        <v>2.020138888888889E-3</v>
      </c>
      <c r="O42" s="24">
        <f>Table25711131525233335373941454951535[[#This Row],[VO2]]/2</f>
        <v>4.4443055555555555E-4</v>
      </c>
      <c r="P42" s="9">
        <f>Table25711131525233335373941454951535[[#This Row],[VO2 (200)]]*1.5</f>
        <v>6.6664583333333333E-4</v>
      </c>
      <c r="Q42" s="24">
        <f>Table25711131525233335373941454951535[[#This Row],[R]]/2</f>
        <v>3.9785879629629627E-4</v>
      </c>
      <c r="R42" s="9">
        <f>Table25711131525233335373941454951535[[#This Row],[R (200)]]*1.5</f>
        <v>5.9678819444444438E-4</v>
      </c>
      <c r="S42" s="12"/>
      <c r="V42" s="23" t="s">
        <v>29</v>
      </c>
      <c r="W42" s="99"/>
    </row>
    <row r="43" spans="1:23" ht="17.100000000000001" customHeight="1" x14ac:dyDescent="0.3">
      <c r="A43" s="8" t="s">
        <v>75</v>
      </c>
      <c r="B43" s="9">
        <v>1.1458333333333334E-2</v>
      </c>
      <c r="C43" s="9">
        <v>3.0671296296296297E-3</v>
      </c>
      <c r="D43" s="9">
        <f t="shared" si="9"/>
        <v>6.6664583333333333E-3</v>
      </c>
      <c r="E43" s="10">
        <v>0.58179999999999998</v>
      </c>
      <c r="F43" s="9">
        <f t="shared" si="10"/>
        <v>7.6678240740740743E-4</v>
      </c>
      <c r="G43" s="9">
        <f t="shared" si="11"/>
        <v>8.888611111111111E-4</v>
      </c>
      <c r="H43" s="9">
        <f t="shared" si="12"/>
        <v>9.1666666666666676E-4</v>
      </c>
      <c r="I43" s="9">
        <f t="shared" si="13"/>
        <v>9.5576463560334524E-4</v>
      </c>
      <c r="J43" s="9">
        <f t="shared" si="14"/>
        <v>9.6615338164251206E-4</v>
      </c>
      <c r="K43" s="9">
        <f t="shared" si="15"/>
        <v>1.0100694444444445E-3</v>
      </c>
      <c r="L43" s="9">
        <f t="shared" si="16"/>
        <v>1.0581679894179894E-3</v>
      </c>
      <c r="M43" s="11">
        <f>Table25711131525233335373941454951535[[#This Row],[Thresh]]</f>
        <v>1.0100694444444445E-3</v>
      </c>
      <c r="N43" s="9">
        <f>Table25711131525233335373941454951535[[#This Row],[T (400)]]*2</f>
        <v>2.020138888888889E-3</v>
      </c>
      <c r="O43" s="24">
        <f>Table25711131525233335373941454951535[[#This Row],[VO2]]/2</f>
        <v>4.4443055555555555E-4</v>
      </c>
      <c r="P43" s="9">
        <f>Table25711131525233335373941454951535[[#This Row],[VO2 (200)]]*1.5</f>
        <v>6.6664583333333333E-4</v>
      </c>
      <c r="Q43" s="24">
        <f>Table25711131525233335373941454951535[[#This Row],[R]]/2</f>
        <v>3.8339120370370371E-4</v>
      </c>
      <c r="R43" s="9">
        <f>Table25711131525233335373941454951535[[#This Row],[R (200)]]*1.5</f>
        <v>5.7508680555555557E-4</v>
      </c>
      <c r="S43" s="12"/>
      <c r="V43" s="23" t="s">
        <v>29</v>
      </c>
      <c r="W43" s="99" t="s">
        <v>209</v>
      </c>
    </row>
    <row r="44" spans="1:23" ht="17.100000000000001" customHeight="1" x14ac:dyDescent="0.3">
      <c r="A44" s="8" t="s">
        <v>79</v>
      </c>
      <c r="B44" s="9">
        <v>1.1458333333333334E-2</v>
      </c>
      <c r="C44" s="9">
        <v>3.2986111111111111E-3</v>
      </c>
      <c r="D44" s="9">
        <f t="shared" si="9"/>
        <v>6.6664583333333333E-3</v>
      </c>
      <c r="E44" s="10">
        <v>0.58179999999999998</v>
      </c>
      <c r="F44" s="9">
        <f t="shared" si="10"/>
        <v>8.2465277777777778E-4</v>
      </c>
      <c r="G44" s="9">
        <f t="shared" si="11"/>
        <v>8.888611111111111E-4</v>
      </c>
      <c r="H44" s="9">
        <f t="shared" si="12"/>
        <v>9.1666666666666676E-4</v>
      </c>
      <c r="I44" s="9">
        <f t="shared" si="13"/>
        <v>9.5576463560334524E-4</v>
      </c>
      <c r="J44" s="9">
        <f t="shared" si="14"/>
        <v>9.6615338164251206E-4</v>
      </c>
      <c r="K44" s="9">
        <f t="shared" si="15"/>
        <v>1.0100694444444445E-3</v>
      </c>
      <c r="L44" s="9">
        <f t="shared" si="16"/>
        <v>1.0581679894179894E-3</v>
      </c>
      <c r="M44" s="11">
        <f>Table25711131525233335373941454951535[[#This Row],[Thresh]]</f>
        <v>1.0100694444444445E-3</v>
      </c>
      <c r="N44" s="9">
        <f>Table25711131525233335373941454951535[[#This Row],[T (400)]]*2</f>
        <v>2.020138888888889E-3</v>
      </c>
      <c r="O44" s="24">
        <f>Table25711131525233335373941454951535[[#This Row],[VO2]]/2</f>
        <v>4.4443055555555555E-4</v>
      </c>
      <c r="P44" s="9">
        <f>Table25711131525233335373941454951535[[#This Row],[VO2 (200)]]*1.5</f>
        <v>6.6664583333333333E-4</v>
      </c>
      <c r="Q44" s="24">
        <f>Table25711131525233335373941454951535[[#This Row],[R]]/2</f>
        <v>4.1232638888888889E-4</v>
      </c>
      <c r="R44" s="9">
        <f>Table25711131525233335373941454951535[[#This Row],[R (200)]]*1.5</f>
        <v>6.184895833333333E-4</v>
      </c>
      <c r="S44" s="12"/>
      <c r="V44" s="23" t="s">
        <v>29</v>
      </c>
      <c r="W44" s="99"/>
    </row>
    <row r="45" spans="1:23" ht="17.100000000000001" customHeight="1" x14ac:dyDescent="0.3">
      <c r="A45" s="8" t="s">
        <v>78</v>
      </c>
      <c r="B45" s="9">
        <v>1.1574074074074075E-2</v>
      </c>
      <c r="C45" s="9">
        <v>3.2986111111111111E-3</v>
      </c>
      <c r="D45" s="9">
        <f t="shared" si="9"/>
        <v>6.7337962962962968E-3</v>
      </c>
      <c r="E45" s="10">
        <v>0.58179999999999998</v>
      </c>
      <c r="F45" s="9">
        <f t="shared" si="10"/>
        <v>8.2465277777777778E-4</v>
      </c>
      <c r="G45" s="9">
        <f t="shared" si="11"/>
        <v>8.9783950617283953E-4</v>
      </c>
      <c r="H45" s="9">
        <f t="shared" si="12"/>
        <v>9.2592592592592596E-4</v>
      </c>
      <c r="I45" s="9">
        <f t="shared" si="13"/>
        <v>9.6541882384176294E-4</v>
      </c>
      <c r="J45" s="9">
        <f t="shared" si="14"/>
        <v>9.759125067096082E-4</v>
      </c>
      <c r="K45" s="9">
        <f t="shared" si="15"/>
        <v>1.0202721661054994E-3</v>
      </c>
      <c r="L45" s="9">
        <f t="shared" si="16"/>
        <v>1.0688565549676662E-3</v>
      </c>
      <c r="M45" s="11">
        <f>Table25711131525233335373941454951535[[#This Row],[Thresh]]</f>
        <v>1.0202721661054994E-3</v>
      </c>
      <c r="N45" s="9">
        <f>Table25711131525233335373941454951535[[#This Row],[T (400)]]*2</f>
        <v>2.0405443322109988E-3</v>
      </c>
      <c r="O45" s="24">
        <f>Table25711131525233335373941454951535[[#This Row],[VO2]]/2</f>
        <v>4.4891975308641977E-4</v>
      </c>
      <c r="P45" s="9">
        <f>Table25711131525233335373941454951535[[#This Row],[VO2 (200)]]*1.5</f>
        <v>6.7337962962962968E-4</v>
      </c>
      <c r="Q45" s="24">
        <f>Table25711131525233335373941454951535[[#This Row],[R]]/2</f>
        <v>4.1232638888888889E-4</v>
      </c>
      <c r="R45" s="9">
        <f>Table25711131525233335373941454951535[[#This Row],[R (200)]]*1.5</f>
        <v>6.184895833333333E-4</v>
      </c>
      <c r="S45" s="12"/>
      <c r="T45" s="25"/>
      <c r="V45" s="23" t="s">
        <v>29</v>
      </c>
      <c r="W45" s="99"/>
    </row>
    <row r="46" spans="1:23" ht="17.100000000000001" customHeight="1" x14ac:dyDescent="0.3">
      <c r="A46" s="8"/>
      <c r="B46" s="9"/>
      <c r="C46" s="9"/>
      <c r="D46" s="9"/>
      <c r="E46" s="10"/>
      <c r="F46" s="9">
        <f t="shared" si="10"/>
        <v>0</v>
      </c>
      <c r="G46" s="9">
        <f t="shared" si="11"/>
        <v>0</v>
      </c>
      <c r="H46" s="9">
        <f t="shared" si="12"/>
        <v>0</v>
      </c>
      <c r="I46" s="9">
        <f t="shared" si="13"/>
        <v>0</v>
      </c>
      <c r="J46" s="9">
        <f t="shared" si="14"/>
        <v>0</v>
      </c>
      <c r="K46" s="9">
        <f t="shared" si="15"/>
        <v>0</v>
      </c>
      <c r="L46" s="9">
        <f t="shared" si="16"/>
        <v>0</v>
      </c>
      <c r="M46" s="11"/>
      <c r="P46" s="25"/>
      <c r="Q46" s="25"/>
      <c r="R46" s="25"/>
      <c r="S46" s="25"/>
      <c r="V46" s="23"/>
      <c r="W46" s="99"/>
    </row>
    <row r="47" spans="1:23" ht="17.100000000000001" customHeight="1" x14ac:dyDescent="0.3">
      <c r="A47" s="14"/>
      <c r="B47" s="15"/>
      <c r="C47" s="15"/>
      <c r="D47" s="15"/>
      <c r="E47" s="16"/>
      <c r="F47" s="15">
        <f t="shared" si="10"/>
        <v>0</v>
      </c>
      <c r="G47" s="15">
        <f t="shared" si="11"/>
        <v>0</v>
      </c>
      <c r="H47" s="15">
        <f t="shared" si="12"/>
        <v>0</v>
      </c>
      <c r="I47" s="15">
        <f t="shared" si="13"/>
        <v>0</v>
      </c>
      <c r="J47" s="15">
        <f t="shared" si="14"/>
        <v>0</v>
      </c>
      <c r="K47" s="15">
        <f t="shared" si="15"/>
        <v>0</v>
      </c>
      <c r="L47" s="15">
        <f t="shared" si="16"/>
        <v>0</v>
      </c>
      <c r="M47" s="30" t="s">
        <v>12</v>
      </c>
      <c r="N47" s="15" t="s">
        <v>202</v>
      </c>
      <c r="O47" s="15" t="s">
        <v>203</v>
      </c>
      <c r="P47" s="15" t="s">
        <v>204</v>
      </c>
      <c r="Q47" s="15" t="s">
        <v>114</v>
      </c>
      <c r="R47" s="15" t="s">
        <v>115</v>
      </c>
      <c r="S47" s="15" t="s">
        <v>207</v>
      </c>
      <c r="T47" s="15" t="s">
        <v>208</v>
      </c>
      <c r="U47" s="15"/>
      <c r="V47" s="17"/>
      <c r="W47" s="99"/>
    </row>
    <row r="48" spans="1:23" ht="17.100000000000001" customHeight="1" x14ac:dyDescent="0.3">
      <c r="A48" s="8" t="s">
        <v>80</v>
      </c>
      <c r="B48" s="9">
        <v>1.0127314814814815E-2</v>
      </c>
      <c r="C48" s="9">
        <v>2.8935185185185188E-3</v>
      </c>
      <c r="D48" s="9">
        <f t="shared" ref="D48:D62" si="17">B48*E48</f>
        <v>5.8920717592592592E-3</v>
      </c>
      <c r="E48" s="10">
        <v>0.58179999999999998</v>
      </c>
      <c r="F48" s="9">
        <f t="shared" si="10"/>
        <v>7.233796296296297E-4</v>
      </c>
      <c r="G48" s="9">
        <f t="shared" si="11"/>
        <v>7.8560956790123455E-4</v>
      </c>
      <c r="H48" s="9">
        <f t="shared" si="12"/>
        <v>8.1018518518518516E-4</v>
      </c>
      <c r="I48" s="9">
        <f t="shared" si="13"/>
        <v>8.4474147086154245E-4</v>
      </c>
      <c r="J48" s="9">
        <f t="shared" si="14"/>
        <v>8.5392344337090708E-4</v>
      </c>
      <c r="K48" s="9">
        <f t="shared" si="15"/>
        <v>8.9273814534231199E-4</v>
      </c>
      <c r="L48" s="9">
        <f t="shared" si="16"/>
        <v>9.3524948559670779E-4</v>
      </c>
      <c r="M48" s="11">
        <f>Table25711131525233335373941454951535[[#This Row],[Thresh]]</f>
        <v>8.9273814534231199E-4</v>
      </c>
      <c r="N48" s="9">
        <f>Table25711131525233335373941454951535[[#This Row],[T (400)]]*2</f>
        <v>1.785476290684624E-3</v>
      </c>
      <c r="O48" s="24">
        <f>Table25711131525233335373941454951535[[#This Row],[VO2]]/2</f>
        <v>3.9280478395061727E-4</v>
      </c>
      <c r="P48" s="9">
        <f>Table25711131525233335373941454951535[[#This Row],[VO2 (200)]]*1.5</f>
        <v>5.8920717592592597E-4</v>
      </c>
      <c r="Q48" s="24">
        <f>Table25711131525233335373941454951535[[#This Row],[R]]/2</f>
        <v>3.6168981481481485E-4</v>
      </c>
      <c r="R48" s="9">
        <f>Table25711131525233335373941454951535[[#This Row],[R (200)]]*1.5</f>
        <v>5.4253472222222225E-4</v>
      </c>
      <c r="S48" s="12">
        <f>Table25711131525233335373941454951535[[#This Row],[CV]]</f>
        <v>8.5392344337090708E-4</v>
      </c>
      <c r="T48" s="25">
        <f>Table25711131525233335373941454951535[[#This Row],[…....]]*3</f>
        <v>2.5617703301127211E-3</v>
      </c>
      <c r="V48" s="23" t="s">
        <v>34</v>
      </c>
      <c r="W48" s="99"/>
    </row>
    <row r="49" spans="1:23" ht="17.100000000000001" customHeight="1" x14ac:dyDescent="0.3">
      <c r="A49" s="8" t="s">
        <v>96</v>
      </c>
      <c r="B49" s="9">
        <v>1.0243055555555556E-2</v>
      </c>
      <c r="C49" s="9">
        <v>2.9513888888888888E-3</v>
      </c>
      <c r="D49" s="9">
        <f t="shared" si="17"/>
        <v>5.9594097222222218E-3</v>
      </c>
      <c r="E49" s="10">
        <v>0.58179999999999998</v>
      </c>
      <c r="F49" s="9">
        <f t="shared" si="10"/>
        <v>7.378472222222222E-4</v>
      </c>
      <c r="G49" s="9">
        <f t="shared" si="11"/>
        <v>7.9458796296296287E-4</v>
      </c>
      <c r="H49" s="9">
        <f t="shared" si="12"/>
        <v>8.1944444444444447E-4</v>
      </c>
      <c r="I49" s="9">
        <f t="shared" si="13"/>
        <v>8.5439565909996003E-4</v>
      </c>
      <c r="J49" s="9">
        <f t="shared" si="14"/>
        <v>8.636825684380031E-4</v>
      </c>
      <c r="K49" s="9">
        <f t="shared" si="15"/>
        <v>9.0294086700336686E-4</v>
      </c>
      <c r="L49" s="9">
        <f t="shared" si="16"/>
        <v>9.4593805114638445E-4</v>
      </c>
      <c r="M49" s="11">
        <f>Table25711131525233335373941454951535[[#This Row],[Thresh]]</f>
        <v>9.0294086700336686E-4</v>
      </c>
      <c r="N49" s="9">
        <f>Table25711131525233335373941454951535[[#This Row],[T (400)]]*2</f>
        <v>1.8058817340067337E-3</v>
      </c>
      <c r="O49" s="24">
        <f>Table25711131525233335373941454951535[[#This Row],[VO2]]/2</f>
        <v>3.9729398148148143E-4</v>
      </c>
      <c r="P49" s="9">
        <f>Table25711131525233335373941454951535[[#This Row],[VO2 (200)]]*1.5</f>
        <v>5.959409722222221E-4</v>
      </c>
      <c r="Q49" s="24">
        <f>Table25711131525233335373941454951535[[#This Row],[R]]/2</f>
        <v>3.689236111111111E-4</v>
      </c>
      <c r="R49" s="9">
        <f>Table25711131525233335373941454951535[[#This Row],[R (200)]]*1.5</f>
        <v>5.5338541666666665E-4</v>
      </c>
      <c r="S49" s="12">
        <f>Table25711131525233335373941454951535[[#This Row],[CV]]</f>
        <v>8.636825684380031E-4</v>
      </c>
      <c r="T49" s="25">
        <f>Table25711131525233335373941454951535[[#This Row],[…....]]*3</f>
        <v>2.5910477053140094E-3</v>
      </c>
      <c r="V49" s="23" t="s">
        <v>34</v>
      </c>
      <c r="W49" s="99"/>
    </row>
    <row r="50" spans="1:23" ht="17.100000000000001" customHeight="1" x14ac:dyDescent="0.3">
      <c r="A50" s="8" t="s">
        <v>95</v>
      </c>
      <c r="B50" s="9">
        <v>1.0416666666666666E-2</v>
      </c>
      <c r="C50" s="9">
        <v>2.9513888888888888E-3</v>
      </c>
      <c r="D50" s="9">
        <f t="shared" si="17"/>
        <v>6.0604166666666662E-3</v>
      </c>
      <c r="E50" s="10">
        <v>0.58179999999999998</v>
      </c>
      <c r="F50" s="9">
        <f t="shared" si="10"/>
        <v>7.378472222222222E-4</v>
      </c>
      <c r="G50" s="9">
        <f t="shared" si="11"/>
        <v>8.0805555555555546E-4</v>
      </c>
      <c r="H50" s="9">
        <f t="shared" si="12"/>
        <v>8.3333333333333328E-4</v>
      </c>
      <c r="I50" s="9">
        <f t="shared" si="13"/>
        <v>8.6887694145758646E-4</v>
      </c>
      <c r="J50" s="9">
        <f t="shared" si="14"/>
        <v>8.7832125603864715E-4</v>
      </c>
      <c r="K50" s="9">
        <f t="shared" si="15"/>
        <v>9.1824494949494938E-4</v>
      </c>
      <c r="L50" s="9">
        <f t="shared" si="16"/>
        <v>9.6197089947089938E-4</v>
      </c>
      <c r="M50" s="11">
        <f>Table25711131525233335373941454951535[[#This Row],[Thresh]]</f>
        <v>9.1824494949494938E-4</v>
      </c>
      <c r="N50" s="9">
        <f>Table25711131525233335373941454951535[[#This Row],[T (400)]]*2</f>
        <v>1.8364898989898988E-3</v>
      </c>
      <c r="O50" s="24">
        <f>Table25711131525233335373941454951535[[#This Row],[VO2]]/2</f>
        <v>4.0402777777777773E-4</v>
      </c>
      <c r="P50" s="9">
        <f>Table25711131525233335373941454951535[[#This Row],[VO2 (200)]]*1.5</f>
        <v>6.0604166666666662E-4</v>
      </c>
      <c r="Q50" s="24">
        <f>Table25711131525233335373941454951535[[#This Row],[R]]/2</f>
        <v>3.689236111111111E-4</v>
      </c>
      <c r="R50" s="9">
        <f>Table25711131525233335373941454951535[[#This Row],[R (200)]]*1.5</f>
        <v>5.5338541666666665E-4</v>
      </c>
      <c r="S50" s="12">
        <f>Table25711131525233335373941454951535[[#This Row],[CV]]</f>
        <v>8.7832125603864715E-4</v>
      </c>
      <c r="T50" s="25">
        <f>Table25711131525233335373941454951535[[#This Row],[…....]]*3</f>
        <v>2.6349637681159412E-3</v>
      </c>
      <c r="U50" s="26"/>
      <c r="V50" s="23" t="s">
        <v>34</v>
      </c>
      <c r="W50" s="99"/>
    </row>
    <row r="51" spans="1:23" ht="17.100000000000001" customHeight="1" x14ac:dyDescent="0.3">
      <c r="A51" s="8" t="s">
        <v>189</v>
      </c>
      <c r="B51" s="9">
        <v>1.064814814814815E-2</v>
      </c>
      <c r="C51" s="9">
        <v>3.0092592592592588E-3</v>
      </c>
      <c r="D51" s="9">
        <f t="shared" si="17"/>
        <v>6.1950925925925932E-3</v>
      </c>
      <c r="E51" s="10">
        <v>0.58179999999999998</v>
      </c>
      <c r="F51" s="9">
        <f t="shared" si="10"/>
        <v>7.5231481481481471E-4</v>
      </c>
      <c r="G51" s="9">
        <f t="shared" si="11"/>
        <v>8.2601234567901242E-4</v>
      </c>
      <c r="H51" s="9">
        <f t="shared" si="12"/>
        <v>8.5185185185185201E-4</v>
      </c>
      <c r="I51" s="9">
        <f t="shared" si="13"/>
        <v>8.8818531793442195E-4</v>
      </c>
      <c r="J51" s="9">
        <f t="shared" si="14"/>
        <v>8.9783950617283953E-4</v>
      </c>
      <c r="K51" s="9">
        <f t="shared" si="15"/>
        <v>9.3865039281705955E-4</v>
      </c>
      <c r="L51" s="9">
        <f t="shared" si="16"/>
        <v>9.8334803057025292E-4</v>
      </c>
      <c r="M51" s="11">
        <f>Table25711131525233335373941454951535[[#This Row],[Thresh]]</f>
        <v>9.3865039281705955E-4</v>
      </c>
      <c r="N51" s="9">
        <f>Table25711131525233335373941454951535[[#This Row],[T (400)]]*2</f>
        <v>1.8773007856341191E-3</v>
      </c>
      <c r="O51" s="24">
        <f>Table25711131525233335373941454951535[[#This Row],[VO2]]/2</f>
        <v>4.1300617283950621E-4</v>
      </c>
      <c r="P51" s="9">
        <f>Table25711131525233335373941454951535[[#This Row],[VO2 (200)]]*1.5</f>
        <v>6.1950925925925932E-4</v>
      </c>
      <c r="Q51" s="24">
        <f>Table25711131525233335373941454951535[[#This Row],[R]]/2</f>
        <v>3.7615740740740735E-4</v>
      </c>
      <c r="R51" s="9">
        <f>Table25711131525233335373941454951535[[#This Row],[R (200)]]*1.5</f>
        <v>5.6423611111111106E-4</v>
      </c>
      <c r="S51" s="12">
        <f>Table25711131525233335373941454951535[[#This Row],[CV]]</f>
        <v>8.9783950617283953E-4</v>
      </c>
      <c r="T51" s="25">
        <f>Table25711131525233335373941454951535[[#This Row],[…....]]*3</f>
        <v>2.6935185185185187E-3</v>
      </c>
      <c r="V51" s="23" t="s">
        <v>34</v>
      </c>
      <c r="W51" s="99"/>
    </row>
    <row r="52" spans="1:23" ht="17.100000000000001" customHeight="1" x14ac:dyDescent="0.3">
      <c r="A52" s="8" t="s">
        <v>61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0"/>
        <v>7.6678240740740743E-4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Table25711131525233335373941454951535[[#This Row],[Thresh]]</f>
        <v>9.4885311447811464E-4</v>
      </c>
      <c r="N52" s="9">
        <f>Table25711131525233335373941454951535[[#This Row],[T (400)]]*2</f>
        <v>1.8977062289562293E-3</v>
      </c>
      <c r="O52" s="24">
        <f>Table25711131525233335373941454951535[[#This Row],[VO2]]/2</f>
        <v>4.1749537037037043E-4</v>
      </c>
      <c r="P52" s="9">
        <f>Table25711131525233335373941454951535[[#This Row],[VO2 (200)]]*1.5</f>
        <v>6.2624305555555567E-4</v>
      </c>
      <c r="Q52" s="24">
        <f>Table25711131525233335373941454951535[[#This Row],[R]]/2</f>
        <v>3.8339120370370371E-4</v>
      </c>
      <c r="R52" s="9">
        <f>Table25711131525233335373941454951535[[#This Row],[R (200)]]*1.5</f>
        <v>5.7508680555555557E-4</v>
      </c>
      <c r="S52" s="12">
        <f>Table25711131525233335373941454951535[[#This Row],[CV]]</f>
        <v>9.0759863123993567E-4</v>
      </c>
      <c r="T52" s="25">
        <f>Table25711131525233335373941454951535[[#This Row],[…....]]*3</f>
        <v>2.722795893719807E-3</v>
      </c>
      <c r="U52" s="28"/>
      <c r="V52" s="23" t="s">
        <v>34</v>
      </c>
      <c r="W52" s="99" t="s">
        <v>213</v>
      </c>
    </row>
    <row r="53" spans="1:23" ht="17.100000000000001" customHeight="1" x14ac:dyDescent="0.3">
      <c r="A53" s="8" t="s">
        <v>68</v>
      </c>
      <c r="B53" s="9">
        <v>1.0763888888888891E-2</v>
      </c>
      <c r="C53" s="9">
        <v>3.0671296296296297E-3</v>
      </c>
      <c r="D53" s="9">
        <f t="shared" si="17"/>
        <v>6.2624305555555567E-3</v>
      </c>
      <c r="E53" s="10">
        <v>0.58179999999999998</v>
      </c>
      <c r="F53" s="9">
        <f t="shared" si="10"/>
        <v>7.6678240740740743E-4</v>
      </c>
      <c r="G53" s="9">
        <f t="shared" si="11"/>
        <v>8.3499074074074085E-4</v>
      </c>
      <c r="H53" s="9">
        <f t="shared" si="12"/>
        <v>8.6111111111111121E-4</v>
      </c>
      <c r="I53" s="9">
        <f t="shared" si="13"/>
        <v>8.9783950617283953E-4</v>
      </c>
      <c r="J53" s="9">
        <f t="shared" si="14"/>
        <v>9.0759863123993567E-4</v>
      </c>
      <c r="K53" s="9">
        <f t="shared" si="15"/>
        <v>9.4885311447811464E-4</v>
      </c>
      <c r="L53" s="9">
        <f t="shared" si="16"/>
        <v>9.9403659611992969E-4</v>
      </c>
      <c r="M53" s="11">
        <f>Table25711131525233335373941454951535[[#This Row],[Thresh]]</f>
        <v>9.4885311447811464E-4</v>
      </c>
      <c r="N53" s="9">
        <f>Table25711131525233335373941454951535[[#This Row],[T (400)]]*2</f>
        <v>1.8977062289562293E-3</v>
      </c>
      <c r="O53" s="24">
        <f>Table25711131525233335373941454951535[[#This Row],[VO2]]/2</f>
        <v>4.1749537037037043E-4</v>
      </c>
      <c r="P53" s="9">
        <f>Table25711131525233335373941454951535[[#This Row],[VO2 (200)]]*1.5</f>
        <v>6.2624305555555567E-4</v>
      </c>
      <c r="Q53" s="24">
        <f>Table25711131525233335373941454951535[[#This Row],[R]]/2</f>
        <v>3.8339120370370371E-4</v>
      </c>
      <c r="R53" s="9">
        <f>Table25711131525233335373941454951535[[#This Row],[R (200)]]*1.5</f>
        <v>5.7508680555555557E-4</v>
      </c>
      <c r="S53" s="12">
        <f>Table25711131525233335373941454951535[[#This Row],[CV]]</f>
        <v>9.0759863123993567E-4</v>
      </c>
      <c r="T53" s="25">
        <f>Table25711131525233335373941454951535[[#This Row],[…....]]*3</f>
        <v>2.722795893719807E-3</v>
      </c>
      <c r="V53" s="23" t="s">
        <v>34</v>
      </c>
      <c r="W53" s="99"/>
    </row>
    <row r="54" spans="1:23" ht="17.100000000000001" customHeight="1" x14ac:dyDescent="0.3">
      <c r="A54" s="8" t="s">
        <v>97</v>
      </c>
      <c r="B54" s="9">
        <v>1.087962962962963E-2</v>
      </c>
      <c r="C54" s="9">
        <v>3.0671296296296297E-3</v>
      </c>
      <c r="D54" s="9">
        <f t="shared" si="17"/>
        <v>6.3297685185185184E-3</v>
      </c>
      <c r="E54" s="10">
        <v>0.58179999999999998</v>
      </c>
      <c r="F54" s="9">
        <f t="shared" si="10"/>
        <v>7.6678240740740743E-4</v>
      </c>
      <c r="G54" s="9">
        <f t="shared" si="11"/>
        <v>8.4396913580246917E-4</v>
      </c>
      <c r="H54" s="9">
        <f t="shared" si="12"/>
        <v>8.7037037037037042E-4</v>
      </c>
      <c r="I54" s="9">
        <f t="shared" si="13"/>
        <v>9.0749369441125711E-4</v>
      </c>
      <c r="J54" s="9">
        <f t="shared" si="14"/>
        <v>9.173577563070317E-4</v>
      </c>
      <c r="K54" s="9">
        <f t="shared" si="15"/>
        <v>9.5905583613916951E-4</v>
      </c>
      <c r="L54" s="9">
        <f t="shared" si="16"/>
        <v>1.0047251616696062E-3</v>
      </c>
      <c r="M54" s="11">
        <f>Table25711131525233335373941454951535[[#This Row],[Thresh]]</f>
        <v>9.5905583613916951E-4</v>
      </c>
      <c r="N54" s="9">
        <f>Table25711131525233335373941454951535[[#This Row],[T (400)]]*2</f>
        <v>1.918111672278339E-3</v>
      </c>
      <c r="O54" s="24">
        <f>Table25711131525233335373941454951535[[#This Row],[VO2]]/2</f>
        <v>4.2198456790123459E-4</v>
      </c>
      <c r="P54" s="9">
        <f>Table25711131525233335373941454951535[[#This Row],[VO2 (200)]]*1.5</f>
        <v>6.3297685185185191E-4</v>
      </c>
      <c r="Q54" s="24">
        <f>Table25711131525233335373941454951535[[#This Row],[R]]/2</f>
        <v>3.8339120370370371E-4</v>
      </c>
      <c r="R54" s="9">
        <f>Table25711131525233335373941454951535[[#This Row],[R (200)]]*1.5</f>
        <v>5.7508680555555557E-4</v>
      </c>
      <c r="S54" s="12">
        <f>Table25711131525233335373941454951535[[#This Row],[CV]]</f>
        <v>9.173577563070317E-4</v>
      </c>
      <c r="T54" s="25">
        <f>Table25711131525233335373941454951535[[#This Row],[…....]]*3</f>
        <v>2.7520732689210953E-3</v>
      </c>
      <c r="V54" s="23" t="s">
        <v>34</v>
      </c>
      <c r="W54" s="99"/>
    </row>
    <row r="55" spans="1:23" ht="17.100000000000001" customHeight="1" x14ac:dyDescent="0.3">
      <c r="A55" s="8" t="s">
        <v>69</v>
      </c>
      <c r="B55" s="9">
        <v>1.087962962962963E-2</v>
      </c>
      <c r="C55" s="9">
        <v>3.0092592592592588E-3</v>
      </c>
      <c r="D55" s="9">
        <f t="shared" si="17"/>
        <v>6.3297685185185184E-3</v>
      </c>
      <c r="E55" s="10">
        <v>0.58179999999999998</v>
      </c>
      <c r="F55" s="9">
        <f t="shared" si="10"/>
        <v>7.5231481481481471E-4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Table25711131525233335373941454951535[[#This Row],[Thresh]]</f>
        <v>9.5905583613916951E-4</v>
      </c>
      <c r="N55" s="9">
        <f>Table25711131525233335373941454951535[[#This Row],[T (400)]]*2</f>
        <v>1.918111672278339E-3</v>
      </c>
      <c r="O55" s="24">
        <f>Table25711131525233335373941454951535[[#This Row],[VO2]]/2</f>
        <v>4.2198456790123459E-4</v>
      </c>
      <c r="P55" s="9">
        <f>Table25711131525233335373941454951535[[#This Row],[VO2 (200)]]*1.5</f>
        <v>6.3297685185185191E-4</v>
      </c>
      <c r="Q55" s="24">
        <f>Table25711131525233335373941454951535[[#This Row],[R]]/2</f>
        <v>3.7615740740740735E-4</v>
      </c>
      <c r="R55" s="9">
        <f>Table25711131525233335373941454951535[[#This Row],[R (200)]]*1.5</f>
        <v>5.6423611111111106E-4</v>
      </c>
      <c r="S55" s="12">
        <f>Table25711131525233335373941454951535[[#This Row],[CV]]</f>
        <v>9.173577563070317E-4</v>
      </c>
      <c r="T55" s="25">
        <f>Table25711131525233335373941454951535[[#This Row],[…....]]*3</f>
        <v>2.7520732689210953E-3</v>
      </c>
      <c r="V55" s="23" t="s">
        <v>34</v>
      </c>
      <c r="W55" s="99"/>
    </row>
    <row r="56" spans="1:23" ht="17.100000000000001" customHeight="1" x14ac:dyDescent="0.3">
      <c r="A56" s="8" t="s">
        <v>63</v>
      </c>
      <c r="B56" s="9">
        <v>1.0995370370370371E-2</v>
      </c>
      <c r="C56" s="9">
        <v>3.1249999999999997E-3</v>
      </c>
      <c r="D56" s="9">
        <f t="shared" si="17"/>
        <v>6.397106481481481E-3</v>
      </c>
      <c r="E56" s="10">
        <v>0.58179999999999998</v>
      </c>
      <c r="F56" s="9">
        <f t="shared" si="10"/>
        <v>7.8124999999999993E-4</v>
      </c>
      <c r="G56" s="9">
        <f t="shared" si="11"/>
        <v>8.5294753086419749E-4</v>
      </c>
      <c r="H56" s="9">
        <f t="shared" si="12"/>
        <v>8.7962962962962962E-4</v>
      </c>
      <c r="I56" s="9">
        <f t="shared" si="13"/>
        <v>9.171478826496747E-4</v>
      </c>
      <c r="J56" s="9">
        <f t="shared" si="14"/>
        <v>9.2711688137412762E-4</v>
      </c>
      <c r="K56" s="9">
        <f t="shared" si="15"/>
        <v>9.6925855780022438E-4</v>
      </c>
      <c r="L56" s="9">
        <f t="shared" si="16"/>
        <v>1.0154137272192828E-3</v>
      </c>
      <c r="M56" s="11">
        <f>Table25711131525233335373941454951535[[#This Row],[Thresh]]</f>
        <v>9.6925855780022438E-4</v>
      </c>
      <c r="N56" s="9">
        <f>Table25711131525233335373941454951535[[#This Row],[T (400)]]*2</f>
        <v>1.9385171156004488E-3</v>
      </c>
      <c r="O56" s="24">
        <f>Table25711131525233335373941454951535[[#This Row],[VO2]]/2</f>
        <v>4.2647376543209875E-4</v>
      </c>
      <c r="P56" s="9">
        <f>Table25711131525233335373941454951535[[#This Row],[VO2 (200)]]*1.5</f>
        <v>6.3971064814814815E-4</v>
      </c>
      <c r="Q56" s="24">
        <f>Table25711131525233335373941454951535[[#This Row],[R]]/2</f>
        <v>3.9062499999999997E-4</v>
      </c>
      <c r="R56" s="9">
        <f>Table25711131525233335373941454951535[[#This Row],[R (200)]]*1.5</f>
        <v>5.8593749999999998E-4</v>
      </c>
      <c r="S56" s="12">
        <f>Table25711131525233335373941454951535[[#This Row],[CV]]</f>
        <v>9.2711688137412762E-4</v>
      </c>
      <c r="T56" s="25">
        <f>Table25711131525233335373941454951535[[#This Row],[…....]]*3</f>
        <v>2.7813506441223827E-3</v>
      </c>
      <c r="U56" s="28"/>
      <c r="V56" s="23" t="s">
        <v>34</v>
      </c>
      <c r="W56" s="99"/>
    </row>
    <row r="57" spans="1:23" ht="17.100000000000001" customHeight="1" x14ac:dyDescent="0.3">
      <c r="A57" s="8" t="s">
        <v>73</v>
      </c>
      <c r="B57" s="9">
        <v>1.0995370370370371E-2</v>
      </c>
      <c r="C57" s="9">
        <v>3.0671296296296297E-3</v>
      </c>
      <c r="D57" s="9">
        <f t="shared" si="17"/>
        <v>6.397106481481481E-3</v>
      </c>
      <c r="E57" s="10">
        <v>0.58179999999999998</v>
      </c>
      <c r="F57" s="9">
        <f t="shared" si="10"/>
        <v>7.6678240740740743E-4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Table25711131525233335373941454951535[[#This Row],[Thresh]]</f>
        <v>9.6925855780022438E-4</v>
      </c>
      <c r="N57" s="9">
        <f>Table25711131525233335373941454951535[[#This Row],[T (400)]]*2</f>
        <v>1.9385171156004488E-3</v>
      </c>
      <c r="O57" s="24">
        <f>Table25711131525233335373941454951535[[#This Row],[VO2]]/2</f>
        <v>4.2647376543209875E-4</v>
      </c>
      <c r="P57" s="9">
        <f>Table25711131525233335373941454951535[[#This Row],[VO2 (200)]]*1.5</f>
        <v>6.3971064814814815E-4</v>
      </c>
      <c r="Q57" s="24">
        <f>Table25711131525233335373941454951535[[#This Row],[R]]/2</f>
        <v>3.8339120370370371E-4</v>
      </c>
      <c r="R57" s="9">
        <f>Table25711131525233335373941454951535[[#This Row],[R (200)]]*1.5</f>
        <v>5.7508680555555557E-4</v>
      </c>
      <c r="S57" s="12">
        <f>Table25711131525233335373941454951535[[#This Row],[CV]]</f>
        <v>9.2711688137412762E-4</v>
      </c>
      <c r="T57" s="25">
        <f>Table25711131525233335373941454951535[[#This Row],[…....]]*3</f>
        <v>2.7813506441223827E-3</v>
      </c>
      <c r="V57" s="23" t="s">
        <v>34</v>
      </c>
      <c r="W57" s="99"/>
    </row>
    <row r="58" spans="1:23" ht="17.100000000000001" customHeight="1" x14ac:dyDescent="0.3">
      <c r="A58" s="8" t="s">
        <v>98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Table25711131525233335373941454951535[[#This Row],[Thresh]]</f>
        <v>9.7946127946127947E-4</v>
      </c>
      <c r="N58" s="9">
        <f>Table25711131525233335373941454951535[[#This Row],[T (400)]]*2</f>
        <v>1.9589225589225589E-3</v>
      </c>
      <c r="O58" s="24">
        <f>Table25711131525233335373941454951535[[#This Row],[VO2]]/2</f>
        <v>4.3096296296296296E-4</v>
      </c>
      <c r="P58" s="9">
        <f>Table25711131525233335373941454951535[[#This Row],[VO2 (200)]]*1.5</f>
        <v>6.464444444444445E-4</v>
      </c>
      <c r="Q58" s="24">
        <f>Table25711131525233335373941454951535[[#This Row],[R]]/2</f>
        <v>3.9062499999999997E-4</v>
      </c>
      <c r="R58" s="9">
        <f>Table25711131525233335373941454951535[[#This Row],[R (200)]]*1.5</f>
        <v>5.8593749999999998E-4</v>
      </c>
      <c r="S58" s="12">
        <f>Table25711131525233335373941454951535[[#This Row],[CV]]</f>
        <v>9.3687600644122375E-4</v>
      </c>
      <c r="T58" s="25">
        <f>Table25711131525233335373941454951535[[#This Row],[…....]]*3</f>
        <v>2.810628019323671E-3</v>
      </c>
      <c r="V58" s="23" t="s">
        <v>34</v>
      </c>
      <c r="W58" s="99"/>
    </row>
    <row r="59" spans="1:23" ht="17.100000000000001" customHeight="1" x14ac:dyDescent="0.3">
      <c r="A59" s="8" t="s">
        <v>81</v>
      </c>
      <c r="B59" s="9">
        <v>1.1111111111111112E-2</v>
      </c>
      <c r="C59" s="9">
        <v>3.1249999999999997E-3</v>
      </c>
      <c r="D59" s="9">
        <f t="shared" si="17"/>
        <v>6.4644444444444445E-3</v>
      </c>
      <c r="E59" s="10">
        <v>0.58179999999999998</v>
      </c>
      <c r="F59" s="9">
        <f t="shared" si="10"/>
        <v>7.8124999999999993E-4</v>
      </c>
      <c r="G59" s="9">
        <f t="shared" si="11"/>
        <v>8.6192592592592592E-4</v>
      </c>
      <c r="H59" s="9">
        <f t="shared" si="12"/>
        <v>8.8888888888888893E-4</v>
      </c>
      <c r="I59" s="9">
        <f t="shared" si="13"/>
        <v>9.2680207088809239E-4</v>
      </c>
      <c r="J59" s="9">
        <f t="shared" si="14"/>
        <v>9.3687600644122375E-4</v>
      </c>
      <c r="K59" s="9">
        <f t="shared" si="15"/>
        <v>9.7946127946127947E-4</v>
      </c>
      <c r="L59" s="9">
        <f t="shared" si="16"/>
        <v>1.0261022927689596E-3</v>
      </c>
      <c r="M59" s="11">
        <f>Table25711131525233335373941454951535[[#This Row],[Thresh]]</f>
        <v>9.7946127946127947E-4</v>
      </c>
      <c r="N59" s="9">
        <f>Table25711131525233335373941454951535[[#This Row],[T (400)]]*2</f>
        <v>1.9589225589225589E-3</v>
      </c>
      <c r="O59" s="24">
        <f>Table25711131525233335373941454951535[[#This Row],[VO2]]/2</f>
        <v>4.3096296296296296E-4</v>
      </c>
      <c r="P59" s="9">
        <f>Table25711131525233335373941454951535[[#This Row],[VO2 (200)]]*1.5</f>
        <v>6.464444444444445E-4</v>
      </c>
      <c r="Q59" s="24">
        <f>Table25711131525233335373941454951535[[#This Row],[R]]/2</f>
        <v>3.9062499999999997E-4</v>
      </c>
      <c r="R59" s="9">
        <f>Table25711131525233335373941454951535[[#This Row],[R (200)]]*1.5</f>
        <v>5.8593749999999998E-4</v>
      </c>
      <c r="S59" s="12">
        <f>Table25711131525233335373941454951535[[#This Row],[CV]]</f>
        <v>9.3687600644122375E-4</v>
      </c>
      <c r="T59" s="25">
        <f>Table25711131525233335373941454951535[[#This Row],[…....]]*3</f>
        <v>2.810628019323671E-3</v>
      </c>
      <c r="V59" s="23" t="s">
        <v>34</v>
      </c>
      <c r="W59" s="99"/>
    </row>
    <row r="60" spans="1:23" ht="17.100000000000001" customHeight="1" x14ac:dyDescent="0.3">
      <c r="A60" s="8" t="s">
        <v>82</v>
      </c>
      <c r="B60" s="9">
        <v>1.1226851851851854E-2</v>
      </c>
      <c r="C60" s="9">
        <v>3.2407407407407406E-3</v>
      </c>
      <c r="D60" s="9">
        <f t="shared" si="17"/>
        <v>6.5317824074074089E-3</v>
      </c>
      <c r="E60" s="10">
        <v>0.58179999999999998</v>
      </c>
      <c r="F60" s="9">
        <f t="shared" si="10"/>
        <v>8.1018518518518516E-4</v>
      </c>
      <c r="G60" s="9">
        <f t="shared" si="11"/>
        <v>8.7090432098765457E-4</v>
      </c>
      <c r="H60" s="9">
        <f t="shared" si="12"/>
        <v>8.9814814814814835E-4</v>
      </c>
      <c r="I60" s="9">
        <f t="shared" si="13"/>
        <v>9.3645625912651019E-4</v>
      </c>
      <c r="J60" s="9">
        <f t="shared" si="14"/>
        <v>9.4663513150832011E-4</v>
      </c>
      <c r="K60" s="9">
        <f t="shared" si="15"/>
        <v>9.8966400112233477E-4</v>
      </c>
      <c r="L60" s="9">
        <f t="shared" si="16"/>
        <v>1.0367908583186363E-3</v>
      </c>
      <c r="M60" s="11">
        <f>Table25711131525233335373941454951535[[#This Row],[Thresh]]</f>
        <v>9.8966400112233477E-4</v>
      </c>
      <c r="N60" s="9">
        <f>Table25711131525233335373941454951535[[#This Row],[T (400)]]*2</f>
        <v>1.9793280022446695E-3</v>
      </c>
      <c r="O60" s="24">
        <f>Table25711131525233335373941454951535[[#This Row],[VO2]]/2</f>
        <v>4.3545216049382728E-4</v>
      </c>
      <c r="P60" s="9">
        <f>Table25711131525233335373941454951535[[#This Row],[VO2 (200)]]*1.5</f>
        <v>6.5317824074074095E-4</v>
      </c>
      <c r="Q60" s="24">
        <f>Table25711131525233335373941454951535[[#This Row],[R]]/2</f>
        <v>4.0509259259259258E-4</v>
      </c>
      <c r="R60" s="9">
        <f>Table25711131525233335373941454951535[[#This Row],[R (200)]]*1.5</f>
        <v>6.076388888888889E-4</v>
      </c>
      <c r="S60" s="12">
        <f>Table25711131525233335373941454951535[[#This Row],[CV]]</f>
        <v>9.4663513150832011E-4</v>
      </c>
      <c r="T60" s="25">
        <f>Table25711131525233335373941454951535[[#This Row],[…....]]*3</f>
        <v>2.8399053945249602E-3</v>
      </c>
      <c r="V60" s="23" t="s">
        <v>34</v>
      </c>
      <c r="W60" s="99"/>
    </row>
    <row r="61" spans="1:23" ht="17.100000000000001" customHeight="1" x14ac:dyDescent="0.3">
      <c r="A61" s="8" t="s">
        <v>99</v>
      </c>
      <c r="B61" s="9">
        <v>1.1458333333333334E-2</v>
      </c>
      <c r="C61" s="9">
        <v>3.2407407407407406E-3</v>
      </c>
      <c r="D61" s="9">
        <f t="shared" si="17"/>
        <v>6.6664583333333333E-3</v>
      </c>
      <c r="E61" s="10">
        <v>0.58179999999999998</v>
      </c>
      <c r="F61" s="9">
        <f t="shared" si="10"/>
        <v>8.1018518518518516E-4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Table25711131525233335373941454951535[[#This Row],[Thresh]]</f>
        <v>1.0100694444444445E-3</v>
      </c>
      <c r="N61" s="9">
        <f>Table25711131525233335373941454951535[[#This Row],[T (400)]]*2</f>
        <v>2.020138888888889E-3</v>
      </c>
      <c r="O61" s="24">
        <f>Table25711131525233335373941454951535[[#This Row],[VO2]]/2</f>
        <v>4.4443055555555555E-4</v>
      </c>
      <c r="P61" s="9">
        <f>Table25711131525233335373941454951535[[#This Row],[VO2 (200)]]*1.5</f>
        <v>6.6664583333333333E-4</v>
      </c>
      <c r="Q61" s="24">
        <f>Table25711131525233335373941454951535[[#This Row],[R]]/2</f>
        <v>4.0509259259259258E-4</v>
      </c>
      <c r="R61" s="9">
        <f>Table25711131525233335373941454951535[[#This Row],[R (200)]]*1.5</f>
        <v>6.076388888888889E-4</v>
      </c>
      <c r="S61" s="12">
        <f>Table25711131525233335373941454951535[[#This Row],[CV]]</f>
        <v>9.6615338164251206E-4</v>
      </c>
      <c r="T61" s="25">
        <f>Table25711131525233335373941454951535[[#This Row],[…....]]*3</f>
        <v>2.8984601449275364E-3</v>
      </c>
      <c r="V61" s="23" t="s">
        <v>34</v>
      </c>
      <c r="W61" s="99"/>
    </row>
    <row r="62" spans="1:23" ht="17.100000000000001" customHeight="1" x14ac:dyDescent="0.3">
      <c r="A62" s="8" t="s">
        <v>83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Table25711131525233335373941454951535[[#This Row],[Thresh]]</f>
        <v>1.0508803310886646E-3</v>
      </c>
      <c r="N62" s="9">
        <f>Table25711131525233335373941454951535[[#This Row],[T (400)]]*2</f>
        <v>2.1017606621773293E-3</v>
      </c>
      <c r="O62" s="24">
        <f>Table25711131525233335373941454951535[[#This Row],[VO2]]/2</f>
        <v>4.6238734567901241E-4</v>
      </c>
      <c r="P62" s="9">
        <f>Table25711131525233335373941454951535[[#This Row],[VO2 (200)]]*1.5</f>
        <v>6.9358101851851861E-4</v>
      </c>
      <c r="Q62" s="24">
        <f>Table25711131525233335373941454951535[[#This Row],[R]]/2</f>
        <v>4.3402777777777775E-4</v>
      </c>
      <c r="R62" s="9">
        <f>Table25711131525233335373941454951535[[#This Row],[R (200)]]*1.5</f>
        <v>6.5104166666666663E-4</v>
      </c>
      <c r="S62" s="12">
        <f>Table25711131525233335373941454951535[[#This Row],[CV]]</f>
        <v>1.0051898819108964E-3</v>
      </c>
      <c r="T62" s="25">
        <f>Table25711131525233335373941454951535[[#This Row],[…....]]*3</f>
        <v>3.0155696457326892E-3</v>
      </c>
      <c r="V62" s="23" t="s">
        <v>34</v>
      </c>
      <c r="W62" s="99"/>
    </row>
    <row r="63" spans="1:23" ht="17.100000000000001" customHeight="1" x14ac:dyDescent="0.3">
      <c r="A63" s="8"/>
      <c r="B63" s="9"/>
      <c r="C63" s="9"/>
      <c r="D63" s="9"/>
      <c r="E63" s="10"/>
      <c r="F63" s="9">
        <f t="shared" si="10"/>
        <v>0</v>
      </c>
      <c r="G63" s="9">
        <f t="shared" si="11"/>
        <v>0</v>
      </c>
      <c r="H63" s="9">
        <f t="shared" si="12"/>
        <v>0</v>
      </c>
      <c r="I63" s="9">
        <f t="shared" si="13"/>
        <v>0</v>
      </c>
      <c r="J63" s="9">
        <f t="shared" si="14"/>
        <v>0</v>
      </c>
      <c r="K63" s="9">
        <f t="shared" si="15"/>
        <v>0</v>
      </c>
      <c r="L63" s="9">
        <f t="shared" si="16"/>
        <v>0</v>
      </c>
      <c r="M63" s="11"/>
      <c r="N63" s="9"/>
      <c r="O63" s="24"/>
      <c r="P63" s="9"/>
      <c r="Q63" s="25"/>
      <c r="R63" s="25"/>
      <c r="S63" s="9"/>
      <c r="V63" s="23"/>
      <c r="W63" s="99"/>
    </row>
    <row r="64" spans="1:23" ht="17.100000000000001" customHeight="1" x14ac:dyDescent="0.3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N64" s="9"/>
      <c r="O64" s="24"/>
      <c r="P64" s="25"/>
      <c r="Q64" s="25"/>
      <c r="R64" s="25"/>
      <c r="S64" s="25"/>
      <c r="V64" s="23"/>
      <c r="W64" s="99"/>
    </row>
    <row r="65" spans="1:23" ht="17.100000000000001" customHeight="1" x14ac:dyDescent="0.3">
      <c r="A65" s="8" t="s">
        <v>100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10"/>
        <v>7.0312499999999987E-4</v>
      </c>
      <c r="G65" s="9">
        <f t="shared" si="11"/>
        <v>7.5867438271604926E-4</v>
      </c>
      <c r="H65" s="9">
        <f t="shared" si="12"/>
        <v>7.8240740740740734E-4</v>
      </c>
      <c r="I65" s="9">
        <f t="shared" si="13"/>
        <v>8.1577890614628948E-4</v>
      </c>
      <c r="J65" s="9">
        <f t="shared" si="14"/>
        <v>8.2464606816961877E-4</v>
      </c>
      <c r="K65" s="9">
        <f t="shared" si="15"/>
        <v>8.6212998035914683E-4</v>
      </c>
      <c r="L65" s="9">
        <f t="shared" si="16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34</v>
      </c>
      <c r="W65" s="99"/>
    </row>
    <row r="66" spans="1:23" ht="17.100000000000001" customHeight="1" thickBot="1" x14ac:dyDescent="0.35">
      <c r="A66" s="8" t="s">
        <v>84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10"/>
        <v>7.233796296296297E-4</v>
      </c>
      <c r="G66" s="9">
        <f t="shared" si="11"/>
        <v>7.7663117283950612E-4</v>
      </c>
      <c r="H66" s="9">
        <f t="shared" si="12"/>
        <v>8.0092592592592585E-4</v>
      </c>
      <c r="I66" s="9">
        <f t="shared" si="13"/>
        <v>8.3508728262312486E-4</v>
      </c>
      <c r="J66" s="9">
        <f t="shared" si="14"/>
        <v>8.4416431830381094E-4</v>
      </c>
      <c r="K66" s="9">
        <f t="shared" si="15"/>
        <v>8.825354236812569E-4</v>
      </c>
      <c r="L66" s="9">
        <f t="shared" si="16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34</v>
      </c>
      <c r="W66" s="100"/>
    </row>
    <row r="67" spans="1:23" ht="17.100000000000001" customHeight="1" x14ac:dyDescent="0.3">
      <c r="A67" s="14" t="s">
        <v>201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13</v>
      </c>
      <c r="O67" s="15" t="s">
        <v>210</v>
      </c>
      <c r="P67" s="15" t="s">
        <v>211</v>
      </c>
      <c r="Q67" s="15" t="s">
        <v>207</v>
      </c>
      <c r="R67" s="15" t="s">
        <v>212</v>
      </c>
      <c r="S67" s="15" t="s">
        <v>18</v>
      </c>
      <c r="T67" s="15" t="s">
        <v>19</v>
      </c>
      <c r="U67" s="15" t="s">
        <v>20</v>
      </c>
      <c r="V67" s="17" t="s">
        <v>21</v>
      </c>
      <c r="W67" s="96"/>
    </row>
    <row r="68" spans="1:23" ht="17.100000000000001" customHeight="1" x14ac:dyDescent="0.3">
      <c r="A68" s="8" t="s">
        <v>101</v>
      </c>
      <c r="B68" s="9">
        <v>1.0127314814814815E-2</v>
      </c>
      <c r="C68" s="9">
        <v>2.9513888888888888E-3</v>
      </c>
      <c r="D68" s="9">
        <f t="shared" ref="D68:D87" si="18">B68*E68</f>
        <v>5.8920717592592592E-3</v>
      </c>
      <c r="E68" s="10">
        <v>0.58179999999999998</v>
      </c>
      <c r="F68" s="9">
        <f t="shared" ref="F68:F93" si="19">C68/4</f>
        <v>7.378472222222222E-4</v>
      </c>
      <c r="G68" s="9">
        <f t="shared" ref="G68:G93" si="20">D68/7.5</f>
        <v>7.8560956790123455E-4</v>
      </c>
      <c r="H68" s="9">
        <f t="shared" ref="H68:H93" si="21">B68/12.5</f>
        <v>8.1018518518518516E-4</v>
      </c>
      <c r="I68" s="9">
        <f t="shared" ref="I68:I93" si="22">G68/0.93</f>
        <v>8.4474147086154245E-4</v>
      </c>
      <c r="J68" s="9">
        <f t="shared" ref="J68:J93" si="23">G68/0.92</f>
        <v>8.5392344337090708E-4</v>
      </c>
      <c r="K68" s="9">
        <f t="shared" ref="K68:K93" si="24">G68/0.88</f>
        <v>8.9273814534231199E-4</v>
      </c>
      <c r="L68" s="9">
        <f t="shared" ref="L68:L93" si="25">G68/0.84</f>
        <v>9.3524948559670779E-4</v>
      </c>
      <c r="M68" s="11">
        <f>Table25711131525233335373941454951535[[#This Row],[Thresh]]</f>
        <v>8.9273814534231199E-4</v>
      </c>
      <c r="N68" s="9">
        <f>Table25711131525233335373941454951535[[#This Row],[T (400)]]*1.5</f>
        <v>1.3391072180134679E-3</v>
      </c>
      <c r="O68" s="24">
        <f>Table25711131525233335373941454951535[[#This Row],[I]]</f>
        <v>8.1018518518518516E-4</v>
      </c>
      <c r="P68" s="9">
        <f>Table25711131525233335373941454951535[[#This Row],[VO2 (200)]]*1.5</f>
        <v>1.2152777777777778E-3</v>
      </c>
      <c r="Q68" s="24">
        <f>Table25711131525233335373941454951535[[#This Row],[CV]]</f>
        <v>8.5392344337090708E-4</v>
      </c>
      <c r="R68" s="9">
        <f>Table25711131525233335373941454951535[[#This Row],[R (200)]]*1.5</f>
        <v>1.2808851650563606E-3</v>
      </c>
      <c r="S68" s="12"/>
      <c r="V68" s="23" t="s">
        <v>26</v>
      </c>
      <c r="W68" s="96"/>
    </row>
    <row r="69" spans="1:23" ht="17.100000000000001" customHeight="1" x14ac:dyDescent="0.3">
      <c r="A69" s="8" t="s">
        <v>102</v>
      </c>
      <c r="B69" s="9">
        <v>1.0127314814814815E-2</v>
      </c>
      <c r="C69" s="9">
        <v>2.9513888888888888E-3</v>
      </c>
      <c r="D69" s="9">
        <f t="shared" si="18"/>
        <v>5.8920717592592592E-3</v>
      </c>
      <c r="E69" s="10">
        <v>0.58179999999999998</v>
      </c>
      <c r="F69" s="9">
        <f t="shared" si="19"/>
        <v>7.378472222222222E-4</v>
      </c>
      <c r="G69" s="9">
        <f t="shared" si="20"/>
        <v>7.8560956790123455E-4</v>
      </c>
      <c r="H69" s="9">
        <f t="shared" si="21"/>
        <v>8.1018518518518516E-4</v>
      </c>
      <c r="I69" s="9">
        <f t="shared" si="22"/>
        <v>8.4474147086154245E-4</v>
      </c>
      <c r="J69" s="9">
        <f t="shared" si="23"/>
        <v>8.5392344337090708E-4</v>
      </c>
      <c r="K69" s="9">
        <f t="shared" si="24"/>
        <v>8.9273814534231199E-4</v>
      </c>
      <c r="L69" s="9">
        <f t="shared" si="25"/>
        <v>9.3524948559670779E-4</v>
      </c>
      <c r="M69" s="11">
        <f>Table25711131525233335373941454951535[[#This Row],[Thresh]]</f>
        <v>8.9273814534231199E-4</v>
      </c>
      <c r="N69" s="9">
        <f>Table25711131525233335373941454951535[[#This Row],[T (400)]]*1.5</f>
        <v>1.3391072180134679E-3</v>
      </c>
      <c r="O69" s="24">
        <f>Table25711131525233335373941454951535[[#This Row],[I]]</f>
        <v>8.1018518518518516E-4</v>
      </c>
      <c r="P69" s="9">
        <f>Table25711131525233335373941454951535[[#This Row],[VO2 (200)]]*1.5</f>
        <v>1.2152777777777778E-3</v>
      </c>
      <c r="Q69" s="24">
        <f>Table25711131525233335373941454951535[[#This Row],[CV]]</f>
        <v>8.5392344337090708E-4</v>
      </c>
      <c r="R69" s="9">
        <f>Table25711131525233335373941454951535[[#This Row],[R (200)]]*1.5</f>
        <v>1.2808851650563606E-3</v>
      </c>
      <c r="S69" s="12"/>
      <c r="V69" s="23" t="s">
        <v>26</v>
      </c>
      <c r="W69" s="96"/>
    </row>
    <row r="70" spans="1:23" ht="17.100000000000001" customHeight="1" x14ac:dyDescent="0.3">
      <c r="A70" s="8" t="s">
        <v>56</v>
      </c>
      <c r="B70" s="9">
        <v>1.0243055555555556E-2</v>
      </c>
      <c r="C70" s="9">
        <v>3.1249999999999997E-3</v>
      </c>
      <c r="D70" s="9">
        <f t="shared" si="18"/>
        <v>5.9594097222222218E-3</v>
      </c>
      <c r="E70" s="10">
        <v>0.58179999999999998</v>
      </c>
      <c r="F70" s="9">
        <f t="shared" si="19"/>
        <v>7.8124999999999993E-4</v>
      </c>
      <c r="G70" s="9">
        <f t="shared" si="20"/>
        <v>7.9458796296296287E-4</v>
      </c>
      <c r="H70" s="9">
        <f t="shared" si="21"/>
        <v>8.1944444444444447E-4</v>
      </c>
      <c r="I70" s="9">
        <f t="shared" si="22"/>
        <v>8.5439565909996003E-4</v>
      </c>
      <c r="J70" s="9">
        <f t="shared" si="23"/>
        <v>8.636825684380031E-4</v>
      </c>
      <c r="K70" s="9">
        <f t="shared" si="24"/>
        <v>9.0294086700336686E-4</v>
      </c>
      <c r="L70" s="9">
        <f t="shared" si="25"/>
        <v>9.4593805114638445E-4</v>
      </c>
      <c r="M70" s="11">
        <f>Table25711131525233335373941454951535[[#This Row],[Thresh]]</f>
        <v>9.0294086700336686E-4</v>
      </c>
      <c r="N70" s="9">
        <f>Table25711131525233335373941454951535[[#This Row],[T (400)]]*1.5</f>
        <v>1.3544113005050503E-3</v>
      </c>
      <c r="O70" s="24">
        <f>Table25711131525233335373941454951535[[#This Row],[I]]</f>
        <v>8.1944444444444447E-4</v>
      </c>
      <c r="P70" s="9">
        <f>Table25711131525233335373941454951535[[#This Row],[VO2 (200)]]*1.5</f>
        <v>1.2291666666666666E-3</v>
      </c>
      <c r="Q70" s="24">
        <f>Table25711131525233335373941454951535[[#This Row],[CV]]</f>
        <v>8.636825684380031E-4</v>
      </c>
      <c r="R70" s="9">
        <f>Table25711131525233335373941454951535[[#This Row],[R (200)]]*1.5</f>
        <v>1.2955238526570047E-3</v>
      </c>
      <c r="S70" s="12"/>
      <c r="V70" s="23" t="s">
        <v>26</v>
      </c>
      <c r="W70" s="96"/>
    </row>
    <row r="71" spans="1:23" ht="17.100000000000001" customHeight="1" x14ac:dyDescent="0.3">
      <c r="A71" s="8" t="s">
        <v>67</v>
      </c>
      <c r="B71" s="9">
        <v>1.0243055555555556E-2</v>
      </c>
      <c r="C71" s="9">
        <v>3.0092592592592588E-3</v>
      </c>
      <c r="D71" s="9">
        <f t="shared" si="18"/>
        <v>5.9594097222222218E-3</v>
      </c>
      <c r="E71" s="10">
        <v>0.58179999999999998</v>
      </c>
      <c r="F71" s="9">
        <f t="shared" si="19"/>
        <v>7.5231481481481471E-4</v>
      </c>
      <c r="G71" s="9">
        <f t="shared" si="20"/>
        <v>7.9458796296296287E-4</v>
      </c>
      <c r="H71" s="9">
        <f t="shared" si="21"/>
        <v>8.1944444444444447E-4</v>
      </c>
      <c r="I71" s="9">
        <f t="shared" si="22"/>
        <v>8.5439565909996003E-4</v>
      </c>
      <c r="J71" s="9">
        <f t="shared" si="23"/>
        <v>8.636825684380031E-4</v>
      </c>
      <c r="K71" s="9">
        <f t="shared" si="24"/>
        <v>9.0294086700336686E-4</v>
      </c>
      <c r="L71" s="9">
        <f t="shared" si="25"/>
        <v>9.4593805114638445E-4</v>
      </c>
      <c r="M71" s="11">
        <f>Table25711131525233335373941454951535[[#This Row],[Thresh]]</f>
        <v>9.0294086700336686E-4</v>
      </c>
      <c r="N71" s="9">
        <f>Table25711131525233335373941454951535[[#This Row],[T (400)]]*1.5</f>
        <v>1.3544113005050503E-3</v>
      </c>
      <c r="O71" s="24">
        <f>Table25711131525233335373941454951535[[#This Row],[I]]</f>
        <v>8.1944444444444447E-4</v>
      </c>
      <c r="P71" s="9">
        <f>Table25711131525233335373941454951535[[#This Row],[VO2 (200)]]*1.5</f>
        <v>1.2291666666666666E-3</v>
      </c>
      <c r="Q71" s="24">
        <f>Table25711131525233335373941454951535[[#This Row],[CV]]</f>
        <v>8.636825684380031E-4</v>
      </c>
      <c r="R71" s="9">
        <f>Table25711131525233335373941454951535[[#This Row],[R (200)]]*1.5</f>
        <v>1.2955238526570047E-3</v>
      </c>
      <c r="S71" s="12"/>
      <c r="V71" s="23" t="s">
        <v>24</v>
      </c>
      <c r="W71" s="96"/>
    </row>
    <row r="72" spans="1:23" ht="17.100000000000001" customHeight="1" x14ac:dyDescent="0.3">
      <c r="A72" s="8" t="s">
        <v>77</v>
      </c>
      <c r="B72" s="9">
        <v>1.0416666666666666E-2</v>
      </c>
      <c r="C72" s="9">
        <v>2.9513888888888888E-3</v>
      </c>
      <c r="D72" s="9">
        <f t="shared" si="18"/>
        <v>6.0604166666666662E-3</v>
      </c>
      <c r="E72" s="10">
        <v>0.58179999999999998</v>
      </c>
      <c r="F72" s="9">
        <f t="shared" si="19"/>
        <v>7.378472222222222E-4</v>
      </c>
      <c r="G72" s="9">
        <f t="shared" si="20"/>
        <v>8.0805555555555546E-4</v>
      </c>
      <c r="H72" s="9">
        <f t="shared" si="21"/>
        <v>8.3333333333333328E-4</v>
      </c>
      <c r="I72" s="9">
        <f t="shared" si="22"/>
        <v>8.6887694145758646E-4</v>
      </c>
      <c r="J72" s="9">
        <f t="shared" si="23"/>
        <v>8.7832125603864715E-4</v>
      </c>
      <c r="K72" s="9">
        <f t="shared" si="24"/>
        <v>9.1824494949494938E-4</v>
      </c>
      <c r="L72" s="9">
        <f t="shared" si="25"/>
        <v>9.6197089947089938E-4</v>
      </c>
      <c r="M72" s="11">
        <f>Table25711131525233335373941454951535[[#This Row],[Thresh]]</f>
        <v>9.1824494949494938E-4</v>
      </c>
      <c r="N72" s="9">
        <f>Table25711131525233335373941454951535[[#This Row],[T (400)]]*1.5</f>
        <v>1.3773674242424242E-3</v>
      </c>
      <c r="O72" s="24">
        <f>Table25711131525233335373941454951535[[#This Row],[I]]</f>
        <v>8.3333333333333328E-4</v>
      </c>
      <c r="P72" s="9">
        <f>Table25711131525233335373941454951535[[#This Row],[VO2 (200)]]*1.5</f>
        <v>1.2499999999999998E-3</v>
      </c>
      <c r="Q72" s="24">
        <f>Table25711131525233335373941454951535[[#This Row],[CV]]</f>
        <v>8.7832125603864715E-4</v>
      </c>
      <c r="R72" s="9">
        <f>Table25711131525233335373941454951535[[#This Row],[R (200)]]*1.5</f>
        <v>1.3174818840579706E-3</v>
      </c>
      <c r="S72" s="12"/>
      <c r="V72" s="23" t="s">
        <v>26</v>
      </c>
      <c r="W72" s="96"/>
    </row>
    <row r="73" spans="1:23" ht="17.100000000000001" customHeight="1" x14ac:dyDescent="0.3">
      <c r="A73" s="8" t="s">
        <v>89</v>
      </c>
      <c r="B73" s="9">
        <v>1.0416666666666666E-2</v>
      </c>
      <c r="C73" s="9">
        <v>2.9513888888888888E-3</v>
      </c>
      <c r="D73" s="9">
        <f t="shared" si="18"/>
        <v>6.0604166666666662E-3</v>
      </c>
      <c r="E73" s="10">
        <v>0.58179999999999998</v>
      </c>
      <c r="F73" s="9">
        <f t="shared" si="19"/>
        <v>7.378472222222222E-4</v>
      </c>
      <c r="G73" s="9">
        <f t="shared" si="20"/>
        <v>8.0805555555555546E-4</v>
      </c>
      <c r="H73" s="9">
        <f t="shared" si="21"/>
        <v>8.3333333333333328E-4</v>
      </c>
      <c r="I73" s="9">
        <f t="shared" si="22"/>
        <v>8.6887694145758646E-4</v>
      </c>
      <c r="J73" s="9">
        <f t="shared" si="23"/>
        <v>8.7832125603864715E-4</v>
      </c>
      <c r="K73" s="9">
        <f t="shared" si="24"/>
        <v>9.1824494949494938E-4</v>
      </c>
      <c r="L73" s="9">
        <f t="shared" si="25"/>
        <v>9.6197089947089938E-4</v>
      </c>
      <c r="M73" s="11">
        <f>Table25711131525233335373941454951535[[#This Row],[Thresh]]</f>
        <v>9.1824494949494938E-4</v>
      </c>
      <c r="N73" s="9">
        <f>Table25711131525233335373941454951535[[#This Row],[T (400)]]*1.5</f>
        <v>1.3773674242424242E-3</v>
      </c>
      <c r="O73" s="24">
        <f>Table25711131525233335373941454951535[[#This Row],[I]]</f>
        <v>8.3333333333333328E-4</v>
      </c>
      <c r="P73" s="9">
        <f>Table25711131525233335373941454951535[[#This Row],[VO2 (200)]]*1.5</f>
        <v>1.2499999999999998E-3</v>
      </c>
      <c r="Q73" s="24">
        <f>Table25711131525233335373941454951535[[#This Row],[CV]]</f>
        <v>8.7832125603864715E-4</v>
      </c>
      <c r="R73" s="9">
        <f>Table25711131525233335373941454951535[[#This Row],[R (200)]]*1.5</f>
        <v>1.3174818840579706E-3</v>
      </c>
      <c r="S73" s="12"/>
      <c r="U73" s="28"/>
      <c r="V73" s="23" t="s">
        <v>26</v>
      </c>
      <c r="W73" s="96"/>
    </row>
    <row r="74" spans="1:23" ht="17.100000000000001" customHeight="1" x14ac:dyDescent="0.3">
      <c r="A74" s="8" t="s">
        <v>57</v>
      </c>
      <c r="B74" s="9">
        <v>1.064814814814815E-2</v>
      </c>
      <c r="C74" s="9">
        <v>3.0092592592592588E-3</v>
      </c>
      <c r="D74" s="9">
        <f t="shared" si="18"/>
        <v>6.1950925925925932E-3</v>
      </c>
      <c r="E74" s="10">
        <v>0.58179999999999998</v>
      </c>
      <c r="F74" s="9">
        <f t="shared" si="19"/>
        <v>7.5231481481481471E-4</v>
      </c>
      <c r="G74" s="9">
        <f t="shared" si="20"/>
        <v>8.2601234567901242E-4</v>
      </c>
      <c r="H74" s="9">
        <f t="shared" si="21"/>
        <v>8.5185185185185201E-4</v>
      </c>
      <c r="I74" s="9">
        <f t="shared" si="22"/>
        <v>8.8818531793442195E-4</v>
      </c>
      <c r="J74" s="9">
        <f t="shared" si="23"/>
        <v>8.9783950617283953E-4</v>
      </c>
      <c r="K74" s="9">
        <f t="shared" si="24"/>
        <v>9.3865039281705955E-4</v>
      </c>
      <c r="L74" s="9">
        <f t="shared" si="25"/>
        <v>9.8334803057025292E-4</v>
      </c>
      <c r="M74" s="11">
        <f>Table25711131525233335373941454951535[[#This Row],[Thresh]]</f>
        <v>9.3865039281705955E-4</v>
      </c>
      <c r="N74" s="9">
        <f>Table25711131525233335373941454951535[[#This Row],[T (400)]]*1.5</f>
        <v>1.4079755892255894E-3</v>
      </c>
      <c r="O74" s="24">
        <f>Table25711131525233335373941454951535[[#This Row],[I]]</f>
        <v>8.5185185185185201E-4</v>
      </c>
      <c r="P74" s="9">
        <f>Table25711131525233335373941454951535[[#This Row],[VO2 (200)]]*1.5</f>
        <v>1.2777777777777781E-3</v>
      </c>
      <c r="Q74" s="24">
        <f>Table25711131525233335373941454951535[[#This Row],[CV]]</f>
        <v>8.9783950617283953E-4</v>
      </c>
      <c r="R74" s="9">
        <f>Table25711131525233335373941454951535[[#This Row],[R (200)]]*1.5</f>
        <v>1.3467592592592594E-3</v>
      </c>
      <c r="S74" s="12"/>
      <c r="V74" s="23" t="s">
        <v>26</v>
      </c>
      <c r="W74" s="96"/>
    </row>
    <row r="75" spans="1:23" ht="17.100000000000001" customHeight="1" x14ac:dyDescent="0.3">
      <c r="A75" s="8" t="s">
        <v>58</v>
      </c>
      <c r="B75" s="9">
        <v>1.064814814814815E-2</v>
      </c>
      <c r="C75" s="9">
        <v>3.1249999999999997E-3</v>
      </c>
      <c r="D75" s="9">
        <f t="shared" si="18"/>
        <v>6.1950925925925932E-3</v>
      </c>
      <c r="E75" s="10">
        <v>0.58179999999999998</v>
      </c>
      <c r="F75" s="9">
        <f t="shared" si="19"/>
        <v>7.8124999999999993E-4</v>
      </c>
      <c r="G75" s="9">
        <f t="shared" si="20"/>
        <v>8.2601234567901242E-4</v>
      </c>
      <c r="H75" s="9">
        <f t="shared" si="21"/>
        <v>8.5185185185185201E-4</v>
      </c>
      <c r="I75" s="9">
        <f t="shared" si="22"/>
        <v>8.8818531793442195E-4</v>
      </c>
      <c r="J75" s="9">
        <f t="shared" si="23"/>
        <v>8.9783950617283953E-4</v>
      </c>
      <c r="K75" s="9">
        <f t="shared" si="24"/>
        <v>9.3865039281705955E-4</v>
      </c>
      <c r="L75" s="9">
        <f t="shared" si="25"/>
        <v>9.8334803057025292E-4</v>
      </c>
      <c r="M75" s="11">
        <f>Table25711131525233335373941454951535[[#This Row],[Thresh]]</f>
        <v>9.3865039281705955E-4</v>
      </c>
      <c r="N75" s="9">
        <f>Table25711131525233335373941454951535[[#This Row],[T (400)]]*1.5</f>
        <v>1.4079755892255894E-3</v>
      </c>
      <c r="O75" s="24">
        <f>Table25711131525233335373941454951535[[#This Row],[I]]</f>
        <v>8.5185185185185201E-4</v>
      </c>
      <c r="P75" s="9">
        <f>Table25711131525233335373941454951535[[#This Row],[VO2 (200)]]*1.5</f>
        <v>1.2777777777777781E-3</v>
      </c>
      <c r="Q75" s="24">
        <f>Table25711131525233335373941454951535[[#This Row],[CV]]</f>
        <v>8.9783950617283953E-4</v>
      </c>
      <c r="R75" s="9">
        <f>Table25711131525233335373941454951535[[#This Row],[R (200)]]*1.5</f>
        <v>1.3467592592592594E-3</v>
      </c>
      <c r="S75" s="12"/>
      <c r="V75" s="23" t="s">
        <v>24</v>
      </c>
      <c r="W75" s="96"/>
    </row>
    <row r="76" spans="1:23" ht="17.100000000000001" customHeight="1" x14ac:dyDescent="0.3">
      <c r="A76" s="8" t="s">
        <v>103</v>
      </c>
      <c r="B76" s="9">
        <v>1.064814814814815E-2</v>
      </c>
      <c r="C76" s="9">
        <v>3.1249999999999997E-3</v>
      </c>
      <c r="D76" s="9">
        <f t="shared" si="18"/>
        <v>6.1950925925925932E-3</v>
      </c>
      <c r="E76" s="10">
        <v>0.58179999999999998</v>
      </c>
      <c r="F76" s="9">
        <f t="shared" si="19"/>
        <v>7.8124999999999993E-4</v>
      </c>
      <c r="G76" s="9">
        <f t="shared" si="20"/>
        <v>8.2601234567901242E-4</v>
      </c>
      <c r="H76" s="9">
        <f t="shared" si="21"/>
        <v>8.5185185185185201E-4</v>
      </c>
      <c r="I76" s="9">
        <f t="shared" si="22"/>
        <v>8.8818531793442195E-4</v>
      </c>
      <c r="J76" s="9">
        <f t="shared" si="23"/>
        <v>8.9783950617283953E-4</v>
      </c>
      <c r="K76" s="9">
        <f t="shared" si="24"/>
        <v>9.3865039281705955E-4</v>
      </c>
      <c r="L76" s="9">
        <f t="shared" si="25"/>
        <v>9.8334803057025292E-4</v>
      </c>
      <c r="M76" s="11">
        <f>Table25711131525233335373941454951535[[#This Row],[Thresh]]</f>
        <v>9.3865039281705955E-4</v>
      </c>
      <c r="N76" s="9">
        <f>Table25711131525233335373941454951535[[#This Row],[T (400)]]*1.5</f>
        <v>1.4079755892255894E-3</v>
      </c>
      <c r="O76" s="24">
        <f>Table25711131525233335373941454951535[[#This Row],[I]]</f>
        <v>8.5185185185185201E-4</v>
      </c>
      <c r="P76" s="9">
        <f>Table25711131525233335373941454951535[[#This Row],[VO2 (200)]]*1.5</f>
        <v>1.2777777777777781E-3</v>
      </c>
      <c r="Q76" s="24">
        <f>Table25711131525233335373941454951535[[#This Row],[CV]]</f>
        <v>8.9783950617283953E-4</v>
      </c>
      <c r="R76" s="9">
        <f>Table25711131525233335373941454951535[[#This Row],[R (200)]]*1.5</f>
        <v>1.3467592592592594E-3</v>
      </c>
      <c r="S76" s="12"/>
      <c r="V76" s="23" t="s">
        <v>24</v>
      </c>
      <c r="W76" s="96"/>
    </row>
    <row r="77" spans="1:23" ht="17.100000000000001" customHeight="1" x14ac:dyDescent="0.3">
      <c r="A77" s="8" t="s">
        <v>59</v>
      </c>
      <c r="B77" s="9">
        <v>1.064814814814815E-2</v>
      </c>
      <c r="C77" s="9">
        <v>3.0671296296296297E-3</v>
      </c>
      <c r="D77" s="9">
        <f t="shared" si="18"/>
        <v>6.1950925925925932E-3</v>
      </c>
      <c r="E77" s="10">
        <v>0.58179999999999998</v>
      </c>
      <c r="F77" s="9">
        <f t="shared" si="19"/>
        <v>7.6678240740740743E-4</v>
      </c>
      <c r="G77" s="9">
        <f t="shared" si="20"/>
        <v>8.2601234567901242E-4</v>
      </c>
      <c r="H77" s="9">
        <f t="shared" si="21"/>
        <v>8.5185185185185201E-4</v>
      </c>
      <c r="I77" s="9">
        <f t="shared" si="22"/>
        <v>8.8818531793442195E-4</v>
      </c>
      <c r="J77" s="9">
        <f t="shared" si="23"/>
        <v>8.9783950617283953E-4</v>
      </c>
      <c r="K77" s="9">
        <f t="shared" si="24"/>
        <v>9.3865039281705955E-4</v>
      </c>
      <c r="L77" s="9">
        <f t="shared" si="25"/>
        <v>9.8334803057025292E-4</v>
      </c>
      <c r="M77" s="11">
        <f>Table25711131525233335373941454951535[[#This Row],[Thresh]]</f>
        <v>9.3865039281705955E-4</v>
      </c>
      <c r="N77" s="9">
        <f>Table25711131525233335373941454951535[[#This Row],[T (400)]]*1.5</f>
        <v>1.4079755892255894E-3</v>
      </c>
      <c r="O77" s="24">
        <f>Table25711131525233335373941454951535[[#This Row],[I]]</f>
        <v>8.5185185185185201E-4</v>
      </c>
      <c r="P77" s="9">
        <f>Table25711131525233335373941454951535[[#This Row],[VO2 (200)]]*1.5</f>
        <v>1.2777777777777781E-3</v>
      </c>
      <c r="Q77" s="24">
        <f>Table25711131525233335373941454951535[[#This Row],[CV]]</f>
        <v>8.9783950617283953E-4</v>
      </c>
      <c r="R77" s="9">
        <f>Table25711131525233335373941454951535[[#This Row],[R (200)]]*1.5</f>
        <v>1.3467592592592594E-3</v>
      </c>
      <c r="S77" s="12"/>
      <c r="V77" s="23" t="s">
        <v>24</v>
      </c>
      <c r="W77" s="96"/>
    </row>
    <row r="78" spans="1:23" ht="17.100000000000001" customHeight="1" x14ac:dyDescent="0.3">
      <c r="A78" s="8" t="s">
        <v>92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Table25711131525233335373941454951535[[#This Row],[Thresh]]</f>
        <v>9.3865039281705955E-4</v>
      </c>
      <c r="N78" s="9">
        <f>Table25711131525233335373941454951535[[#This Row],[T (400)]]*1.5</f>
        <v>1.4079755892255894E-3</v>
      </c>
      <c r="O78" s="24">
        <f>Table25711131525233335373941454951535[[#This Row],[I]]</f>
        <v>8.5185185185185201E-4</v>
      </c>
      <c r="P78" s="9">
        <f>Table25711131525233335373941454951535[[#This Row],[VO2 (200)]]*1.5</f>
        <v>1.2777777777777781E-3</v>
      </c>
      <c r="Q78" s="24">
        <f>Table25711131525233335373941454951535[[#This Row],[CV]]</f>
        <v>8.9783950617283953E-4</v>
      </c>
      <c r="R78" s="9">
        <f>Table25711131525233335373941454951535[[#This Row],[R (200)]]*1.5</f>
        <v>1.3467592592592594E-3</v>
      </c>
      <c r="S78" s="12"/>
      <c r="V78" s="23" t="s">
        <v>26</v>
      </c>
      <c r="W78" s="96"/>
    </row>
    <row r="79" spans="1:23" ht="17.100000000000001" customHeight="1" x14ac:dyDescent="0.3">
      <c r="A79" s="8" t="s">
        <v>104</v>
      </c>
      <c r="B79" s="9">
        <v>1.064814814814815E-2</v>
      </c>
      <c r="C79" s="9">
        <v>3.1828703703703702E-3</v>
      </c>
      <c r="D79" s="9">
        <f t="shared" si="18"/>
        <v>6.1950925925925932E-3</v>
      </c>
      <c r="E79" s="10">
        <v>0.58179999999999998</v>
      </c>
      <c r="F79" s="9">
        <f t="shared" si="19"/>
        <v>7.9571759259259255E-4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Table25711131525233335373941454951535[[#This Row],[Thresh]]</f>
        <v>9.3865039281705955E-4</v>
      </c>
      <c r="N79" s="9">
        <f>Table25711131525233335373941454951535[[#This Row],[T (400)]]*1.5</f>
        <v>1.4079755892255894E-3</v>
      </c>
      <c r="O79" s="24">
        <f>Table25711131525233335373941454951535[[#This Row],[I]]</f>
        <v>8.5185185185185201E-4</v>
      </c>
      <c r="P79" s="9">
        <f>Table25711131525233335373941454951535[[#This Row],[VO2 (200)]]*1.5</f>
        <v>1.2777777777777781E-3</v>
      </c>
      <c r="Q79" s="24">
        <f>Table25711131525233335373941454951535[[#This Row],[CV]]</f>
        <v>8.9783950617283953E-4</v>
      </c>
      <c r="R79" s="9">
        <f>Table25711131525233335373941454951535[[#This Row],[R (200)]]*1.5</f>
        <v>1.3467592592592594E-3</v>
      </c>
      <c r="S79" s="12"/>
      <c r="V79" s="23" t="s">
        <v>24</v>
      </c>
      <c r="W79" s="96"/>
    </row>
    <row r="80" spans="1:23" ht="17.100000000000001" customHeight="1" x14ac:dyDescent="0.3">
      <c r="A80" s="8" t="s">
        <v>105</v>
      </c>
      <c r="B80" s="9">
        <v>1.0763888888888891E-2</v>
      </c>
      <c r="C80" s="9">
        <v>3.1249999999999997E-3</v>
      </c>
      <c r="D80" s="9">
        <f t="shared" si="18"/>
        <v>6.2624305555555567E-3</v>
      </c>
      <c r="E80" s="10">
        <v>0.58179999999999998</v>
      </c>
      <c r="F80" s="9">
        <f t="shared" si="19"/>
        <v>7.8124999999999993E-4</v>
      </c>
      <c r="G80" s="9">
        <f t="shared" si="20"/>
        <v>8.3499074074074085E-4</v>
      </c>
      <c r="H80" s="9">
        <f t="shared" si="21"/>
        <v>8.6111111111111121E-4</v>
      </c>
      <c r="I80" s="9">
        <f t="shared" si="22"/>
        <v>8.9783950617283953E-4</v>
      </c>
      <c r="J80" s="9">
        <f t="shared" si="23"/>
        <v>9.0759863123993567E-4</v>
      </c>
      <c r="K80" s="9">
        <f t="shared" si="24"/>
        <v>9.4885311447811464E-4</v>
      </c>
      <c r="L80" s="9">
        <f t="shared" si="25"/>
        <v>9.9403659611992969E-4</v>
      </c>
      <c r="M80" s="11">
        <f>Table25711131525233335373941454951535[[#This Row],[Thresh]]</f>
        <v>9.4885311447811464E-4</v>
      </c>
      <c r="N80" s="9">
        <f>Table25711131525233335373941454951535[[#This Row],[T (400)]]*1.5</f>
        <v>1.4232796717171719E-3</v>
      </c>
      <c r="O80" s="24">
        <f>Table25711131525233335373941454951535[[#This Row],[I]]</f>
        <v>8.6111111111111121E-4</v>
      </c>
      <c r="P80" s="9">
        <f>Table25711131525233335373941454951535[[#This Row],[VO2 (200)]]*1.5</f>
        <v>1.2916666666666669E-3</v>
      </c>
      <c r="Q80" s="24">
        <f>Table25711131525233335373941454951535[[#This Row],[CV]]</f>
        <v>9.0759863123993567E-4</v>
      </c>
      <c r="R80" s="9">
        <f>Table25711131525233335373941454951535[[#This Row],[R (200)]]*1.5</f>
        <v>1.3613979468599035E-3</v>
      </c>
      <c r="S80" s="12"/>
      <c r="V80" s="23" t="s">
        <v>24</v>
      </c>
      <c r="W80" s="96"/>
    </row>
    <row r="81" spans="1:23" ht="17.100000000000001" customHeight="1" x14ac:dyDescent="0.3">
      <c r="A81" s="8" t="s">
        <v>91</v>
      </c>
      <c r="B81" s="9">
        <v>1.0763888888888891E-2</v>
      </c>
      <c r="C81" s="9">
        <v>3.1249999999999997E-3</v>
      </c>
      <c r="D81" s="9">
        <f t="shared" si="18"/>
        <v>6.2624305555555567E-3</v>
      </c>
      <c r="E81" s="10">
        <v>0.58179999999999998</v>
      </c>
      <c r="F81" s="9">
        <f t="shared" si="19"/>
        <v>7.8124999999999993E-4</v>
      </c>
      <c r="G81" s="9">
        <f t="shared" si="20"/>
        <v>8.3499074074074085E-4</v>
      </c>
      <c r="H81" s="9">
        <f t="shared" si="21"/>
        <v>8.6111111111111121E-4</v>
      </c>
      <c r="I81" s="9">
        <f t="shared" si="22"/>
        <v>8.9783950617283953E-4</v>
      </c>
      <c r="J81" s="9">
        <f t="shared" si="23"/>
        <v>9.0759863123993567E-4</v>
      </c>
      <c r="K81" s="9">
        <f t="shared" si="24"/>
        <v>9.4885311447811464E-4</v>
      </c>
      <c r="L81" s="9">
        <f t="shared" si="25"/>
        <v>9.9403659611992969E-4</v>
      </c>
      <c r="M81" s="11">
        <f>Table25711131525233335373941454951535[[#This Row],[Thresh]]</f>
        <v>9.4885311447811464E-4</v>
      </c>
      <c r="N81" s="9">
        <f>Table25711131525233335373941454951535[[#This Row],[T (400)]]*1.5</f>
        <v>1.4232796717171719E-3</v>
      </c>
      <c r="O81" s="24">
        <f>Table25711131525233335373941454951535[[#This Row],[I]]</f>
        <v>8.6111111111111121E-4</v>
      </c>
      <c r="P81" s="9">
        <f>Table25711131525233335373941454951535[[#This Row],[VO2 (200)]]*1.5</f>
        <v>1.2916666666666669E-3</v>
      </c>
      <c r="Q81" s="24">
        <f>Table25711131525233335373941454951535[[#This Row],[CV]]</f>
        <v>9.0759863123993567E-4</v>
      </c>
      <c r="R81" s="9">
        <f>Table25711131525233335373941454951535[[#This Row],[R (200)]]*1.5</f>
        <v>1.3613979468599035E-3</v>
      </c>
      <c r="S81" s="12"/>
      <c r="V81" s="23" t="s">
        <v>26</v>
      </c>
      <c r="W81" s="96"/>
    </row>
    <row r="82" spans="1:23" ht="17.100000000000001" customHeight="1" x14ac:dyDescent="0.3">
      <c r="A82" s="8" t="s">
        <v>106</v>
      </c>
      <c r="B82" s="9">
        <v>1.0763888888888891E-2</v>
      </c>
      <c r="C82" s="9">
        <v>3.1828703703703702E-3</v>
      </c>
      <c r="D82" s="9">
        <f t="shared" si="18"/>
        <v>6.2624305555555567E-3</v>
      </c>
      <c r="E82" s="10">
        <v>0.58179999999999998</v>
      </c>
      <c r="F82" s="9">
        <f t="shared" si="19"/>
        <v>7.9571759259259255E-4</v>
      </c>
      <c r="G82" s="9">
        <f t="shared" si="20"/>
        <v>8.3499074074074085E-4</v>
      </c>
      <c r="H82" s="9">
        <f t="shared" si="21"/>
        <v>8.6111111111111121E-4</v>
      </c>
      <c r="I82" s="9">
        <f t="shared" si="22"/>
        <v>8.9783950617283953E-4</v>
      </c>
      <c r="J82" s="9">
        <f t="shared" si="23"/>
        <v>9.0759863123993567E-4</v>
      </c>
      <c r="K82" s="9">
        <f t="shared" si="24"/>
        <v>9.4885311447811464E-4</v>
      </c>
      <c r="L82" s="9">
        <f t="shared" si="25"/>
        <v>9.9403659611992969E-4</v>
      </c>
      <c r="M82" s="11">
        <f>Table25711131525233335373941454951535[[#This Row],[Thresh]]</f>
        <v>9.4885311447811464E-4</v>
      </c>
      <c r="N82" s="9">
        <f>Table25711131525233335373941454951535[[#This Row],[T (400)]]*1.5</f>
        <v>1.4232796717171719E-3</v>
      </c>
      <c r="O82" s="24">
        <f>Table25711131525233335373941454951535[[#This Row],[I]]</f>
        <v>8.6111111111111121E-4</v>
      </c>
      <c r="P82" s="9">
        <f>Table25711131525233335373941454951535[[#This Row],[VO2 (200)]]*1.5</f>
        <v>1.2916666666666669E-3</v>
      </c>
      <c r="Q82" s="24">
        <f>Table25711131525233335373941454951535[[#This Row],[CV]]</f>
        <v>9.0759863123993567E-4</v>
      </c>
      <c r="R82" s="9">
        <f>Table25711131525233335373941454951535[[#This Row],[R (200)]]*1.5</f>
        <v>1.3613979468599035E-3</v>
      </c>
      <c r="S82" s="12"/>
      <c r="V82" s="23" t="s">
        <v>24</v>
      </c>
      <c r="W82" s="96"/>
    </row>
    <row r="83" spans="1:23" ht="17.100000000000001" customHeight="1" x14ac:dyDescent="0.3">
      <c r="A83" s="8" t="s">
        <v>60</v>
      </c>
      <c r="B83" s="9">
        <v>1.0763888888888891E-2</v>
      </c>
      <c r="C83" s="9">
        <v>3.0092592592592588E-3</v>
      </c>
      <c r="D83" s="9">
        <f t="shared" si="18"/>
        <v>6.2624305555555567E-3</v>
      </c>
      <c r="E83" s="10">
        <v>0.58179999999999998</v>
      </c>
      <c r="F83" s="9">
        <f t="shared" si="19"/>
        <v>7.5231481481481471E-4</v>
      </c>
      <c r="G83" s="9">
        <f t="shared" si="20"/>
        <v>8.3499074074074085E-4</v>
      </c>
      <c r="H83" s="9">
        <f t="shared" si="21"/>
        <v>8.6111111111111121E-4</v>
      </c>
      <c r="I83" s="9">
        <f t="shared" si="22"/>
        <v>8.9783950617283953E-4</v>
      </c>
      <c r="J83" s="9">
        <f t="shared" si="23"/>
        <v>9.0759863123993567E-4</v>
      </c>
      <c r="K83" s="9">
        <f t="shared" si="24"/>
        <v>9.4885311447811464E-4</v>
      </c>
      <c r="L83" s="9">
        <f t="shared" si="25"/>
        <v>9.9403659611992969E-4</v>
      </c>
      <c r="M83" s="11">
        <f>Table25711131525233335373941454951535[[#This Row],[Thresh]]</f>
        <v>9.4885311447811464E-4</v>
      </c>
      <c r="N83" s="9">
        <f>Table25711131525233335373941454951535[[#This Row],[T (400)]]*1.5</f>
        <v>1.4232796717171719E-3</v>
      </c>
      <c r="O83" s="24">
        <f>Table25711131525233335373941454951535[[#This Row],[I]]</f>
        <v>8.6111111111111121E-4</v>
      </c>
      <c r="P83" s="9">
        <f>Table25711131525233335373941454951535[[#This Row],[VO2 (200)]]*1.5</f>
        <v>1.2916666666666669E-3</v>
      </c>
      <c r="Q83" s="24">
        <f>Table25711131525233335373941454951535[[#This Row],[CV]]</f>
        <v>9.0759863123993567E-4</v>
      </c>
      <c r="R83" s="9">
        <f>Table25711131525233335373941454951535[[#This Row],[R (200)]]*1.5</f>
        <v>1.3613979468599035E-3</v>
      </c>
      <c r="S83" s="12"/>
      <c r="V83" s="23" t="s">
        <v>26</v>
      </c>
      <c r="W83" s="96"/>
    </row>
    <row r="84" spans="1:23" ht="17.100000000000001" customHeight="1" x14ac:dyDescent="0.3">
      <c r="A84" s="8" t="s">
        <v>107</v>
      </c>
      <c r="B84" s="9">
        <v>1.0995370370370371E-2</v>
      </c>
      <c r="C84" s="9">
        <v>3.2986111111111111E-3</v>
      </c>
      <c r="D84" s="9">
        <f t="shared" si="18"/>
        <v>6.397106481481481E-3</v>
      </c>
      <c r="E84" s="10">
        <v>0.58179999999999998</v>
      </c>
      <c r="F84" s="9">
        <f t="shared" si="19"/>
        <v>8.2465277777777778E-4</v>
      </c>
      <c r="G84" s="9">
        <f t="shared" si="20"/>
        <v>8.5294753086419749E-4</v>
      </c>
      <c r="H84" s="9">
        <f t="shared" si="21"/>
        <v>8.7962962962962962E-4</v>
      </c>
      <c r="I84" s="9">
        <f t="shared" si="22"/>
        <v>9.171478826496747E-4</v>
      </c>
      <c r="J84" s="9">
        <f t="shared" si="23"/>
        <v>9.2711688137412762E-4</v>
      </c>
      <c r="K84" s="9">
        <f t="shared" si="24"/>
        <v>9.6925855780022438E-4</v>
      </c>
      <c r="L84" s="9">
        <f t="shared" si="25"/>
        <v>1.0154137272192828E-3</v>
      </c>
      <c r="M84" s="11">
        <f>Table25711131525233335373941454951535[[#This Row],[Thresh]]</f>
        <v>9.6925855780022438E-4</v>
      </c>
      <c r="N84" s="9">
        <f>Table25711131525233335373941454951535[[#This Row],[T (400)]]*1.5</f>
        <v>1.4538878367003367E-3</v>
      </c>
      <c r="O84" s="24">
        <f>Table25711131525233335373941454951535[[#This Row],[I]]</f>
        <v>8.7962962962962962E-4</v>
      </c>
      <c r="P84" s="9">
        <f>Table25711131525233335373941454951535[[#This Row],[VO2 (200)]]*1.5</f>
        <v>1.3194444444444445E-3</v>
      </c>
      <c r="Q84" s="24">
        <f>Table25711131525233335373941454951535[[#This Row],[CV]]</f>
        <v>9.2711688137412762E-4</v>
      </c>
      <c r="R84" s="9">
        <f>Table25711131525233335373941454951535[[#This Row],[R (200)]]*1.5</f>
        <v>1.3906753220611914E-3</v>
      </c>
      <c r="S84" s="12"/>
      <c r="V84" s="23" t="s">
        <v>26</v>
      </c>
      <c r="W84" s="96"/>
    </row>
    <row r="85" spans="1:23" ht="17.100000000000001" customHeight="1" x14ac:dyDescent="0.3">
      <c r="A85" s="8" t="s">
        <v>108</v>
      </c>
      <c r="B85" s="9">
        <v>1.0995370370370371E-2</v>
      </c>
      <c r="C85" s="9">
        <v>3.2986111111111111E-3</v>
      </c>
      <c r="D85" s="9">
        <f t="shared" si="18"/>
        <v>6.397106481481481E-3</v>
      </c>
      <c r="E85" s="10">
        <v>0.58179999999999998</v>
      </c>
      <c r="F85" s="9">
        <f t="shared" si="19"/>
        <v>8.2465277777777778E-4</v>
      </c>
      <c r="G85" s="9">
        <f t="shared" si="20"/>
        <v>8.5294753086419749E-4</v>
      </c>
      <c r="H85" s="9">
        <f t="shared" si="21"/>
        <v>8.7962962962962962E-4</v>
      </c>
      <c r="I85" s="9">
        <f t="shared" si="22"/>
        <v>9.171478826496747E-4</v>
      </c>
      <c r="J85" s="9">
        <f t="shared" si="23"/>
        <v>9.2711688137412762E-4</v>
      </c>
      <c r="K85" s="9">
        <f t="shared" si="24"/>
        <v>9.6925855780022438E-4</v>
      </c>
      <c r="L85" s="9">
        <f t="shared" si="25"/>
        <v>1.0154137272192828E-3</v>
      </c>
      <c r="M85" s="11">
        <f>Table25711131525233335373941454951535[[#This Row],[Thresh]]</f>
        <v>9.6925855780022438E-4</v>
      </c>
      <c r="N85" s="9">
        <f>Table25711131525233335373941454951535[[#This Row],[T (400)]]*1.5</f>
        <v>1.4538878367003367E-3</v>
      </c>
      <c r="O85" s="24">
        <f>Table25711131525233335373941454951535[[#This Row],[I]]</f>
        <v>8.7962962962962962E-4</v>
      </c>
      <c r="P85" s="9">
        <f>Table25711131525233335373941454951535[[#This Row],[VO2 (200)]]*1.5</f>
        <v>1.3194444444444445E-3</v>
      </c>
      <c r="Q85" s="24">
        <f>Table25711131525233335373941454951535[[#This Row],[CV]]</f>
        <v>9.2711688137412762E-4</v>
      </c>
      <c r="R85" s="9">
        <f>Table25711131525233335373941454951535[[#This Row],[R (200)]]*1.5</f>
        <v>1.3906753220611914E-3</v>
      </c>
      <c r="S85" s="12"/>
      <c r="V85" s="23" t="s">
        <v>26</v>
      </c>
      <c r="W85" s="101"/>
    </row>
    <row r="86" spans="1:23" ht="17.100000000000001" customHeight="1" x14ac:dyDescent="0.3">
      <c r="A86" s="8" t="s">
        <v>62</v>
      </c>
      <c r="B86" s="9">
        <v>1.0995370370370371E-2</v>
      </c>
      <c r="C86" s="9">
        <v>3.2407407407407406E-3</v>
      </c>
      <c r="D86" s="9">
        <f t="shared" si="18"/>
        <v>6.397106481481481E-3</v>
      </c>
      <c r="E86" s="10">
        <v>0.58179999999999998</v>
      </c>
      <c r="F86" s="9">
        <f t="shared" si="19"/>
        <v>8.1018518518518516E-4</v>
      </c>
      <c r="G86" s="9">
        <f t="shared" si="20"/>
        <v>8.5294753086419749E-4</v>
      </c>
      <c r="H86" s="9">
        <f t="shared" si="21"/>
        <v>8.7962962962962962E-4</v>
      </c>
      <c r="I86" s="9">
        <f t="shared" si="22"/>
        <v>9.171478826496747E-4</v>
      </c>
      <c r="J86" s="9">
        <f t="shared" si="23"/>
        <v>9.2711688137412762E-4</v>
      </c>
      <c r="K86" s="9">
        <f t="shared" si="24"/>
        <v>9.6925855780022438E-4</v>
      </c>
      <c r="L86" s="9">
        <f t="shared" si="25"/>
        <v>1.0154137272192828E-3</v>
      </c>
      <c r="M86" s="11">
        <f>Table25711131525233335373941454951535[[#This Row],[Thresh]]</f>
        <v>9.6925855780022438E-4</v>
      </c>
      <c r="N86" s="9">
        <f>Table25711131525233335373941454951535[[#This Row],[T (400)]]*1.5</f>
        <v>1.4538878367003367E-3</v>
      </c>
      <c r="O86" s="24">
        <f>Table25711131525233335373941454951535[[#This Row],[I]]</f>
        <v>8.7962962962962962E-4</v>
      </c>
      <c r="P86" s="9">
        <f>Table25711131525233335373941454951535[[#This Row],[VO2 (200)]]*1.5</f>
        <v>1.3194444444444445E-3</v>
      </c>
      <c r="Q86" s="24">
        <f>Table25711131525233335373941454951535[[#This Row],[CV]]</f>
        <v>9.2711688137412762E-4</v>
      </c>
      <c r="R86" s="9">
        <f>Table25711131525233335373941454951535[[#This Row],[R (200)]]*1.5</f>
        <v>1.3906753220611914E-3</v>
      </c>
      <c r="S86" s="12"/>
      <c r="V86" s="23" t="s">
        <v>24</v>
      </c>
      <c r="W86" s="101"/>
    </row>
    <row r="87" spans="1:23" ht="17.100000000000001" customHeight="1" x14ac:dyDescent="0.3">
      <c r="A87" s="8" t="s">
        <v>76</v>
      </c>
      <c r="B87" s="9">
        <v>1.1574074074074075E-2</v>
      </c>
      <c r="C87" s="9">
        <v>3.5879629629629629E-3</v>
      </c>
      <c r="D87" s="9">
        <f t="shared" si="18"/>
        <v>6.7337962962962968E-3</v>
      </c>
      <c r="E87" s="10">
        <v>0.58179999999999998</v>
      </c>
      <c r="F87" s="9">
        <f t="shared" si="19"/>
        <v>8.9699074074074073E-4</v>
      </c>
      <c r="G87" s="9">
        <f t="shared" si="20"/>
        <v>8.9783950617283953E-4</v>
      </c>
      <c r="H87" s="9">
        <f t="shared" si="21"/>
        <v>9.2592592592592596E-4</v>
      </c>
      <c r="I87" s="9">
        <f t="shared" si="22"/>
        <v>9.6541882384176294E-4</v>
      </c>
      <c r="J87" s="9">
        <f t="shared" si="23"/>
        <v>9.759125067096082E-4</v>
      </c>
      <c r="K87" s="9">
        <f t="shared" si="24"/>
        <v>1.0202721661054994E-3</v>
      </c>
      <c r="L87" s="9">
        <f t="shared" si="25"/>
        <v>1.0688565549676662E-3</v>
      </c>
      <c r="M87" s="11">
        <f>Table25711131525233335373941454951535[[#This Row],[Thresh]]</f>
        <v>1.0202721661054994E-3</v>
      </c>
      <c r="N87" s="9">
        <f>Table25711131525233335373941454951535[[#This Row],[T (400)]]*1.5</f>
        <v>1.5304082491582492E-3</v>
      </c>
      <c r="O87" s="24">
        <f>Table25711131525233335373941454951535[[#This Row],[I]]</f>
        <v>9.2592592592592596E-4</v>
      </c>
      <c r="P87" s="9">
        <f>Table25711131525233335373941454951535[[#This Row],[VO2 (200)]]*1.5</f>
        <v>1.3888888888888889E-3</v>
      </c>
      <c r="Q87" s="24">
        <f>Table25711131525233335373941454951535[[#This Row],[CV]]</f>
        <v>9.759125067096082E-4</v>
      </c>
      <c r="R87" s="9">
        <f>Table25711131525233335373941454951535[[#This Row],[R (200)]]*1.5</f>
        <v>1.4638687600644123E-3</v>
      </c>
      <c r="S87" s="12"/>
      <c r="V87" s="23" t="s">
        <v>24</v>
      </c>
      <c r="W87" s="101"/>
    </row>
    <row r="88" spans="1:23" ht="17.100000000000001" customHeight="1" x14ac:dyDescent="0.3">
      <c r="A88" s="8"/>
      <c r="B88" s="9"/>
      <c r="C88" s="9"/>
      <c r="D88" s="9"/>
      <c r="E88" s="10"/>
      <c r="F88" s="9">
        <f t="shared" si="19"/>
        <v>0</v>
      </c>
      <c r="G88" s="9">
        <f t="shared" si="20"/>
        <v>0</v>
      </c>
      <c r="H88" s="9">
        <f t="shared" si="21"/>
        <v>0</v>
      </c>
      <c r="I88" s="9">
        <f t="shared" si="22"/>
        <v>0</v>
      </c>
      <c r="J88" s="9">
        <f t="shared" si="23"/>
        <v>0</v>
      </c>
      <c r="K88" s="9">
        <f t="shared" si="24"/>
        <v>0</v>
      </c>
      <c r="L88" s="9">
        <f t="shared" si="25"/>
        <v>0</v>
      </c>
      <c r="M88" s="11"/>
      <c r="P88" s="25"/>
      <c r="Q88" s="25"/>
      <c r="R88" s="25"/>
      <c r="S88" s="25"/>
      <c r="V88" s="23"/>
      <c r="W88" s="101"/>
    </row>
    <row r="89" spans="1:23" ht="17.100000000000001" customHeight="1" x14ac:dyDescent="0.3">
      <c r="A89" s="8"/>
      <c r="B89" s="9"/>
      <c r="C89" s="9"/>
      <c r="D89" s="9">
        <f>B89*E89</f>
        <v>0</v>
      </c>
      <c r="E89" s="10"/>
      <c r="F89" s="9">
        <f t="shared" si="19"/>
        <v>0</v>
      </c>
      <c r="G89" s="9">
        <f t="shared" si="20"/>
        <v>0</v>
      </c>
      <c r="H89" s="9">
        <f t="shared" si="21"/>
        <v>0</v>
      </c>
      <c r="I89" s="9">
        <f t="shared" si="22"/>
        <v>0</v>
      </c>
      <c r="J89" s="9">
        <f t="shared" si="23"/>
        <v>0</v>
      </c>
      <c r="K89" s="9">
        <f t="shared" si="24"/>
        <v>0</v>
      </c>
      <c r="L89" s="9">
        <f t="shared" si="25"/>
        <v>0</v>
      </c>
      <c r="M89" s="11"/>
      <c r="P89" s="25"/>
      <c r="Q89" s="25"/>
      <c r="R89" s="25"/>
      <c r="S89" s="25"/>
      <c r="V89" s="23"/>
      <c r="W89" s="101"/>
    </row>
    <row r="90" spans="1:23" ht="17.100000000000001" customHeight="1" x14ac:dyDescent="0.3">
      <c r="A90" s="8" t="s">
        <v>109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9"/>
        <v>7.8124999999999993E-4</v>
      </c>
      <c r="G90" s="9">
        <f t="shared" si="20"/>
        <v>7.7663117283950612E-4</v>
      </c>
      <c r="H90" s="9">
        <f t="shared" si="21"/>
        <v>8.0092592592592585E-4</v>
      </c>
      <c r="I90" s="9">
        <f t="shared" si="22"/>
        <v>8.3508728262312486E-4</v>
      </c>
      <c r="J90" s="9">
        <f t="shared" si="23"/>
        <v>8.4416431830381094E-4</v>
      </c>
      <c r="K90" s="9">
        <f t="shared" si="24"/>
        <v>8.825354236812569E-4</v>
      </c>
      <c r="L90" s="9">
        <f t="shared" si="25"/>
        <v>9.2456092004703113E-4</v>
      </c>
      <c r="M90" s="11"/>
      <c r="N90" s="9"/>
      <c r="O90" s="24"/>
      <c r="P90" s="9"/>
      <c r="Q90" s="24"/>
      <c r="R90" s="9"/>
      <c r="S90" s="12"/>
      <c r="V90" s="23" t="s">
        <v>26</v>
      </c>
      <c r="W90" s="101"/>
    </row>
    <row r="91" spans="1:23" ht="17.100000000000001" customHeight="1" x14ac:dyDescent="0.3">
      <c r="A91" s="8" t="s">
        <v>110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9"/>
        <v>7.378472222222222E-4</v>
      </c>
      <c r="G91" s="9">
        <f t="shared" si="20"/>
        <v>7.7663117283950612E-4</v>
      </c>
      <c r="H91" s="9">
        <f t="shared" si="21"/>
        <v>8.0092592592592585E-4</v>
      </c>
      <c r="I91" s="9">
        <f t="shared" si="22"/>
        <v>8.3508728262312486E-4</v>
      </c>
      <c r="J91" s="9">
        <f t="shared" si="23"/>
        <v>8.4416431830381094E-4</v>
      </c>
      <c r="K91" s="9">
        <f t="shared" si="24"/>
        <v>8.825354236812569E-4</v>
      </c>
      <c r="L91" s="9">
        <f t="shared" si="25"/>
        <v>9.2456092004703113E-4</v>
      </c>
      <c r="M91" s="11"/>
      <c r="N91" s="9"/>
      <c r="O91" s="24"/>
      <c r="P91" s="9"/>
      <c r="Q91" s="24"/>
      <c r="R91" s="9"/>
      <c r="S91" s="12"/>
      <c r="V91" s="23" t="s">
        <v>24</v>
      </c>
      <c r="W91" s="101"/>
    </row>
    <row r="92" spans="1:23" ht="17.100000000000001" customHeight="1" x14ac:dyDescent="0.3">
      <c r="A92" s="8" t="s">
        <v>111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9"/>
        <v>7.378472222222222E-4</v>
      </c>
      <c r="G92" s="9">
        <f t="shared" si="20"/>
        <v>7.9458796296296287E-4</v>
      </c>
      <c r="H92" s="9">
        <f t="shared" si="21"/>
        <v>8.1944444444444447E-4</v>
      </c>
      <c r="I92" s="9">
        <f t="shared" si="22"/>
        <v>8.5439565909996003E-4</v>
      </c>
      <c r="J92" s="9">
        <f t="shared" si="23"/>
        <v>8.636825684380031E-4</v>
      </c>
      <c r="K92" s="9">
        <f t="shared" si="24"/>
        <v>9.0294086700336686E-4</v>
      </c>
      <c r="L92" s="9">
        <f t="shared" si="25"/>
        <v>9.4593805114638445E-4</v>
      </c>
      <c r="M92" s="11"/>
      <c r="N92" s="9"/>
      <c r="O92" s="24"/>
      <c r="P92" s="9"/>
      <c r="Q92" s="24"/>
      <c r="R92" s="9"/>
      <c r="S92" s="12"/>
      <c r="V92" s="23" t="s">
        <v>24</v>
      </c>
      <c r="W92" s="101"/>
    </row>
    <row r="93" spans="1:23" ht="17.100000000000001" customHeight="1" x14ac:dyDescent="0.3">
      <c r="A93" s="8"/>
      <c r="B93" s="9"/>
      <c r="C93" s="9"/>
      <c r="D93" s="9">
        <f>B93*E93</f>
        <v>0</v>
      </c>
      <c r="E93" s="10"/>
      <c r="F93" s="9">
        <f t="shared" si="19"/>
        <v>0</v>
      </c>
      <c r="G93" s="9">
        <f t="shared" si="20"/>
        <v>0</v>
      </c>
      <c r="H93" s="9">
        <f t="shared" si="21"/>
        <v>0</v>
      </c>
      <c r="I93" s="9">
        <f t="shared" si="22"/>
        <v>0</v>
      </c>
      <c r="J93" s="9">
        <f t="shared" si="23"/>
        <v>0</v>
      </c>
      <c r="K93" s="9">
        <f t="shared" si="24"/>
        <v>0</v>
      </c>
      <c r="L93" s="9">
        <f t="shared" si="25"/>
        <v>0</v>
      </c>
      <c r="M93" s="11"/>
      <c r="P93" s="25"/>
      <c r="Q93" s="25"/>
      <c r="R93" s="25"/>
      <c r="S93" s="25"/>
      <c r="V93" s="23"/>
      <c r="W93" s="101"/>
    </row>
    <row r="94" spans="1:23" ht="17.100000000000001" customHeight="1" x14ac:dyDescent="0.3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96"/>
    </row>
    <row r="95" spans="1:23" ht="17.100000000000001" customHeight="1" x14ac:dyDescent="0.3">
      <c r="A95" s="8"/>
      <c r="B95" s="9"/>
      <c r="C95" s="9"/>
      <c r="D95" s="9">
        <f>B95*E95</f>
        <v>0</v>
      </c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96"/>
    </row>
    <row r="96" spans="1:23" ht="17.100000000000001" customHeight="1" x14ac:dyDescent="0.3">
      <c r="A96" s="8"/>
      <c r="B96" s="9"/>
      <c r="C96" s="9"/>
      <c r="D96" s="9">
        <f>B96*E96</f>
        <v>0</v>
      </c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6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6"/>
    </row>
    <row r="98" spans="1:23" ht="14.4" customHeight="1" x14ac:dyDescent="0.3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6"/>
    </row>
    <row r="99" spans="1:23" ht="15" customHeight="1" thickBot="1" x14ac:dyDescent="0.35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EBBC-8575-4727-BB22-BEDFA6D26526}">
  <sheetPr>
    <pageSetUpPr fitToPage="1"/>
  </sheetPr>
  <dimension ref="A1:W99"/>
  <sheetViews>
    <sheetView tabSelected="1" workbookViewId="0">
      <selection activeCell="W43" sqref="W43:W51"/>
    </sheetView>
  </sheetViews>
  <sheetFormatPr defaultColWidth="8.6640625" defaultRowHeight="14.4" x14ac:dyDescent="0.3"/>
  <cols>
    <col min="1" max="1" width="19.5546875" customWidth="1"/>
    <col min="2" max="2" width="8.6640625" style="29" hidden="1" customWidth="1"/>
    <col min="3" max="3" width="10.109375" hidden="1" customWidth="1"/>
    <col min="4" max="4" width="8.6640625" style="29" hidden="1" customWidth="1"/>
    <col min="5" max="5" width="9.33203125" hidden="1" customWidth="1"/>
    <col min="6" max="6" width="8.6640625" hidden="1" customWidth="1"/>
    <col min="7" max="7" width="9.33203125" hidden="1" customWidth="1"/>
    <col min="8" max="9" width="8.6640625" hidden="1" customWidth="1"/>
    <col min="10" max="10" width="10.6640625" hidden="1" customWidth="1"/>
    <col min="11" max="11" width="11.44140625" hidden="1" customWidth="1"/>
    <col min="12" max="12" width="9.88671875" hidden="1" customWidth="1"/>
    <col min="13" max="19" width="10.109375" customWidth="1"/>
    <col min="20" max="21" width="8.6640625" customWidth="1"/>
    <col min="22" max="22" width="3.109375" customWidth="1"/>
    <col min="23" max="23" width="20.5546875" customWidth="1"/>
  </cols>
  <sheetData>
    <row r="1" spans="1:23" ht="14.4" customHeight="1" x14ac:dyDescent="0.3">
      <c r="A1" s="1" t="s">
        <v>214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15</v>
      </c>
      <c r="N1" s="6" t="s">
        <v>86</v>
      </c>
      <c r="O1" s="6" t="s">
        <v>87</v>
      </c>
      <c r="P1" s="6" t="s">
        <v>88</v>
      </c>
      <c r="Q1" s="6" t="s">
        <v>16</v>
      </c>
      <c r="R1" s="6" t="s">
        <v>17</v>
      </c>
      <c r="S1" s="6" t="s">
        <v>205</v>
      </c>
      <c r="T1" s="6" t="s">
        <v>19</v>
      </c>
      <c r="U1" s="6" t="s">
        <v>20</v>
      </c>
      <c r="V1" s="7" t="s">
        <v>21</v>
      </c>
      <c r="W1" s="98" t="s">
        <v>215</v>
      </c>
    </row>
    <row r="2" spans="1:23" ht="17.100000000000001" customHeight="1" x14ac:dyDescent="0.3">
      <c r="A2" s="8" t="s">
        <v>32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>C2/4</f>
        <v>9.4039351851851847E-4</v>
      </c>
      <c r="G2" s="9">
        <f>D2/7.5</f>
        <v>1.0100694444444445E-3</v>
      </c>
      <c r="H2" s="9">
        <f>B2/12.5</f>
        <v>1.0416666666666667E-3</v>
      </c>
      <c r="I2" s="9">
        <f>G2/0.93</f>
        <v>1.0860961768219832E-3</v>
      </c>
      <c r="J2" s="9">
        <f>G2/0.92</f>
        <v>1.0979015700483092E-3</v>
      </c>
      <c r="K2" s="9">
        <f>G2/0.88</f>
        <v>1.1478061868686869E-3</v>
      </c>
      <c r="L2" s="9">
        <f>G2/0.84</f>
        <v>1.2024636243386244E-3</v>
      </c>
      <c r="M2" s="11">
        <f>Table1461012142422323436384044485052[[#This Row],[R]]/2</f>
        <v>4.7019675925925923E-4</v>
      </c>
      <c r="N2" s="9"/>
      <c r="O2" s="12"/>
      <c r="P2" s="9"/>
      <c r="Q2" s="12"/>
      <c r="R2" s="9"/>
      <c r="S2" s="12"/>
      <c r="T2" s="9"/>
      <c r="U2" s="9"/>
      <c r="V2" s="13" t="s">
        <v>29</v>
      </c>
      <c r="W2" s="127"/>
    </row>
    <row r="3" spans="1:23" ht="17.100000000000001" customHeight="1" x14ac:dyDescent="0.3">
      <c r="A3" s="8" t="s">
        <v>28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>C3/4</f>
        <v>9.8379629629629642E-4</v>
      </c>
      <c r="G3" s="9">
        <f>D3/7.5</f>
        <v>1.0504722222222224E-3</v>
      </c>
      <c r="H3" s="9">
        <f>B3/12.5</f>
        <v>1.0833333333333333E-3</v>
      </c>
      <c r="I3" s="9">
        <f>G3/0.93</f>
        <v>1.1295400238948627E-3</v>
      </c>
      <c r="J3" s="9">
        <f>G3/0.92</f>
        <v>1.1418176328502417E-3</v>
      </c>
      <c r="K3" s="9">
        <f>G3/0.88</f>
        <v>1.1937184343434346E-3</v>
      </c>
      <c r="L3" s="9">
        <f>G3/0.84</f>
        <v>1.2505621693121695E-3</v>
      </c>
      <c r="M3" s="11">
        <f>Table1461012142422323436384044485052[[#This Row],[R]]/2</f>
        <v>4.9189814814814821E-4</v>
      </c>
      <c r="N3" s="9"/>
      <c r="O3" s="12"/>
      <c r="P3" s="9"/>
      <c r="Q3" s="12"/>
      <c r="R3" s="9"/>
      <c r="S3" s="12"/>
      <c r="T3" s="9"/>
      <c r="U3" s="9"/>
      <c r="V3" s="13" t="s">
        <v>29</v>
      </c>
      <c r="W3" s="127"/>
    </row>
    <row r="4" spans="1:23" ht="17.100000000000001" customHeight="1" x14ac:dyDescent="0.3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>C4/4</f>
        <v>9.8379629629629642E-4</v>
      </c>
      <c r="G4" s="9">
        <f>D4/7.5</f>
        <v>1.0504722222222224E-3</v>
      </c>
      <c r="H4" s="9">
        <f>B4/12.5</f>
        <v>1.0833333333333333E-3</v>
      </c>
      <c r="I4" s="9">
        <f>G4/0.93</f>
        <v>1.1295400238948627E-3</v>
      </c>
      <c r="J4" s="9">
        <f>G4/0.92</f>
        <v>1.1418176328502417E-3</v>
      </c>
      <c r="K4" s="9">
        <f>G4/0.88</f>
        <v>1.1937184343434346E-3</v>
      </c>
      <c r="L4" s="9">
        <f>G4/0.84</f>
        <v>1.2505621693121695E-3</v>
      </c>
      <c r="M4" s="11">
        <f>Table1461012142422323436384044485052[[#This Row],[R]]/2</f>
        <v>4.9189814814814821E-4</v>
      </c>
      <c r="N4" s="9"/>
      <c r="O4" s="12"/>
      <c r="P4" s="9"/>
      <c r="Q4" s="12"/>
      <c r="R4" s="9"/>
      <c r="S4" s="12"/>
      <c r="T4" s="9"/>
      <c r="U4" s="9"/>
      <c r="V4" s="13" t="s">
        <v>29</v>
      </c>
      <c r="W4" s="127"/>
    </row>
    <row r="5" spans="1:23" ht="17.100000000000001" customHeight="1" x14ac:dyDescent="0.3">
      <c r="A5" s="8"/>
      <c r="B5" s="9"/>
      <c r="C5" s="9"/>
      <c r="D5" s="9">
        <f t="shared" ref="D5:D33" si="0">B5*E5</f>
        <v>0</v>
      </c>
      <c r="E5" s="10"/>
      <c r="F5" s="9">
        <f t="shared" ref="F5:F33" si="1">C5/4</f>
        <v>0</v>
      </c>
      <c r="G5" s="9">
        <f t="shared" ref="G5:G33" si="2">D5/7.5</f>
        <v>0</v>
      </c>
      <c r="H5" s="9">
        <f t="shared" ref="H5:H33" si="3">B5/12.5</f>
        <v>0</v>
      </c>
      <c r="I5" s="9">
        <f t="shared" ref="I5:I33" si="4">G5/0.93</f>
        <v>0</v>
      </c>
      <c r="J5" s="9">
        <f t="shared" ref="J5:J33" si="5">G5/0.92</f>
        <v>0</v>
      </c>
      <c r="K5" s="9">
        <f t="shared" ref="K5:K33" si="6">G5/0.88</f>
        <v>0</v>
      </c>
      <c r="L5" s="9">
        <f t="shared" ref="L5:L33" si="7">G5/0.84</f>
        <v>0</v>
      </c>
      <c r="M5" s="11"/>
      <c r="N5" s="9"/>
      <c r="O5" s="9"/>
      <c r="P5" s="9"/>
      <c r="Q5" s="12"/>
      <c r="R5" s="9"/>
      <c r="S5" s="12"/>
      <c r="T5" s="9"/>
      <c r="U5" s="9"/>
      <c r="V5" s="13"/>
      <c r="W5" s="127"/>
    </row>
    <row r="6" spans="1:23" ht="17.100000000000001" customHeight="1" x14ac:dyDescent="0.3">
      <c r="A6" s="14"/>
      <c r="B6" s="15"/>
      <c r="C6" s="15"/>
      <c r="D6" s="15">
        <f t="shared" ref="D6:D16" si="8">B6*E6</f>
        <v>0</v>
      </c>
      <c r="E6" s="16"/>
      <c r="F6" s="15">
        <f t="shared" ref="F6:F16" si="9">C6/4</f>
        <v>0</v>
      </c>
      <c r="G6" s="15">
        <f t="shared" ref="G6:G16" si="10">D6/7.5</f>
        <v>0</v>
      </c>
      <c r="H6" s="15">
        <f t="shared" ref="H6:H16" si="11">B6/12.5</f>
        <v>0</v>
      </c>
      <c r="I6" s="15">
        <f t="shared" ref="I6:I16" si="12">G6/0.93</f>
        <v>0</v>
      </c>
      <c r="J6" s="15">
        <f t="shared" ref="J6:J16" si="13">G6/0.92</f>
        <v>0</v>
      </c>
      <c r="K6" s="15">
        <f t="shared" ref="K6:K16" si="14">G6/0.88</f>
        <v>0</v>
      </c>
      <c r="L6" s="15">
        <f t="shared" ref="L6:L16" si="15">G6/0.84</f>
        <v>0</v>
      </c>
      <c r="M6" s="15"/>
      <c r="N6" s="15"/>
      <c r="O6" s="15"/>
      <c r="P6" s="15"/>
      <c r="Q6" s="15"/>
      <c r="R6" s="15"/>
      <c r="S6" s="15"/>
      <c r="T6" s="15"/>
      <c r="U6" s="15"/>
      <c r="V6" s="17"/>
      <c r="W6" s="127"/>
    </row>
    <row r="7" spans="1:23" ht="17.100000000000001" customHeight="1" x14ac:dyDescent="0.3">
      <c r="A7" s="8" t="s">
        <v>25</v>
      </c>
      <c r="B7" s="9">
        <v>1.238425925925926E-2</v>
      </c>
      <c r="C7" s="9">
        <v>3.8194444444444443E-3</v>
      </c>
      <c r="D7" s="9">
        <f t="shared" si="8"/>
        <v>7.2051620370370368E-3</v>
      </c>
      <c r="E7" s="10">
        <v>0.58179999999999998</v>
      </c>
      <c r="F7" s="9">
        <f t="shared" si="9"/>
        <v>9.5486111111111108E-4</v>
      </c>
      <c r="G7" s="9">
        <f t="shared" si="10"/>
        <v>9.6068827160493821E-4</v>
      </c>
      <c r="H7" s="9">
        <f t="shared" si="11"/>
        <v>9.9074074074074082E-4</v>
      </c>
      <c r="I7" s="9">
        <f t="shared" si="12"/>
        <v>1.0329981415106862E-3</v>
      </c>
      <c r="J7" s="9">
        <f t="shared" si="13"/>
        <v>1.0442263821792807E-3</v>
      </c>
      <c r="K7" s="9">
        <f t="shared" si="14"/>
        <v>1.0916912177328843E-3</v>
      </c>
      <c r="L7" s="9">
        <f t="shared" si="15"/>
        <v>1.1436765138154027E-3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26</v>
      </c>
      <c r="W7" s="127"/>
    </row>
    <row r="8" spans="1:23" ht="17.100000000000001" customHeight="1" x14ac:dyDescent="0.3">
      <c r="A8" s="8" t="s">
        <v>23</v>
      </c>
      <c r="B8" s="9">
        <v>1.2499999999999999E-2</v>
      </c>
      <c r="C8" s="9">
        <v>3.7037037037037034E-3</v>
      </c>
      <c r="D8" s="9">
        <f t="shared" si="8"/>
        <v>7.2724999999999995E-3</v>
      </c>
      <c r="E8" s="10">
        <v>0.58179999999999998</v>
      </c>
      <c r="F8" s="9">
        <f t="shared" si="9"/>
        <v>9.2592592592592585E-4</v>
      </c>
      <c r="G8" s="9">
        <f t="shared" si="10"/>
        <v>9.6966666666666664E-4</v>
      </c>
      <c r="H8" s="9">
        <f t="shared" si="11"/>
        <v>1E-3</v>
      </c>
      <c r="I8" s="9">
        <f t="shared" si="12"/>
        <v>1.0426523297491039E-3</v>
      </c>
      <c r="J8" s="9">
        <f t="shared" si="13"/>
        <v>1.0539855072463768E-3</v>
      </c>
      <c r="K8" s="9">
        <f t="shared" si="14"/>
        <v>1.1018939393939394E-3</v>
      </c>
      <c r="L8" s="9">
        <f t="shared" si="15"/>
        <v>1.1543650793650795E-3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24</v>
      </c>
      <c r="W8" s="127"/>
    </row>
    <row r="9" spans="1:23" ht="17.100000000000001" customHeight="1" x14ac:dyDescent="0.3">
      <c r="A9" s="8"/>
      <c r="B9" s="9"/>
      <c r="C9" s="9"/>
      <c r="D9" s="9">
        <f t="shared" si="8"/>
        <v>0</v>
      </c>
      <c r="E9" s="10"/>
      <c r="F9" s="9">
        <f t="shared" si="9"/>
        <v>0</v>
      </c>
      <c r="G9" s="9">
        <f t="shared" si="10"/>
        <v>0</v>
      </c>
      <c r="H9" s="9">
        <f t="shared" si="11"/>
        <v>0</v>
      </c>
      <c r="I9" s="9">
        <f t="shared" si="12"/>
        <v>0</v>
      </c>
      <c r="J9" s="9">
        <f t="shared" si="13"/>
        <v>0</v>
      </c>
      <c r="K9" s="9">
        <f t="shared" si="14"/>
        <v>0</v>
      </c>
      <c r="L9" s="9">
        <f t="shared" si="15"/>
        <v>0</v>
      </c>
      <c r="M9" s="11"/>
      <c r="N9" s="9"/>
      <c r="O9" s="12"/>
      <c r="P9" s="9"/>
      <c r="Q9" s="12"/>
      <c r="R9" s="9"/>
      <c r="S9" s="12"/>
      <c r="T9" s="9"/>
      <c r="U9" s="9"/>
      <c r="V9" s="13"/>
      <c r="W9" s="127"/>
    </row>
    <row r="10" spans="1:23" ht="17.100000000000001" customHeight="1" x14ac:dyDescent="0.3">
      <c r="A10" s="8" t="s">
        <v>39</v>
      </c>
      <c r="B10" s="9">
        <v>1.1689814814814814E-2</v>
      </c>
      <c r="C10" s="9">
        <v>3.3564814814814811E-3</v>
      </c>
      <c r="D10" s="9">
        <f t="shared" si="8"/>
        <v>6.8011342592592585E-3</v>
      </c>
      <c r="E10" s="10">
        <v>0.58179999999999998</v>
      </c>
      <c r="F10" s="9">
        <f t="shared" si="9"/>
        <v>8.3912037037037028E-4</v>
      </c>
      <c r="G10" s="9">
        <f t="shared" si="10"/>
        <v>9.0681790123456785E-4</v>
      </c>
      <c r="H10" s="9">
        <f t="shared" si="11"/>
        <v>9.3518518518518516E-4</v>
      </c>
      <c r="I10" s="9">
        <f t="shared" si="12"/>
        <v>9.7507301208018041E-4</v>
      </c>
      <c r="J10" s="9">
        <f t="shared" si="13"/>
        <v>9.8567163177670412E-4</v>
      </c>
      <c r="K10" s="9">
        <f t="shared" si="14"/>
        <v>1.0304748877665545E-3</v>
      </c>
      <c r="L10" s="9">
        <f t="shared" si="15"/>
        <v>1.0795451205173427E-3</v>
      </c>
      <c r="M10" s="11"/>
      <c r="N10" s="9"/>
      <c r="O10" s="12"/>
      <c r="P10" s="9"/>
      <c r="Q10" s="12"/>
      <c r="R10" s="9"/>
      <c r="S10" s="12"/>
      <c r="T10" s="9"/>
      <c r="U10" s="9"/>
      <c r="V10" s="13"/>
      <c r="W10" s="128" t="s">
        <v>216</v>
      </c>
    </row>
    <row r="11" spans="1:23" ht="17.100000000000001" customHeight="1" x14ac:dyDescent="0.3">
      <c r="A11" s="8" t="s">
        <v>118</v>
      </c>
      <c r="B11" s="9">
        <v>1.238425925925926E-2</v>
      </c>
      <c r="C11" s="9">
        <v>3.5879629629629629E-3</v>
      </c>
      <c r="D11" s="9">
        <f t="shared" si="8"/>
        <v>7.2051620370370368E-3</v>
      </c>
      <c r="E11" s="10">
        <v>0.58179999999999998</v>
      </c>
      <c r="F11" s="9">
        <f t="shared" si="9"/>
        <v>8.9699074074074073E-4</v>
      </c>
      <c r="G11" s="9">
        <f t="shared" si="10"/>
        <v>9.6068827160493821E-4</v>
      </c>
      <c r="H11" s="9">
        <f t="shared" si="11"/>
        <v>9.9074074074074082E-4</v>
      </c>
      <c r="I11" s="9">
        <f t="shared" si="12"/>
        <v>1.0329981415106862E-3</v>
      </c>
      <c r="J11" s="9">
        <f t="shared" si="13"/>
        <v>1.0442263821792807E-3</v>
      </c>
      <c r="K11" s="9">
        <f t="shared" si="14"/>
        <v>1.0916912177328843E-3</v>
      </c>
      <c r="L11" s="9">
        <f t="shared" si="15"/>
        <v>1.1436765138154027E-3</v>
      </c>
      <c r="M11" s="11"/>
      <c r="N11" s="9"/>
      <c r="O11" s="12"/>
      <c r="P11" s="9"/>
      <c r="Q11" s="12"/>
      <c r="R11" s="9"/>
      <c r="S11" s="12"/>
      <c r="T11" s="9"/>
      <c r="U11" s="9"/>
      <c r="V11" s="13"/>
      <c r="W11" s="128"/>
    </row>
    <row r="12" spans="1:23" ht="17.100000000000001" customHeight="1" x14ac:dyDescent="0.3">
      <c r="A12" s="8" t="s">
        <v>33</v>
      </c>
      <c r="B12" s="9">
        <v>1.238425925925926E-2</v>
      </c>
      <c r="C12" s="9">
        <v>3.5879629629629629E-3</v>
      </c>
      <c r="D12" s="9">
        <f t="shared" si="8"/>
        <v>7.2051620370370368E-3</v>
      </c>
      <c r="E12" s="10">
        <v>0.58179999999999998</v>
      </c>
      <c r="F12" s="9">
        <f t="shared" si="9"/>
        <v>8.9699074074074073E-4</v>
      </c>
      <c r="G12" s="9">
        <f t="shared" si="10"/>
        <v>9.6068827160493821E-4</v>
      </c>
      <c r="H12" s="9">
        <f t="shared" si="11"/>
        <v>9.9074074074074082E-4</v>
      </c>
      <c r="I12" s="9">
        <f t="shared" si="12"/>
        <v>1.0329981415106862E-3</v>
      </c>
      <c r="J12" s="9">
        <f t="shared" si="13"/>
        <v>1.0442263821792807E-3</v>
      </c>
      <c r="K12" s="9">
        <f t="shared" si="14"/>
        <v>1.0916912177328843E-3</v>
      </c>
      <c r="L12" s="9">
        <f t="shared" si="15"/>
        <v>1.1436765138154027E-3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28"/>
    </row>
    <row r="13" spans="1:23" ht="17.100000000000001" customHeight="1" x14ac:dyDescent="0.3">
      <c r="A13" s="8" t="s">
        <v>46</v>
      </c>
      <c r="B13" s="9">
        <v>1.1689814814814814E-2</v>
      </c>
      <c r="C13" s="9">
        <v>3.5879629629629629E-3</v>
      </c>
      <c r="D13" s="9">
        <f t="shared" si="8"/>
        <v>6.8011342592592585E-3</v>
      </c>
      <c r="E13" s="10">
        <v>0.58179999999999998</v>
      </c>
      <c r="F13" s="9">
        <f t="shared" si="9"/>
        <v>8.9699074074074073E-4</v>
      </c>
      <c r="G13" s="9">
        <f t="shared" si="10"/>
        <v>9.0681790123456785E-4</v>
      </c>
      <c r="H13" s="9">
        <f t="shared" si="11"/>
        <v>9.3518518518518516E-4</v>
      </c>
      <c r="I13" s="9">
        <f t="shared" si="12"/>
        <v>9.7507301208018041E-4</v>
      </c>
      <c r="J13" s="9">
        <f t="shared" si="13"/>
        <v>9.8567163177670412E-4</v>
      </c>
      <c r="K13" s="9">
        <f t="shared" si="14"/>
        <v>1.0304748877665545E-3</v>
      </c>
      <c r="L13" s="9">
        <f t="shared" si="15"/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/>
      <c r="W13" s="128"/>
    </row>
    <row r="14" spans="1:23" ht="17.100000000000001" customHeight="1" x14ac:dyDescent="0.3">
      <c r="A14" s="8" t="s">
        <v>53</v>
      </c>
      <c r="B14" s="9">
        <v>1.1805555555555555E-2</v>
      </c>
      <c r="C14" s="9">
        <v>3.472222222222222E-3</v>
      </c>
      <c r="D14" s="9">
        <f t="shared" si="8"/>
        <v>6.868472222222222E-3</v>
      </c>
      <c r="E14" s="10">
        <v>0.58179999999999998</v>
      </c>
      <c r="F14" s="9">
        <f t="shared" si="9"/>
        <v>8.6805555555555551E-4</v>
      </c>
      <c r="G14" s="9">
        <f t="shared" si="10"/>
        <v>9.1579629629629628E-4</v>
      </c>
      <c r="H14" s="9">
        <f t="shared" si="11"/>
        <v>9.4444444444444437E-4</v>
      </c>
      <c r="I14" s="9">
        <f t="shared" si="12"/>
        <v>9.8472720031859799E-4</v>
      </c>
      <c r="J14" s="9">
        <f t="shared" si="13"/>
        <v>9.9543075684380036E-4</v>
      </c>
      <c r="K14" s="9">
        <f t="shared" si="14"/>
        <v>1.0406776094276093E-3</v>
      </c>
      <c r="L14" s="9">
        <f t="shared" si="15"/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/>
      <c r="W14" s="128"/>
    </row>
    <row r="15" spans="1:23" ht="17.100000000000001" customHeight="1" x14ac:dyDescent="0.3">
      <c r="A15" s="8" t="s">
        <v>38</v>
      </c>
      <c r="B15" s="9">
        <v>1.1689814814814814E-2</v>
      </c>
      <c r="C15" s="9">
        <v>3.3564814814814811E-3</v>
      </c>
      <c r="D15" s="9">
        <f t="shared" si="8"/>
        <v>6.8011342592592585E-3</v>
      </c>
      <c r="E15" s="10">
        <v>0.58179999999999998</v>
      </c>
      <c r="F15" s="9">
        <f t="shared" si="9"/>
        <v>8.3912037037037028E-4</v>
      </c>
      <c r="G15" s="9">
        <f t="shared" si="10"/>
        <v>9.0681790123456785E-4</v>
      </c>
      <c r="H15" s="9">
        <f t="shared" si="11"/>
        <v>9.3518518518518516E-4</v>
      </c>
      <c r="I15" s="9">
        <f t="shared" si="12"/>
        <v>9.7507301208018041E-4</v>
      </c>
      <c r="J15" s="9">
        <f t="shared" si="13"/>
        <v>9.8567163177670412E-4</v>
      </c>
      <c r="K15" s="9">
        <f t="shared" si="14"/>
        <v>1.0304748877665545E-3</v>
      </c>
      <c r="L15" s="9">
        <f t="shared" si="15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28"/>
    </row>
    <row r="16" spans="1:23" ht="17.100000000000001" customHeight="1" x14ac:dyDescent="0.3">
      <c r="A16" s="8" t="s">
        <v>40</v>
      </c>
      <c r="B16" s="9">
        <v>1.2152777777777778E-2</v>
      </c>
      <c r="C16" s="9">
        <v>3.472222222222222E-3</v>
      </c>
      <c r="D16" s="9">
        <f t="shared" si="8"/>
        <v>7.0704861111111107E-3</v>
      </c>
      <c r="E16" s="10">
        <v>0.58179999999999998</v>
      </c>
      <c r="F16" s="9">
        <f t="shared" si="9"/>
        <v>8.6805555555555551E-4</v>
      </c>
      <c r="G16" s="9">
        <f t="shared" si="10"/>
        <v>9.4273148148148146E-4</v>
      </c>
      <c r="H16" s="9">
        <f t="shared" si="11"/>
        <v>9.7222222222222219E-4</v>
      </c>
      <c r="I16" s="9">
        <f t="shared" si="12"/>
        <v>1.0136897650338511E-3</v>
      </c>
      <c r="J16" s="9">
        <f t="shared" si="13"/>
        <v>1.0247081320450884E-3</v>
      </c>
      <c r="K16" s="9">
        <f t="shared" si="14"/>
        <v>1.0712857744107744E-3</v>
      </c>
      <c r="L16" s="9">
        <f t="shared" si="15"/>
        <v>1.1222993827160494E-3</v>
      </c>
      <c r="M16" s="11"/>
      <c r="N16" s="9"/>
      <c r="O16" s="12"/>
      <c r="P16" s="9"/>
      <c r="Q16" s="12"/>
      <c r="R16" s="9"/>
      <c r="S16" s="12"/>
      <c r="T16" s="9"/>
      <c r="U16" s="9"/>
      <c r="V16" s="13"/>
      <c r="W16" s="128"/>
    </row>
    <row r="17" spans="1:23" ht="17.100000000000001" customHeight="1" x14ac:dyDescent="0.3">
      <c r="A17" s="8" t="s">
        <v>37</v>
      </c>
      <c r="B17" s="9">
        <v>1.238425925925926E-2</v>
      </c>
      <c r="C17" s="9">
        <v>3.5879629629629629E-3</v>
      </c>
      <c r="D17" s="9">
        <f t="shared" si="0"/>
        <v>7.2051620370370368E-3</v>
      </c>
      <c r="E17" s="10">
        <v>0.58179999999999998</v>
      </c>
      <c r="F17" s="9">
        <f t="shared" si="1"/>
        <v>8.9699074074074073E-4</v>
      </c>
      <c r="G17" s="9">
        <f t="shared" si="2"/>
        <v>9.6068827160493821E-4</v>
      </c>
      <c r="H17" s="9">
        <f t="shared" si="3"/>
        <v>9.9074074074074082E-4</v>
      </c>
      <c r="I17" s="9">
        <f t="shared" si="4"/>
        <v>1.0329981415106862E-3</v>
      </c>
      <c r="J17" s="9">
        <f t="shared" si="5"/>
        <v>1.0442263821792807E-3</v>
      </c>
      <c r="K17" s="9">
        <f t="shared" si="6"/>
        <v>1.0916912177328843E-3</v>
      </c>
      <c r="L17" s="9">
        <f t="shared" si="7"/>
        <v>1.1436765138154027E-3</v>
      </c>
      <c r="M17" s="11"/>
      <c r="N17" s="9"/>
      <c r="O17" s="12"/>
      <c r="P17" s="9"/>
      <c r="Q17" s="12"/>
      <c r="R17" s="9"/>
      <c r="S17" s="12"/>
      <c r="T17" s="9"/>
      <c r="U17" s="9"/>
      <c r="V17" s="13"/>
      <c r="W17" s="128"/>
    </row>
    <row r="18" spans="1:23" ht="17.100000000000001" customHeight="1" x14ac:dyDescent="0.3">
      <c r="A18" s="8" t="s">
        <v>49</v>
      </c>
      <c r="B18" s="9">
        <v>1.238425925925926E-2</v>
      </c>
      <c r="C18" s="9">
        <v>3.8194444444444443E-3</v>
      </c>
      <c r="D18" s="9">
        <f t="shared" si="0"/>
        <v>7.2051620370370368E-3</v>
      </c>
      <c r="E18" s="10">
        <v>0.58179999999999998</v>
      </c>
      <c r="F18" s="9">
        <f t="shared" si="1"/>
        <v>9.5486111111111108E-4</v>
      </c>
      <c r="G18" s="9">
        <f t="shared" si="2"/>
        <v>9.6068827160493821E-4</v>
      </c>
      <c r="H18" s="9">
        <f t="shared" si="3"/>
        <v>9.9074074074074082E-4</v>
      </c>
      <c r="I18" s="9">
        <f t="shared" si="4"/>
        <v>1.0329981415106862E-3</v>
      </c>
      <c r="J18" s="9">
        <f t="shared" si="5"/>
        <v>1.0442263821792807E-3</v>
      </c>
      <c r="K18" s="9">
        <f t="shared" si="6"/>
        <v>1.0916912177328843E-3</v>
      </c>
      <c r="L18" s="9">
        <f t="shared" si="7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/>
      <c r="W18" s="128"/>
    </row>
    <row r="19" spans="1:23" ht="17.100000000000001" customHeight="1" x14ac:dyDescent="0.3">
      <c r="A19" s="8" t="s">
        <v>27</v>
      </c>
      <c r="B19" s="9">
        <v>1.238425925925926E-2</v>
      </c>
      <c r="C19" s="9">
        <v>3.8194444444444443E-3</v>
      </c>
      <c r="D19" s="9">
        <f t="shared" si="0"/>
        <v>7.2051620370370368E-3</v>
      </c>
      <c r="E19" s="10">
        <v>0.58179999999999998</v>
      </c>
      <c r="F19" s="9">
        <f t="shared" si="1"/>
        <v>9.5486111111111108E-4</v>
      </c>
      <c r="G19" s="9">
        <f t="shared" si="2"/>
        <v>9.6068827160493821E-4</v>
      </c>
      <c r="H19" s="9">
        <f t="shared" si="3"/>
        <v>9.9074074074074082E-4</v>
      </c>
      <c r="I19" s="9">
        <f t="shared" si="4"/>
        <v>1.0329981415106862E-3</v>
      </c>
      <c r="J19" s="9">
        <f t="shared" si="5"/>
        <v>1.0442263821792807E-3</v>
      </c>
      <c r="K19" s="9">
        <f t="shared" si="6"/>
        <v>1.0916912177328843E-3</v>
      </c>
      <c r="L19" s="9">
        <f t="shared" si="7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28"/>
    </row>
    <row r="20" spans="1:23" ht="17.100000000000001" customHeight="1" x14ac:dyDescent="0.3">
      <c r="A20" s="8" t="s">
        <v>47</v>
      </c>
      <c r="B20" s="9">
        <v>1.2499999999999999E-2</v>
      </c>
      <c r="C20" s="9">
        <v>3.7037037037037034E-3</v>
      </c>
      <c r="D20" s="9">
        <f t="shared" si="0"/>
        <v>7.2724999999999995E-3</v>
      </c>
      <c r="E20" s="10">
        <v>0.58179999999999998</v>
      </c>
      <c r="F20" s="9">
        <f t="shared" si="1"/>
        <v>9.2592592592592585E-4</v>
      </c>
      <c r="G20" s="9">
        <f t="shared" si="2"/>
        <v>9.6966666666666664E-4</v>
      </c>
      <c r="H20" s="9">
        <f t="shared" si="3"/>
        <v>1E-3</v>
      </c>
      <c r="I20" s="9">
        <f t="shared" si="4"/>
        <v>1.0426523297491039E-3</v>
      </c>
      <c r="J20" s="9">
        <f t="shared" si="5"/>
        <v>1.0539855072463768E-3</v>
      </c>
      <c r="K20" s="9">
        <f t="shared" si="6"/>
        <v>1.1018939393939394E-3</v>
      </c>
      <c r="L20" s="9">
        <f t="shared" si="7"/>
        <v>1.1543650793650795E-3</v>
      </c>
      <c r="M20" s="11"/>
      <c r="N20" s="9"/>
      <c r="O20" s="12"/>
      <c r="P20" s="9"/>
      <c r="Q20" s="12"/>
      <c r="R20" s="9"/>
      <c r="S20" s="12"/>
      <c r="T20" s="9"/>
      <c r="U20" s="9"/>
      <c r="V20" s="13"/>
      <c r="W20" s="128"/>
    </row>
    <row r="21" spans="1:23" ht="17.100000000000001" customHeight="1" x14ac:dyDescent="0.3">
      <c r="A21" s="8" t="s">
        <v>30</v>
      </c>
      <c r="B21" s="9">
        <v>1.2499999999999999E-2</v>
      </c>
      <c r="C21" s="9">
        <v>3.9351851851851857E-3</v>
      </c>
      <c r="D21" s="9">
        <f t="shared" si="0"/>
        <v>7.2724999999999995E-3</v>
      </c>
      <c r="E21" s="10">
        <v>0.58179999999999998</v>
      </c>
      <c r="F21" s="9">
        <f t="shared" si="1"/>
        <v>9.8379629629629642E-4</v>
      </c>
      <c r="G21" s="9">
        <f t="shared" si="2"/>
        <v>9.6966666666666664E-4</v>
      </c>
      <c r="H21" s="9">
        <f t="shared" si="3"/>
        <v>1E-3</v>
      </c>
      <c r="I21" s="9">
        <f t="shared" si="4"/>
        <v>1.0426523297491039E-3</v>
      </c>
      <c r="J21" s="9">
        <f t="shared" si="5"/>
        <v>1.0539855072463768E-3</v>
      </c>
      <c r="K21" s="9">
        <f t="shared" si="6"/>
        <v>1.1018939393939394E-3</v>
      </c>
      <c r="L21" s="9">
        <f t="shared" si="7"/>
        <v>1.1543650793650795E-3</v>
      </c>
      <c r="M21" s="11"/>
      <c r="N21" s="9"/>
      <c r="O21" s="12"/>
      <c r="P21" s="9"/>
      <c r="Q21" s="12"/>
      <c r="R21" s="9"/>
      <c r="S21" s="12"/>
      <c r="T21" s="9"/>
      <c r="U21" s="9"/>
      <c r="V21" s="13"/>
      <c r="W21" s="128"/>
    </row>
    <row r="22" spans="1:23" ht="17.100000000000001" customHeight="1" x14ac:dyDescent="0.3">
      <c r="A22" s="8" t="s">
        <v>36</v>
      </c>
      <c r="B22" s="9">
        <v>1.3020833333333334E-2</v>
      </c>
      <c r="C22" s="9">
        <v>3.7615740740740739E-3</v>
      </c>
      <c r="D22" s="9">
        <f t="shared" si="0"/>
        <v>7.5755208333333334E-3</v>
      </c>
      <c r="E22" s="10">
        <v>0.58179999999999998</v>
      </c>
      <c r="F22" s="9">
        <f t="shared" si="1"/>
        <v>9.4039351851851847E-4</v>
      </c>
      <c r="G22" s="9">
        <f t="shared" si="2"/>
        <v>1.0100694444444445E-3</v>
      </c>
      <c r="H22" s="9">
        <f t="shared" si="3"/>
        <v>1.0416666666666667E-3</v>
      </c>
      <c r="I22" s="9">
        <f t="shared" si="4"/>
        <v>1.0860961768219832E-3</v>
      </c>
      <c r="J22" s="9">
        <f t="shared" si="5"/>
        <v>1.0979015700483092E-3</v>
      </c>
      <c r="K22" s="9">
        <f t="shared" si="6"/>
        <v>1.1478061868686869E-3</v>
      </c>
      <c r="L22" s="9">
        <f t="shared" si="7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/>
      <c r="W22" s="128"/>
    </row>
    <row r="23" spans="1:23" ht="17.100000000000001" customHeight="1" x14ac:dyDescent="0.3">
      <c r="A23" s="8" t="s">
        <v>41</v>
      </c>
      <c r="B23" s="9">
        <v>1.3020833333333334E-2</v>
      </c>
      <c r="C23" s="9">
        <v>3.8194444444444443E-3</v>
      </c>
      <c r="D23" s="9">
        <f t="shared" si="0"/>
        <v>7.5755208333333334E-3</v>
      </c>
      <c r="E23" s="10">
        <v>0.58179999999999998</v>
      </c>
      <c r="F23" s="9">
        <f t="shared" si="1"/>
        <v>9.5486111111111108E-4</v>
      </c>
      <c r="G23" s="9">
        <f t="shared" si="2"/>
        <v>1.0100694444444445E-3</v>
      </c>
      <c r="H23" s="9">
        <f t="shared" si="3"/>
        <v>1.0416666666666667E-3</v>
      </c>
      <c r="I23" s="9">
        <f t="shared" si="4"/>
        <v>1.0860961768219832E-3</v>
      </c>
      <c r="J23" s="9">
        <f t="shared" si="5"/>
        <v>1.0979015700483092E-3</v>
      </c>
      <c r="K23" s="9">
        <f t="shared" si="6"/>
        <v>1.1478061868686869E-3</v>
      </c>
      <c r="L23" s="9">
        <f t="shared" si="7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/>
      <c r="W23" s="128"/>
    </row>
    <row r="24" spans="1:23" ht="17.100000000000001" customHeight="1" x14ac:dyDescent="0.3">
      <c r="A24" s="8" t="s">
        <v>42</v>
      </c>
      <c r="B24" s="9">
        <v>1.3541666666666667E-2</v>
      </c>
      <c r="C24" s="9">
        <v>3.9351851851851857E-3</v>
      </c>
      <c r="D24" s="9">
        <f t="shared" si="0"/>
        <v>7.8785416666666674E-3</v>
      </c>
      <c r="E24" s="10">
        <v>0.58179999999999998</v>
      </c>
      <c r="F24" s="9">
        <f t="shared" si="1"/>
        <v>9.8379629629629642E-4</v>
      </c>
      <c r="G24" s="9">
        <f t="shared" si="2"/>
        <v>1.0504722222222224E-3</v>
      </c>
      <c r="H24" s="9">
        <f t="shared" si="3"/>
        <v>1.0833333333333333E-3</v>
      </c>
      <c r="I24" s="9">
        <f t="shared" si="4"/>
        <v>1.1295400238948627E-3</v>
      </c>
      <c r="J24" s="9">
        <f t="shared" si="5"/>
        <v>1.1418176328502417E-3</v>
      </c>
      <c r="K24" s="9">
        <f t="shared" si="6"/>
        <v>1.1937184343434346E-3</v>
      </c>
      <c r="L24" s="9">
        <f t="shared" si="7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/>
      <c r="W24" s="128"/>
    </row>
    <row r="25" spans="1:23" ht="17.100000000000001" customHeight="1" x14ac:dyDescent="0.3">
      <c r="A25" s="8" t="s">
        <v>51</v>
      </c>
      <c r="B25" s="9">
        <v>1.3541666666666667E-2</v>
      </c>
      <c r="C25" s="9">
        <v>4.3981481481481484E-3</v>
      </c>
      <c r="D25" s="9">
        <f t="shared" si="0"/>
        <v>7.8785416666666674E-3</v>
      </c>
      <c r="E25" s="10">
        <v>0.58179999999999998</v>
      </c>
      <c r="F25" s="9">
        <f t="shared" si="1"/>
        <v>1.0995370370370371E-3</v>
      </c>
      <c r="G25" s="9">
        <f t="shared" si="2"/>
        <v>1.0504722222222224E-3</v>
      </c>
      <c r="H25" s="9">
        <f t="shared" si="3"/>
        <v>1.0833333333333333E-3</v>
      </c>
      <c r="I25" s="9">
        <f t="shared" si="4"/>
        <v>1.1295400238948627E-3</v>
      </c>
      <c r="J25" s="9">
        <f t="shared" si="5"/>
        <v>1.1418176328502417E-3</v>
      </c>
      <c r="K25" s="9">
        <f t="shared" si="6"/>
        <v>1.1937184343434346E-3</v>
      </c>
      <c r="L25" s="9">
        <f t="shared" si="7"/>
        <v>1.2505621693121695E-3</v>
      </c>
      <c r="M25" s="11"/>
      <c r="N25" s="9"/>
      <c r="O25" s="12"/>
      <c r="P25" s="9"/>
      <c r="Q25" s="12"/>
      <c r="R25" s="9"/>
      <c r="S25" s="12"/>
      <c r="T25" s="9"/>
      <c r="U25" s="9"/>
      <c r="V25" s="13"/>
      <c r="W25" s="128"/>
    </row>
    <row r="26" spans="1:23" ht="17.100000000000001" customHeight="1" x14ac:dyDescent="0.3">
      <c r="A26" s="8" t="s">
        <v>44</v>
      </c>
      <c r="B26" s="9">
        <v>1.4236111111111111E-2</v>
      </c>
      <c r="C26" s="9">
        <v>4.2824074074074075E-3</v>
      </c>
      <c r="D26" s="9">
        <f t="shared" si="0"/>
        <v>8.2825694444444448E-3</v>
      </c>
      <c r="E26" s="10">
        <v>0.58179999999999998</v>
      </c>
      <c r="F26" s="9">
        <f t="shared" si="1"/>
        <v>1.0706018518518519E-3</v>
      </c>
      <c r="G26" s="9">
        <f t="shared" si="2"/>
        <v>1.1043425925925927E-3</v>
      </c>
      <c r="H26" s="9">
        <f t="shared" si="3"/>
        <v>1.1388888888888889E-3</v>
      </c>
      <c r="I26" s="9">
        <f t="shared" si="4"/>
        <v>1.1874651533253684E-3</v>
      </c>
      <c r="J26" s="9">
        <f t="shared" si="5"/>
        <v>1.2003723832528181E-3</v>
      </c>
      <c r="K26" s="9">
        <f t="shared" si="6"/>
        <v>1.2549347643097644E-3</v>
      </c>
      <c r="L26" s="9">
        <f t="shared" si="7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/>
      <c r="W26" s="128"/>
    </row>
    <row r="27" spans="1:23" ht="17.100000000000001" customHeight="1" x14ac:dyDescent="0.3">
      <c r="A27" s="8" t="s">
        <v>50</v>
      </c>
      <c r="B27" s="9">
        <v>1.4236111111111111E-2</v>
      </c>
      <c r="C27" s="9">
        <v>4.2824074074074075E-3</v>
      </c>
      <c r="D27" s="9">
        <f t="shared" si="0"/>
        <v>8.2825694444444448E-3</v>
      </c>
      <c r="E27" s="10">
        <v>0.58179999999999998</v>
      </c>
      <c r="F27" s="9">
        <f t="shared" si="1"/>
        <v>1.0706018518518519E-3</v>
      </c>
      <c r="G27" s="9">
        <f t="shared" si="2"/>
        <v>1.1043425925925927E-3</v>
      </c>
      <c r="H27" s="9">
        <f t="shared" si="3"/>
        <v>1.1388888888888889E-3</v>
      </c>
      <c r="I27" s="9">
        <f t="shared" si="4"/>
        <v>1.1874651533253684E-3</v>
      </c>
      <c r="J27" s="9">
        <f t="shared" si="5"/>
        <v>1.2003723832528181E-3</v>
      </c>
      <c r="K27" s="9">
        <f t="shared" si="6"/>
        <v>1.2549347643097644E-3</v>
      </c>
      <c r="L27" s="9">
        <f t="shared" si="7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/>
      <c r="W27" s="128"/>
    </row>
    <row r="28" spans="1:23" ht="17.100000000000001" customHeight="1" x14ac:dyDescent="0.3">
      <c r="A28" s="8" t="s">
        <v>45</v>
      </c>
      <c r="B28" s="9">
        <v>1.4236111111111111E-2</v>
      </c>
      <c r="C28" s="9">
        <v>4.2824074074074075E-3</v>
      </c>
      <c r="D28" s="9">
        <f t="shared" si="0"/>
        <v>8.2825694444444448E-3</v>
      </c>
      <c r="E28" s="10">
        <v>0.58179999999999998</v>
      </c>
      <c r="F28" s="9">
        <f t="shared" si="1"/>
        <v>1.0706018518518519E-3</v>
      </c>
      <c r="G28" s="9">
        <f t="shared" si="2"/>
        <v>1.1043425925925927E-3</v>
      </c>
      <c r="H28" s="9">
        <f t="shared" si="3"/>
        <v>1.1388888888888889E-3</v>
      </c>
      <c r="I28" s="9">
        <f t="shared" si="4"/>
        <v>1.1874651533253684E-3</v>
      </c>
      <c r="J28" s="9">
        <f t="shared" si="5"/>
        <v>1.2003723832528181E-3</v>
      </c>
      <c r="K28" s="9">
        <f t="shared" si="6"/>
        <v>1.2549347643097644E-3</v>
      </c>
      <c r="L28" s="9">
        <f t="shared" si="7"/>
        <v>1.3146935626102295E-3</v>
      </c>
      <c r="M28" s="11"/>
      <c r="N28" s="9"/>
      <c r="O28" s="12"/>
      <c r="P28" s="9"/>
      <c r="Q28" s="12"/>
      <c r="R28" s="9"/>
      <c r="S28" s="12"/>
      <c r="T28" s="9"/>
      <c r="U28" s="9"/>
      <c r="V28" s="13"/>
      <c r="W28" s="96"/>
    </row>
    <row r="29" spans="1:23" ht="17.100000000000001" customHeight="1" x14ac:dyDescent="0.3">
      <c r="A29" s="8"/>
      <c r="B29" s="9"/>
      <c r="C29" s="9"/>
      <c r="D29" s="9">
        <f t="shared" si="0"/>
        <v>0</v>
      </c>
      <c r="E29" s="10"/>
      <c r="F29" s="9">
        <f t="shared" si="1"/>
        <v>0</v>
      </c>
      <c r="G29" s="9">
        <f t="shared" si="2"/>
        <v>0</v>
      </c>
      <c r="H29" s="9">
        <f t="shared" si="3"/>
        <v>0</v>
      </c>
      <c r="I29" s="9">
        <f t="shared" si="4"/>
        <v>0</v>
      </c>
      <c r="J29" s="9">
        <f t="shared" si="5"/>
        <v>0</v>
      </c>
      <c r="K29" s="9">
        <f t="shared" si="6"/>
        <v>0</v>
      </c>
      <c r="L29" s="9">
        <f t="shared" si="7"/>
        <v>0</v>
      </c>
      <c r="M29" s="18"/>
      <c r="N29" s="9"/>
      <c r="O29" s="9"/>
      <c r="P29" s="9"/>
      <c r="Q29" s="12"/>
      <c r="R29" s="9"/>
      <c r="S29" s="12"/>
      <c r="T29" s="9"/>
      <c r="U29" s="9"/>
      <c r="V29" s="13"/>
      <c r="W29" s="96"/>
    </row>
    <row r="30" spans="1:23" ht="17.100000000000001" customHeight="1" x14ac:dyDescent="0.3">
      <c r="A30" s="8"/>
      <c r="B30" s="9"/>
      <c r="C30" s="9"/>
      <c r="D30" s="9">
        <f t="shared" si="0"/>
        <v>0</v>
      </c>
      <c r="E30" s="10"/>
      <c r="F30" s="9">
        <f t="shared" si="1"/>
        <v>0</v>
      </c>
      <c r="G30" s="9">
        <f t="shared" si="2"/>
        <v>0</v>
      </c>
      <c r="H30" s="9">
        <f t="shared" si="3"/>
        <v>0</v>
      </c>
      <c r="I30" s="9">
        <f t="shared" si="4"/>
        <v>0</v>
      </c>
      <c r="J30" s="9">
        <f t="shared" si="5"/>
        <v>0</v>
      </c>
      <c r="K30" s="9">
        <f t="shared" si="6"/>
        <v>0</v>
      </c>
      <c r="L30" s="9">
        <f t="shared" si="7"/>
        <v>0</v>
      </c>
      <c r="M30" s="18"/>
      <c r="N30" s="9"/>
      <c r="O30" s="9"/>
      <c r="P30" s="9"/>
      <c r="Q30" s="12"/>
      <c r="R30" s="9"/>
      <c r="S30" s="12"/>
      <c r="T30" s="9"/>
      <c r="U30" s="9"/>
      <c r="V30" s="13"/>
      <c r="W30" s="96"/>
    </row>
    <row r="31" spans="1:23" ht="17.100000000000001" customHeight="1" x14ac:dyDescent="0.3">
      <c r="A31" s="8"/>
      <c r="B31" s="9"/>
      <c r="C31" s="9"/>
      <c r="D31" s="9">
        <f t="shared" si="0"/>
        <v>0</v>
      </c>
      <c r="E31" s="10"/>
      <c r="F31" s="9">
        <f t="shared" si="1"/>
        <v>0</v>
      </c>
      <c r="G31" s="9">
        <f t="shared" si="2"/>
        <v>0</v>
      </c>
      <c r="H31" s="9">
        <f t="shared" si="3"/>
        <v>0</v>
      </c>
      <c r="I31" s="9">
        <f t="shared" si="4"/>
        <v>0</v>
      </c>
      <c r="J31" s="9">
        <f t="shared" si="5"/>
        <v>0</v>
      </c>
      <c r="K31" s="9">
        <f t="shared" si="6"/>
        <v>0</v>
      </c>
      <c r="L31" s="9">
        <f t="shared" si="7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96"/>
    </row>
    <row r="32" spans="1:23" ht="17.100000000000001" customHeight="1" x14ac:dyDescent="0.3">
      <c r="A32" s="8"/>
      <c r="B32" s="9"/>
      <c r="C32" s="9"/>
      <c r="D32" s="9">
        <f t="shared" si="0"/>
        <v>0</v>
      </c>
      <c r="E32" s="10"/>
      <c r="F32" s="9">
        <f t="shared" si="1"/>
        <v>0</v>
      </c>
      <c r="G32" s="9">
        <f t="shared" si="2"/>
        <v>0</v>
      </c>
      <c r="H32" s="9">
        <f t="shared" si="3"/>
        <v>0</v>
      </c>
      <c r="I32" s="9">
        <f t="shared" si="4"/>
        <v>0</v>
      </c>
      <c r="J32" s="9">
        <f t="shared" si="5"/>
        <v>0</v>
      </c>
      <c r="K32" s="9">
        <f t="shared" si="6"/>
        <v>0</v>
      </c>
      <c r="L32" s="9">
        <f t="shared" si="7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96"/>
    </row>
    <row r="33" spans="1:23" ht="15" customHeight="1" thickBot="1" x14ac:dyDescent="0.35">
      <c r="A33" s="8"/>
      <c r="B33" s="9"/>
      <c r="C33" s="9"/>
      <c r="D33" s="9">
        <f t="shared" si="0"/>
        <v>0</v>
      </c>
      <c r="E33" s="10"/>
      <c r="F33" s="9">
        <f t="shared" si="1"/>
        <v>0</v>
      </c>
      <c r="G33" s="9">
        <f t="shared" si="2"/>
        <v>0</v>
      </c>
      <c r="H33" s="9">
        <f t="shared" si="3"/>
        <v>0</v>
      </c>
      <c r="I33" s="9">
        <f t="shared" si="4"/>
        <v>0</v>
      </c>
      <c r="J33" s="9">
        <f t="shared" si="5"/>
        <v>0</v>
      </c>
      <c r="K33" s="9">
        <f t="shared" si="6"/>
        <v>0</v>
      </c>
      <c r="L33" s="9">
        <f t="shared" si="7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97"/>
    </row>
    <row r="34" spans="1:23" ht="15" customHeight="1" x14ac:dyDescent="0.3">
      <c r="A34" s="1" t="s">
        <v>214</v>
      </c>
      <c r="B34" s="19" t="s">
        <v>1</v>
      </c>
      <c r="C34" s="19" t="s">
        <v>2</v>
      </c>
      <c r="D34" s="19" t="s">
        <v>3</v>
      </c>
      <c r="E34" s="20" t="s">
        <v>4</v>
      </c>
      <c r="F34" s="19" t="s">
        <v>5</v>
      </c>
      <c r="G34" s="19" t="s">
        <v>6</v>
      </c>
      <c r="H34" s="19" t="s">
        <v>7</v>
      </c>
      <c r="I34" s="21" t="s">
        <v>8</v>
      </c>
      <c r="J34" s="19" t="s">
        <v>9</v>
      </c>
      <c r="K34" s="19" t="s">
        <v>10</v>
      </c>
      <c r="L34" s="19" t="s">
        <v>11</v>
      </c>
      <c r="M34" s="5" t="s">
        <v>12</v>
      </c>
      <c r="N34" s="6" t="s">
        <v>86</v>
      </c>
      <c r="O34" s="6" t="s">
        <v>87</v>
      </c>
      <c r="P34" s="6" t="s">
        <v>88</v>
      </c>
      <c r="Q34" s="6" t="s">
        <v>16</v>
      </c>
      <c r="R34" s="6" t="s">
        <v>17</v>
      </c>
      <c r="S34" s="6" t="s">
        <v>18</v>
      </c>
      <c r="T34" s="2" t="s">
        <v>19</v>
      </c>
      <c r="U34" s="2" t="s">
        <v>20</v>
      </c>
      <c r="V34" s="22" t="s">
        <v>21</v>
      </c>
      <c r="W34" s="98" t="s">
        <v>215</v>
      </c>
    </row>
    <row r="35" spans="1:23" ht="17.100000000000001" customHeight="1" x14ac:dyDescent="0.3">
      <c r="A35" s="8" t="s">
        <v>71</v>
      </c>
      <c r="B35" s="9">
        <v>1.087962962962963E-2</v>
      </c>
      <c r="C35" s="9">
        <v>3.0092592592592588E-3</v>
      </c>
      <c r="D35" s="9">
        <f>B35*E35</f>
        <v>6.3297685185185184E-3</v>
      </c>
      <c r="E35" s="10">
        <v>0.58179999999999998</v>
      </c>
      <c r="F35" s="9">
        <f>C35/4</f>
        <v>7.5231481481481471E-4</v>
      </c>
      <c r="G35" s="9">
        <f>D35/7.5</f>
        <v>8.4396913580246917E-4</v>
      </c>
      <c r="H35" s="9">
        <f>B35/12.5</f>
        <v>8.7037037037037042E-4</v>
      </c>
      <c r="I35" s="9">
        <f>G35/0.93</f>
        <v>9.0749369441125711E-4</v>
      </c>
      <c r="J35" s="9">
        <f>G35/0.92</f>
        <v>9.173577563070317E-4</v>
      </c>
      <c r="K35" s="9">
        <f>G35/0.88</f>
        <v>9.5905583613916951E-4</v>
      </c>
      <c r="L35" s="9">
        <f>G35/0.84</f>
        <v>1.0047251616696062E-3</v>
      </c>
      <c r="M35" s="11">
        <f>Table2571113152523333537394145495153[[#This Row],[R]]/2</f>
        <v>3.7615740740740735E-4</v>
      </c>
      <c r="N35" s="9"/>
      <c r="O35" s="24"/>
      <c r="P35" s="9"/>
      <c r="Q35" s="24"/>
      <c r="R35" s="9"/>
      <c r="S35" s="12"/>
      <c r="V35" s="23" t="s">
        <v>29</v>
      </c>
      <c r="W35" s="99"/>
    </row>
    <row r="36" spans="1:23" ht="17.100000000000001" customHeight="1" x14ac:dyDescent="0.3">
      <c r="A36" s="8" t="s">
        <v>74</v>
      </c>
      <c r="B36" s="9">
        <v>1.1111111111111112E-2</v>
      </c>
      <c r="C36" s="9">
        <v>3.0671296296296297E-3</v>
      </c>
      <c r="D36" s="9">
        <f>B36*E36</f>
        <v>6.4644444444444445E-3</v>
      </c>
      <c r="E36" s="10">
        <v>0.58179999999999998</v>
      </c>
      <c r="F36" s="9">
        <f>C36/4</f>
        <v>7.6678240740740743E-4</v>
      </c>
      <c r="G36" s="9">
        <f>D36/7.5</f>
        <v>8.6192592592592592E-4</v>
      </c>
      <c r="H36" s="9">
        <f>B36/12.5</f>
        <v>8.8888888888888893E-4</v>
      </c>
      <c r="I36" s="9">
        <f>G36/0.93</f>
        <v>9.2680207088809239E-4</v>
      </c>
      <c r="J36" s="9">
        <f>G36/0.92</f>
        <v>9.3687600644122375E-4</v>
      </c>
      <c r="K36" s="9">
        <f>G36/0.88</f>
        <v>9.7946127946127947E-4</v>
      </c>
      <c r="L36" s="9">
        <f>G36/0.84</f>
        <v>1.0261022927689596E-3</v>
      </c>
      <c r="M36" s="11">
        <f>Table2571113152523333537394145495153[[#This Row],[R]]/2</f>
        <v>3.8339120370370371E-4</v>
      </c>
      <c r="N36" s="9"/>
      <c r="O36" s="24"/>
      <c r="P36" s="9"/>
      <c r="Q36" s="24"/>
      <c r="R36" s="9"/>
      <c r="S36" s="12"/>
      <c r="U36" s="27"/>
      <c r="V36" s="23" t="s">
        <v>29</v>
      </c>
      <c r="W36" s="99"/>
    </row>
    <row r="37" spans="1:23" ht="17.100000000000001" customHeight="1" x14ac:dyDescent="0.3">
      <c r="A37" s="8" t="s">
        <v>66</v>
      </c>
      <c r="B37" s="9">
        <v>1.1458333333333334E-2</v>
      </c>
      <c r="C37" s="9">
        <v>3.1828703703703702E-3</v>
      </c>
      <c r="D37" s="9">
        <f>B37*E37</f>
        <v>6.6664583333333333E-3</v>
      </c>
      <c r="E37" s="10">
        <v>0.58179999999999998</v>
      </c>
      <c r="F37" s="9">
        <f>C37/4</f>
        <v>7.9571759259259255E-4</v>
      </c>
      <c r="G37" s="9">
        <f>D37/7.5</f>
        <v>8.888611111111111E-4</v>
      </c>
      <c r="H37" s="9">
        <f>B37/12.5</f>
        <v>9.1666666666666676E-4</v>
      </c>
      <c r="I37" s="9">
        <f>G37/0.93</f>
        <v>9.5576463560334524E-4</v>
      </c>
      <c r="J37" s="9">
        <f>G37/0.92</f>
        <v>9.6615338164251206E-4</v>
      </c>
      <c r="K37" s="9">
        <f>G37/0.88</f>
        <v>1.0100694444444445E-3</v>
      </c>
      <c r="L37" s="9">
        <f>G37/0.84</f>
        <v>1.0581679894179894E-3</v>
      </c>
      <c r="M37" s="11">
        <f>Table2571113152523333537394145495153[[#This Row],[R]]/2</f>
        <v>3.9785879629629627E-4</v>
      </c>
      <c r="N37" s="9"/>
      <c r="O37" s="24"/>
      <c r="P37" s="9"/>
      <c r="Q37" s="24"/>
      <c r="R37" s="9"/>
      <c r="S37" s="12"/>
      <c r="V37" s="23" t="s">
        <v>29</v>
      </c>
      <c r="W37" s="99"/>
    </row>
    <row r="38" spans="1:23" ht="17.100000000000001" customHeight="1" x14ac:dyDescent="0.3">
      <c r="A38" s="8"/>
      <c r="B38" s="9"/>
      <c r="C38" s="9"/>
      <c r="D38" s="9">
        <f t="shared" ref="D38:D86" si="16">B38*E38</f>
        <v>0</v>
      </c>
      <c r="E38" s="10"/>
      <c r="F38" s="9">
        <f t="shared" ref="F38:F86" si="17">C38/4</f>
        <v>0</v>
      </c>
      <c r="G38" s="9">
        <f t="shared" ref="G38:G86" si="18">D38/7.5</f>
        <v>0</v>
      </c>
      <c r="H38" s="9">
        <f t="shared" ref="H38:H86" si="19">B38/12.5</f>
        <v>0</v>
      </c>
      <c r="I38" s="9">
        <f t="shared" ref="I38:I86" si="20">G38/0.93</f>
        <v>0</v>
      </c>
      <c r="J38" s="9">
        <f t="shared" ref="J38:J86" si="21">G38/0.92</f>
        <v>0</v>
      </c>
      <c r="K38" s="9">
        <f t="shared" ref="K38:K86" si="22">G38/0.88</f>
        <v>0</v>
      </c>
      <c r="L38" s="9">
        <f t="shared" ref="L38:L86" si="23">G38/0.84</f>
        <v>0</v>
      </c>
      <c r="M38" s="11"/>
      <c r="P38" s="25"/>
      <c r="Q38" s="25"/>
      <c r="R38" s="25"/>
      <c r="S38" s="25"/>
      <c r="V38" s="23"/>
      <c r="W38" s="99"/>
    </row>
    <row r="39" spans="1:23" ht="17.100000000000001" customHeight="1" x14ac:dyDescent="0.3">
      <c r="A39" s="14"/>
      <c r="B39" s="15"/>
      <c r="C39" s="15"/>
      <c r="D39" s="15">
        <f t="shared" si="16"/>
        <v>0</v>
      </c>
      <c r="E39" s="16"/>
      <c r="F39" s="15">
        <f t="shared" si="17"/>
        <v>0</v>
      </c>
      <c r="G39" s="15">
        <f t="shared" si="18"/>
        <v>0</v>
      </c>
      <c r="H39" s="15">
        <f t="shared" si="19"/>
        <v>0</v>
      </c>
      <c r="I39" s="15">
        <f t="shared" si="20"/>
        <v>0</v>
      </c>
      <c r="J39" s="15">
        <f t="shared" si="21"/>
        <v>0</v>
      </c>
      <c r="K39" s="15">
        <f t="shared" si="22"/>
        <v>0</v>
      </c>
      <c r="L39" s="15">
        <f t="shared" si="23"/>
        <v>0</v>
      </c>
      <c r="M39" s="15" t="s">
        <v>15</v>
      </c>
      <c r="N39" s="15"/>
      <c r="O39" s="15"/>
      <c r="P39" s="15"/>
      <c r="Q39" s="15"/>
      <c r="R39" s="15"/>
      <c r="S39" s="15"/>
      <c r="T39" s="15"/>
      <c r="U39" s="15"/>
      <c r="V39" s="17"/>
      <c r="W39" s="99"/>
    </row>
    <row r="40" spans="1:23" ht="17.100000000000001" customHeight="1" x14ac:dyDescent="0.3">
      <c r="A40" s="8" t="s">
        <v>95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Table2571113152523333537394145495153[[#This Row],[R]]/2</f>
        <v>3.689236111111111E-4</v>
      </c>
      <c r="N40" s="9"/>
      <c r="O40" s="24"/>
      <c r="P40" s="9"/>
      <c r="Q40" s="24"/>
      <c r="R40" s="9"/>
      <c r="S40" s="12"/>
      <c r="U40" s="26"/>
      <c r="V40" s="23" t="s">
        <v>34</v>
      </c>
      <c r="W40" s="99"/>
    </row>
    <row r="41" spans="1:23" ht="17.100000000000001" customHeight="1" x14ac:dyDescent="0.3">
      <c r="A41" s="8" t="s">
        <v>189</v>
      </c>
      <c r="B41" s="9">
        <v>1.064814814814815E-2</v>
      </c>
      <c r="C41" s="9">
        <v>3.0092592592592588E-3</v>
      </c>
      <c r="D41" s="9">
        <f>B41*E41</f>
        <v>6.1950925925925932E-3</v>
      </c>
      <c r="E41" s="10">
        <v>0.58179999999999998</v>
      </c>
      <c r="F41" s="9">
        <f>C41/4</f>
        <v>7.5231481481481471E-4</v>
      </c>
      <c r="G41" s="9">
        <f>D41/7.5</f>
        <v>8.2601234567901242E-4</v>
      </c>
      <c r="H41" s="9">
        <f>B41/12.5</f>
        <v>8.5185185185185201E-4</v>
      </c>
      <c r="I41" s="9">
        <f>G41/0.93</f>
        <v>8.8818531793442195E-4</v>
      </c>
      <c r="J41" s="9">
        <f>G41/0.92</f>
        <v>8.9783950617283953E-4</v>
      </c>
      <c r="K41" s="9">
        <f>G41/0.88</f>
        <v>9.3865039281705955E-4</v>
      </c>
      <c r="L41" s="9">
        <f>G41/0.84</f>
        <v>9.8334803057025292E-4</v>
      </c>
      <c r="M41" s="11">
        <f>Table2571113152523333537394145495153[[#This Row],[R]]/2</f>
        <v>3.7615740740740735E-4</v>
      </c>
      <c r="N41" s="9"/>
      <c r="O41" s="24"/>
      <c r="P41" s="9"/>
      <c r="Q41" s="24"/>
      <c r="R41" s="9"/>
      <c r="S41" s="12"/>
      <c r="V41" s="23" t="s">
        <v>34</v>
      </c>
      <c r="W41" s="99"/>
    </row>
    <row r="42" spans="1:23" ht="17.100000000000001" customHeight="1" x14ac:dyDescent="0.3">
      <c r="A42" s="8" t="s">
        <v>72</v>
      </c>
      <c r="B42" s="9">
        <v>1.087962962962963E-2</v>
      </c>
      <c r="C42" s="9">
        <v>3.0092592592592588E-3</v>
      </c>
      <c r="D42" s="9">
        <f>B42*E42</f>
        <v>6.3297685185185184E-3</v>
      </c>
      <c r="E42" s="10">
        <v>0.58179999999999998</v>
      </c>
      <c r="F42" s="9">
        <f>C42/4</f>
        <v>7.5231481481481471E-4</v>
      </c>
      <c r="G42" s="9">
        <f>D42/7.5</f>
        <v>8.4396913580246917E-4</v>
      </c>
      <c r="H42" s="9">
        <f>B42/12.5</f>
        <v>8.7037037037037042E-4</v>
      </c>
      <c r="I42" s="9">
        <f>G42/0.93</f>
        <v>9.0749369441125711E-4</v>
      </c>
      <c r="J42" s="9">
        <f>G42/0.92</f>
        <v>9.173577563070317E-4</v>
      </c>
      <c r="K42" s="9">
        <f>G42/0.88</f>
        <v>9.5905583613916951E-4</v>
      </c>
      <c r="L42" s="9">
        <f>G42/0.84</f>
        <v>1.0047251616696062E-3</v>
      </c>
      <c r="M42" s="11">
        <f>Table2571113152523333537394145495153[[#This Row],[R]]/2</f>
        <v>3.7615740740740735E-4</v>
      </c>
      <c r="N42" s="9"/>
      <c r="O42" s="24"/>
      <c r="P42" s="9"/>
      <c r="Q42" s="24"/>
      <c r="R42" s="9"/>
      <c r="S42" s="12"/>
      <c r="V42" s="23" t="s">
        <v>34</v>
      </c>
      <c r="W42" s="99"/>
    </row>
    <row r="43" spans="1:23" ht="17.100000000000001" customHeight="1" x14ac:dyDescent="0.3">
      <c r="A43" s="8" t="s">
        <v>69</v>
      </c>
      <c r="B43" s="9">
        <v>1.087962962962963E-2</v>
      </c>
      <c r="C43" s="9">
        <v>3.0092592592592588E-3</v>
      </c>
      <c r="D43" s="9">
        <f>B43*E43</f>
        <v>6.3297685185185184E-3</v>
      </c>
      <c r="E43" s="10">
        <v>0.58179999999999998</v>
      </c>
      <c r="F43" s="9">
        <f>C43/4</f>
        <v>7.5231481481481471E-4</v>
      </c>
      <c r="G43" s="9">
        <f>D43/7.5</f>
        <v>8.4396913580246917E-4</v>
      </c>
      <c r="H43" s="9">
        <f>B43/12.5</f>
        <v>8.7037037037037042E-4</v>
      </c>
      <c r="I43" s="9">
        <f>G43/0.93</f>
        <v>9.0749369441125711E-4</v>
      </c>
      <c r="J43" s="9">
        <f>G43/0.92</f>
        <v>9.173577563070317E-4</v>
      </c>
      <c r="K43" s="9">
        <f>G43/0.88</f>
        <v>9.5905583613916951E-4</v>
      </c>
      <c r="L43" s="9">
        <f>G43/0.84</f>
        <v>1.0047251616696062E-3</v>
      </c>
      <c r="M43" s="11">
        <f>Table2571113152523333537394145495153[[#This Row],[R]]/2</f>
        <v>3.7615740740740735E-4</v>
      </c>
      <c r="N43" s="9"/>
      <c r="O43" s="24"/>
      <c r="P43" s="9"/>
      <c r="Q43" s="24"/>
      <c r="R43" s="9"/>
      <c r="S43" s="12"/>
      <c r="U43" s="26"/>
      <c r="V43" s="23" t="s">
        <v>34</v>
      </c>
      <c r="W43" s="99" t="s">
        <v>217</v>
      </c>
    </row>
    <row r="44" spans="1:23" ht="17.100000000000001" customHeight="1" x14ac:dyDescent="0.3">
      <c r="A44" s="8" t="s">
        <v>78</v>
      </c>
      <c r="B44" s="9">
        <v>1.1921296296296298E-2</v>
      </c>
      <c r="C44" s="9">
        <v>3.2986111111111111E-3</v>
      </c>
      <c r="D44" s="9">
        <f>B44*E44</f>
        <v>6.9358101851851863E-3</v>
      </c>
      <c r="E44" s="10">
        <v>0.58179999999999998</v>
      </c>
      <c r="F44" s="9">
        <f>C44/4</f>
        <v>8.2465277777777778E-4</v>
      </c>
      <c r="G44" s="9">
        <f>D44/7.5</f>
        <v>9.2477469135802482E-4</v>
      </c>
      <c r="H44" s="9">
        <f>B44/12.5</f>
        <v>9.5370370370370379E-4</v>
      </c>
      <c r="I44" s="9">
        <f>G44/0.93</f>
        <v>9.943813885570159E-4</v>
      </c>
      <c r="J44" s="9">
        <f>G44/0.92</f>
        <v>1.0051898819108964E-3</v>
      </c>
      <c r="K44" s="9">
        <f>G44/0.88</f>
        <v>1.0508803310886646E-3</v>
      </c>
      <c r="L44" s="9">
        <f>G44/0.84</f>
        <v>1.1009222516166963E-3</v>
      </c>
      <c r="M44" s="11">
        <f>Table2571113152523333537394145495153[[#This Row],[R]]/2</f>
        <v>4.1232638888888889E-4</v>
      </c>
      <c r="N44" s="9"/>
      <c r="O44" s="24"/>
      <c r="P44" s="9"/>
      <c r="Q44" s="24"/>
      <c r="R44" s="9"/>
      <c r="S44" s="12"/>
      <c r="V44" s="23" t="s">
        <v>34</v>
      </c>
      <c r="W44" s="99"/>
    </row>
    <row r="45" spans="1:23" ht="17.100000000000001" customHeight="1" x14ac:dyDescent="0.3">
      <c r="A45" s="8"/>
      <c r="B45" s="9"/>
      <c r="C45" s="9"/>
      <c r="D45" s="9">
        <f t="shared" si="16"/>
        <v>0</v>
      </c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99"/>
    </row>
    <row r="46" spans="1:23" ht="17.100000000000001" customHeight="1" x14ac:dyDescent="0.3">
      <c r="A46" s="14"/>
      <c r="B46" s="15"/>
      <c r="C46" s="15"/>
      <c r="D46" s="15">
        <f t="shared" si="16"/>
        <v>0</v>
      </c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15"/>
      <c r="N46" s="15"/>
      <c r="O46" s="15"/>
      <c r="P46" s="15"/>
      <c r="Q46" s="15"/>
      <c r="R46" s="15"/>
      <c r="S46" s="15"/>
      <c r="T46" s="15"/>
      <c r="U46" s="15"/>
      <c r="V46" s="17"/>
      <c r="W46" s="99"/>
    </row>
    <row r="47" spans="1:23" ht="17.100000000000001" customHeight="1" x14ac:dyDescent="0.3">
      <c r="A47" s="8" t="s">
        <v>58</v>
      </c>
      <c r="B47" s="9">
        <v>1.064814814814815E-2</v>
      </c>
      <c r="C47" s="9">
        <v>3.1249999999999997E-3</v>
      </c>
      <c r="D47" s="9">
        <f t="shared" ref="D47:D53" si="24">B47*E47</f>
        <v>6.1950925925925932E-3</v>
      </c>
      <c r="E47" s="10">
        <v>0.58179999999999998</v>
      </c>
      <c r="F47" s="9">
        <f t="shared" ref="F47:F53" si="25">C47/4</f>
        <v>7.8124999999999993E-4</v>
      </c>
      <c r="G47" s="9">
        <f t="shared" ref="G47:G53" si="26">D47/7.5</f>
        <v>8.2601234567901242E-4</v>
      </c>
      <c r="H47" s="9">
        <f t="shared" ref="H47:H53" si="27">B47/12.5</f>
        <v>8.5185185185185201E-4</v>
      </c>
      <c r="I47" s="9">
        <f t="shared" ref="I47:I53" si="28">G47/0.93</f>
        <v>8.8818531793442195E-4</v>
      </c>
      <c r="J47" s="9">
        <f t="shared" ref="J47:J53" si="29">G47/0.92</f>
        <v>8.9783950617283953E-4</v>
      </c>
      <c r="K47" s="9">
        <f t="shared" ref="K47:K53" si="30">G47/0.88</f>
        <v>9.3865039281705955E-4</v>
      </c>
      <c r="L47" s="9">
        <f t="shared" ref="L47:L53" si="31">G47/0.84</f>
        <v>9.8334803057025292E-4</v>
      </c>
      <c r="M47" s="11"/>
      <c r="N47" s="9"/>
      <c r="O47" s="24"/>
      <c r="P47" s="9"/>
      <c r="Q47" s="24"/>
      <c r="R47" s="9"/>
      <c r="S47" s="12"/>
      <c r="V47" s="23" t="s">
        <v>24</v>
      </c>
      <c r="W47" s="99"/>
    </row>
    <row r="48" spans="1:23" ht="17.100000000000001" customHeight="1" x14ac:dyDescent="0.3">
      <c r="A48" s="8" t="s">
        <v>91</v>
      </c>
      <c r="B48" s="9">
        <v>1.0763888888888891E-2</v>
      </c>
      <c r="C48" s="9">
        <v>3.1249999999999997E-3</v>
      </c>
      <c r="D48" s="9">
        <f t="shared" si="24"/>
        <v>6.2624305555555567E-3</v>
      </c>
      <c r="E48" s="10">
        <v>0.58179999999999998</v>
      </c>
      <c r="F48" s="9">
        <f t="shared" si="25"/>
        <v>7.8124999999999993E-4</v>
      </c>
      <c r="G48" s="9">
        <f t="shared" si="26"/>
        <v>8.3499074074074085E-4</v>
      </c>
      <c r="H48" s="9">
        <f t="shared" si="27"/>
        <v>8.6111111111111121E-4</v>
      </c>
      <c r="I48" s="9">
        <f t="shared" si="28"/>
        <v>8.9783950617283953E-4</v>
      </c>
      <c r="J48" s="9">
        <f t="shared" si="29"/>
        <v>9.0759863123993567E-4</v>
      </c>
      <c r="K48" s="9">
        <f t="shared" si="30"/>
        <v>9.4885311447811464E-4</v>
      </c>
      <c r="L48" s="9">
        <f t="shared" si="31"/>
        <v>9.9403659611992969E-4</v>
      </c>
      <c r="M48" s="11"/>
      <c r="N48" s="9"/>
      <c r="O48" s="24"/>
      <c r="P48" s="9"/>
      <c r="Q48" s="24"/>
      <c r="R48" s="9"/>
      <c r="S48" s="12"/>
      <c r="V48" s="23" t="s">
        <v>26</v>
      </c>
      <c r="W48" s="99"/>
    </row>
    <row r="49" spans="1:23" ht="17.100000000000001" customHeight="1" x14ac:dyDescent="0.3">
      <c r="A49" s="8" t="s">
        <v>105</v>
      </c>
      <c r="B49" s="9">
        <v>1.0763888888888891E-2</v>
      </c>
      <c r="C49" s="9">
        <v>3.1249999999999997E-3</v>
      </c>
      <c r="D49" s="9">
        <f t="shared" si="24"/>
        <v>6.2624305555555567E-3</v>
      </c>
      <c r="E49" s="10">
        <v>0.58179999999999998</v>
      </c>
      <c r="F49" s="9">
        <f t="shared" si="25"/>
        <v>7.8124999999999993E-4</v>
      </c>
      <c r="G49" s="9">
        <f t="shared" si="26"/>
        <v>8.3499074074074085E-4</v>
      </c>
      <c r="H49" s="9">
        <f t="shared" si="27"/>
        <v>8.6111111111111121E-4</v>
      </c>
      <c r="I49" s="9">
        <f t="shared" si="28"/>
        <v>8.9783950617283953E-4</v>
      </c>
      <c r="J49" s="9">
        <f t="shared" si="29"/>
        <v>9.0759863123993567E-4</v>
      </c>
      <c r="K49" s="9">
        <f t="shared" si="30"/>
        <v>9.4885311447811464E-4</v>
      </c>
      <c r="L49" s="9">
        <f t="shared" si="31"/>
        <v>9.9403659611992969E-4</v>
      </c>
      <c r="M49" s="11"/>
      <c r="N49" s="9"/>
      <c r="O49" s="24"/>
      <c r="P49" s="9"/>
      <c r="Q49" s="24"/>
      <c r="R49" s="9"/>
      <c r="S49" s="12"/>
      <c r="V49" s="23" t="s">
        <v>24</v>
      </c>
      <c r="W49" s="99"/>
    </row>
    <row r="50" spans="1:23" ht="17.100000000000001" customHeight="1" x14ac:dyDescent="0.3">
      <c r="A50" s="8" t="s">
        <v>103</v>
      </c>
      <c r="B50" s="9">
        <v>1.064814814814815E-2</v>
      </c>
      <c r="C50" s="9">
        <v>3.1249999999999997E-3</v>
      </c>
      <c r="D50" s="9">
        <f t="shared" si="24"/>
        <v>6.1950925925925932E-3</v>
      </c>
      <c r="E50" s="10">
        <v>0.58179999999999998</v>
      </c>
      <c r="F50" s="9">
        <f t="shared" si="25"/>
        <v>7.8124999999999993E-4</v>
      </c>
      <c r="G50" s="9">
        <f t="shared" si="26"/>
        <v>8.2601234567901242E-4</v>
      </c>
      <c r="H50" s="9">
        <f t="shared" si="27"/>
        <v>8.5185185185185201E-4</v>
      </c>
      <c r="I50" s="9">
        <f t="shared" si="28"/>
        <v>8.8818531793442195E-4</v>
      </c>
      <c r="J50" s="9">
        <f t="shared" si="29"/>
        <v>8.9783950617283953E-4</v>
      </c>
      <c r="K50" s="9">
        <f t="shared" si="30"/>
        <v>9.3865039281705955E-4</v>
      </c>
      <c r="L50" s="9">
        <f t="shared" si="31"/>
        <v>9.8334803057025292E-4</v>
      </c>
      <c r="M50" s="11"/>
      <c r="N50" s="9"/>
      <c r="O50" s="24"/>
      <c r="P50" s="9"/>
      <c r="Q50" s="24"/>
      <c r="R50" s="9"/>
      <c r="S50" s="12"/>
      <c r="V50" s="23" t="s">
        <v>24</v>
      </c>
      <c r="W50" s="99"/>
    </row>
    <row r="51" spans="1:23" ht="17.100000000000001" customHeight="1" x14ac:dyDescent="0.3">
      <c r="A51" s="8" t="s">
        <v>59</v>
      </c>
      <c r="B51" s="9">
        <v>1.064814814814815E-2</v>
      </c>
      <c r="C51" s="9">
        <v>3.0671296296296297E-3</v>
      </c>
      <c r="D51" s="9">
        <f t="shared" si="24"/>
        <v>6.1950925925925932E-3</v>
      </c>
      <c r="E51" s="10">
        <v>0.58179999999999998</v>
      </c>
      <c r="F51" s="9">
        <f t="shared" si="25"/>
        <v>7.6678240740740743E-4</v>
      </c>
      <c r="G51" s="9">
        <f t="shared" si="26"/>
        <v>8.2601234567901242E-4</v>
      </c>
      <c r="H51" s="9">
        <f t="shared" si="27"/>
        <v>8.5185185185185201E-4</v>
      </c>
      <c r="I51" s="9">
        <f t="shared" si="28"/>
        <v>8.8818531793442195E-4</v>
      </c>
      <c r="J51" s="9">
        <f t="shared" si="29"/>
        <v>8.9783950617283953E-4</v>
      </c>
      <c r="K51" s="9">
        <f t="shared" si="30"/>
        <v>9.3865039281705955E-4</v>
      </c>
      <c r="L51" s="9">
        <f t="shared" si="31"/>
        <v>9.8334803057025292E-4</v>
      </c>
      <c r="M51" s="11"/>
      <c r="N51" s="9"/>
      <c r="O51" s="24"/>
      <c r="P51" s="9"/>
      <c r="Q51" s="24"/>
      <c r="R51" s="9"/>
      <c r="S51" s="12"/>
      <c r="V51" s="23" t="s">
        <v>24</v>
      </c>
      <c r="W51" s="99"/>
    </row>
    <row r="52" spans="1:23" ht="17.100000000000001" customHeight="1" x14ac:dyDescent="0.3">
      <c r="A52" s="8" t="s">
        <v>62</v>
      </c>
      <c r="B52" s="9">
        <v>1.1226851851851854E-2</v>
      </c>
      <c r="C52" s="9">
        <v>3.2407407407407406E-3</v>
      </c>
      <c r="D52" s="9">
        <f t="shared" si="24"/>
        <v>6.5317824074074089E-3</v>
      </c>
      <c r="E52" s="10">
        <v>0.58179999999999998</v>
      </c>
      <c r="F52" s="9">
        <f t="shared" si="25"/>
        <v>8.1018518518518516E-4</v>
      </c>
      <c r="G52" s="9">
        <f t="shared" si="26"/>
        <v>8.7090432098765457E-4</v>
      </c>
      <c r="H52" s="9">
        <f t="shared" si="27"/>
        <v>8.9814814814814835E-4</v>
      </c>
      <c r="I52" s="9">
        <f t="shared" si="28"/>
        <v>9.3645625912651019E-4</v>
      </c>
      <c r="J52" s="9">
        <f t="shared" si="29"/>
        <v>9.4663513150832011E-4</v>
      </c>
      <c r="K52" s="9">
        <f t="shared" si="30"/>
        <v>9.8966400112233477E-4</v>
      </c>
      <c r="L52" s="9">
        <f t="shared" si="31"/>
        <v>1.0367908583186363E-3</v>
      </c>
      <c r="M52" s="11"/>
      <c r="N52" s="9"/>
      <c r="O52" s="24"/>
      <c r="P52" s="9"/>
      <c r="Q52" s="24"/>
      <c r="R52" s="9"/>
      <c r="S52" s="12"/>
      <c r="V52" s="23" t="s">
        <v>24</v>
      </c>
      <c r="W52" s="99" t="s">
        <v>216</v>
      </c>
    </row>
    <row r="53" spans="1:23" ht="17.100000000000001" customHeight="1" x14ac:dyDescent="0.3">
      <c r="A53" s="8" t="s">
        <v>106</v>
      </c>
      <c r="B53" s="9">
        <v>1.0763888888888891E-2</v>
      </c>
      <c r="C53" s="9">
        <v>3.1828703703703702E-3</v>
      </c>
      <c r="D53" s="9">
        <f t="shared" si="24"/>
        <v>6.2624305555555567E-3</v>
      </c>
      <c r="E53" s="10">
        <v>0.58179999999999998</v>
      </c>
      <c r="F53" s="9">
        <f t="shared" si="25"/>
        <v>7.9571759259259255E-4</v>
      </c>
      <c r="G53" s="9">
        <f t="shared" si="26"/>
        <v>8.3499074074074085E-4</v>
      </c>
      <c r="H53" s="9">
        <f t="shared" si="27"/>
        <v>8.6111111111111121E-4</v>
      </c>
      <c r="I53" s="9">
        <f t="shared" si="28"/>
        <v>8.9783950617283953E-4</v>
      </c>
      <c r="J53" s="9">
        <f t="shared" si="29"/>
        <v>9.0759863123993567E-4</v>
      </c>
      <c r="K53" s="9">
        <f t="shared" si="30"/>
        <v>9.4885311447811464E-4</v>
      </c>
      <c r="L53" s="9">
        <f t="shared" si="31"/>
        <v>9.9403659611992969E-4</v>
      </c>
      <c r="M53" s="11"/>
      <c r="N53" s="9"/>
      <c r="O53" s="24"/>
      <c r="P53" s="9"/>
      <c r="Q53" s="24"/>
      <c r="R53" s="9"/>
      <c r="S53" s="12"/>
      <c r="V53" s="23" t="s">
        <v>24</v>
      </c>
      <c r="W53" s="99"/>
    </row>
    <row r="54" spans="1:23" ht="17.100000000000001" customHeight="1" x14ac:dyDescent="0.3">
      <c r="A54" s="8"/>
      <c r="B54" s="9"/>
      <c r="C54" s="9"/>
      <c r="D54" s="9">
        <f t="shared" si="16"/>
        <v>0</v>
      </c>
      <c r="E54" s="10"/>
      <c r="F54" s="9">
        <f t="shared" si="17"/>
        <v>0</v>
      </c>
      <c r="G54" s="9">
        <f t="shared" si="18"/>
        <v>0</v>
      </c>
      <c r="H54" s="9">
        <f t="shared" si="19"/>
        <v>0</v>
      </c>
      <c r="I54" s="9">
        <f t="shared" si="20"/>
        <v>0</v>
      </c>
      <c r="J54" s="9">
        <f t="shared" si="21"/>
        <v>0</v>
      </c>
      <c r="K54" s="9">
        <f t="shared" si="22"/>
        <v>0</v>
      </c>
      <c r="L54" s="9">
        <f t="shared" si="23"/>
        <v>0</v>
      </c>
      <c r="M54" s="11"/>
      <c r="P54" s="25"/>
      <c r="Q54" s="25"/>
      <c r="R54" s="25"/>
      <c r="S54" s="25"/>
      <c r="V54" s="23"/>
      <c r="W54" s="99"/>
    </row>
    <row r="55" spans="1:23" ht="17.100000000000001" customHeight="1" x14ac:dyDescent="0.3">
      <c r="A55" s="8" t="s">
        <v>93</v>
      </c>
      <c r="B55" s="9">
        <v>1.0416666666666666E-2</v>
      </c>
      <c r="C55" s="9">
        <v>2.9513888888888888E-3</v>
      </c>
      <c r="D55" s="9">
        <f t="shared" ref="D55:D62" si="32">B55*E55</f>
        <v>6.0604166666666662E-3</v>
      </c>
      <c r="E55" s="10">
        <v>0.58179999999999998</v>
      </c>
      <c r="F55" s="9">
        <f t="shared" ref="F55:F62" si="33">C55/4</f>
        <v>7.378472222222222E-4</v>
      </c>
      <c r="G55" s="9">
        <f t="shared" ref="G55:G62" si="34">D55/7.5</f>
        <v>8.0805555555555546E-4</v>
      </c>
      <c r="H55" s="9">
        <f t="shared" ref="H55:H62" si="35">B55/12.5</f>
        <v>8.3333333333333328E-4</v>
      </c>
      <c r="I55" s="9">
        <f t="shared" ref="I55:I62" si="36">G55/0.93</f>
        <v>8.6887694145758646E-4</v>
      </c>
      <c r="J55" s="9">
        <f t="shared" ref="J55:J62" si="37">G55/0.92</f>
        <v>8.7832125603864715E-4</v>
      </c>
      <c r="K55" s="9">
        <f t="shared" ref="K55:K62" si="38">G55/0.88</f>
        <v>9.1824494949494938E-4</v>
      </c>
      <c r="L55" s="9">
        <f t="shared" ref="L55:L62" si="39">G55/0.84</f>
        <v>9.6197089947089938E-4</v>
      </c>
      <c r="M55" s="11"/>
      <c r="N55" s="9"/>
      <c r="O55" s="24"/>
      <c r="P55" s="9"/>
      <c r="Q55" s="24"/>
      <c r="R55" s="9"/>
      <c r="S55" s="12"/>
      <c r="V55" s="23"/>
      <c r="W55" s="99"/>
    </row>
    <row r="56" spans="1:23" ht="17.100000000000001" customHeight="1" x14ac:dyDescent="0.3">
      <c r="A56" s="8" t="s">
        <v>94</v>
      </c>
      <c r="B56" s="9">
        <v>1.064814814814815E-2</v>
      </c>
      <c r="C56" s="9">
        <v>2.9513888888888888E-3</v>
      </c>
      <c r="D56" s="9">
        <f t="shared" si="32"/>
        <v>6.1950925925925932E-3</v>
      </c>
      <c r="E56" s="10">
        <v>0.58179999999999998</v>
      </c>
      <c r="F56" s="9">
        <f t="shared" si="33"/>
        <v>7.378472222222222E-4</v>
      </c>
      <c r="G56" s="9">
        <f t="shared" si="34"/>
        <v>8.2601234567901242E-4</v>
      </c>
      <c r="H56" s="9">
        <f t="shared" si="35"/>
        <v>8.5185185185185201E-4</v>
      </c>
      <c r="I56" s="9">
        <f t="shared" si="36"/>
        <v>8.8818531793442195E-4</v>
      </c>
      <c r="J56" s="9">
        <f t="shared" si="37"/>
        <v>8.9783950617283953E-4</v>
      </c>
      <c r="K56" s="9">
        <f t="shared" si="38"/>
        <v>9.3865039281705955E-4</v>
      </c>
      <c r="L56" s="9">
        <f t="shared" si="39"/>
        <v>9.8334803057025292E-4</v>
      </c>
      <c r="M56" s="11"/>
      <c r="N56" s="9"/>
      <c r="O56" s="24"/>
      <c r="P56" s="9"/>
      <c r="Q56" s="24"/>
      <c r="R56" s="9"/>
      <c r="S56" s="12"/>
      <c r="V56" s="23"/>
      <c r="W56" s="99"/>
    </row>
    <row r="57" spans="1:23" ht="17.100000000000001" customHeight="1" x14ac:dyDescent="0.3">
      <c r="A57" s="8" t="s">
        <v>70</v>
      </c>
      <c r="B57" s="9">
        <v>1.087962962962963E-2</v>
      </c>
      <c r="C57" s="9">
        <v>3.0092592592592588E-3</v>
      </c>
      <c r="D57" s="9">
        <f t="shared" si="32"/>
        <v>6.3297685185185184E-3</v>
      </c>
      <c r="E57" s="10">
        <v>0.58179999999999998</v>
      </c>
      <c r="F57" s="9">
        <f t="shared" si="33"/>
        <v>7.5231481481481471E-4</v>
      </c>
      <c r="G57" s="9">
        <f t="shared" si="34"/>
        <v>8.4396913580246917E-4</v>
      </c>
      <c r="H57" s="9">
        <f t="shared" si="35"/>
        <v>8.7037037037037042E-4</v>
      </c>
      <c r="I57" s="9">
        <f t="shared" si="36"/>
        <v>9.0749369441125711E-4</v>
      </c>
      <c r="J57" s="9">
        <f t="shared" si="37"/>
        <v>9.173577563070317E-4</v>
      </c>
      <c r="K57" s="9">
        <f t="shared" si="38"/>
        <v>9.5905583613916951E-4</v>
      </c>
      <c r="L57" s="9">
        <f t="shared" si="39"/>
        <v>1.0047251616696062E-3</v>
      </c>
      <c r="M57" s="11"/>
      <c r="N57" s="9"/>
      <c r="O57" s="24"/>
      <c r="P57" s="9"/>
      <c r="Q57" s="24"/>
      <c r="R57" s="9"/>
      <c r="S57" s="12"/>
      <c r="V57" s="23"/>
      <c r="W57" s="99"/>
    </row>
    <row r="58" spans="1:23" ht="17.100000000000001" customHeight="1" x14ac:dyDescent="0.3">
      <c r="A58" s="8" t="s">
        <v>100</v>
      </c>
      <c r="B58" s="9">
        <v>9.780092592592592E-3</v>
      </c>
      <c r="C58" s="9">
        <v>2.8124999999999995E-3</v>
      </c>
      <c r="D58" s="9">
        <f t="shared" si="32"/>
        <v>5.6900578703703696E-3</v>
      </c>
      <c r="E58" s="10">
        <v>0.58179999999999998</v>
      </c>
      <c r="F58" s="9">
        <f t="shared" si="33"/>
        <v>7.0312499999999987E-4</v>
      </c>
      <c r="G58" s="9">
        <f t="shared" si="34"/>
        <v>7.5867438271604926E-4</v>
      </c>
      <c r="H58" s="9">
        <f t="shared" si="35"/>
        <v>7.8240740740740734E-4</v>
      </c>
      <c r="I58" s="9">
        <f t="shared" si="36"/>
        <v>8.1577890614628948E-4</v>
      </c>
      <c r="J58" s="9">
        <f t="shared" si="37"/>
        <v>8.2464606816961877E-4</v>
      </c>
      <c r="K58" s="9">
        <f t="shared" si="38"/>
        <v>8.6212998035914683E-4</v>
      </c>
      <c r="L58" s="9">
        <f t="shared" si="39"/>
        <v>9.031837889476777E-4</v>
      </c>
      <c r="M58" s="11"/>
      <c r="N58" s="9"/>
      <c r="O58" s="12"/>
      <c r="P58" s="9"/>
      <c r="Q58" s="12"/>
      <c r="R58" s="9"/>
      <c r="S58" s="12"/>
      <c r="V58" s="23"/>
      <c r="W58" s="99"/>
    </row>
    <row r="59" spans="1:23" ht="17.100000000000001" customHeight="1" x14ac:dyDescent="0.3">
      <c r="A59" s="8" t="s">
        <v>84</v>
      </c>
      <c r="B59" s="9">
        <v>1.0127314814814815E-2</v>
      </c>
      <c r="C59" s="9">
        <v>2.8935185185185188E-3</v>
      </c>
      <c r="D59" s="9">
        <f t="shared" si="32"/>
        <v>5.8920717592592592E-3</v>
      </c>
      <c r="E59" s="10">
        <v>0.58179999999999998</v>
      </c>
      <c r="F59" s="9">
        <f t="shared" si="33"/>
        <v>7.233796296296297E-4</v>
      </c>
      <c r="G59" s="9">
        <f t="shared" si="34"/>
        <v>7.8560956790123455E-4</v>
      </c>
      <c r="H59" s="9">
        <f t="shared" si="35"/>
        <v>8.1018518518518516E-4</v>
      </c>
      <c r="I59" s="9">
        <f t="shared" si="36"/>
        <v>8.4474147086154245E-4</v>
      </c>
      <c r="J59" s="9">
        <f t="shared" si="37"/>
        <v>8.5392344337090708E-4</v>
      </c>
      <c r="K59" s="9">
        <f t="shared" si="38"/>
        <v>8.9273814534231199E-4</v>
      </c>
      <c r="L59" s="9">
        <f t="shared" si="39"/>
        <v>9.3524948559670779E-4</v>
      </c>
      <c r="M59" s="11"/>
      <c r="N59" s="9"/>
      <c r="O59" s="24"/>
      <c r="P59" s="9"/>
      <c r="Q59" s="12"/>
      <c r="R59" s="9"/>
      <c r="S59" s="12"/>
      <c r="V59" s="23"/>
      <c r="W59" s="99"/>
    </row>
    <row r="60" spans="1:23" ht="17.100000000000001" customHeight="1" x14ac:dyDescent="0.3">
      <c r="A60" s="8" t="s">
        <v>110</v>
      </c>
      <c r="B60" s="9">
        <v>1.0127314814814815E-2</v>
      </c>
      <c r="C60" s="9">
        <v>2.9513888888888888E-3</v>
      </c>
      <c r="D60" s="9">
        <f t="shared" si="32"/>
        <v>5.8920717592592592E-3</v>
      </c>
      <c r="E60" s="10">
        <v>0.58179999999999998</v>
      </c>
      <c r="F60" s="9">
        <f t="shared" si="33"/>
        <v>7.378472222222222E-4</v>
      </c>
      <c r="G60" s="9">
        <f t="shared" si="34"/>
        <v>7.8560956790123455E-4</v>
      </c>
      <c r="H60" s="9">
        <f t="shared" si="35"/>
        <v>8.1018518518518516E-4</v>
      </c>
      <c r="I60" s="9">
        <f t="shared" si="36"/>
        <v>8.4474147086154245E-4</v>
      </c>
      <c r="J60" s="9">
        <f t="shared" si="37"/>
        <v>8.5392344337090708E-4</v>
      </c>
      <c r="K60" s="9">
        <f t="shared" si="38"/>
        <v>8.9273814534231199E-4</v>
      </c>
      <c r="L60" s="9">
        <f t="shared" si="39"/>
        <v>9.3524948559670779E-4</v>
      </c>
      <c r="M60" s="11"/>
      <c r="N60" s="9"/>
      <c r="O60" s="24"/>
      <c r="P60" s="9"/>
      <c r="Q60" s="12"/>
      <c r="R60" s="9"/>
      <c r="S60" s="12"/>
      <c r="V60" s="23"/>
      <c r="W60" s="99"/>
    </row>
    <row r="61" spans="1:23" ht="17.100000000000001" customHeight="1" x14ac:dyDescent="0.3">
      <c r="A61" s="8" t="s">
        <v>111</v>
      </c>
      <c r="B61" s="9">
        <v>1.0243055555555556E-2</v>
      </c>
      <c r="C61" s="9">
        <v>2.9513888888888888E-3</v>
      </c>
      <c r="D61" s="9">
        <f t="shared" si="32"/>
        <v>5.9594097222222218E-3</v>
      </c>
      <c r="E61" s="10">
        <v>0.58179999999999998</v>
      </c>
      <c r="F61" s="9">
        <f t="shared" si="33"/>
        <v>7.378472222222222E-4</v>
      </c>
      <c r="G61" s="9">
        <f t="shared" si="34"/>
        <v>7.9458796296296287E-4</v>
      </c>
      <c r="H61" s="9">
        <f t="shared" si="35"/>
        <v>8.1944444444444447E-4</v>
      </c>
      <c r="I61" s="9">
        <f t="shared" si="36"/>
        <v>8.5439565909996003E-4</v>
      </c>
      <c r="J61" s="9">
        <f t="shared" si="37"/>
        <v>8.636825684380031E-4</v>
      </c>
      <c r="K61" s="9">
        <f t="shared" si="38"/>
        <v>9.0294086700336686E-4</v>
      </c>
      <c r="L61" s="9">
        <f t="shared" si="39"/>
        <v>9.4593805114638445E-4</v>
      </c>
      <c r="M61" s="11"/>
      <c r="N61" s="9"/>
      <c r="O61" s="24"/>
      <c r="P61" s="9"/>
      <c r="Q61" s="24"/>
      <c r="R61" s="9"/>
      <c r="S61" s="12"/>
      <c r="V61" s="23"/>
      <c r="W61" s="99"/>
    </row>
    <row r="62" spans="1:23" ht="17.100000000000001" customHeight="1" x14ac:dyDescent="0.3">
      <c r="A62" s="8" t="s">
        <v>109</v>
      </c>
      <c r="B62" s="9">
        <v>1.0243055555555556E-2</v>
      </c>
      <c r="C62" s="9">
        <v>3.1249999999999997E-3</v>
      </c>
      <c r="D62" s="9">
        <f t="shared" si="32"/>
        <v>5.9594097222222218E-3</v>
      </c>
      <c r="E62" s="10">
        <v>0.58179999999999998</v>
      </c>
      <c r="F62" s="9">
        <f t="shared" si="33"/>
        <v>7.8124999999999993E-4</v>
      </c>
      <c r="G62" s="9">
        <f t="shared" si="34"/>
        <v>7.9458796296296287E-4</v>
      </c>
      <c r="H62" s="9">
        <f t="shared" si="35"/>
        <v>8.1944444444444447E-4</v>
      </c>
      <c r="I62" s="9">
        <f t="shared" si="36"/>
        <v>8.5439565909996003E-4</v>
      </c>
      <c r="J62" s="9">
        <f t="shared" si="37"/>
        <v>8.636825684380031E-4</v>
      </c>
      <c r="K62" s="9">
        <f t="shared" si="38"/>
        <v>9.0294086700336686E-4</v>
      </c>
      <c r="L62" s="9">
        <f t="shared" si="39"/>
        <v>9.4593805114638445E-4</v>
      </c>
      <c r="M62" s="11"/>
      <c r="N62" s="9"/>
      <c r="O62" s="24"/>
      <c r="P62" s="9"/>
      <c r="Q62" s="12"/>
      <c r="R62" s="9"/>
      <c r="S62" s="12"/>
      <c r="V62" s="23"/>
      <c r="W62" s="99"/>
    </row>
    <row r="63" spans="1:23" ht="17.100000000000001" customHeight="1" x14ac:dyDescent="0.3">
      <c r="A63" s="8" t="s">
        <v>101</v>
      </c>
      <c r="B63" s="9">
        <v>1.0127314814814815E-2</v>
      </c>
      <c r="C63" s="9">
        <v>2.9513888888888888E-3</v>
      </c>
      <c r="D63" s="9">
        <f t="shared" si="16"/>
        <v>5.8920717592592592E-3</v>
      </c>
      <c r="E63" s="10">
        <v>0.58179999999999998</v>
      </c>
      <c r="F63" s="9">
        <f t="shared" si="17"/>
        <v>7.378472222222222E-4</v>
      </c>
      <c r="G63" s="9">
        <f t="shared" si="18"/>
        <v>7.8560956790123455E-4</v>
      </c>
      <c r="H63" s="9">
        <f t="shared" si="19"/>
        <v>8.1018518518518516E-4</v>
      </c>
      <c r="I63" s="9">
        <f t="shared" si="20"/>
        <v>8.4474147086154245E-4</v>
      </c>
      <c r="J63" s="9">
        <f t="shared" si="21"/>
        <v>8.5392344337090708E-4</v>
      </c>
      <c r="K63" s="9">
        <f t="shared" si="22"/>
        <v>8.9273814534231199E-4</v>
      </c>
      <c r="L63" s="9">
        <f t="shared" si="23"/>
        <v>9.3524948559670779E-4</v>
      </c>
      <c r="M63" s="11"/>
      <c r="N63" s="9"/>
      <c r="O63" s="24"/>
      <c r="P63" s="9"/>
      <c r="Q63" s="12"/>
      <c r="R63" s="9"/>
      <c r="S63" s="12"/>
      <c r="V63" s="23"/>
      <c r="W63" s="99"/>
    </row>
    <row r="64" spans="1:23" ht="17.100000000000001" customHeight="1" x14ac:dyDescent="0.3">
      <c r="A64" s="8" t="s">
        <v>80</v>
      </c>
      <c r="B64" s="9">
        <v>1.0127314814814815E-2</v>
      </c>
      <c r="C64" s="9">
        <v>2.8935185185185188E-3</v>
      </c>
      <c r="D64" s="9">
        <f t="shared" si="16"/>
        <v>5.8920717592592592E-3</v>
      </c>
      <c r="E64" s="10">
        <v>0.58179999999999998</v>
      </c>
      <c r="F64" s="9">
        <f t="shared" si="17"/>
        <v>7.233796296296297E-4</v>
      </c>
      <c r="G64" s="9">
        <f t="shared" si="18"/>
        <v>7.8560956790123455E-4</v>
      </c>
      <c r="H64" s="9">
        <f t="shared" si="19"/>
        <v>8.1018518518518516E-4</v>
      </c>
      <c r="I64" s="9">
        <f t="shared" si="20"/>
        <v>8.4474147086154245E-4</v>
      </c>
      <c r="J64" s="9">
        <f t="shared" si="21"/>
        <v>8.5392344337090708E-4</v>
      </c>
      <c r="K64" s="9">
        <f t="shared" si="22"/>
        <v>8.9273814534231199E-4</v>
      </c>
      <c r="L64" s="9">
        <f t="shared" si="23"/>
        <v>9.3524948559670779E-4</v>
      </c>
      <c r="M64" s="11"/>
      <c r="N64" s="9"/>
      <c r="O64" s="24"/>
      <c r="P64" s="9"/>
      <c r="Q64" s="12"/>
      <c r="R64" s="9"/>
      <c r="S64" s="12"/>
      <c r="V64" s="23"/>
      <c r="W64" s="99"/>
    </row>
    <row r="65" spans="1:23" ht="17.100000000000001" customHeight="1" x14ac:dyDescent="0.3">
      <c r="A65" s="8" t="s">
        <v>102</v>
      </c>
      <c r="B65" s="9">
        <v>1.0127314814814815E-2</v>
      </c>
      <c r="C65" s="9">
        <v>2.9513888888888888E-3</v>
      </c>
      <c r="D65" s="9">
        <f t="shared" si="16"/>
        <v>5.8920717592592592E-3</v>
      </c>
      <c r="E65" s="10">
        <v>0.58179999999999998</v>
      </c>
      <c r="F65" s="9">
        <f t="shared" si="17"/>
        <v>7.378472222222222E-4</v>
      </c>
      <c r="G65" s="9">
        <f t="shared" si="18"/>
        <v>7.8560956790123455E-4</v>
      </c>
      <c r="H65" s="9">
        <f t="shared" si="19"/>
        <v>8.1018518518518516E-4</v>
      </c>
      <c r="I65" s="9">
        <f t="shared" si="20"/>
        <v>8.4474147086154245E-4</v>
      </c>
      <c r="J65" s="9">
        <f t="shared" si="21"/>
        <v>8.5392344337090708E-4</v>
      </c>
      <c r="K65" s="9">
        <f t="shared" si="22"/>
        <v>8.9273814534231199E-4</v>
      </c>
      <c r="L65" s="9">
        <f t="shared" si="23"/>
        <v>9.3524948559670779E-4</v>
      </c>
      <c r="M65" s="11"/>
      <c r="N65" s="9"/>
      <c r="O65" s="24"/>
      <c r="P65" s="9"/>
      <c r="Q65" s="12"/>
      <c r="R65" s="9"/>
      <c r="S65" s="12"/>
      <c r="V65" s="23"/>
      <c r="W65" s="99"/>
    </row>
    <row r="66" spans="1:23" ht="17.100000000000001" customHeight="1" thickBot="1" x14ac:dyDescent="0.35">
      <c r="A66" s="8" t="s">
        <v>56</v>
      </c>
      <c r="B66" s="9">
        <v>1.0243055555555556E-2</v>
      </c>
      <c r="C66" s="9">
        <v>3.1249999999999997E-3</v>
      </c>
      <c r="D66" s="9">
        <f t="shared" si="16"/>
        <v>5.9594097222222218E-3</v>
      </c>
      <c r="E66" s="10">
        <v>0.58179999999999998</v>
      </c>
      <c r="F66" s="9">
        <f t="shared" si="17"/>
        <v>7.8124999999999993E-4</v>
      </c>
      <c r="G66" s="9">
        <f t="shared" si="18"/>
        <v>7.9458796296296287E-4</v>
      </c>
      <c r="H66" s="9">
        <f t="shared" si="19"/>
        <v>8.1944444444444447E-4</v>
      </c>
      <c r="I66" s="9">
        <f t="shared" si="20"/>
        <v>8.5439565909996003E-4</v>
      </c>
      <c r="J66" s="9">
        <f t="shared" si="21"/>
        <v>8.636825684380031E-4</v>
      </c>
      <c r="K66" s="9">
        <f t="shared" si="22"/>
        <v>9.0294086700336686E-4</v>
      </c>
      <c r="L66" s="9">
        <f t="shared" si="23"/>
        <v>9.4593805114638445E-4</v>
      </c>
      <c r="M66" s="11"/>
      <c r="N66" s="9"/>
      <c r="O66" s="24"/>
      <c r="P66" s="9"/>
      <c r="Q66" s="12"/>
      <c r="R66" s="9"/>
      <c r="S66" s="12"/>
      <c r="V66" s="23"/>
      <c r="W66" s="100"/>
    </row>
    <row r="67" spans="1:23" ht="17.100000000000001" customHeight="1" x14ac:dyDescent="0.3">
      <c r="A67" s="14" t="s">
        <v>214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15"/>
      <c r="N67" s="15"/>
      <c r="O67" s="15"/>
      <c r="P67" s="15"/>
      <c r="Q67" s="15"/>
      <c r="R67" s="15"/>
      <c r="S67" s="15"/>
      <c r="T67" s="15" t="s">
        <v>19</v>
      </c>
      <c r="U67" s="15" t="s">
        <v>20</v>
      </c>
      <c r="V67" s="17" t="s">
        <v>21</v>
      </c>
      <c r="W67" s="96"/>
    </row>
    <row r="68" spans="1:23" ht="17.100000000000001" customHeight="1" x14ac:dyDescent="0.3">
      <c r="A68" s="8" t="s">
        <v>67</v>
      </c>
      <c r="B68" s="9">
        <v>1.0243055555555556E-2</v>
      </c>
      <c r="C68" s="9">
        <v>3.0092592592592588E-3</v>
      </c>
      <c r="D68" s="9">
        <f t="shared" si="16"/>
        <v>5.9594097222222218E-3</v>
      </c>
      <c r="E68" s="10">
        <v>0.58179999999999998</v>
      </c>
      <c r="F68" s="9">
        <f t="shared" si="17"/>
        <v>7.5231481481481471E-4</v>
      </c>
      <c r="G68" s="9">
        <f t="shared" si="18"/>
        <v>7.9458796296296287E-4</v>
      </c>
      <c r="H68" s="9">
        <f t="shared" si="19"/>
        <v>8.1944444444444447E-4</v>
      </c>
      <c r="I68" s="9">
        <f t="shared" si="20"/>
        <v>8.5439565909996003E-4</v>
      </c>
      <c r="J68" s="9">
        <f t="shared" si="21"/>
        <v>8.636825684380031E-4</v>
      </c>
      <c r="K68" s="9">
        <f t="shared" si="22"/>
        <v>9.0294086700336686E-4</v>
      </c>
      <c r="L68" s="9">
        <f t="shared" si="23"/>
        <v>9.4593805114638445E-4</v>
      </c>
      <c r="M68" s="11"/>
      <c r="N68" s="9"/>
      <c r="O68" s="24"/>
      <c r="P68" s="9"/>
      <c r="Q68" s="24"/>
      <c r="R68" s="9"/>
      <c r="S68" s="12"/>
      <c r="V68" s="23"/>
      <c r="W68" s="96"/>
    </row>
    <row r="69" spans="1:23" ht="17.100000000000001" customHeight="1" x14ac:dyDescent="0.3">
      <c r="A69" s="8" t="s">
        <v>96</v>
      </c>
      <c r="B69" s="9">
        <v>1.0243055555555556E-2</v>
      </c>
      <c r="C69" s="9">
        <v>3.1249999999999997E-3</v>
      </c>
      <c r="D69" s="9">
        <f t="shared" si="16"/>
        <v>5.9594097222222218E-3</v>
      </c>
      <c r="E69" s="10">
        <v>0.58179999999999998</v>
      </c>
      <c r="F69" s="9">
        <f t="shared" si="17"/>
        <v>7.8124999999999993E-4</v>
      </c>
      <c r="G69" s="9">
        <f t="shared" si="18"/>
        <v>7.9458796296296287E-4</v>
      </c>
      <c r="H69" s="9">
        <f t="shared" si="19"/>
        <v>8.1944444444444447E-4</v>
      </c>
      <c r="I69" s="9">
        <f t="shared" si="20"/>
        <v>8.5439565909996003E-4</v>
      </c>
      <c r="J69" s="9">
        <f t="shared" si="21"/>
        <v>8.636825684380031E-4</v>
      </c>
      <c r="K69" s="9">
        <f t="shared" si="22"/>
        <v>9.0294086700336686E-4</v>
      </c>
      <c r="L69" s="9">
        <f t="shared" si="23"/>
        <v>9.4593805114638445E-4</v>
      </c>
      <c r="M69" s="11"/>
      <c r="N69" s="9"/>
      <c r="O69" s="24"/>
      <c r="P69" s="9"/>
      <c r="Q69" s="24"/>
      <c r="R69" s="9"/>
      <c r="S69" s="12"/>
      <c r="V69" s="23"/>
      <c r="W69" s="96"/>
    </row>
    <row r="70" spans="1:23" ht="17.100000000000001" customHeight="1" x14ac:dyDescent="0.3">
      <c r="A70" s="8" t="s">
        <v>77</v>
      </c>
      <c r="B70" s="9">
        <v>1.0416666666666666E-2</v>
      </c>
      <c r="C70" s="9">
        <v>2.9513888888888888E-3</v>
      </c>
      <c r="D70" s="9">
        <f t="shared" si="16"/>
        <v>6.0604166666666662E-3</v>
      </c>
      <c r="E70" s="10">
        <v>0.58179999999999998</v>
      </c>
      <c r="F70" s="9">
        <f t="shared" si="17"/>
        <v>7.378472222222222E-4</v>
      </c>
      <c r="G70" s="9">
        <f t="shared" si="18"/>
        <v>8.0805555555555546E-4</v>
      </c>
      <c r="H70" s="9">
        <f t="shared" si="19"/>
        <v>8.3333333333333328E-4</v>
      </c>
      <c r="I70" s="9">
        <f t="shared" si="20"/>
        <v>8.6887694145758646E-4</v>
      </c>
      <c r="J70" s="9">
        <f t="shared" si="21"/>
        <v>8.7832125603864715E-4</v>
      </c>
      <c r="K70" s="9">
        <f t="shared" si="22"/>
        <v>9.1824494949494938E-4</v>
      </c>
      <c r="L70" s="9">
        <f t="shared" si="23"/>
        <v>9.6197089947089938E-4</v>
      </c>
      <c r="M70" s="11"/>
      <c r="N70" s="9"/>
      <c r="O70" s="24"/>
      <c r="P70" s="9"/>
      <c r="Q70" s="12"/>
      <c r="R70" s="9"/>
      <c r="S70" s="12"/>
      <c r="V70" s="23"/>
      <c r="W70" s="96"/>
    </row>
    <row r="71" spans="1:23" ht="17.100000000000001" customHeight="1" x14ac:dyDescent="0.3">
      <c r="A71" s="8" t="s">
        <v>89</v>
      </c>
      <c r="B71" s="9">
        <v>1.0416666666666666E-2</v>
      </c>
      <c r="C71" s="9">
        <v>2.9513888888888888E-3</v>
      </c>
      <c r="D71" s="9">
        <f t="shared" si="16"/>
        <v>6.0604166666666662E-3</v>
      </c>
      <c r="E71" s="10">
        <v>0.58179999999999998</v>
      </c>
      <c r="F71" s="9">
        <f t="shared" si="17"/>
        <v>7.378472222222222E-4</v>
      </c>
      <c r="G71" s="9">
        <f t="shared" si="18"/>
        <v>8.0805555555555546E-4</v>
      </c>
      <c r="H71" s="9">
        <f t="shared" si="19"/>
        <v>8.3333333333333328E-4</v>
      </c>
      <c r="I71" s="9">
        <f t="shared" si="20"/>
        <v>8.6887694145758646E-4</v>
      </c>
      <c r="J71" s="9">
        <f t="shared" si="21"/>
        <v>8.7832125603864715E-4</v>
      </c>
      <c r="K71" s="9">
        <f t="shared" si="22"/>
        <v>9.1824494949494938E-4</v>
      </c>
      <c r="L71" s="9">
        <f t="shared" si="23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/>
      <c r="W71" s="96"/>
    </row>
    <row r="72" spans="1:23" ht="17.100000000000001" customHeight="1" x14ac:dyDescent="0.3">
      <c r="A72" s="8" t="s">
        <v>57</v>
      </c>
      <c r="B72" s="9">
        <v>1.064814814814815E-2</v>
      </c>
      <c r="C72" s="9">
        <v>3.0092592592592588E-3</v>
      </c>
      <c r="D72" s="9">
        <f t="shared" si="16"/>
        <v>6.1950925925925932E-3</v>
      </c>
      <c r="E72" s="10">
        <v>0.58179999999999998</v>
      </c>
      <c r="F72" s="9">
        <f t="shared" si="17"/>
        <v>7.5231481481481471E-4</v>
      </c>
      <c r="G72" s="9">
        <f t="shared" si="18"/>
        <v>8.2601234567901242E-4</v>
      </c>
      <c r="H72" s="9">
        <f t="shared" si="19"/>
        <v>8.5185185185185201E-4</v>
      </c>
      <c r="I72" s="9">
        <f t="shared" si="20"/>
        <v>8.8818531793442195E-4</v>
      </c>
      <c r="J72" s="9">
        <f t="shared" si="21"/>
        <v>8.9783950617283953E-4</v>
      </c>
      <c r="K72" s="9">
        <f t="shared" si="22"/>
        <v>9.3865039281705955E-4</v>
      </c>
      <c r="L72" s="9">
        <f t="shared" si="23"/>
        <v>9.8334803057025292E-4</v>
      </c>
      <c r="M72" s="11"/>
      <c r="N72" s="9"/>
      <c r="O72" s="24"/>
      <c r="P72" s="9"/>
      <c r="Q72" s="24"/>
      <c r="R72" s="9"/>
      <c r="S72" s="12"/>
      <c r="V72" s="23"/>
      <c r="W72" s="96"/>
    </row>
    <row r="73" spans="1:23" ht="17.100000000000001" customHeight="1" x14ac:dyDescent="0.3">
      <c r="A73" s="8" t="s">
        <v>61</v>
      </c>
      <c r="B73" s="9">
        <v>1.0763888888888891E-2</v>
      </c>
      <c r="C73" s="9">
        <v>3.1249999999999997E-3</v>
      </c>
      <c r="D73" s="9">
        <f>B73*E73</f>
        <v>6.2624305555555567E-3</v>
      </c>
      <c r="E73" s="10">
        <v>0.58179999999999998</v>
      </c>
      <c r="F73" s="9">
        <f>C73/4</f>
        <v>7.8124999999999993E-4</v>
      </c>
      <c r="G73" s="9">
        <f>D73/7.5</f>
        <v>8.3499074074074085E-4</v>
      </c>
      <c r="H73" s="9">
        <f>B73/12.5</f>
        <v>8.6111111111111121E-4</v>
      </c>
      <c r="I73" s="9">
        <f>G73/0.93</f>
        <v>8.9783950617283953E-4</v>
      </c>
      <c r="J73" s="9">
        <f>G73/0.92</f>
        <v>9.0759863123993567E-4</v>
      </c>
      <c r="K73" s="9">
        <f>G73/0.88</f>
        <v>9.4885311447811464E-4</v>
      </c>
      <c r="L73" s="9">
        <f>G73/0.84</f>
        <v>9.9403659611992969E-4</v>
      </c>
      <c r="M73" s="11"/>
      <c r="N73" s="9"/>
      <c r="O73" s="24"/>
      <c r="P73" s="9"/>
      <c r="Q73" s="24"/>
      <c r="R73" s="9"/>
      <c r="S73" s="12"/>
      <c r="U73" s="28"/>
      <c r="V73" s="23"/>
      <c r="W73" s="96"/>
    </row>
    <row r="74" spans="1:23" ht="17.100000000000001" customHeight="1" x14ac:dyDescent="0.3">
      <c r="A74" s="8" t="s">
        <v>104</v>
      </c>
      <c r="B74" s="9">
        <v>1.0763888888888891E-2</v>
      </c>
      <c r="C74" s="9">
        <v>3.1828703703703702E-3</v>
      </c>
      <c r="D74" s="9">
        <f t="shared" si="16"/>
        <v>6.2624305555555567E-3</v>
      </c>
      <c r="E74" s="10">
        <v>0.58179999999999998</v>
      </c>
      <c r="F74" s="9">
        <f t="shared" si="17"/>
        <v>7.9571759259259255E-4</v>
      </c>
      <c r="G74" s="9">
        <f t="shared" si="18"/>
        <v>8.3499074074074085E-4</v>
      </c>
      <c r="H74" s="9">
        <f t="shared" si="19"/>
        <v>8.6111111111111121E-4</v>
      </c>
      <c r="I74" s="9">
        <f t="shared" si="20"/>
        <v>8.9783950617283953E-4</v>
      </c>
      <c r="J74" s="9">
        <f t="shared" si="21"/>
        <v>9.0759863123993567E-4</v>
      </c>
      <c r="K74" s="9">
        <f t="shared" si="22"/>
        <v>9.4885311447811464E-4</v>
      </c>
      <c r="L74" s="9">
        <f t="shared" si="23"/>
        <v>9.9403659611992969E-4</v>
      </c>
      <c r="M74" s="11"/>
      <c r="N74" s="9"/>
      <c r="O74" s="24"/>
      <c r="P74" s="9"/>
      <c r="Q74" s="24"/>
      <c r="R74" s="9"/>
      <c r="S74" s="12"/>
      <c r="V74" s="23"/>
      <c r="W74" s="96"/>
    </row>
    <row r="75" spans="1:23" ht="17.100000000000001" customHeight="1" x14ac:dyDescent="0.3">
      <c r="A75" s="8" t="s">
        <v>68</v>
      </c>
      <c r="B75" s="9">
        <v>1.0763888888888891E-2</v>
      </c>
      <c r="C75" s="9">
        <v>3.3564814814814811E-3</v>
      </c>
      <c r="D75" s="9">
        <f t="shared" si="16"/>
        <v>6.2624305555555567E-3</v>
      </c>
      <c r="E75" s="10">
        <v>0.58179999999999998</v>
      </c>
      <c r="F75" s="9">
        <f t="shared" si="17"/>
        <v>8.3912037037037028E-4</v>
      </c>
      <c r="G75" s="9">
        <f t="shared" si="18"/>
        <v>8.3499074074074085E-4</v>
      </c>
      <c r="H75" s="9">
        <f t="shared" si="19"/>
        <v>8.6111111111111121E-4</v>
      </c>
      <c r="I75" s="9">
        <f t="shared" si="20"/>
        <v>8.9783950617283953E-4</v>
      </c>
      <c r="J75" s="9">
        <f t="shared" si="21"/>
        <v>9.0759863123993567E-4</v>
      </c>
      <c r="K75" s="9">
        <f t="shared" si="22"/>
        <v>9.4885311447811464E-4</v>
      </c>
      <c r="L75" s="9">
        <f t="shared" si="23"/>
        <v>9.9403659611992969E-4</v>
      </c>
      <c r="M75" s="11"/>
      <c r="N75" s="9"/>
      <c r="O75" s="24"/>
      <c r="P75" s="9"/>
      <c r="Q75" s="24"/>
      <c r="R75" s="9"/>
      <c r="S75" s="12"/>
      <c r="V75" s="23"/>
      <c r="W75" s="96"/>
    </row>
    <row r="76" spans="1:23" ht="17.100000000000001" customHeight="1" x14ac:dyDescent="0.3">
      <c r="A76" s="8" t="s">
        <v>97</v>
      </c>
      <c r="B76" s="9">
        <v>1.087962962962963E-2</v>
      </c>
      <c r="C76" s="9">
        <v>3.1249999999999997E-3</v>
      </c>
      <c r="D76" s="9">
        <f t="shared" si="16"/>
        <v>6.3297685185185184E-3</v>
      </c>
      <c r="E76" s="10">
        <v>0.58179999999999998</v>
      </c>
      <c r="F76" s="9">
        <f t="shared" si="17"/>
        <v>7.8124999999999993E-4</v>
      </c>
      <c r="G76" s="9">
        <f t="shared" si="18"/>
        <v>8.4396913580246917E-4</v>
      </c>
      <c r="H76" s="9">
        <f t="shared" si="19"/>
        <v>8.7037037037037042E-4</v>
      </c>
      <c r="I76" s="9">
        <f t="shared" si="20"/>
        <v>9.0749369441125711E-4</v>
      </c>
      <c r="J76" s="9">
        <f t="shared" si="21"/>
        <v>9.173577563070317E-4</v>
      </c>
      <c r="K76" s="9">
        <f t="shared" si="22"/>
        <v>9.5905583613916951E-4</v>
      </c>
      <c r="L76" s="9">
        <f t="shared" si="23"/>
        <v>1.0047251616696062E-3</v>
      </c>
      <c r="M76" s="11"/>
      <c r="N76" s="9"/>
      <c r="O76" s="24"/>
      <c r="P76" s="9"/>
      <c r="Q76" s="24"/>
      <c r="R76" s="9"/>
      <c r="S76" s="12"/>
      <c r="V76" s="23"/>
      <c r="W76" s="96"/>
    </row>
    <row r="77" spans="1:23" ht="17.100000000000001" customHeight="1" x14ac:dyDescent="0.3">
      <c r="A77" s="8" t="s">
        <v>92</v>
      </c>
      <c r="B77" s="9">
        <v>1.087962962962963E-2</v>
      </c>
      <c r="C77" s="9">
        <v>3.2986111111111111E-3</v>
      </c>
      <c r="D77" s="9">
        <f t="shared" si="16"/>
        <v>6.3297685185185184E-3</v>
      </c>
      <c r="E77" s="10">
        <v>0.58179999999999998</v>
      </c>
      <c r="F77" s="9">
        <f t="shared" si="17"/>
        <v>8.2465277777777778E-4</v>
      </c>
      <c r="G77" s="9">
        <f t="shared" si="18"/>
        <v>8.4396913580246917E-4</v>
      </c>
      <c r="H77" s="9">
        <f t="shared" si="19"/>
        <v>8.7037037037037042E-4</v>
      </c>
      <c r="I77" s="9">
        <f t="shared" si="20"/>
        <v>9.0749369441125711E-4</v>
      </c>
      <c r="J77" s="9">
        <f t="shared" si="21"/>
        <v>9.173577563070317E-4</v>
      </c>
      <c r="K77" s="9">
        <f t="shared" si="22"/>
        <v>9.5905583613916951E-4</v>
      </c>
      <c r="L77" s="9">
        <f t="shared" si="23"/>
        <v>1.0047251616696062E-3</v>
      </c>
      <c r="M77" s="11"/>
      <c r="N77" s="9"/>
      <c r="O77" s="24"/>
      <c r="P77" s="9"/>
      <c r="Q77" s="24"/>
      <c r="R77" s="9"/>
      <c r="S77" s="12"/>
      <c r="V77" s="23"/>
      <c r="W77" s="96"/>
    </row>
    <row r="78" spans="1:23" ht="17.100000000000001" customHeight="1" x14ac:dyDescent="0.3">
      <c r="A78" s="8" t="s">
        <v>60</v>
      </c>
      <c r="B78" s="9">
        <v>1.087962962962963E-2</v>
      </c>
      <c r="C78" s="9">
        <v>3.0092592592592588E-3</v>
      </c>
      <c r="D78" s="9">
        <f t="shared" si="16"/>
        <v>6.3297685185185184E-3</v>
      </c>
      <c r="E78" s="10">
        <v>0.58179999999999998</v>
      </c>
      <c r="F78" s="9">
        <f t="shared" si="17"/>
        <v>7.5231481481481471E-4</v>
      </c>
      <c r="G78" s="9">
        <f t="shared" si="18"/>
        <v>8.4396913580246917E-4</v>
      </c>
      <c r="H78" s="9">
        <f t="shared" si="19"/>
        <v>8.7037037037037042E-4</v>
      </c>
      <c r="I78" s="9">
        <f t="shared" si="20"/>
        <v>9.0749369441125711E-4</v>
      </c>
      <c r="J78" s="9">
        <f t="shared" si="21"/>
        <v>9.173577563070317E-4</v>
      </c>
      <c r="K78" s="9">
        <f t="shared" si="22"/>
        <v>9.5905583613916951E-4</v>
      </c>
      <c r="L78" s="9">
        <f t="shared" si="23"/>
        <v>1.0047251616696062E-3</v>
      </c>
      <c r="M78" s="11"/>
      <c r="N78" s="9"/>
      <c r="O78" s="24"/>
      <c r="P78" s="9"/>
      <c r="Q78" s="24"/>
      <c r="R78" s="9"/>
      <c r="S78" s="12"/>
      <c r="V78" s="23"/>
      <c r="W78" s="96"/>
    </row>
    <row r="79" spans="1:23" ht="17.100000000000001" customHeight="1" x14ac:dyDescent="0.3">
      <c r="A79" s="8"/>
      <c r="B79" s="9"/>
      <c r="C79" s="9"/>
      <c r="D79" s="9">
        <f t="shared" si="16"/>
        <v>0</v>
      </c>
      <c r="E79" s="10"/>
      <c r="F79" s="9">
        <f t="shared" si="17"/>
        <v>0</v>
      </c>
      <c r="G79" s="9">
        <f t="shared" si="18"/>
        <v>0</v>
      </c>
      <c r="H79" s="9">
        <f t="shared" si="19"/>
        <v>0</v>
      </c>
      <c r="I79" s="9">
        <f t="shared" si="20"/>
        <v>0</v>
      </c>
      <c r="J79" s="9">
        <f t="shared" si="21"/>
        <v>0</v>
      </c>
      <c r="K79" s="9">
        <f t="shared" si="22"/>
        <v>0</v>
      </c>
      <c r="L79" s="9">
        <f t="shared" si="23"/>
        <v>0</v>
      </c>
      <c r="M79" s="11"/>
      <c r="N79" s="9"/>
      <c r="O79" s="24"/>
      <c r="P79" s="9"/>
      <c r="Q79" s="25"/>
      <c r="R79" s="25"/>
      <c r="S79" s="9"/>
      <c r="V79" s="23"/>
      <c r="W79" s="96"/>
    </row>
    <row r="80" spans="1:23" ht="17.100000000000001" customHeight="1" x14ac:dyDescent="0.3">
      <c r="A80" s="8" t="s">
        <v>107</v>
      </c>
      <c r="B80" s="9">
        <v>1.0995370370370371E-2</v>
      </c>
      <c r="C80" s="9">
        <v>3.2986111111111111E-3</v>
      </c>
      <c r="D80" s="9">
        <f t="shared" si="16"/>
        <v>6.397106481481481E-3</v>
      </c>
      <c r="E80" s="10">
        <v>0.58179999999999998</v>
      </c>
      <c r="F80" s="9">
        <f t="shared" si="17"/>
        <v>8.2465277777777778E-4</v>
      </c>
      <c r="G80" s="9">
        <f t="shared" si="18"/>
        <v>8.5294753086419749E-4</v>
      </c>
      <c r="H80" s="9">
        <f t="shared" si="19"/>
        <v>8.7962962962962962E-4</v>
      </c>
      <c r="I80" s="9">
        <f t="shared" si="20"/>
        <v>9.171478826496747E-4</v>
      </c>
      <c r="J80" s="9">
        <f t="shared" si="21"/>
        <v>9.2711688137412762E-4</v>
      </c>
      <c r="K80" s="9">
        <f t="shared" si="22"/>
        <v>9.6925855780022438E-4</v>
      </c>
      <c r="L80" s="9">
        <f t="shared" si="23"/>
        <v>1.0154137272192828E-3</v>
      </c>
      <c r="M80" s="11"/>
      <c r="N80" s="9"/>
      <c r="O80" s="24"/>
      <c r="P80" s="9"/>
      <c r="Q80" s="24"/>
      <c r="R80" s="9"/>
      <c r="S80" s="12"/>
      <c r="V80" s="23"/>
      <c r="W80" s="96"/>
    </row>
    <row r="81" spans="1:23" ht="17.100000000000001" customHeight="1" x14ac:dyDescent="0.3">
      <c r="A81" s="8" t="s">
        <v>63</v>
      </c>
      <c r="B81" s="9">
        <v>1.0995370370370371E-2</v>
      </c>
      <c r="C81" s="9">
        <v>3.2986111111111111E-3</v>
      </c>
      <c r="D81" s="9">
        <f t="shared" si="16"/>
        <v>6.397106481481481E-3</v>
      </c>
      <c r="E81" s="10">
        <v>0.58179999999999998</v>
      </c>
      <c r="F81" s="9">
        <f t="shared" si="17"/>
        <v>8.2465277777777778E-4</v>
      </c>
      <c r="G81" s="9">
        <f t="shared" si="18"/>
        <v>8.5294753086419749E-4</v>
      </c>
      <c r="H81" s="9">
        <f t="shared" si="19"/>
        <v>8.7962962962962962E-4</v>
      </c>
      <c r="I81" s="9">
        <f t="shared" si="20"/>
        <v>9.171478826496747E-4</v>
      </c>
      <c r="J81" s="9">
        <f t="shared" si="21"/>
        <v>9.2711688137412762E-4</v>
      </c>
      <c r="K81" s="9">
        <f t="shared" si="22"/>
        <v>9.6925855780022438E-4</v>
      </c>
      <c r="L81" s="9">
        <f t="shared" si="23"/>
        <v>1.0154137272192828E-3</v>
      </c>
      <c r="M81" s="11"/>
      <c r="N81" s="9"/>
      <c r="O81" s="24"/>
      <c r="P81" s="9"/>
      <c r="Q81" s="24"/>
      <c r="R81" s="9"/>
      <c r="S81" s="12"/>
      <c r="U81" s="28"/>
      <c r="V81" s="23"/>
      <c r="W81" s="96"/>
    </row>
    <row r="82" spans="1:23" ht="17.100000000000001" customHeight="1" x14ac:dyDescent="0.3">
      <c r="A82" s="8" t="s">
        <v>73</v>
      </c>
      <c r="B82" s="9">
        <v>1.0995370370370371E-2</v>
      </c>
      <c r="C82" s="9">
        <v>3.0671296296296297E-3</v>
      </c>
      <c r="D82" s="9">
        <f t="shared" si="16"/>
        <v>6.397106481481481E-3</v>
      </c>
      <c r="E82" s="10">
        <v>0.58179999999999998</v>
      </c>
      <c r="F82" s="9">
        <f t="shared" si="17"/>
        <v>7.6678240740740743E-4</v>
      </c>
      <c r="G82" s="9">
        <f t="shared" si="18"/>
        <v>8.5294753086419749E-4</v>
      </c>
      <c r="H82" s="9">
        <f t="shared" si="19"/>
        <v>8.7962962962962962E-4</v>
      </c>
      <c r="I82" s="9">
        <f t="shared" si="20"/>
        <v>9.171478826496747E-4</v>
      </c>
      <c r="J82" s="9">
        <f t="shared" si="21"/>
        <v>9.2711688137412762E-4</v>
      </c>
      <c r="K82" s="9">
        <f t="shared" si="22"/>
        <v>9.6925855780022438E-4</v>
      </c>
      <c r="L82" s="9">
        <f t="shared" si="23"/>
        <v>1.0154137272192828E-3</v>
      </c>
      <c r="M82" s="11"/>
      <c r="N82" s="9"/>
      <c r="O82" s="24"/>
      <c r="P82" s="9"/>
      <c r="Q82" s="24"/>
      <c r="R82" s="9"/>
      <c r="S82" s="12"/>
      <c r="V82" s="23"/>
      <c r="W82" s="96"/>
    </row>
    <row r="83" spans="1:23" ht="17.100000000000001" customHeight="1" x14ac:dyDescent="0.3">
      <c r="A83" s="8" t="s">
        <v>98</v>
      </c>
      <c r="B83" s="9">
        <v>1.1111111111111112E-2</v>
      </c>
      <c r="C83" s="9">
        <v>3.2986111111111111E-3</v>
      </c>
      <c r="D83" s="9">
        <f t="shared" si="16"/>
        <v>6.4644444444444445E-3</v>
      </c>
      <c r="E83" s="10">
        <v>0.58179999999999998</v>
      </c>
      <c r="F83" s="9">
        <f t="shared" si="17"/>
        <v>8.2465277777777778E-4</v>
      </c>
      <c r="G83" s="9">
        <f t="shared" si="18"/>
        <v>8.6192592592592592E-4</v>
      </c>
      <c r="H83" s="9">
        <f t="shared" si="19"/>
        <v>8.8888888888888893E-4</v>
      </c>
      <c r="I83" s="9">
        <f t="shared" si="20"/>
        <v>9.2680207088809239E-4</v>
      </c>
      <c r="J83" s="9">
        <f t="shared" si="21"/>
        <v>9.3687600644122375E-4</v>
      </c>
      <c r="K83" s="9">
        <f t="shared" si="22"/>
        <v>9.7946127946127947E-4</v>
      </c>
      <c r="L83" s="9">
        <f t="shared" si="23"/>
        <v>1.0261022927689596E-3</v>
      </c>
      <c r="M83" s="11"/>
      <c r="N83" s="9"/>
      <c r="O83" s="24"/>
      <c r="P83" s="9"/>
      <c r="Q83" s="24"/>
      <c r="R83" s="9"/>
      <c r="S83" s="12"/>
      <c r="V83" s="23"/>
      <c r="W83" s="96"/>
    </row>
    <row r="84" spans="1:23" ht="17.100000000000001" customHeight="1" x14ac:dyDescent="0.3">
      <c r="A84" s="8"/>
      <c r="B84" s="9"/>
      <c r="C84" s="9"/>
      <c r="D84" s="9">
        <f t="shared" si="16"/>
        <v>0</v>
      </c>
      <c r="E84" s="10"/>
      <c r="F84" s="9">
        <f t="shared" si="17"/>
        <v>0</v>
      </c>
      <c r="G84" s="9">
        <f t="shared" si="18"/>
        <v>0</v>
      </c>
      <c r="H84" s="9">
        <f t="shared" si="19"/>
        <v>0</v>
      </c>
      <c r="I84" s="9">
        <f t="shared" si="20"/>
        <v>0</v>
      </c>
      <c r="J84" s="9">
        <f t="shared" si="21"/>
        <v>0</v>
      </c>
      <c r="K84" s="9">
        <f t="shared" si="22"/>
        <v>0</v>
      </c>
      <c r="L84" s="9">
        <f t="shared" si="23"/>
        <v>0</v>
      </c>
      <c r="M84" s="11"/>
      <c r="N84" s="9"/>
      <c r="O84" s="24"/>
      <c r="P84" s="25"/>
      <c r="Q84" s="25"/>
      <c r="R84" s="25"/>
      <c r="S84" s="25"/>
      <c r="V84" s="23"/>
      <c r="W84" s="96"/>
    </row>
    <row r="85" spans="1:23" ht="17.100000000000001" customHeight="1" x14ac:dyDescent="0.3">
      <c r="A85" s="8" t="s">
        <v>81</v>
      </c>
      <c r="B85" s="9">
        <v>1.1111111111111112E-2</v>
      </c>
      <c r="C85" s="9">
        <v>3.0671296296296297E-3</v>
      </c>
      <c r="D85" s="9">
        <f t="shared" si="16"/>
        <v>6.4644444444444445E-3</v>
      </c>
      <c r="E85" s="10">
        <v>0.58179999999999998</v>
      </c>
      <c r="F85" s="9">
        <f t="shared" si="17"/>
        <v>7.6678240740740743E-4</v>
      </c>
      <c r="G85" s="9">
        <f t="shared" si="18"/>
        <v>8.6192592592592592E-4</v>
      </c>
      <c r="H85" s="9">
        <f t="shared" si="19"/>
        <v>8.8888888888888893E-4</v>
      </c>
      <c r="I85" s="9">
        <f t="shared" si="20"/>
        <v>9.2680207088809239E-4</v>
      </c>
      <c r="J85" s="9">
        <f t="shared" si="21"/>
        <v>9.3687600644122375E-4</v>
      </c>
      <c r="K85" s="9">
        <f t="shared" si="22"/>
        <v>9.7946127946127947E-4</v>
      </c>
      <c r="L85" s="9">
        <f t="shared" si="23"/>
        <v>1.0261022927689596E-3</v>
      </c>
      <c r="M85" s="11"/>
      <c r="N85" s="9"/>
      <c r="O85" s="24"/>
      <c r="P85" s="9"/>
      <c r="Q85" s="24"/>
      <c r="R85" s="9"/>
      <c r="S85" s="12"/>
      <c r="V85" s="23"/>
      <c r="W85" s="101"/>
    </row>
    <row r="86" spans="1:23" ht="17.100000000000001" customHeight="1" x14ac:dyDescent="0.3">
      <c r="A86" s="8" t="s">
        <v>108</v>
      </c>
      <c r="B86" s="9">
        <v>1.1226851851851854E-2</v>
      </c>
      <c r="C86" s="9">
        <v>3.2986111111111111E-3</v>
      </c>
      <c r="D86" s="9">
        <f t="shared" si="16"/>
        <v>6.5317824074074089E-3</v>
      </c>
      <c r="E86" s="10">
        <v>0.58179999999999998</v>
      </c>
      <c r="F86" s="9">
        <f t="shared" si="17"/>
        <v>8.2465277777777778E-4</v>
      </c>
      <c r="G86" s="9">
        <f t="shared" si="18"/>
        <v>8.7090432098765457E-4</v>
      </c>
      <c r="H86" s="9">
        <f t="shared" si="19"/>
        <v>8.9814814814814835E-4</v>
      </c>
      <c r="I86" s="9">
        <f t="shared" si="20"/>
        <v>9.3645625912651019E-4</v>
      </c>
      <c r="J86" s="9">
        <f t="shared" si="21"/>
        <v>9.4663513150832011E-4</v>
      </c>
      <c r="K86" s="9">
        <f t="shared" si="22"/>
        <v>9.8966400112233477E-4</v>
      </c>
      <c r="L86" s="9">
        <f t="shared" si="23"/>
        <v>1.0367908583186363E-3</v>
      </c>
      <c r="M86" s="11"/>
      <c r="N86" s="9"/>
      <c r="O86" s="24"/>
      <c r="P86" s="9"/>
      <c r="Q86" s="24"/>
      <c r="R86" s="9"/>
      <c r="S86" s="12"/>
      <c r="V86" s="23"/>
      <c r="W86" s="101"/>
    </row>
    <row r="87" spans="1:23" ht="17.100000000000001" customHeight="1" x14ac:dyDescent="0.3">
      <c r="A87" s="8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11"/>
      <c r="N87" s="9"/>
      <c r="O87" s="24"/>
      <c r="P87" s="9"/>
      <c r="Q87" s="25"/>
      <c r="R87" s="25"/>
      <c r="S87" s="12"/>
      <c r="V87" s="23"/>
      <c r="W87" s="101"/>
    </row>
    <row r="88" spans="1:23" ht="17.100000000000001" customHeight="1" x14ac:dyDescent="0.3">
      <c r="A88" s="8" t="s">
        <v>64</v>
      </c>
      <c r="B88" s="9">
        <v>1.1226851851851854E-2</v>
      </c>
      <c r="C88" s="9">
        <v>3.1249999999999997E-3</v>
      </c>
      <c r="D88" s="9">
        <f t="shared" ref="D88:D96" si="40">B88*E88</f>
        <v>6.5317824074074089E-3</v>
      </c>
      <c r="E88" s="10">
        <v>0.58179999999999998</v>
      </c>
      <c r="F88" s="9">
        <f t="shared" ref="F88:F96" si="41">C88/4</f>
        <v>7.8124999999999993E-4</v>
      </c>
      <c r="G88" s="9">
        <f t="shared" ref="G88:G96" si="42">D88/7.5</f>
        <v>8.7090432098765457E-4</v>
      </c>
      <c r="H88" s="9">
        <f t="shared" ref="H88:H96" si="43">B88/12.5</f>
        <v>8.9814814814814835E-4</v>
      </c>
      <c r="I88" s="9">
        <f t="shared" ref="I88:I96" si="44">G88/0.93</f>
        <v>9.3645625912651019E-4</v>
      </c>
      <c r="J88" s="9">
        <f t="shared" ref="J88:J96" si="45">G88/0.92</f>
        <v>9.4663513150832011E-4</v>
      </c>
      <c r="K88" s="9">
        <f t="shared" ref="K88:K96" si="46">G88/0.88</f>
        <v>9.8966400112233477E-4</v>
      </c>
      <c r="L88" s="9">
        <f t="shared" ref="L88:L96" si="47">G88/0.84</f>
        <v>1.0367908583186363E-3</v>
      </c>
      <c r="M88" s="11"/>
      <c r="N88" s="9"/>
      <c r="O88" s="24"/>
      <c r="P88" s="9"/>
      <c r="Q88" s="24"/>
      <c r="R88" s="9"/>
      <c r="S88" s="12"/>
      <c r="V88" s="23"/>
      <c r="W88" s="101"/>
    </row>
    <row r="89" spans="1:23" ht="17.100000000000001" customHeight="1" x14ac:dyDescent="0.3">
      <c r="A89" s="8" t="s">
        <v>82</v>
      </c>
      <c r="B89" s="9">
        <v>1.1226851851851854E-2</v>
      </c>
      <c r="C89" s="9">
        <v>3.3564814814814811E-3</v>
      </c>
      <c r="D89" s="9">
        <f t="shared" si="40"/>
        <v>6.5317824074074089E-3</v>
      </c>
      <c r="E89" s="10">
        <v>0.58179999999999998</v>
      </c>
      <c r="F89" s="9">
        <f t="shared" si="41"/>
        <v>8.3912037037037028E-4</v>
      </c>
      <c r="G89" s="9">
        <f t="shared" si="42"/>
        <v>8.7090432098765457E-4</v>
      </c>
      <c r="H89" s="9">
        <f t="shared" si="43"/>
        <v>8.9814814814814835E-4</v>
      </c>
      <c r="I89" s="9">
        <f t="shared" si="44"/>
        <v>9.3645625912651019E-4</v>
      </c>
      <c r="J89" s="9">
        <f t="shared" si="45"/>
        <v>9.4663513150832011E-4</v>
      </c>
      <c r="K89" s="9">
        <f t="shared" si="46"/>
        <v>9.8966400112233477E-4</v>
      </c>
      <c r="L89" s="9">
        <f t="shared" si="47"/>
        <v>1.0367908583186363E-3</v>
      </c>
      <c r="M89" s="11"/>
      <c r="N89" s="9"/>
      <c r="O89" s="24"/>
      <c r="P89" s="9"/>
      <c r="Q89" s="24"/>
      <c r="R89" s="9"/>
      <c r="S89" s="12"/>
      <c r="V89" s="23"/>
      <c r="W89" s="101"/>
    </row>
    <row r="90" spans="1:23" ht="17.100000000000001" customHeight="1" x14ac:dyDescent="0.3">
      <c r="A90" s="8" t="s">
        <v>99</v>
      </c>
      <c r="B90" s="9">
        <v>1.1458333333333334E-2</v>
      </c>
      <c r="C90" s="9">
        <v>3.3564814814814811E-3</v>
      </c>
      <c r="D90" s="9">
        <f t="shared" si="40"/>
        <v>6.6664583333333333E-3</v>
      </c>
      <c r="E90" s="10">
        <v>0.58179999999999998</v>
      </c>
      <c r="F90" s="9">
        <f t="shared" si="41"/>
        <v>8.3912037037037028E-4</v>
      </c>
      <c r="G90" s="9">
        <f t="shared" si="42"/>
        <v>8.888611111111111E-4</v>
      </c>
      <c r="H90" s="9">
        <f t="shared" si="43"/>
        <v>9.1666666666666676E-4</v>
      </c>
      <c r="I90" s="9">
        <f t="shared" si="44"/>
        <v>9.5576463560334524E-4</v>
      </c>
      <c r="J90" s="9">
        <f t="shared" si="45"/>
        <v>9.6615338164251206E-4</v>
      </c>
      <c r="K90" s="9">
        <f t="shared" si="46"/>
        <v>1.0100694444444445E-3</v>
      </c>
      <c r="L90" s="9">
        <f t="shared" si="47"/>
        <v>1.0581679894179894E-3</v>
      </c>
      <c r="M90" s="11"/>
      <c r="N90" s="9"/>
      <c r="O90" s="24"/>
      <c r="P90" s="9"/>
      <c r="Q90" s="24"/>
      <c r="R90" s="9"/>
      <c r="S90" s="12"/>
      <c r="V90" s="23"/>
      <c r="W90" s="101"/>
    </row>
    <row r="91" spans="1:23" ht="17.100000000000001" customHeight="1" x14ac:dyDescent="0.3">
      <c r="A91" s="8"/>
      <c r="B91" s="9"/>
      <c r="C91" s="9"/>
      <c r="D91" s="9">
        <f t="shared" si="40"/>
        <v>0</v>
      </c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01"/>
    </row>
    <row r="92" spans="1:23" ht="17.100000000000001" customHeight="1" x14ac:dyDescent="0.3">
      <c r="A92" s="8" t="s">
        <v>75</v>
      </c>
      <c r="B92" s="9">
        <v>1.1458333333333334E-2</v>
      </c>
      <c r="C92" s="9">
        <v>3.0671296296296297E-3</v>
      </c>
      <c r="D92" s="9">
        <f t="shared" si="40"/>
        <v>6.6664583333333333E-3</v>
      </c>
      <c r="E92" s="10">
        <v>0.58179999999999998</v>
      </c>
      <c r="F92" s="9">
        <f t="shared" si="41"/>
        <v>7.6678240740740743E-4</v>
      </c>
      <c r="G92" s="9">
        <f t="shared" si="42"/>
        <v>8.888611111111111E-4</v>
      </c>
      <c r="H92" s="9">
        <f t="shared" si="43"/>
        <v>9.1666666666666676E-4</v>
      </c>
      <c r="I92" s="9">
        <f t="shared" si="44"/>
        <v>9.5576463560334524E-4</v>
      </c>
      <c r="J92" s="9">
        <f t="shared" si="45"/>
        <v>9.6615338164251206E-4</v>
      </c>
      <c r="K92" s="9">
        <f t="shared" si="46"/>
        <v>1.0100694444444445E-3</v>
      </c>
      <c r="L92" s="9">
        <f t="shared" si="47"/>
        <v>1.0581679894179894E-3</v>
      </c>
      <c r="M92" s="11"/>
      <c r="N92" s="9"/>
      <c r="O92" s="24"/>
      <c r="P92" s="9"/>
      <c r="Q92" s="24"/>
      <c r="R92" s="9"/>
      <c r="S92" s="12"/>
      <c r="V92" s="23"/>
      <c r="W92" s="101"/>
    </row>
    <row r="93" spans="1:23" ht="17.100000000000001" customHeight="1" x14ac:dyDescent="0.3">
      <c r="A93" s="8" t="s">
        <v>79</v>
      </c>
      <c r="B93" s="9">
        <v>1.1458333333333334E-2</v>
      </c>
      <c r="C93" s="9">
        <v>3.472222222222222E-3</v>
      </c>
      <c r="D93" s="9">
        <f t="shared" si="40"/>
        <v>6.6664583333333333E-3</v>
      </c>
      <c r="E93" s="10">
        <v>0.58179999999999998</v>
      </c>
      <c r="F93" s="9">
        <f t="shared" si="41"/>
        <v>8.6805555555555551E-4</v>
      </c>
      <c r="G93" s="9">
        <f t="shared" si="42"/>
        <v>8.888611111111111E-4</v>
      </c>
      <c r="H93" s="9">
        <f t="shared" si="43"/>
        <v>9.1666666666666676E-4</v>
      </c>
      <c r="I93" s="9">
        <f t="shared" si="44"/>
        <v>9.5576463560334524E-4</v>
      </c>
      <c r="J93" s="9">
        <f t="shared" si="45"/>
        <v>9.6615338164251206E-4</v>
      </c>
      <c r="K93" s="9">
        <f t="shared" si="46"/>
        <v>1.0100694444444445E-3</v>
      </c>
      <c r="L93" s="9">
        <f t="shared" si="47"/>
        <v>1.0581679894179894E-3</v>
      </c>
      <c r="M93" s="11"/>
      <c r="N93" s="9"/>
      <c r="O93" s="24"/>
      <c r="P93" s="9"/>
      <c r="Q93" s="24"/>
      <c r="R93" s="9"/>
      <c r="S93" s="12"/>
      <c r="V93" s="23"/>
      <c r="W93" s="101"/>
    </row>
    <row r="94" spans="1:23" ht="17.100000000000001" customHeight="1" x14ac:dyDescent="0.3">
      <c r="A94" s="8"/>
      <c r="B94" s="9"/>
      <c r="C94" s="9"/>
      <c r="D94" s="9">
        <f t="shared" si="40"/>
        <v>0</v>
      </c>
      <c r="E94" s="10"/>
      <c r="F94" s="9">
        <f t="shared" si="41"/>
        <v>0</v>
      </c>
      <c r="G94" s="9">
        <f t="shared" si="42"/>
        <v>0</v>
      </c>
      <c r="H94" s="9">
        <f t="shared" si="43"/>
        <v>0</v>
      </c>
      <c r="I94" s="9">
        <f t="shared" si="44"/>
        <v>0</v>
      </c>
      <c r="J94" s="9">
        <f t="shared" si="45"/>
        <v>0</v>
      </c>
      <c r="K94" s="9">
        <f t="shared" si="46"/>
        <v>0</v>
      </c>
      <c r="L94" s="9">
        <f t="shared" si="47"/>
        <v>0</v>
      </c>
      <c r="M94" s="11"/>
      <c r="P94" s="25"/>
      <c r="Q94" s="25"/>
      <c r="R94" s="25"/>
      <c r="S94" s="25"/>
      <c r="V94" s="23"/>
      <c r="W94" s="96"/>
    </row>
    <row r="95" spans="1:23" ht="17.100000000000001" customHeight="1" x14ac:dyDescent="0.3">
      <c r="A95" s="8" t="s">
        <v>76</v>
      </c>
      <c r="B95" s="9">
        <v>1.1921296296296298E-2</v>
      </c>
      <c r="C95" s="9">
        <v>3.5879629629629629E-3</v>
      </c>
      <c r="D95" s="9">
        <f t="shared" si="40"/>
        <v>6.9358101851851863E-3</v>
      </c>
      <c r="E95" s="10">
        <v>0.58179999999999998</v>
      </c>
      <c r="F95" s="9">
        <f t="shared" si="41"/>
        <v>8.9699074074074073E-4</v>
      </c>
      <c r="G95" s="9">
        <f t="shared" si="42"/>
        <v>9.2477469135802482E-4</v>
      </c>
      <c r="H95" s="9">
        <f t="shared" si="43"/>
        <v>9.5370370370370379E-4</v>
      </c>
      <c r="I95" s="9">
        <f t="shared" si="44"/>
        <v>9.943813885570159E-4</v>
      </c>
      <c r="J95" s="9">
        <f t="shared" si="45"/>
        <v>1.0051898819108964E-3</v>
      </c>
      <c r="K95" s="9">
        <f t="shared" si="46"/>
        <v>1.0508803310886646E-3</v>
      </c>
      <c r="L95" s="9">
        <f t="shared" si="47"/>
        <v>1.1009222516166963E-3</v>
      </c>
      <c r="M95" s="11"/>
      <c r="N95" s="9"/>
      <c r="O95" s="24"/>
      <c r="P95" s="9"/>
      <c r="Q95" s="24"/>
      <c r="R95" s="9"/>
      <c r="S95" s="12"/>
      <c r="V95" s="23"/>
      <c r="W95" s="96"/>
    </row>
    <row r="96" spans="1:23" ht="17.100000000000001" customHeight="1" x14ac:dyDescent="0.3">
      <c r="A96" s="8" t="s">
        <v>83</v>
      </c>
      <c r="B96" s="9">
        <v>1.1921296296296298E-2</v>
      </c>
      <c r="C96" s="9">
        <v>3.8194444444444443E-3</v>
      </c>
      <c r="D96" s="9">
        <f t="shared" si="40"/>
        <v>6.9358101851851863E-3</v>
      </c>
      <c r="E96" s="10">
        <v>0.58179999999999998</v>
      </c>
      <c r="F96" s="9">
        <f t="shared" si="41"/>
        <v>9.5486111111111108E-4</v>
      </c>
      <c r="G96" s="9">
        <f t="shared" si="42"/>
        <v>9.2477469135802482E-4</v>
      </c>
      <c r="H96" s="9">
        <f t="shared" si="43"/>
        <v>9.5370370370370379E-4</v>
      </c>
      <c r="I96" s="9">
        <f t="shared" si="44"/>
        <v>9.943813885570159E-4</v>
      </c>
      <c r="J96" s="9">
        <f t="shared" si="45"/>
        <v>1.0051898819108964E-3</v>
      </c>
      <c r="K96" s="9">
        <f t="shared" si="46"/>
        <v>1.0508803310886646E-3</v>
      </c>
      <c r="L96" s="9">
        <f t="shared" si="47"/>
        <v>1.1009222516166963E-3</v>
      </c>
      <c r="M96" s="11"/>
      <c r="N96" s="9"/>
      <c r="O96" s="24"/>
      <c r="P96" s="9"/>
      <c r="Q96" s="24"/>
      <c r="R96" s="9"/>
      <c r="S96" s="12"/>
      <c r="V96" s="23"/>
      <c r="W96" s="96"/>
    </row>
    <row r="97" spans="1:23" ht="17.100000000000001" customHeight="1" x14ac:dyDescent="0.3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6"/>
    </row>
    <row r="98" spans="1:23" ht="14.4" customHeight="1" x14ac:dyDescent="0.3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6"/>
    </row>
    <row r="99" spans="1:23" ht="15" customHeight="1" thickBot="1" x14ac:dyDescent="0.35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7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1-6</vt:lpstr>
      <vt:lpstr>1-5</vt:lpstr>
      <vt:lpstr>Break</vt:lpstr>
      <vt:lpstr>12-8</vt:lpstr>
      <vt:lpstr>12-5</vt:lpstr>
      <vt:lpstr>12-1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Spitzer</dc:creator>
  <cp:keywords/>
  <dc:description/>
  <cp:lastModifiedBy>Ryan Neubauer</cp:lastModifiedBy>
  <cp:revision/>
  <dcterms:created xsi:type="dcterms:W3CDTF">2023-11-30T21:40:51Z</dcterms:created>
  <dcterms:modified xsi:type="dcterms:W3CDTF">2024-01-26T18:22:06Z</dcterms:modified>
  <cp:category/>
  <cp:contentStatus/>
</cp:coreProperties>
</file>