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tburgedu.sharepoint.com/sites/XC/Shared Documents/General/Mileage/"/>
    </mc:Choice>
  </mc:AlternateContent>
  <xr:revisionPtr revIDLastSave="0" documentId="8_{328CFF88-4852-4437-9674-3863C7CBA3A5}" xr6:coauthVersionLast="47" xr6:coauthVersionMax="47" xr10:uidLastSave="{00000000-0000-0000-0000-000000000000}"/>
  <bookViews>
    <workbookView xWindow="-110" yWindow="-110" windowWidth="19420" windowHeight="10300" xr2:uid="{AE4B2F37-4E7C-4280-9156-BF663E750970}"/>
  </bookViews>
  <sheets>
    <sheet name="3-4" sheetId="15" r:id="rId1"/>
    <sheet name="2-26" sheetId="14" r:id="rId2"/>
    <sheet name="2-19" sheetId="13" r:id="rId3"/>
    <sheet name="2-12" sheetId="12" r:id="rId4"/>
    <sheet name="2-5" sheetId="11" r:id="rId5"/>
    <sheet name="1-29" sheetId="10" r:id="rId6"/>
    <sheet name="1-22" sheetId="9" r:id="rId7"/>
    <sheet name="1-15" sheetId="8" r:id="rId8"/>
    <sheet name="1-8" sheetId="6" r:id="rId9"/>
    <sheet name="Break" sheetId="5" r:id="rId10"/>
    <sheet name="12-4" sheetId="4" r:id="rId11"/>
    <sheet name="11-27" sheetId="2" r:id="rId12"/>
    <sheet name="11-20" sheetId="1" r:id="rId13"/>
    <sheet name="Sheet1" sheetId="3" r:id="rId14"/>
    <sheet name="Comp" sheetId="7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9" i="15" l="1" a="1"/>
  <c r="M79" i="15" s="1"/>
  <c r="N79" i="15" s="1"/>
  <c r="M78" i="15" a="1"/>
  <c r="M78" i="15" s="1"/>
  <c r="N78" i="15" s="1"/>
  <c r="M77" i="15" a="1"/>
  <c r="M77" i="15" s="1"/>
  <c r="N77" i="15" s="1"/>
  <c r="M76" i="15" a="1"/>
  <c r="M76" i="15" s="1"/>
  <c r="N76" i="15" s="1"/>
  <c r="M75" i="15" a="1"/>
  <c r="M75" i="15" s="1"/>
  <c r="N75" i="15" s="1"/>
  <c r="M74" i="15" a="1"/>
  <c r="M74" i="15" s="1"/>
  <c r="N74" i="15" s="1"/>
  <c r="M73" i="15" a="1"/>
  <c r="M73" i="15" s="1"/>
  <c r="N73" i="15" s="1"/>
  <c r="M72" i="15" a="1"/>
  <c r="M72" i="15" s="1"/>
  <c r="N72" i="15" s="1"/>
  <c r="M71" i="15" a="1"/>
  <c r="M71" i="15" s="1"/>
  <c r="N71" i="15" s="1"/>
  <c r="M70" i="15" a="1"/>
  <c r="M70" i="15" s="1"/>
  <c r="N70" i="15" s="1"/>
  <c r="M69" i="15" a="1"/>
  <c r="M69" i="15" s="1"/>
  <c r="N69" i="15" s="1"/>
  <c r="M68" i="15" a="1"/>
  <c r="M68" i="15" s="1"/>
  <c r="N68" i="15" s="1"/>
  <c r="M67" i="15" a="1"/>
  <c r="M67" i="15" s="1"/>
  <c r="N67" i="15" s="1"/>
  <c r="M66" i="15" a="1"/>
  <c r="M66" i="15" s="1"/>
  <c r="N66" i="15" s="1"/>
  <c r="M65" i="15" a="1"/>
  <c r="M65" i="15" s="1"/>
  <c r="N65" i="15" s="1"/>
  <c r="M64" i="15" a="1"/>
  <c r="M64" i="15" s="1"/>
  <c r="N64" i="15" s="1"/>
  <c r="M63" i="15" a="1"/>
  <c r="M63" i="15" s="1"/>
  <c r="N63" i="15" s="1"/>
  <c r="M62" i="15" a="1"/>
  <c r="M62" i="15" s="1"/>
  <c r="N62" i="15" s="1"/>
  <c r="M61" i="15" a="1"/>
  <c r="M61" i="15" s="1"/>
  <c r="N61" i="15" s="1"/>
  <c r="M60" i="15" a="1"/>
  <c r="M60" i="15" s="1"/>
  <c r="N60" i="15" s="1"/>
  <c r="M59" i="15" a="1"/>
  <c r="M59" i="15" s="1"/>
  <c r="N59" i="15" s="1"/>
  <c r="M58" i="15" a="1"/>
  <c r="M58" i="15" s="1"/>
  <c r="N58" i="15" s="1"/>
  <c r="M57" i="15" a="1"/>
  <c r="M57" i="15" s="1"/>
  <c r="N57" i="15" s="1"/>
  <c r="M56" i="15" a="1"/>
  <c r="M56" i="15" s="1"/>
  <c r="N56" i="15" s="1"/>
  <c r="M55" i="15" a="1"/>
  <c r="M55" i="15" s="1"/>
  <c r="N55" i="15" s="1"/>
  <c r="M28" i="15"/>
  <c r="N28" i="15"/>
  <c r="M29" i="15"/>
  <c r="N29" i="15"/>
  <c r="M30" i="15"/>
  <c r="N30" i="15"/>
  <c r="M31" i="15"/>
  <c r="N31" i="15"/>
  <c r="M32" i="15"/>
  <c r="N32" i="15"/>
  <c r="M33" i="15"/>
  <c r="N33" i="15"/>
  <c r="M34" i="15"/>
  <c r="N34" i="15"/>
  <c r="M35" i="15"/>
  <c r="N35" i="15"/>
  <c r="M36" i="15"/>
  <c r="N36" i="15"/>
  <c r="M37" i="15"/>
  <c r="N37" i="15"/>
  <c r="M38" i="15"/>
  <c r="N38" i="15"/>
  <c r="M39" i="15"/>
  <c r="N39" i="15"/>
  <c r="M40" i="15"/>
  <c r="N40" i="15"/>
  <c r="M41" i="15"/>
  <c r="N41" i="15"/>
  <c r="M42" i="15"/>
  <c r="N42" i="15"/>
  <c r="M43" i="15"/>
  <c r="N43" i="15"/>
  <c r="M44" i="15"/>
  <c r="N44" i="15"/>
  <c r="M45" i="15"/>
  <c r="N45" i="15"/>
  <c r="M46" i="15"/>
  <c r="N46" i="15"/>
  <c r="M47" i="15"/>
  <c r="N47" i="15"/>
  <c r="M48" i="15"/>
  <c r="N48" i="15"/>
  <c r="M49" i="15"/>
  <c r="N49" i="15"/>
  <c r="M50" i="15"/>
  <c r="N50" i="15"/>
  <c r="M51" i="15"/>
  <c r="N51" i="15"/>
  <c r="M52" i="15"/>
  <c r="N52" i="15"/>
  <c r="M2" i="15"/>
  <c r="N2" i="15"/>
  <c r="M3" i="15"/>
  <c r="N3" i="15"/>
  <c r="M4" i="15"/>
  <c r="N4" i="15"/>
  <c r="M5" i="15"/>
  <c r="N5" i="15"/>
  <c r="M6" i="15"/>
  <c r="N6" i="15" s="1"/>
  <c r="M7" i="15"/>
  <c r="N7" i="15"/>
  <c r="M8" i="15"/>
  <c r="N8" i="15"/>
  <c r="M9" i="15"/>
  <c r="N9" i="15"/>
  <c r="M10" i="15"/>
  <c r="N10" i="15" s="1"/>
  <c r="M11" i="15"/>
  <c r="N11" i="15"/>
  <c r="M12" i="15"/>
  <c r="N12" i="15" s="1"/>
  <c r="M13" i="15"/>
  <c r="N13" i="15"/>
  <c r="M14" i="15"/>
  <c r="N14" i="15"/>
  <c r="M15" i="15"/>
  <c r="N15" i="15"/>
  <c r="M16" i="15"/>
  <c r="N16" i="15" s="1"/>
  <c r="M17" i="15"/>
  <c r="N17" i="15"/>
  <c r="M18" i="15"/>
  <c r="N18" i="15"/>
  <c r="M19" i="15"/>
  <c r="N19" i="15"/>
  <c r="M20" i="15"/>
  <c r="N20" i="15"/>
  <c r="M21" i="15"/>
  <c r="N21" i="15"/>
  <c r="M22" i="15"/>
  <c r="N22" i="15"/>
  <c r="M23" i="15"/>
  <c r="N23" i="15"/>
  <c r="M24" i="15"/>
  <c r="N24" i="15"/>
  <c r="M25" i="15"/>
  <c r="N25" i="15"/>
  <c r="M79" i="14" a="1"/>
  <c r="M79" i="14" s="1"/>
  <c r="N79" i="14" s="1"/>
  <c r="M78" i="14" a="1"/>
  <c r="M78" i="14" s="1"/>
  <c r="N78" i="14" s="1"/>
  <c r="M77" i="14" a="1"/>
  <c r="M77" i="14" s="1"/>
  <c r="N77" i="14" s="1"/>
  <c r="M76" i="14" a="1"/>
  <c r="M76" i="14" s="1"/>
  <c r="N76" i="14" s="1"/>
  <c r="M75" i="14" a="1"/>
  <c r="M75" i="14" s="1"/>
  <c r="N75" i="14" s="1"/>
  <c r="M74" i="14" a="1"/>
  <c r="M74" i="14" s="1"/>
  <c r="N74" i="14" s="1"/>
  <c r="M73" i="14" a="1"/>
  <c r="M73" i="14" s="1"/>
  <c r="N73" i="14" s="1"/>
  <c r="M72" i="14" a="1"/>
  <c r="M72" i="14" s="1"/>
  <c r="N72" i="14" s="1"/>
  <c r="M71" i="14" a="1"/>
  <c r="M71" i="14" s="1"/>
  <c r="N71" i="14" s="1"/>
  <c r="M70" i="14" a="1"/>
  <c r="M70" i="14" s="1"/>
  <c r="N70" i="14" s="1"/>
  <c r="M69" i="14" a="1"/>
  <c r="M69" i="14" s="1"/>
  <c r="N69" i="14" s="1"/>
  <c r="M68" i="14" a="1"/>
  <c r="M68" i="14" s="1"/>
  <c r="N68" i="14" s="1"/>
  <c r="M67" i="14" a="1"/>
  <c r="M67" i="14" s="1"/>
  <c r="N67" i="14" s="1"/>
  <c r="M66" i="14" a="1"/>
  <c r="M66" i="14" s="1"/>
  <c r="N66" i="14" s="1"/>
  <c r="M65" i="14" a="1"/>
  <c r="M65" i="14" s="1"/>
  <c r="N65" i="14" s="1"/>
  <c r="M64" i="14" a="1"/>
  <c r="M64" i="14" s="1"/>
  <c r="N64" i="14" s="1"/>
  <c r="M63" i="14" a="1"/>
  <c r="M63" i="14" s="1"/>
  <c r="N63" i="14" s="1"/>
  <c r="M62" i="14" a="1"/>
  <c r="M62" i="14" s="1"/>
  <c r="N62" i="14" s="1"/>
  <c r="M61" i="14" a="1"/>
  <c r="M61" i="14" s="1"/>
  <c r="N61" i="14" s="1"/>
  <c r="M60" i="14" a="1"/>
  <c r="M60" i="14" s="1"/>
  <c r="N60" i="14" s="1"/>
  <c r="M59" i="14" a="1"/>
  <c r="M59" i="14" s="1"/>
  <c r="N59" i="14" s="1"/>
  <c r="M58" i="14" a="1"/>
  <c r="M58" i="14" s="1"/>
  <c r="N58" i="14" s="1"/>
  <c r="M57" i="14" a="1"/>
  <c r="M57" i="14" s="1"/>
  <c r="N57" i="14" s="1"/>
  <c r="M56" i="14" a="1"/>
  <c r="M56" i="14" s="1"/>
  <c r="N56" i="14" s="1"/>
  <c r="M55" i="14" a="1"/>
  <c r="M55" i="14" s="1"/>
  <c r="N55" i="14" s="1"/>
  <c r="M52" i="14"/>
  <c r="N52" i="14" s="1"/>
  <c r="M51" i="14"/>
  <c r="N51" i="14" s="1"/>
  <c r="M50" i="14"/>
  <c r="N50" i="14" s="1"/>
  <c r="M49" i="14"/>
  <c r="N49" i="14" s="1"/>
  <c r="M48" i="14"/>
  <c r="N48" i="14" s="1"/>
  <c r="M47" i="14"/>
  <c r="N47" i="14" s="1"/>
  <c r="M46" i="14"/>
  <c r="N46" i="14" s="1"/>
  <c r="M45" i="14"/>
  <c r="N45" i="14" s="1"/>
  <c r="M44" i="14"/>
  <c r="N44" i="14" s="1"/>
  <c r="M43" i="14"/>
  <c r="N43" i="14" s="1"/>
  <c r="M42" i="14"/>
  <c r="N42" i="14" s="1"/>
  <c r="M41" i="14"/>
  <c r="N41" i="14" s="1"/>
  <c r="M40" i="14"/>
  <c r="N40" i="14" s="1"/>
  <c r="M39" i="14"/>
  <c r="N39" i="14" s="1"/>
  <c r="M38" i="14"/>
  <c r="N38" i="14" s="1"/>
  <c r="M37" i="14"/>
  <c r="N37" i="14" s="1"/>
  <c r="M36" i="14"/>
  <c r="N36" i="14" s="1"/>
  <c r="M35" i="14"/>
  <c r="N35" i="14" s="1"/>
  <c r="M34" i="14"/>
  <c r="N34" i="14" s="1"/>
  <c r="M33" i="14"/>
  <c r="N33" i="14" s="1"/>
  <c r="M32" i="14"/>
  <c r="N32" i="14" s="1"/>
  <c r="M31" i="14"/>
  <c r="N31" i="14" s="1"/>
  <c r="M30" i="14"/>
  <c r="N30" i="14" s="1"/>
  <c r="M29" i="14"/>
  <c r="N29" i="14" s="1"/>
  <c r="M28" i="14"/>
  <c r="N28" i="14" s="1"/>
  <c r="M25" i="14"/>
  <c r="N25" i="14" s="1"/>
  <c r="M24" i="14"/>
  <c r="N24" i="14" s="1"/>
  <c r="M23" i="14"/>
  <c r="N23" i="14" s="1"/>
  <c r="M22" i="14"/>
  <c r="N22" i="14" s="1"/>
  <c r="M21" i="14"/>
  <c r="N21" i="14" s="1"/>
  <c r="M20" i="14"/>
  <c r="N20" i="14" s="1"/>
  <c r="M19" i="14"/>
  <c r="N19" i="14" s="1"/>
  <c r="M18" i="14"/>
  <c r="N18" i="14" s="1"/>
  <c r="M17" i="14"/>
  <c r="N17" i="14" s="1"/>
  <c r="M16" i="14"/>
  <c r="N16" i="14" s="1"/>
  <c r="M15" i="14"/>
  <c r="N15" i="14" s="1"/>
  <c r="M14" i="14"/>
  <c r="N14" i="14" s="1"/>
  <c r="M13" i="14"/>
  <c r="N13" i="14" s="1"/>
  <c r="M12" i="14"/>
  <c r="N12" i="14" s="1"/>
  <c r="M11" i="14"/>
  <c r="N11" i="14" s="1"/>
  <c r="M10" i="14"/>
  <c r="N10" i="14" s="1"/>
  <c r="M9" i="14"/>
  <c r="N9" i="14" s="1"/>
  <c r="M8" i="14"/>
  <c r="N8" i="14" s="1"/>
  <c r="M7" i="14"/>
  <c r="N7" i="14" s="1"/>
  <c r="M6" i="14"/>
  <c r="N6" i="14" s="1"/>
  <c r="M5" i="14"/>
  <c r="N5" i="14" s="1"/>
  <c r="M4" i="14"/>
  <c r="N4" i="14" s="1"/>
  <c r="M3" i="14"/>
  <c r="N3" i="14" s="1"/>
  <c r="M2" i="14"/>
  <c r="N2" i="14" s="1"/>
  <c r="M79" i="13" a="1"/>
  <c r="M79" i="13" s="1"/>
  <c r="N79" i="13" s="1"/>
  <c r="M78" i="13" a="1"/>
  <c r="M78" i="13" s="1"/>
  <c r="N78" i="13" s="1"/>
  <c r="M77" i="13" a="1"/>
  <c r="M77" i="13" s="1"/>
  <c r="N77" i="13" s="1"/>
  <c r="M76" i="13" a="1"/>
  <c r="M76" i="13" s="1"/>
  <c r="N76" i="13" s="1"/>
  <c r="M75" i="13" a="1"/>
  <c r="M75" i="13" s="1"/>
  <c r="N75" i="13" s="1"/>
  <c r="M74" i="13" a="1"/>
  <c r="M74" i="13" s="1"/>
  <c r="N74" i="13" s="1"/>
  <c r="M73" i="13" a="1"/>
  <c r="M73" i="13" s="1"/>
  <c r="N73" i="13" s="1"/>
  <c r="M72" i="13" a="1"/>
  <c r="M72" i="13" s="1"/>
  <c r="N72" i="13" s="1"/>
  <c r="M71" i="13" a="1"/>
  <c r="M71" i="13" s="1"/>
  <c r="N71" i="13" s="1"/>
  <c r="M70" i="13" a="1"/>
  <c r="M70" i="13" s="1"/>
  <c r="N70" i="13" s="1"/>
  <c r="M69" i="13" a="1"/>
  <c r="M69" i="13" s="1"/>
  <c r="N69" i="13" s="1"/>
  <c r="M68" i="13" a="1"/>
  <c r="M68" i="13" s="1"/>
  <c r="N68" i="13" s="1"/>
  <c r="M67" i="13" a="1"/>
  <c r="M67" i="13" s="1"/>
  <c r="N67" i="13" s="1"/>
  <c r="M66" i="13" a="1"/>
  <c r="M66" i="13" s="1"/>
  <c r="N66" i="13" s="1"/>
  <c r="M65" i="13" a="1"/>
  <c r="M65" i="13" s="1"/>
  <c r="N65" i="13" s="1"/>
  <c r="M64" i="13" a="1"/>
  <c r="M64" i="13" s="1"/>
  <c r="N64" i="13" s="1"/>
  <c r="M63" i="13" a="1"/>
  <c r="M63" i="13" s="1"/>
  <c r="N63" i="13" s="1"/>
  <c r="M62" i="13" a="1"/>
  <c r="M62" i="13" s="1"/>
  <c r="N62" i="13" s="1"/>
  <c r="M61" i="13" a="1"/>
  <c r="M61" i="13" s="1"/>
  <c r="N61" i="13" s="1"/>
  <c r="M60" i="13" a="1"/>
  <c r="M60" i="13" s="1"/>
  <c r="N60" i="13" s="1"/>
  <c r="M59" i="13" a="1"/>
  <c r="M59" i="13" s="1"/>
  <c r="N59" i="13" s="1"/>
  <c r="M58" i="13" a="1"/>
  <c r="M58" i="13" s="1"/>
  <c r="N58" i="13" s="1"/>
  <c r="M57" i="13" a="1"/>
  <c r="M57" i="13" s="1"/>
  <c r="N57" i="13" s="1"/>
  <c r="M56" i="13" a="1"/>
  <c r="M56" i="13" s="1"/>
  <c r="N56" i="13" s="1"/>
  <c r="M55" i="13" a="1"/>
  <c r="M55" i="13" s="1"/>
  <c r="N55" i="13" s="1"/>
  <c r="M52" i="13"/>
  <c r="N52" i="13" s="1"/>
  <c r="M51" i="13"/>
  <c r="N51" i="13" s="1"/>
  <c r="M50" i="13"/>
  <c r="N50" i="13" s="1"/>
  <c r="M49" i="13"/>
  <c r="N49" i="13" s="1"/>
  <c r="M48" i="13"/>
  <c r="N48" i="13" s="1"/>
  <c r="M47" i="13"/>
  <c r="N47" i="13" s="1"/>
  <c r="M46" i="13"/>
  <c r="N46" i="13" s="1"/>
  <c r="M45" i="13"/>
  <c r="N45" i="13" s="1"/>
  <c r="M44" i="13"/>
  <c r="N44" i="13" s="1"/>
  <c r="M43" i="13"/>
  <c r="N43" i="13" s="1"/>
  <c r="M42" i="13"/>
  <c r="N42" i="13" s="1"/>
  <c r="M41" i="13"/>
  <c r="N41" i="13" s="1"/>
  <c r="M40" i="13"/>
  <c r="N40" i="13" s="1"/>
  <c r="M39" i="13"/>
  <c r="N39" i="13" s="1"/>
  <c r="M38" i="13"/>
  <c r="N38" i="13" s="1"/>
  <c r="M37" i="13"/>
  <c r="N37" i="13" s="1"/>
  <c r="M36" i="13"/>
  <c r="N36" i="13" s="1"/>
  <c r="M35" i="13"/>
  <c r="N35" i="13" s="1"/>
  <c r="M34" i="13"/>
  <c r="N34" i="13" s="1"/>
  <c r="M33" i="13"/>
  <c r="N33" i="13" s="1"/>
  <c r="M32" i="13"/>
  <c r="N32" i="13" s="1"/>
  <c r="M31" i="13"/>
  <c r="N31" i="13" s="1"/>
  <c r="M30" i="13"/>
  <c r="N30" i="13" s="1"/>
  <c r="M29" i="13"/>
  <c r="N29" i="13" s="1"/>
  <c r="M28" i="13"/>
  <c r="N28" i="13" s="1"/>
  <c r="M25" i="13"/>
  <c r="N25" i="13" s="1"/>
  <c r="M24" i="13"/>
  <c r="N24" i="13" s="1"/>
  <c r="M23" i="13"/>
  <c r="N23" i="13" s="1"/>
  <c r="M22" i="13"/>
  <c r="N22" i="13" s="1"/>
  <c r="M21" i="13"/>
  <c r="N21" i="13" s="1"/>
  <c r="M20" i="13"/>
  <c r="N20" i="13" s="1"/>
  <c r="M19" i="13"/>
  <c r="N19" i="13" s="1"/>
  <c r="M18" i="13"/>
  <c r="N18" i="13" s="1"/>
  <c r="M17" i="13"/>
  <c r="N17" i="13" s="1"/>
  <c r="M16" i="13"/>
  <c r="N16" i="13" s="1"/>
  <c r="M15" i="13"/>
  <c r="N15" i="13" s="1"/>
  <c r="M14" i="13"/>
  <c r="N14" i="13" s="1"/>
  <c r="M13" i="13"/>
  <c r="N13" i="13" s="1"/>
  <c r="M12" i="13"/>
  <c r="N12" i="13" s="1"/>
  <c r="M11" i="13"/>
  <c r="N11" i="13" s="1"/>
  <c r="M10" i="13"/>
  <c r="N10" i="13" s="1"/>
  <c r="M9" i="13"/>
  <c r="N9" i="13" s="1"/>
  <c r="M8" i="13"/>
  <c r="N8" i="13" s="1"/>
  <c r="M7" i="13"/>
  <c r="N7" i="13" s="1"/>
  <c r="M6" i="13"/>
  <c r="N6" i="13" s="1"/>
  <c r="M5" i="13"/>
  <c r="N5" i="13" s="1"/>
  <c r="M4" i="13"/>
  <c r="N4" i="13" s="1"/>
  <c r="M3" i="13"/>
  <c r="N3" i="13" s="1"/>
  <c r="M2" i="13"/>
  <c r="N2" i="13" s="1"/>
  <c r="M79" i="12" a="1"/>
  <c r="M79" i="12" s="1"/>
  <c r="N79" i="12" s="1"/>
  <c r="M78" i="12" a="1"/>
  <c r="M78" i="12" s="1"/>
  <c r="N78" i="12" s="1"/>
  <c r="M77" i="12" a="1"/>
  <c r="M77" i="12" s="1"/>
  <c r="N77" i="12" s="1"/>
  <c r="M76" i="12" a="1"/>
  <c r="M76" i="12" s="1"/>
  <c r="N76" i="12" s="1"/>
  <c r="M75" i="12" a="1"/>
  <c r="M75" i="12" s="1"/>
  <c r="N75" i="12" s="1"/>
  <c r="M74" i="12" a="1"/>
  <c r="M74" i="12" s="1"/>
  <c r="N74" i="12" s="1"/>
  <c r="M73" i="12" a="1"/>
  <c r="M73" i="12" s="1"/>
  <c r="N73" i="12" s="1"/>
  <c r="M72" i="12" a="1"/>
  <c r="M72" i="12" s="1"/>
  <c r="N72" i="12" s="1"/>
  <c r="M71" i="12" a="1"/>
  <c r="M71" i="12" s="1"/>
  <c r="N71" i="12" s="1"/>
  <c r="M70" i="12" a="1"/>
  <c r="M70" i="12" s="1"/>
  <c r="N70" i="12" s="1"/>
  <c r="M69" i="12" a="1"/>
  <c r="M69" i="12" s="1"/>
  <c r="N69" i="12" s="1"/>
  <c r="M68" i="12" a="1"/>
  <c r="M68" i="12" s="1"/>
  <c r="N68" i="12" s="1"/>
  <c r="M67" i="12" a="1"/>
  <c r="M67" i="12" s="1"/>
  <c r="N67" i="12" s="1"/>
  <c r="M66" i="12" a="1"/>
  <c r="M66" i="12" s="1"/>
  <c r="N66" i="12" s="1"/>
  <c r="M65" i="12" a="1"/>
  <c r="M65" i="12" s="1"/>
  <c r="N65" i="12" s="1"/>
  <c r="M64" i="12" a="1"/>
  <c r="M64" i="12" s="1"/>
  <c r="N64" i="12" s="1"/>
  <c r="M63" i="12" a="1"/>
  <c r="M63" i="12" s="1"/>
  <c r="N63" i="12" s="1"/>
  <c r="M62" i="12" a="1"/>
  <c r="M62" i="12" s="1"/>
  <c r="N62" i="12" s="1"/>
  <c r="M61" i="12" a="1"/>
  <c r="M61" i="12" s="1"/>
  <c r="N61" i="12" s="1"/>
  <c r="M60" i="12" a="1"/>
  <c r="M60" i="12" s="1"/>
  <c r="N60" i="12" s="1"/>
  <c r="M59" i="12" a="1"/>
  <c r="M59" i="12" s="1"/>
  <c r="N59" i="12" s="1"/>
  <c r="M58" i="12" a="1"/>
  <c r="M58" i="12" s="1"/>
  <c r="N58" i="12" s="1"/>
  <c r="M57" i="12" a="1"/>
  <c r="M57" i="12" s="1"/>
  <c r="N57" i="12" s="1"/>
  <c r="M56" i="12" a="1"/>
  <c r="M56" i="12" s="1"/>
  <c r="N56" i="12" s="1"/>
  <c r="M55" i="12" a="1"/>
  <c r="M55" i="12" s="1"/>
  <c r="N55" i="12" s="1"/>
  <c r="M28" i="12"/>
  <c r="N28" i="12"/>
  <c r="M29" i="12"/>
  <c r="N29" i="12"/>
  <c r="M30" i="12"/>
  <c r="N30" i="12"/>
  <c r="M31" i="12"/>
  <c r="N31" i="12"/>
  <c r="M32" i="12"/>
  <c r="N32" i="12"/>
  <c r="M33" i="12"/>
  <c r="N33" i="12"/>
  <c r="M34" i="12"/>
  <c r="N34" i="12"/>
  <c r="M35" i="12"/>
  <c r="N35" i="12"/>
  <c r="M36" i="12"/>
  <c r="N36" i="12"/>
  <c r="M37" i="12"/>
  <c r="N37" i="12"/>
  <c r="M38" i="12"/>
  <c r="N38" i="12"/>
  <c r="M39" i="12"/>
  <c r="N39" i="12"/>
  <c r="M40" i="12"/>
  <c r="N40" i="12"/>
  <c r="M41" i="12"/>
  <c r="N41" i="12"/>
  <c r="M42" i="12"/>
  <c r="N42" i="12"/>
  <c r="M43" i="12"/>
  <c r="N43" i="12"/>
  <c r="M44" i="12"/>
  <c r="N44" i="12"/>
  <c r="M45" i="12"/>
  <c r="N45" i="12"/>
  <c r="M46" i="12"/>
  <c r="N46" i="12"/>
  <c r="M47" i="12"/>
  <c r="N47" i="12"/>
  <c r="M48" i="12"/>
  <c r="N48" i="12"/>
  <c r="M49" i="12"/>
  <c r="N49" i="12"/>
  <c r="M50" i="12"/>
  <c r="N50" i="12"/>
  <c r="M51" i="12"/>
  <c r="N51" i="12"/>
  <c r="M52" i="12"/>
  <c r="N52" i="12"/>
  <c r="M2" i="12"/>
  <c r="N2" i="12"/>
  <c r="M3" i="12"/>
  <c r="N3" i="12"/>
  <c r="M4" i="12"/>
  <c r="N4" i="12"/>
  <c r="M5" i="12"/>
  <c r="N5" i="12"/>
  <c r="M6" i="12"/>
  <c r="N6" i="12"/>
  <c r="M7" i="12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 s="1"/>
  <c r="M18" i="12"/>
  <c r="N18" i="12"/>
  <c r="M19" i="12"/>
  <c r="N19" i="12"/>
  <c r="M20" i="12"/>
  <c r="N20" i="12"/>
  <c r="M21" i="12"/>
  <c r="N21" i="12"/>
  <c r="M22" i="12"/>
  <c r="N22" i="12"/>
  <c r="M23" i="12"/>
  <c r="N23" i="12"/>
  <c r="M24" i="12"/>
  <c r="N24" i="12"/>
  <c r="M25" i="12"/>
  <c r="N25" i="12"/>
  <c r="M79" i="11" a="1"/>
  <c r="M79" i="11" s="1"/>
  <c r="N79" i="11" s="1"/>
  <c r="M78" i="11" a="1"/>
  <c r="M78" i="11" s="1"/>
  <c r="N78" i="11" s="1"/>
  <c r="M77" i="11" a="1"/>
  <c r="M77" i="11" s="1"/>
  <c r="N77" i="11" s="1"/>
  <c r="M76" i="11" a="1"/>
  <c r="M76" i="11" s="1"/>
  <c r="N76" i="11" s="1"/>
  <c r="M75" i="11" a="1"/>
  <c r="M75" i="11" s="1"/>
  <c r="N75" i="11" s="1"/>
  <c r="M74" i="11" a="1"/>
  <c r="M74" i="11" s="1"/>
  <c r="N74" i="11" s="1"/>
  <c r="M73" i="11" a="1"/>
  <c r="M73" i="11" s="1"/>
  <c r="N73" i="11" s="1"/>
  <c r="M72" i="11" a="1"/>
  <c r="M72" i="11" s="1"/>
  <c r="N72" i="11" s="1"/>
  <c r="M71" i="11" a="1"/>
  <c r="M71" i="11" s="1"/>
  <c r="N71" i="11" s="1"/>
  <c r="M70" i="11" a="1"/>
  <c r="M70" i="11" s="1"/>
  <c r="N70" i="11" s="1"/>
  <c r="M69" i="11" a="1"/>
  <c r="M69" i="11" s="1"/>
  <c r="N69" i="11" s="1"/>
  <c r="M68" i="11" a="1"/>
  <c r="M68" i="11" s="1"/>
  <c r="N68" i="11" s="1"/>
  <c r="M67" i="11" a="1"/>
  <c r="M67" i="11" s="1"/>
  <c r="N67" i="11" s="1"/>
  <c r="M66" i="11" a="1"/>
  <c r="M66" i="11" s="1"/>
  <c r="N66" i="11" s="1"/>
  <c r="M65" i="11" a="1"/>
  <c r="M65" i="11" s="1"/>
  <c r="N65" i="11" s="1"/>
  <c r="M64" i="11" a="1"/>
  <c r="M64" i="11" s="1"/>
  <c r="N64" i="11" s="1"/>
  <c r="M63" i="11" a="1"/>
  <c r="M63" i="11" s="1"/>
  <c r="N63" i="11" s="1"/>
  <c r="M62" i="11" a="1"/>
  <c r="M62" i="11" s="1"/>
  <c r="N62" i="11" s="1"/>
  <c r="M61" i="11" a="1"/>
  <c r="M61" i="11" s="1"/>
  <c r="N61" i="11" s="1"/>
  <c r="M60" i="11" a="1"/>
  <c r="M60" i="11" s="1"/>
  <c r="N60" i="11" s="1"/>
  <c r="M59" i="11" a="1"/>
  <c r="M59" i="11" s="1"/>
  <c r="N59" i="11" s="1"/>
  <c r="M58" i="11" a="1"/>
  <c r="M58" i="11" s="1"/>
  <c r="N58" i="11" s="1"/>
  <c r="M57" i="11" a="1"/>
  <c r="M57" i="11" s="1"/>
  <c r="N57" i="11" s="1"/>
  <c r="M56" i="11" a="1"/>
  <c r="M56" i="11" s="1"/>
  <c r="N56" i="11" s="1"/>
  <c r="M55" i="11" a="1"/>
  <c r="M55" i="11" s="1"/>
  <c r="N55" i="11" s="1"/>
  <c r="M52" i="11"/>
  <c r="N52" i="11" s="1"/>
  <c r="M51" i="11"/>
  <c r="N51" i="11" s="1"/>
  <c r="M50" i="11"/>
  <c r="N50" i="11" s="1"/>
  <c r="M49" i="11"/>
  <c r="N49" i="11" s="1"/>
  <c r="M48" i="11"/>
  <c r="N48" i="11" s="1"/>
  <c r="M47" i="11"/>
  <c r="N47" i="11" s="1"/>
  <c r="M46" i="11"/>
  <c r="N46" i="11" s="1"/>
  <c r="M45" i="11"/>
  <c r="N45" i="11" s="1"/>
  <c r="M44" i="11"/>
  <c r="N44" i="11" s="1"/>
  <c r="M43" i="11"/>
  <c r="N43" i="11" s="1"/>
  <c r="M42" i="11"/>
  <c r="N42" i="11" s="1"/>
  <c r="M41" i="11"/>
  <c r="N41" i="11" s="1"/>
  <c r="M40" i="11"/>
  <c r="N40" i="11" s="1"/>
  <c r="M39" i="11"/>
  <c r="N39" i="11" s="1"/>
  <c r="M38" i="11"/>
  <c r="N38" i="11" s="1"/>
  <c r="M37" i="11"/>
  <c r="N37" i="11" s="1"/>
  <c r="M36" i="11"/>
  <c r="N36" i="11" s="1"/>
  <c r="M35" i="11"/>
  <c r="N35" i="11" s="1"/>
  <c r="M34" i="11"/>
  <c r="N34" i="11" s="1"/>
  <c r="M33" i="11"/>
  <c r="N33" i="11" s="1"/>
  <c r="M32" i="11"/>
  <c r="N32" i="11" s="1"/>
  <c r="M31" i="11"/>
  <c r="N31" i="11" s="1"/>
  <c r="M30" i="11"/>
  <c r="N30" i="11" s="1"/>
  <c r="M29" i="11"/>
  <c r="N29" i="11" s="1"/>
  <c r="M28" i="11"/>
  <c r="N28" i="11" s="1"/>
  <c r="M25" i="11"/>
  <c r="N25" i="11" s="1"/>
  <c r="M24" i="11"/>
  <c r="N24" i="11" s="1"/>
  <c r="M23" i="11"/>
  <c r="N23" i="11" s="1"/>
  <c r="M22" i="11"/>
  <c r="N22" i="11" s="1"/>
  <c r="M21" i="11"/>
  <c r="N21" i="11" s="1"/>
  <c r="M20" i="11"/>
  <c r="N20" i="11" s="1"/>
  <c r="M19" i="11"/>
  <c r="N19" i="11" s="1"/>
  <c r="M18" i="11"/>
  <c r="N18" i="11" s="1"/>
  <c r="M17" i="11"/>
  <c r="N17" i="11" s="1"/>
  <c r="M16" i="11"/>
  <c r="N16" i="11" s="1"/>
  <c r="M15" i="11"/>
  <c r="N15" i="11" s="1"/>
  <c r="M14" i="11"/>
  <c r="N14" i="11" s="1"/>
  <c r="M13" i="11"/>
  <c r="N13" i="11" s="1"/>
  <c r="M12" i="11"/>
  <c r="N12" i="11" s="1"/>
  <c r="M11" i="11"/>
  <c r="N11" i="11" s="1"/>
  <c r="M10" i="11"/>
  <c r="N10" i="11" s="1"/>
  <c r="M9" i="11"/>
  <c r="N9" i="11" s="1"/>
  <c r="M8" i="11"/>
  <c r="N8" i="11" s="1"/>
  <c r="M7" i="11"/>
  <c r="N7" i="11" s="1"/>
  <c r="M6" i="11"/>
  <c r="N6" i="11" s="1"/>
  <c r="M5" i="11"/>
  <c r="N5" i="11" s="1"/>
  <c r="M4" i="11"/>
  <c r="N4" i="11" s="1"/>
  <c r="M3" i="11"/>
  <c r="N3" i="11" s="1"/>
  <c r="M2" i="11"/>
  <c r="N2" i="11" s="1"/>
  <c r="M79" i="10" a="1"/>
  <c r="M79" i="10" s="1"/>
  <c r="N79" i="10" s="1"/>
  <c r="M78" i="10" a="1"/>
  <c r="M78" i="10" s="1"/>
  <c r="N78" i="10" s="1"/>
  <c r="M77" i="10" a="1"/>
  <c r="M77" i="10" s="1"/>
  <c r="N77" i="10" s="1"/>
  <c r="M76" i="10" a="1"/>
  <c r="M76" i="10" s="1"/>
  <c r="N76" i="10" s="1"/>
  <c r="M75" i="10" a="1"/>
  <c r="M75" i="10" s="1"/>
  <c r="N75" i="10" s="1"/>
  <c r="M74" i="10" a="1"/>
  <c r="M74" i="10" s="1"/>
  <c r="N74" i="10" s="1"/>
  <c r="M73" i="10" a="1"/>
  <c r="M73" i="10" s="1"/>
  <c r="N73" i="10" s="1"/>
  <c r="M72" i="10" a="1"/>
  <c r="M72" i="10" s="1"/>
  <c r="N72" i="10" s="1"/>
  <c r="M71" i="10" a="1"/>
  <c r="M71" i="10" s="1"/>
  <c r="N71" i="10" s="1"/>
  <c r="M70" i="10" a="1"/>
  <c r="M70" i="10" s="1"/>
  <c r="N70" i="10" s="1"/>
  <c r="M69" i="10" a="1"/>
  <c r="M69" i="10" s="1"/>
  <c r="N69" i="10" s="1"/>
  <c r="M68" i="10" a="1"/>
  <c r="M68" i="10" s="1"/>
  <c r="N68" i="10" s="1"/>
  <c r="M67" i="10" a="1"/>
  <c r="M67" i="10" s="1"/>
  <c r="N67" i="10" s="1"/>
  <c r="M66" i="10" a="1"/>
  <c r="M66" i="10" s="1"/>
  <c r="N66" i="10" s="1"/>
  <c r="M65" i="10" a="1"/>
  <c r="M65" i="10" s="1"/>
  <c r="N65" i="10" s="1"/>
  <c r="M64" i="10" a="1"/>
  <c r="M64" i="10" s="1"/>
  <c r="N64" i="10" s="1"/>
  <c r="M63" i="10" a="1"/>
  <c r="M63" i="10" s="1"/>
  <c r="N63" i="10" s="1"/>
  <c r="M62" i="10" a="1"/>
  <c r="M62" i="10" s="1"/>
  <c r="N62" i="10" s="1"/>
  <c r="M61" i="10" a="1"/>
  <c r="M61" i="10" s="1"/>
  <c r="N61" i="10" s="1"/>
  <c r="M60" i="10" a="1"/>
  <c r="M60" i="10" s="1"/>
  <c r="N60" i="10" s="1"/>
  <c r="M59" i="10" a="1"/>
  <c r="M59" i="10" s="1"/>
  <c r="N59" i="10" s="1"/>
  <c r="M58" i="10" a="1"/>
  <c r="M58" i="10" s="1"/>
  <c r="N58" i="10" s="1"/>
  <c r="M57" i="10" a="1"/>
  <c r="M57" i="10" s="1"/>
  <c r="N57" i="10" s="1"/>
  <c r="M56" i="10" a="1"/>
  <c r="M56" i="10" s="1"/>
  <c r="N56" i="10" s="1"/>
  <c r="M55" i="10" a="1"/>
  <c r="M55" i="10" s="1"/>
  <c r="N55" i="10" s="1"/>
  <c r="M52" i="10"/>
  <c r="N52" i="10" s="1"/>
  <c r="M51" i="10"/>
  <c r="N51" i="10" s="1"/>
  <c r="M50" i="10"/>
  <c r="N50" i="10" s="1"/>
  <c r="M49" i="10"/>
  <c r="N49" i="10" s="1"/>
  <c r="M48" i="10"/>
  <c r="N48" i="10" s="1"/>
  <c r="M47" i="10"/>
  <c r="N47" i="10" s="1"/>
  <c r="M46" i="10"/>
  <c r="N46" i="10" s="1"/>
  <c r="M45" i="10"/>
  <c r="N45" i="10" s="1"/>
  <c r="M44" i="10"/>
  <c r="N44" i="10" s="1"/>
  <c r="M43" i="10"/>
  <c r="N43" i="10" s="1"/>
  <c r="M42" i="10"/>
  <c r="N42" i="10" s="1"/>
  <c r="M41" i="10"/>
  <c r="N41" i="10" s="1"/>
  <c r="M40" i="10"/>
  <c r="N40" i="10" s="1"/>
  <c r="M39" i="10"/>
  <c r="N39" i="10" s="1"/>
  <c r="M38" i="10"/>
  <c r="N38" i="10" s="1"/>
  <c r="M37" i="10"/>
  <c r="N37" i="10" s="1"/>
  <c r="M36" i="10"/>
  <c r="N36" i="10" s="1"/>
  <c r="M35" i="10"/>
  <c r="N35" i="10" s="1"/>
  <c r="M34" i="10"/>
  <c r="N34" i="10" s="1"/>
  <c r="M33" i="10"/>
  <c r="N33" i="10" s="1"/>
  <c r="M32" i="10"/>
  <c r="N32" i="10" s="1"/>
  <c r="M31" i="10"/>
  <c r="N31" i="10" s="1"/>
  <c r="M30" i="10"/>
  <c r="N30" i="10" s="1"/>
  <c r="M29" i="10"/>
  <c r="N29" i="10" s="1"/>
  <c r="M28" i="10"/>
  <c r="N28" i="10" s="1"/>
  <c r="M25" i="10"/>
  <c r="N25" i="10" s="1"/>
  <c r="M24" i="10"/>
  <c r="N24" i="10" s="1"/>
  <c r="M23" i="10"/>
  <c r="N23" i="10" s="1"/>
  <c r="M22" i="10"/>
  <c r="N22" i="10" s="1"/>
  <c r="M21" i="10"/>
  <c r="N21" i="10" s="1"/>
  <c r="M20" i="10"/>
  <c r="N20" i="10" s="1"/>
  <c r="M19" i="10"/>
  <c r="N19" i="10" s="1"/>
  <c r="M18" i="10"/>
  <c r="N18" i="10" s="1"/>
  <c r="M17" i="10"/>
  <c r="N17" i="10" s="1"/>
  <c r="M16" i="10"/>
  <c r="N16" i="10" s="1"/>
  <c r="M15" i="10"/>
  <c r="N15" i="10" s="1"/>
  <c r="M14" i="10"/>
  <c r="N14" i="10" s="1"/>
  <c r="M13" i="10"/>
  <c r="N13" i="10" s="1"/>
  <c r="M12" i="10"/>
  <c r="N12" i="10" s="1"/>
  <c r="M11" i="10"/>
  <c r="N11" i="10" s="1"/>
  <c r="M10" i="10"/>
  <c r="N10" i="10" s="1"/>
  <c r="M9" i="10"/>
  <c r="N9" i="10" s="1"/>
  <c r="M8" i="10"/>
  <c r="N8" i="10" s="1"/>
  <c r="M7" i="10"/>
  <c r="N7" i="10" s="1"/>
  <c r="M6" i="10"/>
  <c r="N6" i="10" s="1"/>
  <c r="M5" i="10"/>
  <c r="N5" i="10" s="1"/>
  <c r="M4" i="10"/>
  <c r="N4" i="10" s="1"/>
  <c r="M3" i="10"/>
  <c r="N3" i="10" s="1"/>
  <c r="M2" i="10"/>
  <c r="N2" i="10" s="1"/>
  <c r="M79" i="9" a="1"/>
  <c r="M79" i="9"/>
  <c r="N79" i="9"/>
  <c r="M78" i="9" a="1"/>
  <c r="M78" i="9"/>
  <c r="N78" i="9"/>
  <c r="M77" i="9" a="1"/>
  <c r="M77" i="9"/>
  <c r="N77" i="9"/>
  <c r="M76" i="9" a="1"/>
  <c r="M76" i="9"/>
  <c r="N76" i="9"/>
  <c r="M75" i="9" a="1"/>
  <c r="M75" i="9"/>
  <c r="N75" i="9"/>
  <c r="M74" i="9" a="1"/>
  <c r="M74" i="9"/>
  <c r="N74" i="9"/>
  <c r="M73" i="9" a="1"/>
  <c r="M73" i="9"/>
  <c r="N73" i="9"/>
  <c r="M72" i="9" a="1"/>
  <c r="M72" i="9"/>
  <c r="N72" i="9"/>
  <c r="M71" i="9" a="1"/>
  <c r="M71" i="9"/>
  <c r="N71" i="9"/>
  <c r="M70" i="9" a="1"/>
  <c r="M70" i="9"/>
  <c r="N70" i="9"/>
  <c r="M69" i="9" a="1"/>
  <c r="M69" i="9"/>
  <c r="N69" i="9"/>
  <c r="M68" i="9" a="1"/>
  <c r="M68" i="9"/>
  <c r="N68" i="9"/>
  <c r="M67" i="9" a="1"/>
  <c r="M67" i="9"/>
  <c r="N67" i="9"/>
  <c r="M66" i="9" a="1"/>
  <c r="M66" i="9"/>
  <c r="N66" i="9"/>
  <c r="M65" i="9" a="1"/>
  <c r="M65" i="9"/>
  <c r="N65" i="9"/>
  <c r="M64" i="9" a="1"/>
  <c r="M64" i="9"/>
  <c r="N64" i="9"/>
  <c r="M63" i="9" a="1"/>
  <c r="M63" i="9"/>
  <c r="N63" i="9"/>
  <c r="M62" i="9" a="1"/>
  <c r="M62" i="9"/>
  <c r="N62" i="9"/>
  <c r="M61" i="9" a="1"/>
  <c r="M61" i="9"/>
  <c r="N61" i="9"/>
  <c r="M60" i="9" a="1"/>
  <c r="M60" i="9"/>
  <c r="N60" i="9"/>
  <c r="M59" i="9" a="1"/>
  <c r="M59" i="9"/>
  <c r="N59" i="9"/>
  <c r="M58" i="9" a="1"/>
  <c r="M58" i="9"/>
  <c r="N58" i="9"/>
  <c r="M57" i="9" a="1"/>
  <c r="M57" i="9"/>
  <c r="N57" i="9"/>
  <c r="M56" i="9" a="1"/>
  <c r="M56" i="9"/>
  <c r="N56" i="9"/>
  <c r="M55" i="9" a="1"/>
  <c r="M55" i="9"/>
  <c r="N55" i="9"/>
  <c r="M52" i="9"/>
  <c r="N52" i="9"/>
  <c r="M51" i="9"/>
  <c r="N51" i="9"/>
  <c r="M50" i="9"/>
  <c r="N50" i="9"/>
  <c r="M49" i="9"/>
  <c r="N49" i="9"/>
  <c r="M48" i="9"/>
  <c r="N48" i="9"/>
  <c r="M47" i="9"/>
  <c r="N47" i="9"/>
  <c r="M46" i="9"/>
  <c r="N46" i="9"/>
  <c r="M45" i="9"/>
  <c r="N45" i="9"/>
  <c r="M44" i="9"/>
  <c r="N44" i="9"/>
  <c r="M43" i="9"/>
  <c r="N43" i="9"/>
  <c r="M42" i="9"/>
  <c r="N42" i="9"/>
  <c r="M41" i="9"/>
  <c r="N41" i="9"/>
  <c r="M40" i="9"/>
  <c r="N40" i="9"/>
  <c r="M39" i="9"/>
  <c r="N39" i="9"/>
  <c r="M38" i="9"/>
  <c r="N38" i="9"/>
  <c r="M37" i="9"/>
  <c r="N37" i="9"/>
  <c r="M36" i="9"/>
  <c r="N36" i="9"/>
  <c r="M35" i="9"/>
  <c r="N35" i="9"/>
  <c r="M34" i="9"/>
  <c r="N34" i="9"/>
  <c r="M33" i="9"/>
  <c r="N33" i="9"/>
  <c r="M32" i="9"/>
  <c r="N32" i="9"/>
  <c r="M31" i="9"/>
  <c r="N31" i="9"/>
  <c r="M30" i="9"/>
  <c r="N30" i="9"/>
  <c r="M29" i="9"/>
  <c r="N29" i="9"/>
  <c r="M28" i="9"/>
  <c r="N28" i="9"/>
  <c r="M25" i="9"/>
  <c r="N25" i="9"/>
  <c r="M24" i="9"/>
  <c r="N24" i="9"/>
  <c r="M23" i="9"/>
  <c r="N23" i="9"/>
  <c r="M22" i="9"/>
  <c r="N22" i="9"/>
  <c r="M21" i="9"/>
  <c r="N21" i="9"/>
  <c r="M20" i="9"/>
  <c r="N20" i="9"/>
  <c r="M19" i="9"/>
  <c r="N19" i="9"/>
  <c r="M18" i="9"/>
  <c r="N18" i="9"/>
  <c r="M17" i="9"/>
  <c r="N17" i="9"/>
  <c r="M16" i="9"/>
  <c r="N16" i="9"/>
  <c r="M15" i="9"/>
  <c r="N15" i="9"/>
  <c r="M14" i="9"/>
  <c r="N14" i="9"/>
  <c r="M13" i="9"/>
  <c r="N13" i="9"/>
  <c r="M12" i="9"/>
  <c r="N12" i="9"/>
  <c r="M11" i="9"/>
  <c r="N11" i="9"/>
  <c r="M10" i="9"/>
  <c r="N10" i="9"/>
  <c r="M9" i="9"/>
  <c r="N9" i="9"/>
  <c r="M8" i="9"/>
  <c r="N8" i="9"/>
  <c r="M7" i="9"/>
  <c r="N7" i="9"/>
  <c r="M6" i="9"/>
  <c r="N6" i="9"/>
  <c r="M5" i="9"/>
  <c r="N5" i="9"/>
  <c r="M4" i="9"/>
  <c r="N4" i="9"/>
  <c r="M3" i="9"/>
  <c r="N3" i="9"/>
  <c r="M2" i="9"/>
  <c r="N2" i="9"/>
  <c r="M51" i="8"/>
  <c r="N51" i="8"/>
  <c r="M79" i="8" a="1"/>
  <c r="M79" i="8"/>
  <c r="N79" i="8"/>
  <c r="M78" i="8" a="1"/>
  <c r="M78" i="8"/>
  <c r="N78" i="8"/>
  <c r="M77" i="8" a="1"/>
  <c r="M77" i="8"/>
  <c r="N77" i="8"/>
  <c r="M76" i="8" a="1"/>
  <c r="M76" i="8"/>
  <c r="N76" i="8"/>
  <c r="M75" i="8" a="1"/>
  <c r="M75" i="8"/>
  <c r="N75" i="8"/>
  <c r="M74" i="8" a="1"/>
  <c r="M74" i="8"/>
  <c r="N74" i="8"/>
  <c r="M73" i="8" a="1"/>
  <c r="M73" i="8"/>
  <c r="N73" i="8"/>
  <c r="M72" i="8" a="1"/>
  <c r="M72" i="8"/>
  <c r="N72" i="8"/>
  <c r="M71" i="8" a="1"/>
  <c r="M71" i="8"/>
  <c r="N71" i="8"/>
  <c r="M70" i="8" a="1"/>
  <c r="M70" i="8"/>
  <c r="N70" i="8"/>
  <c r="M69" i="8" a="1"/>
  <c r="M69" i="8"/>
  <c r="N69" i="8"/>
  <c r="M68" i="8" a="1"/>
  <c r="M68" i="8"/>
  <c r="N68" i="8"/>
  <c r="M67" i="8" a="1"/>
  <c r="M67" i="8"/>
  <c r="N67" i="8"/>
  <c r="M66" i="8" a="1"/>
  <c r="M66" i="8"/>
  <c r="N66" i="8"/>
  <c r="M65" i="8" a="1"/>
  <c r="M65" i="8"/>
  <c r="N65" i="8"/>
  <c r="M64" i="8" a="1"/>
  <c r="M64" i="8"/>
  <c r="N64" i="8"/>
  <c r="M63" i="8" a="1"/>
  <c r="M63" i="8"/>
  <c r="N63" i="8"/>
  <c r="M62" i="8" a="1"/>
  <c r="M62" i="8"/>
  <c r="N62" i="8"/>
  <c r="M61" i="8" a="1"/>
  <c r="M61" i="8"/>
  <c r="N61" i="8"/>
  <c r="M60" i="8" a="1"/>
  <c r="M60" i="8"/>
  <c r="N60" i="8"/>
  <c r="M59" i="8" a="1"/>
  <c r="M59" i="8"/>
  <c r="N59" i="8"/>
  <c r="M58" i="8" a="1"/>
  <c r="M58" i="8"/>
  <c r="N58" i="8"/>
  <c r="M57" i="8" a="1"/>
  <c r="M57" i="8"/>
  <c r="N57" i="8"/>
  <c r="M56" i="8" a="1"/>
  <c r="M56" i="8"/>
  <c r="N56" i="8"/>
  <c r="M55" i="8" a="1"/>
  <c r="M55" i="8"/>
  <c r="N55" i="8"/>
  <c r="M52" i="8"/>
  <c r="N52" i="8"/>
  <c r="M50" i="8"/>
  <c r="N50" i="8"/>
  <c r="M49" i="8"/>
  <c r="N49" i="8"/>
  <c r="M48" i="8"/>
  <c r="N48" i="8"/>
  <c r="M47" i="8"/>
  <c r="N47" i="8"/>
  <c r="M46" i="8"/>
  <c r="N46" i="8"/>
  <c r="M45" i="8"/>
  <c r="N45" i="8"/>
  <c r="M44" i="8"/>
  <c r="N44" i="8"/>
  <c r="M43" i="8"/>
  <c r="N43" i="8"/>
  <c r="M42" i="8"/>
  <c r="N42" i="8"/>
  <c r="M41" i="8"/>
  <c r="N41" i="8"/>
  <c r="M40" i="8"/>
  <c r="N40" i="8"/>
  <c r="M39" i="8"/>
  <c r="N39" i="8"/>
  <c r="M38" i="8"/>
  <c r="N38" i="8"/>
  <c r="M37" i="8"/>
  <c r="N37" i="8"/>
  <c r="M36" i="8"/>
  <c r="N36" i="8"/>
  <c r="M35" i="8"/>
  <c r="N35" i="8"/>
  <c r="M34" i="8"/>
  <c r="N34" i="8"/>
  <c r="M33" i="8"/>
  <c r="N33" i="8"/>
  <c r="M32" i="8"/>
  <c r="N32" i="8"/>
  <c r="M31" i="8"/>
  <c r="N31" i="8"/>
  <c r="M30" i="8"/>
  <c r="N30" i="8"/>
  <c r="M29" i="8"/>
  <c r="N29" i="8"/>
  <c r="M28" i="8"/>
  <c r="N28" i="8"/>
  <c r="M25" i="8"/>
  <c r="N25" i="8"/>
  <c r="M24" i="8"/>
  <c r="N24" i="8"/>
  <c r="M23" i="8"/>
  <c r="N23" i="8"/>
  <c r="M22" i="8"/>
  <c r="N22" i="8"/>
  <c r="M21" i="8"/>
  <c r="N21" i="8"/>
  <c r="M20" i="8"/>
  <c r="N20" i="8"/>
  <c r="M19" i="8"/>
  <c r="N19" i="8"/>
  <c r="M18" i="8"/>
  <c r="N18" i="8"/>
  <c r="M17" i="8"/>
  <c r="N17" i="8"/>
  <c r="M16" i="8"/>
  <c r="N16" i="8"/>
  <c r="M15" i="8"/>
  <c r="N15" i="8"/>
  <c r="M14" i="8"/>
  <c r="N14" i="8"/>
  <c r="M13" i="8"/>
  <c r="N13" i="8"/>
  <c r="M12" i="8"/>
  <c r="N12" i="8"/>
  <c r="M11" i="8"/>
  <c r="N11" i="8"/>
  <c r="M10" i="8"/>
  <c r="N10" i="8"/>
  <c r="M9" i="8"/>
  <c r="N9" i="8"/>
  <c r="M8" i="8"/>
  <c r="N8" i="8"/>
  <c r="M7" i="8"/>
  <c r="N7" i="8"/>
  <c r="M6" i="8"/>
  <c r="N6" i="8"/>
  <c r="M5" i="8"/>
  <c r="N5" i="8"/>
  <c r="M4" i="8"/>
  <c r="N4" i="8"/>
  <c r="M3" i="8"/>
  <c r="N3" i="8"/>
  <c r="M2" i="8"/>
  <c r="N2" i="8"/>
  <c r="M28" i="6"/>
  <c r="N28" i="6"/>
  <c r="M30" i="6"/>
  <c r="N30" i="6"/>
  <c r="M32" i="6"/>
  <c r="N32" i="6"/>
  <c r="M33" i="6"/>
  <c r="N33" i="6"/>
  <c r="M34" i="6"/>
  <c r="N34" i="6"/>
  <c r="M35" i="6"/>
  <c r="N35" i="6"/>
  <c r="M36" i="6"/>
  <c r="N36" i="6"/>
  <c r="M47" i="6"/>
  <c r="N47" i="6"/>
  <c r="M48" i="6"/>
  <c r="N48" i="6"/>
  <c r="M38" i="6"/>
  <c r="N38" i="6"/>
  <c r="M40" i="6"/>
  <c r="N40" i="6"/>
  <c r="M41" i="6"/>
  <c r="N41" i="6"/>
  <c r="M42" i="6"/>
  <c r="N42" i="6"/>
  <c r="M46" i="6"/>
  <c r="N46" i="6"/>
  <c r="M49" i="6"/>
  <c r="N49" i="6"/>
  <c r="M50" i="6"/>
  <c r="N50" i="6"/>
  <c r="M6" i="6"/>
  <c r="N6" i="6"/>
  <c r="M7" i="6"/>
  <c r="N7" i="6"/>
  <c r="M8" i="6"/>
  <c r="N8" i="6"/>
  <c r="M9" i="6"/>
  <c r="N9" i="6"/>
  <c r="M10" i="6"/>
  <c r="N10" i="6"/>
  <c r="M18" i="6"/>
  <c r="N18" i="6"/>
  <c r="M19" i="6"/>
  <c r="N19" i="6"/>
  <c r="M20" i="6"/>
  <c r="N20" i="6"/>
  <c r="M21" i="6"/>
  <c r="N21" i="6"/>
  <c r="M22" i="6"/>
  <c r="N22" i="6"/>
  <c r="M3" i="6"/>
  <c r="N3" i="6"/>
  <c r="M5" i="6"/>
  <c r="N5" i="6"/>
  <c r="M16" i="6"/>
  <c r="N16" i="6"/>
  <c r="M17" i="6"/>
  <c r="N17" i="6"/>
  <c r="M79" i="6" a="1"/>
  <c r="M79" i="6"/>
  <c r="N79" i="6"/>
  <c r="M78" i="6" a="1"/>
  <c r="M78" i="6"/>
  <c r="N78" i="6"/>
  <c r="M77" i="6" a="1"/>
  <c r="M77" i="6"/>
  <c r="N77" i="6"/>
  <c r="M76" i="6" a="1"/>
  <c r="M76" i="6"/>
  <c r="N76" i="6"/>
  <c r="M75" i="6" a="1"/>
  <c r="M75" i="6"/>
  <c r="N75" i="6"/>
  <c r="M74" i="6" a="1"/>
  <c r="M74" i="6"/>
  <c r="N74" i="6"/>
  <c r="M73" i="6" a="1"/>
  <c r="M73" i="6"/>
  <c r="N73" i="6"/>
  <c r="M72" i="6" a="1"/>
  <c r="M72" i="6"/>
  <c r="N72" i="6"/>
  <c r="M71" i="6" a="1"/>
  <c r="M71" i="6"/>
  <c r="N71" i="6"/>
  <c r="M70" i="6" a="1"/>
  <c r="M70" i="6"/>
  <c r="N70" i="6"/>
  <c r="M69" i="6" a="1"/>
  <c r="M69" i="6"/>
  <c r="N69" i="6"/>
  <c r="M68" i="6" a="1"/>
  <c r="M68" i="6"/>
  <c r="N68" i="6"/>
  <c r="M67" i="6" a="1"/>
  <c r="M67" i="6"/>
  <c r="N67" i="6"/>
  <c r="M66" i="6" a="1"/>
  <c r="M66" i="6"/>
  <c r="N66" i="6"/>
  <c r="M65" i="6" a="1"/>
  <c r="M65" i="6"/>
  <c r="N65" i="6"/>
  <c r="M64" i="6" a="1"/>
  <c r="M64" i="6"/>
  <c r="N64" i="6"/>
  <c r="M63" i="6" a="1"/>
  <c r="M63" i="6"/>
  <c r="N63" i="6"/>
  <c r="M62" i="6" a="1"/>
  <c r="M62" i="6"/>
  <c r="N62" i="6"/>
  <c r="M61" i="6" a="1"/>
  <c r="M61" i="6"/>
  <c r="N61" i="6"/>
  <c r="M60" i="6" a="1"/>
  <c r="M60" i="6"/>
  <c r="N60" i="6"/>
  <c r="M59" i="6" a="1"/>
  <c r="M59" i="6"/>
  <c r="N59" i="6"/>
  <c r="M58" i="6" a="1"/>
  <c r="M58" i="6"/>
  <c r="N58" i="6"/>
  <c r="M57" i="6" a="1"/>
  <c r="M57" i="6"/>
  <c r="N57" i="6"/>
  <c r="M56" i="6" a="1"/>
  <c r="M56" i="6"/>
  <c r="N56" i="6"/>
  <c r="M55" i="6" a="1"/>
  <c r="M55" i="6"/>
  <c r="N55" i="6"/>
  <c r="M52" i="6"/>
  <c r="N52" i="6"/>
  <c r="M45" i="6"/>
  <c r="N45" i="6"/>
  <c r="M44" i="6"/>
  <c r="N44" i="6"/>
  <c r="M43" i="6"/>
  <c r="N43" i="6"/>
  <c r="M39" i="6"/>
  <c r="N39" i="6"/>
  <c r="M37" i="6"/>
  <c r="N37" i="6"/>
  <c r="M31" i="6"/>
  <c r="N31" i="6"/>
  <c r="M29" i="6"/>
  <c r="N29" i="6"/>
  <c r="M25" i="6"/>
  <c r="N25" i="6"/>
  <c r="M24" i="6"/>
  <c r="N24" i="6"/>
  <c r="M23" i="6"/>
  <c r="N23" i="6"/>
  <c r="M15" i="6"/>
  <c r="N15" i="6"/>
  <c r="M14" i="6"/>
  <c r="N14" i="6"/>
  <c r="M13" i="6"/>
  <c r="N13" i="6"/>
  <c r="M12" i="6"/>
  <c r="N12" i="6"/>
  <c r="M11" i="6"/>
  <c r="N11" i="6"/>
  <c r="M4" i="6"/>
  <c r="N4" i="6"/>
  <c r="M2" i="6"/>
  <c r="N2" i="6"/>
  <c r="M19" i="4"/>
  <c r="N19" i="4"/>
  <c r="M80" i="4" a="1"/>
  <c r="M80" i="4"/>
  <c r="N80" i="4"/>
  <c r="M79" i="4" a="1"/>
  <c r="M79" i="4"/>
  <c r="N79" i="4"/>
  <c r="M78" i="4" a="1"/>
  <c r="M78" i="4"/>
  <c r="N78" i="4"/>
  <c r="M77" i="4" a="1"/>
  <c r="M77" i="4"/>
  <c r="N77" i="4"/>
  <c r="M76" i="4" a="1"/>
  <c r="M76" i="4"/>
  <c r="N76" i="4"/>
  <c r="M75" i="4" a="1"/>
  <c r="M75" i="4"/>
  <c r="N75" i="4"/>
  <c r="M74" i="4" a="1"/>
  <c r="M74" i="4"/>
  <c r="N74" i="4"/>
  <c r="M73" i="4" a="1"/>
  <c r="M73" i="4"/>
  <c r="N73" i="4"/>
  <c r="M72" i="4" a="1"/>
  <c r="M72" i="4"/>
  <c r="N72" i="4"/>
  <c r="M71" i="4" a="1"/>
  <c r="M71" i="4"/>
  <c r="N71" i="4"/>
  <c r="M70" i="4" a="1"/>
  <c r="M70" i="4"/>
  <c r="N70" i="4"/>
  <c r="M69" i="4" a="1"/>
  <c r="M69" i="4"/>
  <c r="N69" i="4"/>
  <c r="M68" i="4" a="1"/>
  <c r="M68" i="4"/>
  <c r="N68" i="4"/>
  <c r="M67" i="4" a="1"/>
  <c r="M67" i="4"/>
  <c r="N67" i="4"/>
  <c r="M66" i="4" a="1"/>
  <c r="M66" i="4"/>
  <c r="N66" i="4"/>
  <c r="M65" i="4" a="1"/>
  <c r="M65" i="4"/>
  <c r="N65" i="4"/>
  <c r="M64" i="4" a="1"/>
  <c r="M64" i="4"/>
  <c r="N64" i="4"/>
  <c r="M63" i="4" a="1"/>
  <c r="M63" i="4"/>
  <c r="N63" i="4"/>
  <c r="M62" i="4" a="1"/>
  <c r="M62" i="4"/>
  <c r="N62" i="4"/>
  <c r="M61" i="4" a="1"/>
  <c r="M61" i="4"/>
  <c r="N61" i="4"/>
  <c r="M60" i="4" a="1"/>
  <c r="M60" i="4"/>
  <c r="N60" i="4"/>
  <c r="M59" i="4" a="1"/>
  <c r="M59" i="4"/>
  <c r="N59" i="4"/>
  <c r="M58" i="4" a="1"/>
  <c r="M58" i="4"/>
  <c r="N58" i="4"/>
  <c r="M57" i="4" a="1"/>
  <c r="M57" i="4"/>
  <c r="N57" i="4"/>
  <c r="M56" i="4" a="1"/>
  <c r="M56" i="4"/>
  <c r="N56" i="4"/>
  <c r="M55" i="4" a="1"/>
  <c r="M55" i="4"/>
  <c r="N55" i="4"/>
  <c r="M52" i="4"/>
  <c r="N52" i="4"/>
  <c r="M51" i="4"/>
  <c r="N51" i="4"/>
  <c r="M50" i="4"/>
  <c r="N50" i="4"/>
  <c r="M49" i="4"/>
  <c r="N49" i="4"/>
  <c r="M48" i="4"/>
  <c r="N48" i="4"/>
  <c r="M47" i="4"/>
  <c r="N47" i="4"/>
  <c r="M46" i="4"/>
  <c r="N46" i="4"/>
  <c r="M45" i="4"/>
  <c r="N45" i="4"/>
  <c r="M44" i="4"/>
  <c r="N44" i="4"/>
  <c r="M43" i="4"/>
  <c r="N43" i="4"/>
  <c r="M42" i="4"/>
  <c r="N42" i="4"/>
  <c r="M41" i="4"/>
  <c r="N41" i="4"/>
  <c r="M40" i="4"/>
  <c r="N40" i="4"/>
  <c r="M39" i="4"/>
  <c r="N39" i="4"/>
  <c r="M38" i="4"/>
  <c r="N38" i="4"/>
  <c r="M37" i="4"/>
  <c r="N37" i="4"/>
  <c r="M36" i="4"/>
  <c r="N36" i="4"/>
  <c r="M35" i="4"/>
  <c r="N35" i="4"/>
  <c r="M34" i="4"/>
  <c r="N34" i="4"/>
  <c r="M33" i="4"/>
  <c r="N33" i="4"/>
  <c r="M32" i="4"/>
  <c r="N32" i="4"/>
  <c r="M31" i="4"/>
  <c r="N31" i="4"/>
  <c r="M30" i="4"/>
  <c r="N30" i="4"/>
  <c r="M29" i="4"/>
  <c r="N29" i="4"/>
  <c r="M28" i="4"/>
  <c r="N28" i="4"/>
  <c r="M25" i="4"/>
  <c r="N25" i="4"/>
  <c r="M24" i="4"/>
  <c r="N24" i="4"/>
  <c r="M23" i="4"/>
  <c r="N23" i="4"/>
  <c r="M22" i="4"/>
  <c r="N22" i="4"/>
  <c r="M21" i="4"/>
  <c r="N21" i="4"/>
  <c r="M20" i="4"/>
  <c r="N20" i="4"/>
  <c r="M18" i="4"/>
  <c r="N18" i="4"/>
  <c r="M17" i="4"/>
  <c r="N17" i="4"/>
  <c r="M16" i="4"/>
  <c r="N16" i="4"/>
  <c r="M15" i="4"/>
  <c r="N15" i="4"/>
  <c r="M14" i="4"/>
  <c r="N14" i="4"/>
  <c r="M13" i="4"/>
  <c r="N13" i="4"/>
  <c r="M12" i="4"/>
  <c r="N12" i="4"/>
  <c r="M11" i="4"/>
  <c r="N11" i="4"/>
  <c r="M10" i="4"/>
  <c r="N10" i="4"/>
  <c r="M9" i="4"/>
  <c r="N9" i="4"/>
  <c r="M8" i="4"/>
  <c r="N8" i="4"/>
  <c r="M7" i="4"/>
  <c r="N7" i="4"/>
  <c r="M6" i="4"/>
  <c r="N6" i="4"/>
  <c r="M5" i="4"/>
  <c r="N5" i="4"/>
  <c r="M4" i="4"/>
  <c r="N4" i="4"/>
  <c r="M3" i="4"/>
  <c r="N3" i="4"/>
  <c r="M2" i="4"/>
  <c r="N2" i="4"/>
  <c r="M28" i="2"/>
  <c r="N28" i="2"/>
  <c r="M2" i="2"/>
  <c r="N2" i="2"/>
  <c r="M80" i="2" a="1"/>
  <c r="M80" i="2"/>
  <c r="N80" i="2"/>
  <c r="M79" i="2" a="1"/>
  <c r="M79" i="2"/>
  <c r="N79" i="2"/>
  <c r="M78" i="2" a="1"/>
  <c r="M78" i="2"/>
  <c r="N78" i="2"/>
  <c r="M77" i="2" a="1"/>
  <c r="M77" i="2"/>
  <c r="N77" i="2"/>
  <c r="M76" i="2" a="1"/>
  <c r="M76" i="2"/>
  <c r="N76" i="2"/>
  <c r="M75" i="2" a="1"/>
  <c r="M75" i="2"/>
  <c r="N75" i="2"/>
  <c r="M74" i="2" a="1"/>
  <c r="M74" i="2"/>
  <c r="N74" i="2"/>
  <c r="M73" i="2" a="1"/>
  <c r="M73" i="2"/>
  <c r="N73" i="2"/>
  <c r="M72" i="2" a="1"/>
  <c r="M72" i="2"/>
  <c r="N72" i="2"/>
  <c r="M71" i="2" a="1"/>
  <c r="M71" i="2"/>
  <c r="N71" i="2"/>
  <c r="M70" i="2" a="1"/>
  <c r="M70" i="2"/>
  <c r="N70" i="2"/>
  <c r="M69" i="2" a="1"/>
  <c r="M69" i="2"/>
  <c r="N69" i="2"/>
  <c r="M68" i="2" a="1"/>
  <c r="M68" i="2"/>
  <c r="N68" i="2"/>
  <c r="M67" i="2" a="1"/>
  <c r="M67" i="2"/>
  <c r="N67" i="2"/>
  <c r="M66" i="2" a="1"/>
  <c r="M66" i="2"/>
  <c r="N66" i="2"/>
  <c r="M65" i="2" a="1"/>
  <c r="M65" i="2"/>
  <c r="N65" i="2"/>
  <c r="M64" i="2" a="1"/>
  <c r="M64" i="2"/>
  <c r="N64" i="2"/>
  <c r="M63" i="2" a="1"/>
  <c r="M63" i="2"/>
  <c r="N63" i="2"/>
  <c r="M62" i="2" a="1"/>
  <c r="M62" i="2"/>
  <c r="N62" i="2"/>
  <c r="M61" i="2" a="1"/>
  <c r="M61" i="2"/>
  <c r="N61" i="2"/>
  <c r="M60" i="2" a="1"/>
  <c r="M60" i="2"/>
  <c r="N60" i="2"/>
  <c r="M59" i="2" a="1"/>
  <c r="M59" i="2"/>
  <c r="N59" i="2"/>
  <c r="M58" i="2" a="1"/>
  <c r="M58" i="2"/>
  <c r="N58" i="2"/>
  <c r="M57" i="2" a="1"/>
  <c r="M57" i="2"/>
  <c r="N57" i="2"/>
  <c r="M56" i="2" a="1"/>
  <c r="M56" i="2"/>
  <c r="N56" i="2"/>
  <c r="M55" i="2" a="1"/>
  <c r="M55" i="2"/>
  <c r="N55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80" i="1" a="1"/>
  <c r="M80" i="1"/>
  <c r="N80" i="1"/>
  <c r="M79" i="1" a="1"/>
  <c r="M79" i="1"/>
  <c r="N79" i="1"/>
  <c r="M78" i="1" a="1"/>
  <c r="M78" i="1"/>
  <c r="N78" i="1"/>
  <c r="M77" i="1" a="1"/>
  <c r="M77" i="1"/>
  <c r="N77" i="1"/>
  <c r="M76" i="1" a="1"/>
  <c r="M76" i="1"/>
  <c r="N76" i="1"/>
  <c r="M75" i="1" a="1"/>
  <c r="M75" i="1"/>
  <c r="N75" i="1"/>
  <c r="M74" i="1" a="1"/>
  <c r="M74" i="1"/>
  <c r="N74" i="1"/>
  <c r="M73" i="1" a="1"/>
  <c r="M73" i="1"/>
  <c r="N73" i="1"/>
  <c r="M72" i="1" a="1"/>
  <c r="M72" i="1"/>
  <c r="N72" i="1"/>
  <c r="M71" i="1" a="1"/>
  <c r="M71" i="1"/>
  <c r="N71" i="1"/>
  <c r="M70" i="1" a="1"/>
  <c r="M70" i="1"/>
  <c r="N70" i="1"/>
  <c r="M69" i="1" a="1"/>
  <c r="M69" i="1"/>
  <c r="N69" i="1"/>
  <c r="M68" i="1" a="1"/>
  <c r="M68" i="1"/>
  <c r="N68" i="1"/>
  <c r="M67" i="1" a="1"/>
  <c r="M67" i="1"/>
  <c r="N67" i="1"/>
  <c r="M66" i="1" a="1"/>
  <c r="M66" i="1"/>
  <c r="N66" i="1"/>
  <c r="M65" i="1" a="1"/>
  <c r="M65" i="1"/>
  <c r="N65" i="1"/>
  <c r="M64" i="1" a="1"/>
  <c r="M64" i="1"/>
  <c r="N64" i="1"/>
  <c r="M63" i="1" a="1"/>
  <c r="M63" i="1"/>
  <c r="N63" i="1"/>
  <c r="M62" i="1" a="1"/>
  <c r="M62" i="1"/>
  <c r="N62" i="1"/>
  <c r="M61" i="1" a="1"/>
  <c r="M61" i="1"/>
  <c r="N61" i="1"/>
  <c r="M60" i="1" a="1"/>
  <c r="M60" i="1"/>
  <c r="N60" i="1"/>
  <c r="M59" i="1" a="1"/>
  <c r="M59" i="1"/>
  <c r="N59" i="1"/>
  <c r="M58" i="1" a="1"/>
  <c r="M58" i="1"/>
  <c r="N58" i="1"/>
  <c r="M57" i="1" a="1"/>
  <c r="M57" i="1"/>
  <c r="N57" i="1"/>
  <c r="M56" i="1" a="1"/>
  <c r="M56" i="1"/>
  <c r="N56" i="1"/>
  <c r="M55" i="1" a="1"/>
  <c r="M55" i="1"/>
  <c r="N55" i="1"/>
  <c r="M52" i="1"/>
  <c r="N52" i="1"/>
  <c r="M51" i="1"/>
  <c r="N51" i="1"/>
  <c r="M50" i="1"/>
  <c r="N50" i="1"/>
  <c r="M49" i="1"/>
  <c r="N49" i="1"/>
  <c r="M48" i="1"/>
  <c r="N48" i="1"/>
  <c r="M47" i="1"/>
  <c r="N47" i="1"/>
  <c r="M46" i="1"/>
  <c r="N46" i="1"/>
  <c r="M45" i="1"/>
  <c r="N45" i="1"/>
  <c r="M44" i="1"/>
  <c r="N44" i="1"/>
  <c r="M43" i="1"/>
  <c r="N43" i="1"/>
  <c r="M42" i="1"/>
  <c r="N42" i="1"/>
  <c r="M41" i="1"/>
  <c r="N41" i="1"/>
  <c r="M40" i="1"/>
  <c r="N40" i="1"/>
  <c r="M39" i="1"/>
  <c r="N39" i="1"/>
  <c r="M38" i="1"/>
  <c r="N38" i="1"/>
  <c r="M37" i="1"/>
  <c r="N37" i="1"/>
  <c r="M36" i="1"/>
  <c r="N36" i="1"/>
  <c r="M35" i="1"/>
  <c r="N35" i="1"/>
  <c r="M34" i="1"/>
  <c r="N34" i="1"/>
  <c r="M33" i="1"/>
  <c r="N33" i="1"/>
  <c r="M32" i="1"/>
  <c r="N32" i="1"/>
  <c r="M31" i="1"/>
  <c r="N31" i="1"/>
  <c r="M30" i="1"/>
  <c r="N30" i="1"/>
  <c r="M29" i="1"/>
  <c r="N29" i="1"/>
  <c r="M28" i="1"/>
  <c r="N28" i="1"/>
  <c r="M25" i="1"/>
  <c r="N25" i="1"/>
  <c r="M24" i="1"/>
  <c r="N24" i="1"/>
  <c r="M23" i="1"/>
  <c r="N23" i="1"/>
  <c r="M22" i="1"/>
  <c r="N22" i="1"/>
  <c r="M21" i="1"/>
  <c r="N21" i="1"/>
  <c r="M20" i="1"/>
  <c r="N20" i="1"/>
  <c r="M19" i="1"/>
  <c r="N19" i="1"/>
  <c r="M18" i="1"/>
  <c r="N18" i="1"/>
  <c r="M17" i="1"/>
  <c r="N17" i="1"/>
  <c r="M16" i="1"/>
  <c r="N16" i="1"/>
  <c r="M15" i="1"/>
  <c r="N15" i="1"/>
  <c r="M14" i="1"/>
  <c r="N14" i="1"/>
  <c r="M13" i="1"/>
  <c r="N13" i="1"/>
  <c r="M12" i="1"/>
  <c r="N12" i="1"/>
  <c r="M11" i="1"/>
  <c r="N11" i="1"/>
  <c r="M10" i="1"/>
  <c r="N10" i="1"/>
  <c r="M9" i="1"/>
  <c r="N9" i="1"/>
  <c r="M8" i="1"/>
  <c r="N8" i="1"/>
  <c r="M7" i="1"/>
  <c r="N7" i="1"/>
  <c r="M6" i="1"/>
  <c r="N6" i="1"/>
  <c r="M5" i="1"/>
  <c r="N5" i="1"/>
  <c r="M4" i="1"/>
  <c r="N4" i="1"/>
  <c r="M3" i="1"/>
  <c r="N3" i="1"/>
  <c r="M2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<sst xmlns="http://schemas.openxmlformats.org/spreadsheetml/2006/main" count="5460" uniqueCount="255">
  <si>
    <t>3/4/2024</t>
  </si>
  <si>
    <t>FMS</t>
  </si>
  <si>
    <t>Mon</t>
  </si>
  <si>
    <t>Tue</t>
  </si>
  <si>
    <t>Wed</t>
  </si>
  <si>
    <t>Thu</t>
  </si>
  <si>
    <t>Fri</t>
  </si>
  <si>
    <t>Sat</t>
  </si>
  <si>
    <t>Sun</t>
  </si>
  <si>
    <t>Mileage</t>
  </si>
  <si>
    <t>Notes</t>
  </si>
  <si>
    <t>Anderson, Jade</t>
  </si>
  <si>
    <t>*</t>
  </si>
  <si>
    <t>WO</t>
  </si>
  <si>
    <t>20 (xt)</t>
  </si>
  <si>
    <t>XT as needed</t>
  </si>
  <si>
    <t>Bainbridge, Rylie</t>
  </si>
  <si>
    <t>Bloomquist, Ashley</t>
  </si>
  <si>
    <t>30 (xt)</t>
  </si>
  <si>
    <t>Boge, Lilly</t>
  </si>
  <si>
    <t>L</t>
  </si>
  <si>
    <t>Brown, Lexi</t>
  </si>
  <si>
    <t>15/ Race</t>
  </si>
  <si>
    <t>Carlson, Addy</t>
  </si>
  <si>
    <t>Collet, Caroline</t>
  </si>
  <si>
    <t>Engel, Morgan</t>
  </si>
  <si>
    <t>Fisher, Aubrie</t>
  </si>
  <si>
    <t>Giardina, Kelly</t>
  </si>
  <si>
    <t>Hostager, Shaelyn</t>
  </si>
  <si>
    <t>Johnson, Ella</t>
  </si>
  <si>
    <t>Kounkel, Allie</t>
  </si>
  <si>
    <t>DW2</t>
  </si>
  <si>
    <t>35 (xt)</t>
  </si>
  <si>
    <t>Kramer, Karle</t>
  </si>
  <si>
    <t>Meyer, Ellie</t>
  </si>
  <si>
    <t>Meyer, Haley</t>
  </si>
  <si>
    <t>15/ Race?</t>
  </si>
  <si>
    <t>Morey, Jenna</t>
  </si>
  <si>
    <t xml:space="preserve">Parrack, Ryleigh </t>
  </si>
  <si>
    <t>Peterson, Lily</t>
  </si>
  <si>
    <t>Phelan, Erin</t>
  </si>
  <si>
    <t>Prier, Maddy</t>
  </si>
  <si>
    <t>Richter, Emily</t>
  </si>
  <si>
    <t>Spredemann, Allie</t>
  </si>
  <si>
    <t>65 (xt)</t>
  </si>
  <si>
    <t>Trygstad, Cali</t>
  </si>
  <si>
    <t>If XT double core.  Strides Monday, Thursday/Friday. XT: Aqua jog same as run, Bike &amp; Elliptical x 40%. Buddy Rollout Thursday</t>
  </si>
  <si>
    <t>Bailey, Seth</t>
  </si>
  <si>
    <t>Bankston, Cooper</t>
  </si>
  <si>
    <t>Barry, Ian</t>
  </si>
  <si>
    <t>Burger, Braden</t>
  </si>
  <si>
    <t xml:space="preserve">Collet, Christopher </t>
  </si>
  <si>
    <t>Cortez, Bert</t>
  </si>
  <si>
    <t>50 (xt)</t>
  </si>
  <si>
    <t>Coulter, Derek</t>
  </si>
  <si>
    <t>Cruise, Carter</t>
  </si>
  <si>
    <t>Edney, Hutton</t>
  </si>
  <si>
    <t>Erb, Shane</t>
  </si>
  <si>
    <t>Fenstermaker, Chris</t>
  </si>
  <si>
    <t>55 (xt)</t>
  </si>
  <si>
    <t>Fricke, Dawson</t>
  </si>
  <si>
    <t>Goodenbour, Michael</t>
  </si>
  <si>
    <t>65/ 15</t>
  </si>
  <si>
    <t>Green, Jacob</t>
  </si>
  <si>
    <t>Greenwell, Colin</t>
  </si>
  <si>
    <t>Hammerand, Isaiah</t>
  </si>
  <si>
    <t>Hoopes, Paul</t>
  </si>
  <si>
    <t>Horstman, Alex</t>
  </si>
  <si>
    <t>Housman, Aiden</t>
  </si>
  <si>
    <t>Hubka, Garrison</t>
  </si>
  <si>
    <t>Julian, Ander</t>
  </si>
  <si>
    <t>Keay, Jacob</t>
  </si>
  <si>
    <t>Kilker, Camden</t>
  </si>
  <si>
    <t>Kinzer, Jack</t>
  </si>
  <si>
    <t>Kinzer, Nathan</t>
  </si>
  <si>
    <t xml:space="preserve">Knutson, Nathaniel </t>
  </si>
  <si>
    <t xml:space="preserve">Lancial, Connor </t>
  </si>
  <si>
    <t>Larson, Eli</t>
  </si>
  <si>
    <t>Lursen, Aaron</t>
  </si>
  <si>
    <t>Martin, Rylan</t>
  </si>
  <si>
    <t>Meyer, Jonathan</t>
  </si>
  <si>
    <t>Meyers, Arthur</t>
  </si>
  <si>
    <t>Meyers, Jack</t>
  </si>
  <si>
    <t>All mileage XT</t>
  </si>
  <si>
    <t>Neubauer, Ryan</t>
  </si>
  <si>
    <t>Noreen, Cam</t>
  </si>
  <si>
    <t>Pehl, Clay</t>
  </si>
  <si>
    <t>Poock, Andrew</t>
  </si>
  <si>
    <t>Pries, Owen</t>
  </si>
  <si>
    <t>Rader, Brendan</t>
  </si>
  <si>
    <t>Regennitter, Jakob</t>
  </si>
  <si>
    <t>25 (xt)</t>
  </si>
  <si>
    <t>Roy, Gavin</t>
  </si>
  <si>
    <t>Rygh, Carson</t>
  </si>
  <si>
    <t>Sattler, Conner</t>
  </si>
  <si>
    <t>Schermerhorn, Tyler</t>
  </si>
  <si>
    <t>Schmidt, Wyatt</t>
  </si>
  <si>
    <t>Schmitz, Sam</t>
  </si>
  <si>
    <t>Sobaski, Lance</t>
  </si>
  <si>
    <t>Stiles, Caleb</t>
  </si>
  <si>
    <t>Taylor, Zion</t>
  </si>
  <si>
    <t>VanderWilt, Jacob</t>
  </si>
  <si>
    <t>2/26/2024</t>
  </si>
  <si>
    <t>40 (xt)</t>
  </si>
  <si>
    <t>45 (xt)</t>
  </si>
  <si>
    <t>75 (xt)</t>
  </si>
  <si>
    <t>75/ 15</t>
  </si>
  <si>
    <t>2/19/2024</t>
  </si>
  <si>
    <t>70 (xt)</t>
  </si>
  <si>
    <t>60 (xt)</t>
  </si>
  <si>
    <t>2/12/2024</t>
  </si>
  <si>
    <t>2/5/2024</t>
  </si>
  <si>
    <t>25/ PV?</t>
  </si>
  <si>
    <t>1/29/2024</t>
  </si>
  <si>
    <t>65/ 15 (xt)</t>
  </si>
  <si>
    <t>1/22/2024</t>
  </si>
  <si>
    <t>If XT double core.  Strides Monday, Thursday. XT: Aqua jog same as run, Bike &amp; Elliptical x 40%. Buddy Rollout Thursday</t>
  </si>
  <si>
    <t>1/15/2024</t>
  </si>
  <si>
    <t>1/8/2024</t>
  </si>
  <si>
    <t>If XT double core.  Strides Monday, Thursday/ Friday (for racers). XT: Aqua jog same as run, Bike &amp; Elliptical x 40%. Buddy Rollout Thursday</t>
  </si>
  <si>
    <t>65/15</t>
  </si>
  <si>
    <t>50xt</t>
  </si>
  <si>
    <t>Break</t>
  </si>
  <si>
    <t>G</t>
  </si>
  <si>
    <t>11-Dec</t>
  </si>
  <si>
    <t>18-Dec</t>
  </si>
  <si>
    <t>25-Dec</t>
  </si>
  <si>
    <t>1-Jan</t>
  </si>
  <si>
    <t>Workouts</t>
  </si>
  <si>
    <t>A</t>
  </si>
  <si>
    <t>7 days of core</t>
  </si>
  <si>
    <t>Week 1: 12/11</t>
  </si>
  <si>
    <t>Week 3: 12/25</t>
  </si>
  <si>
    <t>B</t>
  </si>
  <si>
    <t>3 days of lifting</t>
  </si>
  <si>
    <t>C</t>
  </si>
  <si>
    <t>D</t>
  </si>
  <si>
    <t>12 days of Christmas</t>
  </si>
  <si>
    <t>WO 1: 3 x 1 min HARD (or 3 x 400), 6-8m Rest.</t>
  </si>
  <si>
    <t>WO 1: 800 T, 16-20 x 200 R (60s Rest)</t>
  </si>
  <si>
    <t>WO 1: 4-5 x (800T, 400 I, 800 T) Rest same as XC</t>
  </si>
  <si>
    <t>WO 1: 12 x 30s Hill, 2m Rest</t>
  </si>
  <si>
    <t>WO 1: 20 - 25 Tempo</t>
  </si>
  <si>
    <t>WO 1: 20 - 35 Tempo</t>
  </si>
  <si>
    <t>WO 1: 25 - 35 Tempo</t>
  </si>
  <si>
    <t>2-3 days strides each week</t>
  </si>
  <si>
    <t>3 days of form drills every week</t>
  </si>
  <si>
    <t>WO 2: 12 x 30s Hill, 2m Rest</t>
  </si>
  <si>
    <t>WO 2: 10 x 60s Hill, 2m Rest</t>
  </si>
  <si>
    <t>WO 2: 3 x 1 min HARD (or 3 x 400), 6-8m Rest.</t>
  </si>
  <si>
    <t>WO 2: 12 x 30s Hill, 2m Rest + 3 x 150</t>
  </si>
  <si>
    <t>Find a way to simulate buddy rollout!</t>
  </si>
  <si>
    <t>Eat like an Athlete, not like a Spitzer</t>
  </si>
  <si>
    <t>LSD LR</t>
  </si>
  <si>
    <t>Solid LR</t>
  </si>
  <si>
    <t>LR</t>
  </si>
  <si>
    <t>[[[[]]]]</t>
  </si>
  <si>
    <t>Be sure to add Vitamin D and fish oil and keep Iodine in your diet</t>
  </si>
  <si>
    <t>Add cayenne pepper to your ACV to improve circulation if it's cold</t>
  </si>
  <si>
    <t>Week 2: 12/18</t>
  </si>
  <si>
    <t>Week 4: 1/1</t>
  </si>
  <si>
    <t>2*</t>
  </si>
  <si>
    <t>All workouts are designed for outdoors. If on indoor track, stay in the outer lanes and alternate directions</t>
  </si>
  <si>
    <t>WO 1: 25 - 30 Carpenter</t>
  </si>
  <si>
    <t>WO 1: 35 - 45 Carpenter</t>
  </si>
  <si>
    <t>WO 1: 12 - 18 x 70s I, 50s Rest (Be Patient)</t>
  </si>
  <si>
    <t>WO 1: 5,4,3,2,1 (Rest to 6</t>
  </si>
  <si>
    <t>WO 1: 5,4,3,4,2,2,2 (Rest to 6)</t>
  </si>
  <si>
    <t>WO 1: 10m T, 10m CV, 4 x 60s Hills (2m Rest)</t>
  </si>
  <si>
    <t>WO 2: 6 - 8 x 20s on (or 150), 2:40 off</t>
  </si>
  <si>
    <t>WO 2: 600 T, 400 VO2, 4 x 200R (30sRest), 400 VO2, 600 T</t>
  </si>
  <si>
    <t>1k T, 16 - 20 x 200 R (60s Rest)</t>
  </si>
  <si>
    <t>WO 2: 50 -70 min progression run</t>
  </si>
  <si>
    <t>Do workout on Tuesday before track camp</t>
  </si>
  <si>
    <t>Stay on top of your correctives, we will be testing again when we return.</t>
  </si>
  <si>
    <t>FMS protocol is still in effect over break (so if you always XT once a week (most LADIES), continue doing that)</t>
  </si>
  <si>
    <t>After the tempo, finish with 4-6 x 20 sec. strides. Also, do strides the day prior to every WO.</t>
  </si>
  <si>
    <t>Try to be precise with your given paces…if the workout says CV, it changes everything if you're going all out</t>
  </si>
  <si>
    <t xml:space="preserve">All workouts are designed for roads, however, if you have access to a track (and it's a decent one - not Central's), use it. </t>
  </si>
  <si>
    <t>If possible, add additional XTraining or doubles on TOP of your mileage</t>
  </si>
  <si>
    <t>For your hills, try for steep ones (ala Cheno and Crane Hills). If necessary, use a parking garage.</t>
  </si>
  <si>
    <t>Carpenter Runs: If we say 25 minutes, that means 13 up, 12 down…not 25 up, 25 down.</t>
  </si>
  <si>
    <t>*St. Ambrose crew do only WO 1 for Week 1</t>
  </si>
  <si>
    <t>Week 4 is intentionally small…we'll be back for the other workout and LR</t>
  </si>
  <si>
    <t>Be careful with cold and speed…make sure you're warmed up and hydrated before hitting Mach-9</t>
  </si>
  <si>
    <t>If XT double core. Strides twice odd weeks, thrice even weeks. XT: Aqua jog same as run, Bike&amp; Elliptical x 40%. Buddy Rollout Thursday</t>
  </si>
  <si>
    <t>The little things will always matter…sleep, nutrition, hydration…focus on those weaknesses!</t>
  </si>
  <si>
    <t>Henry, Nick</t>
  </si>
  <si>
    <t>12/4/2023</t>
  </si>
  <si>
    <t>30-60</t>
  </si>
  <si>
    <t>30/ XT</t>
  </si>
  <si>
    <t>40-70</t>
  </si>
  <si>
    <t>XT</t>
  </si>
  <si>
    <t>off</t>
  </si>
  <si>
    <t>40/ XT</t>
  </si>
  <si>
    <t>11/27/2023</t>
  </si>
  <si>
    <t>EO</t>
  </si>
  <si>
    <t>Roll out, ice, stretch, sleep, recover</t>
  </si>
  <si>
    <t>If XT double core.  Strides Monday, Friday. XT: Aqua jog same as run, Bike &amp; Elliptical x 40%. Buddy Rollout Thursday</t>
  </si>
  <si>
    <t>11/20/2023</t>
  </si>
  <si>
    <t>OFF</t>
  </si>
  <si>
    <t>?</t>
  </si>
  <si>
    <t>If XT double core.  Strides Monday, Thursday. XT: Aqua jog same as run, Bike &amp; Elliptical x 40%. Turkey Thursday</t>
  </si>
  <si>
    <t>T</t>
  </si>
  <si>
    <t>U</t>
  </si>
  <si>
    <t>u</t>
  </si>
  <si>
    <t>Name</t>
  </si>
  <si>
    <t>1/1/2024 (Alumni)</t>
  </si>
  <si>
    <t>Chelsey</t>
  </si>
  <si>
    <t>UNI</t>
  </si>
  <si>
    <t>FKL</t>
  </si>
  <si>
    <t>Select</t>
  </si>
  <si>
    <t>BU</t>
  </si>
  <si>
    <t>Liz Wuertz</t>
  </si>
  <si>
    <t>ARC</t>
  </si>
  <si>
    <t>LC</t>
  </si>
  <si>
    <t>I NCAA</t>
  </si>
  <si>
    <t>home</t>
  </si>
  <si>
    <t>platteville</t>
  </si>
  <si>
    <t>lax</t>
  </si>
  <si>
    <t>drake</t>
  </si>
  <si>
    <t>luther</t>
  </si>
  <si>
    <t>Nat</t>
  </si>
  <si>
    <t>mi</t>
  </si>
  <si>
    <t>3k</t>
  </si>
  <si>
    <t>x</t>
  </si>
  <si>
    <t>c</t>
  </si>
  <si>
    <t>3k/5k?</t>
  </si>
  <si>
    <t>3k or mile</t>
  </si>
  <si>
    <t>5k G</t>
  </si>
  <si>
    <t>5k/8</t>
  </si>
  <si>
    <t>Mile/ 800</t>
  </si>
  <si>
    <t>3k G</t>
  </si>
  <si>
    <t>Gone</t>
  </si>
  <si>
    <t>5k</t>
  </si>
  <si>
    <t>5k/mi</t>
  </si>
  <si>
    <t>Mile B</t>
  </si>
  <si>
    <t>DMR</t>
  </si>
  <si>
    <t>mile</t>
  </si>
  <si>
    <t>Mile</t>
  </si>
  <si>
    <t>5k B</t>
  </si>
  <si>
    <t>1k</t>
  </si>
  <si>
    <t>800/ 4x4</t>
  </si>
  <si>
    <t>3k/mi</t>
  </si>
  <si>
    <t>mi/3k</t>
  </si>
  <si>
    <t>Mile/ 4x4</t>
  </si>
  <si>
    <t>800/ 400</t>
  </si>
  <si>
    <t>8 or mi</t>
  </si>
  <si>
    <t>mi/ 8</t>
  </si>
  <si>
    <t>DMR/8</t>
  </si>
  <si>
    <t>2 events</t>
  </si>
  <si>
    <t>3k or off</t>
  </si>
  <si>
    <t>5k/ mile</t>
  </si>
  <si>
    <t>1500TT</t>
  </si>
  <si>
    <t>DMR or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</si>
</sst>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Garamond"/>
      <family val="1"/>
    </font>
    <font>
      <sz val="11"/>
      <color theme="0"/>
      <name val="Garamond"/>
      <family val="1"/>
    </font>
    <font>
      <b/>
      <sz val="11"/>
      <color rgb="FFC00000"/>
      <name val="Garamond"/>
      <family val="1"/>
    </font>
    <font>
      <sz val="11"/>
      <color theme="1"/>
      <name val="Garamond"/>
      <family val="1"/>
    </font>
    <font>
      <b/>
      <sz val="11"/>
      <color rgb="FFBF8F00"/>
      <name val="Garamond"/>
      <family val="1"/>
    </font>
    <font>
      <b/>
      <sz val="11"/>
      <color rgb="FF002060"/>
      <name val="Garamond"/>
      <family val="1"/>
    </font>
    <font>
      <b/>
      <sz val="11"/>
      <color theme="7" tint="-0.249977111117893"/>
      <name val="Garamond"/>
      <family val="1"/>
    </font>
    <font>
      <b/>
      <sz val="11"/>
      <color rgb="FF548235"/>
      <name val="Garamond"/>
      <family val="1"/>
    </font>
    <font>
      <b/>
      <sz val="11"/>
      <color rgb="FF203764"/>
      <name val="Garamond"/>
      <family val="1"/>
    </font>
    <font>
      <b/>
      <sz val="11"/>
      <color theme="9" tint="-0.249977111117893"/>
      <name val="Garamond"/>
      <family val="1"/>
    </font>
    <font>
      <sz val="11"/>
      <color rgb="FFC00000"/>
      <name val="Garamond"/>
      <family val="1"/>
    </font>
    <font>
      <sz val="11"/>
      <color rgb="FF548235"/>
      <name val="Garamond"/>
      <family val="1"/>
    </font>
    <font>
      <b/>
      <sz val="9"/>
      <color theme="0"/>
      <name val="Garamond"/>
      <family val="1"/>
    </font>
    <font>
      <sz val="11"/>
      <color rgb="FF000000"/>
      <name val="Garamond"/>
      <family val="1"/>
    </font>
    <font>
      <b/>
      <sz val="11"/>
      <name val="Garamond"/>
      <family val="1"/>
    </font>
    <font>
      <sz val="8"/>
      <name val="Calibri"/>
      <family val="2"/>
      <scheme val="minor"/>
    </font>
    <font>
      <b/>
      <sz val="12"/>
      <color theme="7"/>
      <name val="Garamond"/>
      <family val="1"/>
    </font>
    <font>
      <b/>
      <sz val="11"/>
      <color theme="9" tint="-0.499984740745262"/>
      <name val="Garamond"/>
      <family val="1"/>
    </font>
    <font>
      <sz val="11"/>
      <color rgb="FF996633"/>
      <name val="Garamond"/>
      <family val="1"/>
    </font>
    <font>
      <i/>
      <sz val="11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9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FFFFFF"/>
      </right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7" xfId="0" quotePrefix="1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5" fillId="0" borderId="4" xfId="0" applyFont="1" applyBorder="1"/>
    <xf numFmtId="0" fontId="5" fillId="0" borderId="0" xfId="0" applyFont="1"/>
    <xf numFmtId="16" fontId="0" fillId="0" borderId="0" xfId="0" applyNumberFormat="1"/>
    <xf numFmtId="14" fontId="0" fillId="0" borderId="0" xfId="0" applyNumberFormat="1"/>
    <xf numFmtId="0" fontId="4" fillId="3" borderId="3" xfId="0" applyFont="1" applyFill="1" applyBorder="1" applyAlignment="1">
      <alignment vertical="center"/>
    </xf>
    <xf numFmtId="0" fontId="5" fillId="3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5" fillId="4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5" fillId="3" borderId="16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1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18" fillId="5" borderId="1" xfId="0" applyNumberFormat="1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6" xfId="0" applyBorder="1"/>
    <xf numFmtId="0" fontId="5" fillId="0" borderId="1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9" xfId="0" applyFont="1" applyBorder="1" applyAlignment="1">
      <alignment vertical="top"/>
    </xf>
    <xf numFmtId="0" fontId="19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23" fillId="6" borderId="0" xfId="0" applyFont="1" applyFill="1" applyAlignment="1">
      <alignment horizontal="center" vertical="center" wrapText="1"/>
    </xf>
    <xf numFmtId="0" fontId="23" fillId="6" borderId="30" xfId="0" applyFont="1" applyFill="1" applyBorder="1" applyAlignment="1">
      <alignment horizontal="center" vertical="center" wrapText="1"/>
    </xf>
    <xf numFmtId="0" fontId="23" fillId="6" borderId="31" xfId="0" applyFont="1" applyFill="1" applyBorder="1" applyAlignment="1">
      <alignment horizontal="center" vertical="center" wrapText="1"/>
    </xf>
    <xf numFmtId="0" fontId="5" fillId="0" borderId="31" xfId="0" applyFont="1" applyBorder="1"/>
    <xf numFmtId="0" fontId="5" fillId="0" borderId="30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wrapText="1"/>
    </xf>
    <xf numFmtId="0" fontId="22" fillId="0" borderId="25" xfId="0" applyFont="1" applyBorder="1" applyAlignment="1">
      <alignment horizontal="center" wrapText="1"/>
    </xf>
    <xf numFmtId="0" fontId="22" fillId="0" borderId="2" xfId="0" applyFont="1" applyBorder="1" applyAlignment="1">
      <alignment horizontal="center" wrapText="1"/>
    </xf>
    <xf numFmtId="0" fontId="23" fillId="6" borderId="30" xfId="0" applyFont="1" applyFill="1" applyBorder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3" fillId="6" borderId="31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3" fillId="6" borderId="32" xfId="0" applyFont="1" applyFill="1" applyBorder="1" applyAlignment="1">
      <alignment horizontal="center" vertical="center" wrapText="1"/>
    </xf>
    <xf numFmtId="0" fontId="23" fillId="6" borderId="33" xfId="0" applyFont="1" applyFill="1" applyBorder="1" applyAlignment="1">
      <alignment horizontal="center" vertical="center" wrapText="1"/>
    </xf>
    <xf numFmtId="0" fontId="23" fillId="6" borderId="34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5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A7EE2F7-CBA5-4C36-9732-EA996ECA3B47}" name="WWFifteen5053581114172023262932353858141720232629323538" displayName="WWFifteen5053581114172023262932353858141720232629323538" ref="A1:J25" totalsRowShown="0" headerRowDxfId="511" dataDxfId="510" headerRowBorderDxfId="508" tableBorderDxfId="50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55F61C1E-3939-4695-8742-5FFF9A56BABE}" name="3/4/2024"/>
    <tableColumn id="2" xr3:uid="{BE71A3B8-0474-4AFF-9A91-1D771D450470}" name="FMS" dataDxfId="507"/>
    <tableColumn id="3" xr3:uid="{19799A91-6E73-4BED-91C0-6A3E442F035F}" name="Mon" dataDxfId="506"/>
    <tableColumn id="4" xr3:uid="{8B9E4F34-D7B7-4386-9603-1FA066F463C9}" name="Tue" dataDxfId="505"/>
    <tableColumn id="5" xr3:uid="{49FEF355-31EF-4FB1-A916-DE90F0A10570}" name="Wed" dataDxfId="504"/>
    <tableColumn id="6" xr3:uid="{88416111-F24D-4288-A732-D141BCB8E11F}" name="Thu" dataDxfId="503"/>
    <tableColumn id="7" xr3:uid="{49F191A7-A47E-4A3B-A18C-D73CCF7F5CF0}" name="Fri" dataDxfId="502"/>
    <tableColumn id="8" xr3:uid="{8BBEB8DF-EFFC-4994-A184-0E04C2593976}" name="Sat" dataDxfId="501"/>
    <tableColumn id="9" xr3:uid="{57493935-450E-4F78-93B1-DAE580E56DF4}" name="Sun" dataDxfId="500"/>
    <tableColumn id="10" xr3:uid="{8F92C81A-4510-43B1-B3CC-0267AA5518DD}" name="Mileage" dataDxfId="499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3F39F62-E3D9-4AC3-BD04-5C3BCDBD74C2}" name="MWFifteenA5154691215182124273033363969151821242730333639" displayName="MWFifteenA5154691215182124273033363969151821242730333639" ref="A27:J52" totalsRowShown="0" headerRowDxfId="498" dataDxfId="497" headerRowBorderDxfId="495" tableBorderDxfId="49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848071E-D39D-40E0-B204-E63F6381EFBF}" name="3/4/2024"/>
    <tableColumn id="2" xr3:uid="{0AEB28EE-74C8-40F6-8CA1-D9700E354366}" name="FMS" dataDxfId="494"/>
    <tableColumn id="3" xr3:uid="{DCCDEFCC-BE1C-4F2F-B832-F19A11A18F21}" name="Mon" dataDxfId="493"/>
    <tableColumn id="4" xr3:uid="{D2178C5C-A88E-48CF-A2C1-FDEB84875BF2}" name="Tue" dataDxfId="492"/>
    <tableColumn id="5" xr3:uid="{53BC5BA2-6A5D-4C4A-B51A-1E1EC38216C8}" name="Wed" dataDxfId="491"/>
    <tableColumn id="6" xr3:uid="{CFC666F9-A301-441E-B8CA-259FBAF746BA}" name="Thu" dataDxfId="490"/>
    <tableColumn id="7" xr3:uid="{24FF749C-01A0-4C48-80C0-4B7021D4E6F1}" name="Fri" dataDxfId="489"/>
    <tableColumn id="8" xr3:uid="{92F3AFB0-074D-4DE4-BED3-E57C5D75CCE4}" name="Sat" dataDxfId="488"/>
    <tableColumn id="9" xr3:uid="{7973F649-B9C5-40D7-9461-4914965C7D21}" name="Sun" dataDxfId="487"/>
    <tableColumn id="10" xr3:uid="{1F2FF9B0-5769-4A18-B030-01FD9DCB8830}" name="Mileage" dataDxfId="48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45E8647-A854-4DD0-A0D3-6EF87321A800}" name="MWFifteenB525571013161922252831343740710161922252831343740" displayName="MWFifteenB525571013161922252831343740710161922252831343740" ref="A54:J79" totalsRowShown="0" headerRowDxfId="485" dataDxfId="484" headerRowBorderDxfId="482" tableBorderDxfId="48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3C83D393-7205-4C94-A43B-C6D862ADC1B9}" name="3/4/2024"/>
    <tableColumn id="2" xr3:uid="{9252C73B-1A40-4255-91D9-E95AD7619717}" name="FMS" dataDxfId="481"/>
    <tableColumn id="3" xr3:uid="{49C4B94C-341D-4BCC-9B99-7D6BEA2EC1B5}" name="Mon" dataDxfId="480"/>
    <tableColumn id="4" xr3:uid="{FCB261F2-C164-463E-BE7F-A100BEB4CE46}" name="Tue" dataDxfId="479"/>
    <tableColumn id="5" xr3:uid="{316EE731-2017-4FEE-97E9-8F9A8BECBE80}" name="Wed" dataDxfId="478"/>
    <tableColumn id="6" xr3:uid="{E90993E7-D90D-432F-9C9D-0AC9F32C55BC}" name="Thu" dataDxfId="477"/>
    <tableColumn id="7" xr3:uid="{D228BA66-A5BA-428F-813E-E7B605044ACC}" name="Fri" dataDxfId="476"/>
    <tableColumn id="8" xr3:uid="{3B3E744C-EBBD-4E29-82F8-CFBDC509F9AF}" name="Sat" dataDxfId="475"/>
    <tableColumn id="9" xr3:uid="{B605BD0E-2132-4A45-9E5B-6A6BCC15DD97}" name="Sun" dataDxfId="474"/>
    <tableColumn id="10" xr3:uid="{BE071A4A-D7B1-4C88-8D81-048780DB0047}" name="Mileage" dataDxfId="473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23E1E37-DE39-41CE-AF01-B67063421F4F}" name="WWFifteen50535811141720232629323538581417202326293235" displayName="WWFifteen50535811141720232629323538581417202326293235" ref="A1:J25" totalsRowShown="0" headerRowDxfId="471" dataDxfId="470" headerRowBorderDxfId="468" tableBorderDxfId="46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6F9590D5-A56C-492A-8389-ADDD269E2DA8}" name="2/26/2024"/>
    <tableColumn id="2" xr3:uid="{11D3A128-CA86-4E0D-825D-CB7C57D2B057}" name="FMS" dataDxfId="467"/>
    <tableColumn id="3" xr3:uid="{D37E216E-F5C4-4FE5-BF0B-A0AE9410740D}" name="Mon" dataDxfId="466"/>
    <tableColumn id="4" xr3:uid="{79B6070B-B47F-43BF-95F8-A433A1E9061C}" name="Tue" dataDxfId="465"/>
    <tableColumn id="5" xr3:uid="{3463F72A-9765-4CE1-BC03-B06506A44876}" name="Wed" dataDxfId="464"/>
    <tableColumn id="6" xr3:uid="{6269D897-489D-4E4B-9559-98338DE49783}" name="Thu" dataDxfId="463"/>
    <tableColumn id="7" xr3:uid="{D76D5584-9138-403A-9013-DC7178CA94E7}" name="Fri" dataDxfId="462"/>
    <tableColumn id="8" xr3:uid="{3837F8D0-6619-4D0E-9602-19158AA3754D}" name="Sat" dataDxfId="461"/>
    <tableColumn id="9" xr3:uid="{038F400E-0AB8-4B1B-8106-7E48840CCEEE}" name="Sun" dataDxfId="460"/>
    <tableColumn id="10" xr3:uid="{A2968B84-6D13-4541-AA47-B088C5048B02}" name="Mileage" dataDxfId="459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71BD883-5384-48BD-9B40-9AD9DB9D4753}" name="MWFifteenA51546912151821242730333639691518212427303336" displayName="MWFifteenA51546912151821242730333639691518212427303336" ref="A27:J52" totalsRowShown="0" headerRowDxfId="458" dataDxfId="457" headerRowBorderDxfId="455" tableBorderDxfId="45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6DF6BEF-5643-4B43-9960-82E2A7476BFE}" name="2/26/2024"/>
    <tableColumn id="2" xr3:uid="{569FA05B-6C2B-44B5-A365-FCB61522AB33}" name="FMS" dataDxfId="454"/>
    <tableColumn id="3" xr3:uid="{B901D706-1090-4F95-91F1-7AB8BEBC4F96}" name="Mon" dataDxfId="453"/>
    <tableColumn id="4" xr3:uid="{5E99E3FA-F9BF-4361-A2E4-A98747C5C54B}" name="Tue" dataDxfId="452"/>
    <tableColumn id="5" xr3:uid="{BD1A46B5-6014-43D6-ABDF-CC0BC8573FEA}" name="Wed" dataDxfId="451"/>
    <tableColumn id="6" xr3:uid="{4B7A3446-A111-4730-A8C9-187C67F62161}" name="Thu" dataDxfId="450"/>
    <tableColumn id="7" xr3:uid="{A8E93E9A-9122-4693-BBCA-43D74F4A34CC}" name="Fri" dataDxfId="449"/>
    <tableColumn id="8" xr3:uid="{687F865C-5774-48ED-A6F0-A0DFC62044CA}" name="Sat" dataDxfId="448"/>
    <tableColumn id="9" xr3:uid="{9E5DE05C-5696-4949-B91D-87CA96A5D39F}" name="Sun" dataDxfId="447"/>
    <tableColumn id="10" xr3:uid="{3963D21A-BA0F-4DB6-820D-C40D495BCD8F}" name="Mileage" dataDxfId="44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282B04E-25A3-4318-8BC6-BD539B4DB0E2}" name="MWFifteenB5255710131619222528313437407101619222528313437" displayName="MWFifteenB5255710131619222528313437407101619222528313437" ref="A54:J79" totalsRowShown="0" headerRowDxfId="445" dataDxfId="444" headerRowBorderDxfId="442" tableBorderDxfId="44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C787672F-AD65-400D-A788-3496878DF6DE}" name="2/26/2024"/>
    <tableColumn id="2" xr3:uid="{E0D0DB48-8FDF-4604-B9B3-2274D80FABEB}" name="FMS" dataDxfId="441"/>
    <tableColumn id="3" xr3:uid="{01DA116B-15C4-4206-A5E1-6E3C7EC2F57A}" name="Mon" dataDxfId="440"/>
    <tableColumn id="4" xr3:uid="{5B23D47C-8816-4EA8-9D50-27533257E9F2}" name="Tue" dataDxfId="439"/>
    <tableColumn id="5" xr3:uid="{629C2869-7DC6-43A9-9D79-8C00B5AA209D}" name="Wed" dataDxfId="438"/>
    <tableColumn id="6" xr3:uid="{9C6DBC48-F3BC-4C6E-A291-1C4B69649A81}" name="Thu" dataDxfId="437"/>
    <tableColumn id="7" xr3:uid="{8BF26BBC-0FAF-4B73-8E4F-B12987FD770C}" name="Fri" dataDxfId="436"/>
    <tableColumn id="8" xr3:uid="{34C65070-0251-4CBD-88E9-62D9397A529D}" name="Sat" dataDxfId="435"/>
    <tableColumn id="9" xr3:uid="{956C83B4-498E-4F11-A292-A436A74EDED8}" name="Sun" dataDxfId="434"/>
    <tableColumn id="10" xr3:uid="{396D1177-D15F-41A8-A1A4-218DC8354F4A}" name="Mileage" dataDxfId="433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0FD91E7-4944-4FB5-8709-851C137BBB20}" name="WWFifteen505358111417202326293235385814172023262932" displayName="WWFifteen505358111417202326293235385814172023262932" ref="A1:J25" totalsRowShown="0" headerRowDxfId="431" dataDxfId="430" headerRowBorderDxfId="428" tableBorderDxfId="42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849F813E-4EC7-4DF9-B928-B616C02C6983}" name="2/19/2024"/>
    <tableColumn id="2" xr3:uid="{32FD5BB7-27ED-458A-903F-3FB7CF4594FC}" name="FMS" dataDxfId="427"/>
    <tableColumn id="3" xr3:uid="{144BFD97-4283-457B-A5A0-901C184618F2}" name="Mon" dataDxfId="426"/>
    <tableColumn id="4" xr3:uid="{01038AFE-E00D-4621-B39D-AF085CFF5C58}" name="Tue" dataDxfId="425"/>
    <tableColumn id="5" xr3:uid="{8646C4B4-0838-482C-98D8-68FA5B785F83}" name="Wed" dataDxfId="424"/>
    <tableColumn id="6" xr3:uid="{73D4BA9A-09F1-4AEE-BDAF-39EFC5B868DD}" name="Thu" dataDxfId="423"/>
    <tableColumn id="7" xr3:uid="{BB2A9361-A2AA-41A3-8EED-2F5FF7A6A587}" name="Fri" dataDxfId="422"/>
    <tableColumn id="8" xr3:uid="{969F9741-7AF0-4B8D-A188-F9D43C09101D}" name="Sat" dataDxfId="421"/>
    <tableColumn id="9" xr3:uid="{7EF9A5D8-3408-44A3-B390-6953583263EF}" name="Sun" dataDxfId="420">
      <calculatedColumnFormula>WWFifteen505358111417202326293235385814172023262932[[#This Row],[Mileage]]*0.225*8</calculatedColumnFormula>
    </tableColumn>
    <tableColumn id="10" xr3:uid="{3A6FC596-D7F7-4C6A-A1D2-F287B436E871}" name="Mileage" dataDxfId="419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55292BA-E058-454E-992A-D3F4BB2E9CCB}" name="MWFifteenA515469121518212427303336396915182124273033" displayName="MWFifteenA515469121518212427303336396915182124273033" ref="A27:J52" totalsRowShown="0" headerRowDxfId="418" dataDxfId="417" headerRowBorderDxfId="415" tableBorderDxfId="41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E76751F2-5FB0-4D95-B776-9D63062502EF}" name="2/19/2024"/>
    <tableColumn id="2" xr3:uid="{75D1176E-17B8-46C5-B78A-4209C7465F4C}" name="FMS" dataDxfId="414"/>
    <tableColumn id="3" xr3:uid="{D792CED0-34B9-49D1-A1A6-4B74E8786DF8}" name="Mon" dataDxfId="413"/>
    <tableColumn id="4" xr3:uid="{EC2D1281-0E6B-49BF-A3C1-209265BD25AE}" name="Tue" dataDxfId="412"/>
    <tableColumn id="5" xr3:uid="{8A063277-966E-4189-B0FB-6E9BD965EBCE}" name="Wed" dataDxfId="411"/>
    <tableColumn id="6" xr3:uid="{DD36A56D-9B8B-4E95-9612-84CC41ABE768}" name="Thu" dataDxfId="410"/>
    <tableColumn id="7" xr3:uid="{D02E839E-52F3-42C2-8C9C-29DF473AFB16}" name="Fri" dataDxfId="409"/>
    <tableColumn id="8" xr3:uid="{BCC47448-4515-4CFA-8E17-B411650BC658}" name="Sat" dataDxfId="408"/>
    <tableColumn id="9" xr3:uid="{2210341C-98C1-4EE4-8683-24C9F60E0C00}" name="Sun" dataDxfId="407"/>
    <tableColumn id="10" xr3:uid="{EC9DB0A0-F6C0-45FF-AB18-D318CB9D7AB9}" name="Mileage" dataDxfId="406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EEA2701-3F10-4B08-BD0E-C19EF9946A9C}" name="MWFifteenB52557101316192225283134374071016192225283134" displayName="MWFifteenB52557101316192225283134374071016192225283134" ref="A54:J79" totalsRowShown="0" headerRowDxfId="405" dataDxfId="404" headerRowBorderDxfId="402" tableBorderDxfId="40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B2A900FC-9CA8-4DC9-A9D0-6B882FBA79A0}" name="2/19/2024"/>
    <tableColumn id="2" xr3:uid="{2098B24F-29C7-494B-8889-0BEEB01CC020}" name="FMS" dataDxfId="401"/>
    <tableColumn id="3" xr3:uid="{234519A6-F097-4BD0-85D5-D7FF7BC43410}" name="Mon" dataDxfId="400"/>
    <tableColumn id="4" xr3:uid="{AD799248-5C27-45A5-B1CC-813A9A0AD91F}" name="Tue" dataDxfId="399"/>
    <tableColumn id="5" xr3:uid="{26F49886-1376-4131-B381-B45729E1FFB5}" name="Wed" dataDxfId="398"/>
    <tableColumn id="6" xr3:uid="{6D190FCD-B7A7-49A8-B0F9-069766020459}" name="Thu" dataDxfId="397"/>
    <tableColumn id="7" xr3:uid="{53720DAB-206F-4A1C-8B5C-86C2BA1A677B}" name="Fri" dataDxfId="396"/>
    <tableColumn id="8" xr3:uid="{A6B826BE-7841-494C-A204-905600A39DFB}" name="Sat" dataDxfId="395"/>
    <tableColumn id="9" xr3:uid="{B901A05F-8289-46BC-AB7F-E1104F6274B0}" name="Sun" dataDxfId="394"/>
    <tableColumn id="10" xr3:uid="{DD495160-A7EE-4098-BDE3-79C1D0A96E57}" name="Mileage" dataDxfId="393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2AF69E7-B148-4880-ABC3-33915484599A}" name="WWFifteen5053581114172023262932353858141720232629" displayName="WWFifteen5053581114172023262932353858141720232629" ref="A1:J25" totalsRowShown="0" headerRowDxfId="391" dataDxfId="390" headerRowBorderDxfId="388" tableBorderDxfId="38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96E875BA-D7C3-4827-A09C-A26570ACEA90}" name="2/12/2024"/>
    <tableColumn id="2" xr3:uid="{2C9F684A-2B8A-496E-9486-370F5550CCB7}" name="FMS" dataDxfId="387"/>
    <tableColumn id="3" xr3:uid="{D5731CF3-3552-4A9E-A226-F320391D1B56}" name="Mon" dataDxfId="386"/>
    <tableColumn id="4" xr3:uid="{1A32FC93-471F-425A-B53A-A33F7032B569}" name="Tue" dataDxfId="385"/>
    <tableColumn id="5" xr3:uid="{7E6AECB2-6C87-4CF5-BB52-857F15EBA0E4}" name="Wed" dataDxfId="384"/>
    <tableColumn id="6" xr3:uid="{47624BF3-C723-4494-B584-BA8F36DEF18B}" name="Thu" dataDxfId="383"/>
    <tableColumn id="7" xr3:uid="{CBCB1CF1-5CE8-4FCC-9BBC-1A04105BB269}" name="Fri" dataDxfId="382"/>
    <tableColumn id="8" xr3:uid="{219C380A-8194-4314-892B-16AA5F06E38F}" name="Sat" dataDxfId="381"/>
    <tableColumn id="9" xr3:uid="{DC4DF62D-D2D7-49FA-B8B2-1A055CBF5453}" name="Sun" dataDxfId="380">
      <calculatedColumnFormula>WWFifteen5053581114172023262932353858141720232629[[#This Row],[Mileage]]*0.225*8</calculatedColumnFormula>
    </tableColumn>
    <tableColumn id="10" xr3:uid="{4993328B-0827-4DEC-94CF-04B53665ED10}" name="Mileage" dataDxfId="379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259B1BD-15A7-4DE1-94DC-6D8090CDEA27}" name="MWFifteenA5154691215182124273033363969151821242730" displayName="MWFifteenA5154691215182124273033363969151821242730" ref="A27:J52" totalsRowShown="0" headerRowDxfId="378" dataDxfId="377" headerRowBorderDxfId="375" tableBorderDxfId="37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C55D9013-DB74-4548-9034-F90D58B31A50}" name="2/12/2024"/>
    <tableColumn id="2" xr3:uid="{4EF54873-2421-41BE-ACFF-7F27CC6DCCFE}" name="FMS" dataDxfId="374"/>
    <tableColumn id="3" xr3:uid="{6B38F6E4-E0B4-4672-88C2-86F508E0AE6C}" name="Mon" dataDxfId="373"/>
    <tableColumn id="4" xr3:uid="{97C44FBB-D6F6-45F5-BEE2-3D2F195359A3}" name="Tue" dataDxfId="372"/>
    <tableColumn id="5" xr3:uid="{1BF5B218-A09D-4B89-830F-ED7B905A741F}" name="Wed" dataDxfId="371"/>
    <tableColumn id="6" xr3:uid="{886917DC-BA98-4F95-9697-E5E1FF84E495}" name="Thu" dataDxfId="370"/>
    <tableColumn id="7" xr3:uid="{C3DE1B51-634E-4144-B227-E6FA5B1634A3}" name="Fri" dataDxfId="369"/>
    <tableColumn id="8" xr3:uid="{51A9014C-8AAF-4DDE-A7FA-23836C85755A}" name="Sat" dataDxfId="368"/>
    <tableColumn id="9" xr3:uid="{48B9E62A-14C6-466B-AA8B-30F13C54C302}" name="Sun" dataDxfId="367"/>
    <tableColumn id="10" xr3:uid="{2E2976DF-E022-4791-ACC0-F655F68024EE}" name="Mileage" dataDxfId="366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49839B0-C45F-41E7-9877-7737F880ABED}" name="MWFifteenB525571013161922252831343740710161922252831" displayName="MWFifteenB525571013161922252831343740710161922252831" ref="A54:J79" totalsRowShown="0" headerRowDxfId="365" dataDxfId="364" headerRowBorderDxfId="362" tableBorderDxfId="36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FC78E037-62CD-48A4-9BEC-850A42409D8C}" name="2/12/2024"/>
    <tableColumn id="2" xr3:uid="{52D038CD-3A97-4196-8811-3EA30A1B816D}" name="FMS" dataDxfId="361"/>
    <tableColumn id="3" xr3:uid="{57ECEAF0-CB7D-44A2-80C9-32608D543521}" name="Mon" dataDxfId="360"/>
    <tableColumn id="4" xr3:uid="{AC645363-DB57-4B39-95FC-2924D0488407}" name="Tue" dataDxfId="359"/>
    <tableColumn id="5" xr3:uid="{018443FB-AEB7-4E91-8C5E-62F314B3B420}" name="Wed" dataDxfId="358"/>
    <tableColumn id="6" xr3:uid="{7DD2A44D-730C-4485-93C9-11807F517E5B}" name="Thu" dataDxfId="357"/>
    <tableColumn id="7" xr3:uid="{9829AB1D-F178-44B9-B889-8CA4A0EDEDBC}" name="Fri" dataDxfId="356"/>
    <tableColumn id="8" xr3:uid="{F4279D32-09BC-4F86-BF45-6A9AC9C7D48C}" name="Sat" dataDxfId="355"/>
    <tableColumn id="9" xr3:uid="{48F0B645-DE78-4BD3-9C35-AA4586F1999F}" name="Sun" dataDxfId="354"/>
    <tableColumn id="10" xr3:uid="{DC81F76E-E8BC-4997-8D06-C74513842E5E}" name="Mileage" dataDxfId="353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467C7AB-6714-4E7B-B4A5-BD92BC1FAA4F}" name="WWFifteen50535811141720232629323538581417202326" displayName="WWFifteen50535811141720232629323538581417202326" ref="A1:J25" totalsRowShown="0" headerRowDxfId="351" dataDxfId="350" headerRowBorderDxfId="348" tableBorderDxfId="34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EC9CED9E-4145-44B5-B4CB-7C24F987A831}" name="2/5/2024"/>
    <tableColumn id="2" xr3:uid="{957D83BD-D25F-47CE-AEEE-971B1E76C687}" name="FMS" dataDxfId="347"/>
    <tableColumn id="3" xr3:uid="{33536B2C-14DE-4593-AADC-68E14804C0C3}" name="Mon" dataDxfId="346"/>
    <tableColumn id="4" xr3:uid="{98E4DF8E-505E-4D55-ACDD-712E1B440380}" name="Tue" dataDxfId="345"/>
    <tableColumn id="5" xr3:uid="{51D1B873-F8CD-4976-873D-1E392969C843}" name="Wed" dataDxfId="344"/>
    <tableColumn id="6" xr3:uid="{91612415-526F-4755-A421-1B8E1B075FBE}" name="Thu" dataDxfId="343"/>
    <tableColumn id="7" xr3:uid="{3113A27F-CC39-4703-8C90-89A895C1CFDF}" name="Fri" dataDxfId="342"/>
    <tableColumn id="8" xr3:uid="{094D2AE2-AA58-4A4D-9015-20083506D3AE}" name="Sat" dataDxfId="341"/>
    <tableColumn id="9" xr3:uid="{79269BCB-E96F-4594-9BB4-284442AE3C38}" name="Sun" dataDxfId="340">
      <calculatedColumnFormula>WWFifteen50535811141720232629323538581417202326[[#This Row],[Mileage]]*0.225*8</calculatedColumnFormula>
    </tableColumn>
    <tableColumn id="10" xr3:uid="{2CE8C41A-EDBB-4644-ACBD-27DD42C75DAC}" name="Mileage" dataDxfId="339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AE6D5D0-A2FE-4183-8CDD-7EBCBED550F8}" name="MWFifteenA51546912151821242730333639691518212427" displayName="MWFifteenA51546912151821242730333639691518212427" ref="A27:J52" totalsRowShown="0" headerRowDxfId="338" dataDxfId="337" headerRowBorderDxfId="335" tableBorderDxfId="33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258617A5-CADB-4A8F-BF6A-91F7AF85EC1E}" name="2/5/2024"/>
    <tableColumn id="2" xr3:uid="{0E861FC8-E39B-4BD9-9822-D2A1FA0BD54F}" name="FMS" dataDxfId="334"/>
    <tableColumn id="3" xr3:uid="{30A5FE76-774D-405D-AE49-E1C0AE562006}" name="Mon" dataDxfId="333"/>
    <tableColumn id="4" xr3:uid="{80A0859A-79A1-41C3-B878-FBC12DBDF112}" name="Tue" dataDxfId="332"/>
    <tableColumn id="5" xr3:uid="{4816F94B-38EC-4DB8-B99B-CA64FABFE354}" name="Wed" dataDxfId="331"/>
    <tableColumn id="6" xr3:uid="{E8280008-9D13-495B-9D09-2A2ABFACACB2}" name="Thu" dataDxfId="330"/>
    <tableColumn id="7" xr3:uid="{DD6BE636-0579-421E-B72E-BCE609FA77B3}" name="Fri" dataDxfId="329"/>
    <tableColumn id="8" xr3:uid="{571F2FA7-B969-496E-B84B-0F210A985D0A}" name="Sat" dataDxfId="328"/>
    <tableColumn id="9" xr3:uid="{B45FA049-5730-4A36-8BD4-244A0CE60B01}" name="Sun" dataDxfId="327"/>
    <tableColumn id="10" xr3:uid="{458E352C-5CD6-45F7-9FFD-0CEB338FC2DD}" name="Mileage" dataDxfId="326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B72B406-2ACE-4A65-8069-793A1242360E}" name="MWFifteenB5255710131619222528313437407101619222528" displayName="MWFifteenB5255710131619222528313437407101619222528" ref="A54:J79" totalsRowShown="0" headerRowDxfId="325" dataDxfId="324" headerRowBorderDxfId="322" tableBorderDxfId="32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5308C2CA-3A9D-4BEA-BD95-2821CA281610}" name="2/5/2024"/>
    <tableColumn id="2" xr3:uid="{5FDDA452-19DC-4006-B957-8B5FAF4A0AA5}" name="FMS" dataDxfId="321"/>
    <tableColumn id="3" xr3:uid="{B548D55F-52F2-4D21-9DBB-E62036665556}" name="Mon" dataDxfId="320"/>
    <tableColumn id="4" xr3:uid="{0109529F-7D9B-4F3E-9CD2-5979342F8A15}" name="Tue" dataDxfId="319"/>
    <tableColumn id="5" xr3:uid="{19E33CB3-ACAE-44DF-8F98-E4D78432432B}" name="Wed" dataDxfId="318"/>
    <tableColumn id="6" xr3:uid="{49AF3301-2112-4093-B397-51EA1C06D38F}" name="Thu" dataDxfId="317"/>
    <tableColumn id="7" xr3:uid="{CF442B25-9F2E-4BA1-8CB1-7B63ED2AB328}" name="Fri" dataDxfId="316"/>
    <tableColumn id="8" xr3:uid="{DBF01143-5684-4BC9-B9DE-8FFA2B0F1465}" name="Sat" dataDxfId="315"/>
    <tableColumn id="9" xr3:uid="{AF2034D2-A638-4BF0-8A7B-890D65113D4A}" name="Sun" dataDxfId="314"/>
    <tableColumn id="10" xr3:uid="{EB06D6F6-E5B5-4104-BD39-F1EB56715B31}" name="Mileage" dataDxfId="313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740C7E-B34B-4F96-BFB1-D1103E404B87}" name="WWFifteen505358111417202326293235385814172023" displayName="WWFifteen505358111417202326293235385814172023" ref="A1:J25" totalsRowShown="0" headerRowDxfId="311" dataDxfId="310" headerRowBorderDxfId="308" tableBorderDxfId="30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9BF6860B-249A-4D5D-AA9A-8D396A9A106E}" name="1/29/2024"/>
    <tableColumn id="2" xr3:uid="{3E775607-0C7B-4677-9333-877367F7CDFC}" name="FMS" dataDxfId="307"/>
    <tableColumn id="3" xr3:uid="{151D4956-FB86-4021-8D44-3BC6987C134A}" name="Mon" dataDxfId="306"/>
    <tableColumn id="4" xr3:uid="{0AB68CCF-003E-4BBE-BD52-7C88751F81D8}" name="Tue" dataDxfId="305"/>
    <tableColumn id="5" xr3:uid="{AE83D8E7-68C7-4873-B750-FDDE7EED3FEF}" name="Wed" dataDxfId="304"/>
    <tableColumn id="6" xr3:uid="{FB1666BF-6E7A-41CF-97D2-67B25727AAD9}" name="Thu" dataDxfId="303"/>
    <tableColumn id="7" xr3:uid="{9568B9CC-EE01-482C-8A24-836B213B1A8E}" name="Fri" dataDxfId="302"/>
    <tableColumn id="8" xr3:uid="{F0A9731E-8B41-4ACB-9826-2076E5DDD744}" name="Sat" dataDxfId="301"/>
    <tableColumn id="9" xr3:uid="{D086162F-8F26-494D-A9E7-13E4AF5A1CB7}" name="Sun" dataDxfId="300">
      <calculatedColumnFormula>WWFifteen505358111417202326293235385814172023[[#This Row],[Mileage]]*0.225*8</calculatedColumnFormula>
    </tableColumn>
    <tableColumn id="10" xr3:uid="{D1D45F7F-98FD-4D7F-A95F-CB9D2A6879F6}" name="Mileage" dataDxfId="299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5D9008B-CEA9-4D6B-AA64-01B2D8B79F5E}" name="MWFifteenA515469121518212427303336396915182124" displayName="MWFifteenA515469121518212427303336396915182124" ref="A27:J52" totalsRowShown="0" headerRowDxfId="298" dataDxfId="297" headerRowBorderDxfId="295" tableBorderDxfId="29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46E95373-4F3D-4770-A884-2B1042574C74}" name="1/29/2024"/>
    <tableColumn id="2" xr3:uid="{39A31242-A1A7-42E0-BDA4-A948118EE832}" name="FMS" dataDxfId="294"/>
    <tableColumn id="3" xr3:uid="{68EF1351-7C34-48FB-89CD-A9B9B1641872}" name="Mon" dataDxfId="293"/>
    <tableColumn id="4" xr3:uid="{0DD98D92-7B3C-4A78-879E-31F6745D7978}" name="Tue" dataDxfId="292"/>
    <tableColumn id="5" xr3:uid="{925C560E-2D6F-4F55-A93B-DDE5C31027A6}" name="Wed" dataDxfId="291"/>
    <tableColumn id="6" xr3:uid="{61C13389-200A-4412-8DB6-EE3B5447C774}" name="Thu" dataDxfId="290"/>
    <tableColumn id="7" xr3:uid="{9D9FC643-67E1-45C6-8770-9DDF64F67D6A}" name="Fri" dataDxfId="289"/>
    <tableColumn id="8" xr3:uid="{AD7F9BA5-0EB6-4DC2-AC4E-7EBAD8721AD0}" name="Sat" dataDxfId="288"/>
    <tableColumn id="9" xr3:uid="{7CE2434A-476F-4EDB-B548-CB920A7EC6B5}" name="Sun" dataDxfId="287">
      <calculatedColumnFormula>MWFifteenA515469121518212427303336396915182124[[#This Row],[Mileage]]*0.225*7</calculatedColumnFormula>
    </tableColumn>
    <tableColumn id="10" xr3:uid="{DBE04493-9517-4E34-8800-A2DACBB9744B}" name="Mileage" dataDxfId="286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BF6C9ED-EE29-4E7B-9E17-DD194CCADBC3}" name="MWFifteenB52557101316192225283134374071016192225" displayName="MWFifteenB52557101316192225283134374071016192225" ref="A54:J79" totalsRowShown="0" headerRowDxfId="285" dataDxfId="284" headerRowBorderDxfId="282" tableBorderDxfId="28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617E4996-6856-49A7-9005-D569109F9B45}" name="1/29/2024"/>
    <tableColumn id="2" xr3:uid="{387C39AB-A284-408E-988E-24377126DF62}" name="FMS" dataDxfId="281"/>
    <tableColumn id="3" xr3:uid="{E01B00D1-85E4-4625-9932-8E451A4C9E5D}" name="Mon" dataDxfId="280"/>
    <tableColumn id="4" xr3:uid="{226B61D7-2AB5-46A4-862A-99572B723181}" name="Tue" dataDxfId="279"/>
    <tableColumn id="5" xr3:uid="{61B39EAF-C8C5-443A-9976-E3A6150DEE6B}" name="Wed" dataDxfId="278"/>
    <tableColumn id="6" xr3:uid="{EC411713-E5FC-4C3D-8266-A5CD4C3E72C2}" name="Thu" dataDxfId="277"/>
    <tableColumn id="7" xr3:uid="{91C429B1-3665-4E73-8B3E-30269CC59479}" name="Fri" dataDxfId="276"/>
    <tableColumn id="8" xr3:uid="{D7C7DC0E-CB92-4FBF-8731-8A3F1E8928DB}" name="Sat" dataDxfId="275"/>
    <tableColumn id="9" xr3:uid="{39DCD906-D743-4529-843D-4E1CA2147C5E}" name="Sun" dataDxfId="274"/>
    <tableColumn id="10" xr3:uid="{C2420714-389E-4D14-BCA5-DCEBC1392135}" name="Mileage" dataDxfId="273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22D8B38-9BAA-4184-AE8C-5D05DDB63AEE}" name="WWFifteen5053581114172023262932353858141720" displayName="WWFifteen5053581114172023262932353858141720" ref="A1:J25" totalsRowShown="0" headerRowDxfId="271" dataDxfId="270" headerRowBorderDxfId="268" tableBorderDxfId="26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21D1E8E6-A41D-4AA2-8291-D1CA42D829CE}" name="1/22/2024"/>
    <tableColumn id="2" xr3:uid="{98B27735-6FE2-49F0-B4A8-1D33D0ED5EA8}" name="FMS" dataDxfId="267"/>
    <tableColumn id="3" xr3:uid="{2E56AF0F-FF12-4AA4-8895-C1C501F799FB}" name="Mon" dataDxfId="266"/>
    <tableColumn id="4" xr3:uid="{7EA49068-A820-472B-81C5-C13C61F6F830}" name="Tue" dataDxfId="265"/>
    <tableColumn id="5" xr3:uid="{891E5D39-BF9B-47B7-AFC5-8BC32590573C}" name="Wed" dataDxfId="264"/>
    <tableColumn id="6" xr3:uid="{A859150C-30F8-4963-97B3-6AA889195B43}" name="Thu" dataDxfId="263"/>
    <tableColumn id="7" xr3:uid="{767CAB8F-73F3-453C-B63D-58D274A064CD}" name="Fri" dataDxfId="262"/>
    <tableColumn id="8" xr3:uid="{79B37F71-A2BB-4A03-B639-1EF60BA87323}" name="Sat" dataDxfId="261"/>
    <tableColumn id="9" xr3:uid="{EDC8D84B-B0A8-4DF7-97DA-C981AE75A43C}" name="Sun" dataDxfId="260">
      <calculatedColumnFormula>WWFifteen5053581114172023262932353858141720[[#This Row],[Mileage]]*0.225*8</calculatedColumnFormula>
    </tableColumn>
    <tableColumn id="10" xr3:uid="{BA4D9544-A173-4711-B7A9-586305393F1E}" name="Mileage" dataDxfId="259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BCC16A2-B249-4E67-AA43-9828C3F783E9}" name="MWFifteenA5154691215182124273033363969151821" displayName="MWFifteenA5154691215182124273033363969151821" ref="A27:J52" totalsRowShown="0" headerRowDxfId="258" dataDxfId="257" headerRowBorderDxfId="255" tableBorderDxfId="25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4E5DA9B3-639A-4E89-B7BA-28839C34F42A}" name="1/22/2024"/>
    <tableColumn id="2" xr3:uid="{DF8C8485-9F73-4DA7-86C8-F255C5A81837}" name="FMS" dataDxfId="254"/>
    <tableColumn id="3" xr3:uid="{C2730CEB-234C-4387-9004-B06B6F63AEED}" name="Mon" dataDxfId="253"/>
    <tableColumn id="4" xr3:uid="{E2401936-D2B0-4BC4-BDB8-398CD28F26E6}" name="Tue" dataDxfId="252"/>
    <tableColumn id="5" xr3:uid="{FB76EE63-3E21-422C-9C52-E2C3250BF3B5}" name="Wed" dataDxfId="251"/>
    <tableColumn id="6" xr3:uid="{F7FD034C-4715-469E-B58D-6089848078D9}" name="Thu" dataDxfId="250"/>
    <tableColumn id="7" xr3:uid="{887B91CE-5C92-49BB-8737-3F2B20935C31}" name="Fri" dataDxfId="249"/>
    <tableColumn id="8" xr3:uid="{1E679622-9D26-45BF-A927-270A74120A4E}" name="Sat" dataDxfId="248"/>
    <tableColumn id="9" xr3:uid="{56F8BB64-0A89-4194-8FBA-08E30DCD8FF2}" name="Sun" dataDxfId="247">
      <calculatedColumnFormula>MWFifteenA5154691215182124273033363969151821[[#This Row],[Mileage]]*0.225*7</calculatedColumnFormula>
    </tableColumn>
    <tableColumn id="10" xr3:uid="{16C57AAE-E300-4C02-9CD4-AE93508E5778}" name="Mileage" dataDxfId="246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3C1FB9-B0F4-4CCE-9E27-46D8848A9634}" name="MWFifteenB525571013161922252831343740710161922" displayName="MWFifteenB525571013161922252831343740710161922" ref="A54:J79" totalsRowShown="0" headerRowDxfId="245" dataDxfId="244" headerRowBorderDxfId="242" tableBorderDxfId="24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2791FD53-23D8-4B40-8132-DE873B783B03}" name="1/22/2024"/>
    <tableColumn id="2" xr3:uid="{E313ABB9-31DA-42BC-9D81-E5A46AFD9F09}" name="FMS" dataDxfId="241"/>
    <tableColumn id="3" xr3:uid="{37E8A5B9-80B7-4D28-82E5-8861906D60DA}" name="Mon" dataDxfId="240"/>
    <tableColumn id="4" xr3:uid="{28077F42-8026-4C46-B793-9AA846508743}" name="Tue" dataDxfId="239"/>
    <tableColumn id="5" xr3:uid="{06755C73-73F2-4464-974E-3B96B3A7F31A}" name="Wed" dataDxfId="238"/>
    <tableColumn id="6" xr3:uid="{6049739A-8901-47CA-96C9-BBDBD875379F}" name="Thu" dataDxfId="237"/>
    <tableColumn id="7" xr3:uid="{17587F62-B355-404F-865F-344C3C485BA7}" name="Fri" dataDxfId="236"/>
    <tableColumn id="8" xr3:uid="{63EA48A7-FA87-4FC4-A9E6-EC2494B458B3}" name="Sat" dataDxfId="235"/>
    <tableColumn id="9" xr3:uid="{01379BF8-09D9-4FB1-AEE4-87DB27446B7B}" name="Sun" dataDxfId="234"/>
    <tableColumn id="10" xr3:uid="{C411E280-DF0E-4E6D-B47B-29A4C6742229}" name="Mileage" dataDxfId="233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B89EE5B-9091-447F-88FD-16AD0E858F68}" name="WWFifteen50535811141720232629323538581417" displayName="WWFifteen50535811141720232629323538581417" ref="A1:J25" totalsRowShown="0" headerRowDxfId="231" dataDxfId="230" headerRowBorderDxfId="228" tableBorderDxfId="22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90A8695D-0F96-4372-814E-1F3C08BD27DB}" name="1/15/2024"/>
    <tableColumn id="2" xr3:uid="{7F851121-3060-4020-BC05-3DBECEE2BCC2}" name="FMS" dataDxfId="227"/>
    <tableColumn id="3" xr3:uid="{99DC24F6-86A4-4AD3-B03A-9CE547A420AA}" name="Mon" dataDxfId="226"/>
    <tableColumn id="4" xr3:uid="{3B4E13C3-EFA2-4BAF-B061-AE560A656FE4}" name="Tue" dataDxfId="225"/>
    <tableColumn id="5" xr3:uid="{A87E38D1-1EA2-45AE-8952-ABF0F2319D5A}" name="Wed" dataDxfId="224"/>
    <tableColumn id="6" xr3:uid="{9033D660-AF65-424E-8284-D1909B196C2C}" name="Thu" dataDxfId="223"/>
    <tableColumn id="7" xr3:uid="{44EC7603-AA9E-47CF-A202-AE78E28657B3}" name="Fri" dataDxfId="222"/>
    <tableColumn id="8" xr3:uid="{F6D17E06-85E8-453C-97BC-DBBE67E09E57}" name="Sat" dataDxfId="221"/>
    <tableColumn id="9" xr3:uid="{9E060584-9AE6-4385-9D35-030CF25702BF}" name="Sun" dataDxfId="220">
      <calculatedColumnFormula>WWFifteen50535811141720232629323538581417[[#This Row],[Mileage]]*0.225*8</calculatedColumnFormula>
    </tableColumn>
    <tableColumn id="10" xr3:uid="{B17D98FF-6329-4316-9D3C-7DB853686E70}" name="Mileage" dataDxfId="219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E416557-B700-4CCD-BBD8-FF816A2B49B2}" name="MWFifteenA51546912151821242730333639691518" displayName="MWFifteenA51546912151821242730333639691518" ref="A27:J52" totalsRowShown="0" headerRowDxfId="218" dataDxfId="217" headerRowBorderDxfId="215" tableBorderDxfId="21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F20E9E8-C47F-4B02-AA87-6C445CFA187A}" name="1/15/2024"/>
    <tableColumn id="2" xr3:uid="{4BF96027-AB20-48E5-AD2B-2F4A487B89BA}" name="FMS" dataDxfId="214"/>
    <tableColumn id="3" xr3:uid="{2FC07667-2472-4FB5-82BF-737026C04246}" name="Mon" dataDxfId="213"/>
    <tableColumn id="4" xr3:uid="{C22DE143-9D7F-4C21-B674-0D23636DC217}" name="Tue" dataDxfId="212"/>
    <tableColumn id="5" xr3:uid="{903053B2-418E-42BA-A599-4E9DE39C1110}" name="Wed" dataDxfId="211"/>
    <tableColumn id="6" xr3:uid="{8B163872-3F19-45C5-AAD5-078B5406B6E1}" name="Thu" dataDxfId="210"/>
    <tableColumn id="7" xr3:uid="{38208324-5DF8-4E12-B7E1-D6E75A30E950}" name="Fri" dataDxfId="209"/>
    <tableColumn id="8" xr3:uid="{EB76F917-3743-4B65-9920-323EBC4606DF}" name="Sat" dataDxfId="208"/>
    <tableColumn id="9" xr3:uid="{42F78474-202A-42C7-A0E1-85A198B209AA}" name="Sun" dataDxfId="207">
      <calculatedColumnFormula>MWFifteenA51546912151821242730333639691518[[#This Row],[Mileage]]*0.225*7</calculatedColumnFormula>
    </tableColumn>
    <tableColumn id="10" xr3:uid="{55A93BA8-6F39-4580-A60F-AC1B68A64598}" name="Mileage" dataDxfId="206"/>
  </tableColumns>
  <tableStyleInfo name="TableStyleMedium1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610F48-3E98-4D9C-990F-EEEB993FE844}" name="MWFifteenB5255710131619222528313437407101619" displayName="MWFifteenB5255710131619222528313437407101619" ref="A54:J79" totalsRowShown="0" headerRowDxfId="205" dataDxfId="204" headerRowBorderDxfId="202" tableBorderDxfId="20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7F2ECAB2-5EB0-447A-8778-3F5134202F5F}" name="1/15/2024"/>
    <tableColumn id="2" xr3:uid="{264D30B5-D431-4D5E-8423-F5A5A64FFDBB}" name="FMS" dataDxfId="201"/>
    <tableColumn id="3" xr3:uid="{65C8035E-0065-4D1B-A915-9925DFB88EFD}" name="Mon" dataDxfId="200"/>
    <tableColumn id="4" xr3:uid="{09463BF5-61AD-4391-A6DF-FB830765255F}" name="Tue" dataDxfId="199"/>
    <tableColumn id="5" xr3:uid="{4B481CB0-6B30-4C0B-B549-791C0BF52808}" name="Wed" dataDxfId="198"/>
    <tableColumn id="6" xr3:uid="{A300B29A-85D5-4EB7-9BE5-416B733E2C74}" name="Thu" dataDxfId="197"/>
    <tableColumn id="7" xr3:uid="{4AE5F4BA-C7A7-43A3-91DC-9BB9DF9C1E60}" name="Fri" dataDxfId="196"/>
    <tableColumn id="8" xr3:uid="{A169F802-EB7C-4579-9F06-B3EC53510568}" name="Sat" dataDxfId="195"/>
    <tableColumn id="9" xr3:uid="{8D848800-23F5-4F65-882C-F34FC5634371}" name="Sun" dataDxfId="194"/>
    <tableColumn id="10" xr3:uid="{C78B9E5E-D967-44C4-8304-27D255A8EC7E}" name="Mileage" dataDxfId="193"/>
  </tableColumns>
  <tableStyleInfo name="TableStyleMedium1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DEF4F2-52E0-4685-B3AA-18C6D797052C}" name="WWFifteen505358111417202326293235385814" displayName="WWFifteen505358111417202326293235385814" ref="A1:J25" totalsRowShown="0" headerRowDxfId="191" dataDxfId="190" headerRowBorderDxfId="188" tableBorderDxfId="18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272C2F07-F7F0-4C3C-A29E-D59475042697}" name="1/8/2024"/>
    <tableColumn id="2" xr3:uid="{04F82A4D-D308-47D5-A93C-E315CBD03361}" name="FMS" dataDxfId="187"/>
    <tableColumn id="3" xr3:uid="{5ADD73AB-5BC9-49AA-8D1C-B2832FA86927}" name="Mon" dataDxfId="186"/>
    <tableColumn id="4" xr3:uid="{79949E6F-5D10-415A-8F22-581A27EF2744}" name="Tue" dataDxfId="185"/>
    <tableColumn id="5" xr3:uid="{26213CF5-1E5E-4901-A506-846E86C9BF55}" name="Wed" dataDxfId="184"/>
    <tableColumn id="6" xr3:uid="{4BAB88CA-D047-4355-9E50-ED17D05CA2D2}" name="Thu" dataDxfId="183"/>
    <tableColumn id="7" xr3:uid="{F9BD5D32-AD27-4C06-AD14-FDE6D64C0A91}" name="Fri" dataDxfId="182"/>
    <tableColumn id="8" xr3:uid="{502FEA1D-A248-4828-BF0B-F9F7FF1F5D1D}" name="Sat" dataDxfId="181"/>
    <tableColumn id="9" xr3:uid="{F97A9D4A-4A7C-42A7-9F41-5A39FA9EEE93}" name="Sun" dataDxfId="180"/>
    <tableColumn id="10" xr3:uid="{C51DA710-A7BC-4324-B3C8-D5E1477F1705}" name="Mileage" dataDxfId="179"/>
  </tableColumns>
  <tableStyleInfo name="TableStyleMedium1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1718D8-9BBA-4534-9EB0-DB3B940A63CC}" name="MWFifteenA515469121518212427303336396915" displayName="MWFifteenA515469121518212427303336396915" ref="A27:J52" totalsRowShown="0" headerRowDxfId="178" dataDxfId="177" headerRowBorderDxfId="175" tableBorderDxfId="17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0832A68-70E6-424B-8E8C-14E179D052FC}" name="1/8/2024"/>
    <tableColumn id="2" xr3:uid="{860C6976-DC32-49A2-BE71-9AA6AE2031AB}" name="FMS" dataDxfId="174"/>
    <tableColumn id="3" xr3:uid="{42A95E01-7789-4B24-8074-9000913224E3}" name="Mon" dataDxfId="173"/>
    <tableColumn id="4" xr3:uid="{D090A3B8-4067-43A9-8AD8-5B218A04C33E}" name="Tue" dataDxfId="172"/>
    <tableColumn id="5" xr3:uid="{5391A3ED-BF59-4E1D-92C8-CC377406943F}" name="Wed" dataDxfId="171"/>
    <tableColumn id="6" xr3:uid="{0A570615-01AD-4B24-8396-3840AE0F7873}" name="Thu" dataDxfId="170"/>
    <tableColumn id="7" xr3:uid="{A9F438AF-954B-409A-B40D-5F45466B75ED}" name="Fri" dataDxfId="169"/>
    <tableColumn id="8" xr3:uid="{EE7A9363-66C5-47DA-9508-4FD46BC31C78}" name="Sat" dataDxfId="168"/>
    <tableColumn id="9" xr3:uid="{FCE07195-812F-4090-9B8B-E6A8DBB296B7}" name="Sun" dataDxfId="167">
      <calculatedColumnFormula>MWFifteenA515469121518212427303336396915[[#This Row],[Mileage]]*0.225*7</calculatedColumnFormula>
    </tableColumn>
    <tableColumn id="10" xr3:uid="{F727D27E-50F8-4FA2-8B6E-CA82B1C3DEDB}" name="Mileage" dataDxfId="166"/>
  </tableColumns>
  <tableStyleInfo name="TableStyleMedium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9C040D-8135-489C-A39A-29DDED827754}" name="MWFifteenB52557101316192225283134374071016" displayName="MWFifteenB52557101316192225283134374071016" ref="A54:J79" totalsRowShown="0" headerRowDxfId="165" dataDxfId="164" headerRowBorderDxfId="162" tableBorderDxfId="16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02F8A574-7D20-4AE7-8FD4-F7A604FAC1F5}" name="1/8/2024"/>
    <tableColumn id="2" xr3:uid="{C584AD6C-9B52-4791-AFE6-DB4DBC374216}" name="FMS" dataDxfId="161"/>
    <tableColumn id="3" xr3:uid="{DE5D5486-3772-4FCC-AF67-445DA1B45231}" name="Mon" dataDxfId="160"/>
    <tableColumn id="4" xr3:uid="{0360CE97-3BD3-43A5-B52A-B19FFB7EC5E6}" name="Tue" dataDxfId="159"/>
    <tableColumn id="5" xr3:uid="{3EDE7C23-6CBF-4F50-ABC0-CEF3B91C116C}" name="Wed" dataDxfId="158"/>
    <tableColumn id="6" xr3:uid="{67DC80D5-3D90-4D17-BCB2-E0781B9EA401}" name="Thu" dataDxfId="157"/>
    <tableColumn id="7" xr3:uid="{43E8EA27-9403-4236-9360-EED89AC319FF}" name="Fri" dataDxfId="156"/>
    <tableColumn id="8" xr3:uid="{B26E74C3-4BB1-4CBA-8BF1-F963787340AF}" name="Sat" dataDxfId="155"/>
    <tableColumn id="9" xr3:uid="{D0B7BE3D-3882-4523-AA6C-7EE2416C9EE6}" name="Sun" dataDxfId="154"/>
    <tableColumn id="10" xr3:uid="{F2C99E26-F2D3-4CFA-90F1-D21006FD24F4}" name="Mileage" dataDxfId="153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F6D1EC-FCD5-42F8-B610-552BB4004117}" name="WWFifteen505358111417202326293235385811" displayName="WWFifteen505358111417202326293235385811" ref="A1:G25" totalsRowShown="0" headerRowDxfId="152" dataDxfId="151" headerRowBorderDxfId="149" tableBorderDxfId="150">
  <autoFilter ref="A1:G25" xr:uid="{6D6A81CE-139C-497C-B5B1-EB071DB74D9A}"/>
  <sortState xmlns:xlrd2="http://schemas.microsoft.com/office/spreadsheetml/2017/richdata2" ref="A2:G25">
    <sortCondition ref="A1:A25"/>
  </sortState>
  <tableColumns count="7">
    <tableColumn id="1" xr3:uid="{7145B1E8-7FD7-4D35-9205-C12FC9CA425E}" name="Break"/>
    <tableColumn id="7" xr3:uid="{4001B6AE-9939-44C6-A30A-8EBE5B43110F}" name="G" dataDxfId="148"/>
    <tableColumn id="2" xr3:uid="{72EFA5EC-C76F-4204-A87F-2B9E3B0AF40A}" name="FMS" dataDxfId="147"/>
    <tableColumn id="3" xr3:uid="{8350E514-D07C-48D0-9C40-0EDBEF87145B}" name="11-Dec" dataDxfId="146"/>
    <tableColumn id="4" xr3:uid="{131CE46B-37D7-4A7B-AF05-18DEEEF89799}" name="18-Dec" dataDxfId="145"/>
    <tableColumn id="5" xr3:uid="{DED722BF-3D81-47C4-88CD-C8C425F2D7B4}" name="25-Dec" dataDxfId="144"/>
    <tableColumn id="6" xr3:uid="{428B7012-551F-4042-8CF2-5B93E528D19E}" name="1-Jan" dataDxfId="143"/>
  </tableColumns>
  <tableStyleInfo name="TableStyleMedium1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EC9863-465E-421A-B066-935A8508C40C}" name="MWFifteenA515469121518212427303336396912" displayName="MWFifteenA515469121518212427303336396912" ref="A27:G52" totalsRowShown="0" headerRowDxfId="142" dataDxfId="141" headerRowBorderDxfId="139" tableBorderDxfId="140">
  <autoFilter ref="A27:G52" xr:uid="{2218DE5B-4D4A-4FDE-A0B1-A5889956039B}"/>
  <sortState xmlns:xlrd2="http://schemas.microsoft.com/office/spreadsheetml/2017/richdata2" ref="A28:G52">
    <sortCondition ref="A27:A52"/>
  </sortState>
  <tableColumns count="7">
    <tableColumn id="1" xr3:uid="{932F1124-5F02-4F81-8461-2ED205740C74}" name="Break"/>
    <tableColumn id="7" xr3:uid="{CD0406F1-16BB-43B2-84A8-FA8A1D89CC2F}" name="G" dataDxfId="138"/>
    <tableColumn id="2" xr3:uid="{A806116B-288E-4BEB-81C9-78D0F7ABFDA3}" name="FMS" dataDxfId="137"/>
    <tableColumn id="3" xr3:uid="{23DC66AD-2C89-4E91-93D4-9D55F9D5E5F9}" name="11-Dec" dataDxfId="136"/>
    <tableColumn id="4" xr3:uid="{CFBE6D06-93F0-47CC-9402-C5BB53A04386}" name="18-Dec" dataDxfId="135"/>
    <tableColumn id="5" xr3:uid="{7780C51D-775E-4C04-B5DD-FEA664BFD380}" name="25-Dec" dataDxfId="134"/>
    <tableColumn id="6" xr3:uid="{312ABFC5-8166-446F-94C4-FE6953724D15}" name="1-Jan" dataDxfId="133"/>
  </tableColumns>
  <tableStyleInfo name="TableStyleMedium1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81ADA7-51E8-40A6-890D-F18B207F58C0}" name="MWFifteenB52557101316192225283134374071013" displayName="MWFifteenB52557101316192225283134374071013" ref="A54:G80" totalsRowShown="0" headerRowDxfId="132" dataDxfId="131" headerRowBorderDxfId="129" tableBorderDxfId="130">
  <autoFilter ref="A54:G80" xr:uid="{CA03DBF4-3CF4-4403-A536-4F216AFCB36D}"/>
  <sortState xmlns:xlrd2="http://schemas.microsoft.com/office/spreadsheetml/2017/richdata2" ref="A55:G80">
    <sortCondition ref="A54:A80"/>
  </sortState>
  <tableColumns count="7">
    <tableColumn id="1" xr3:uid="{C4A845A2-C1B5-40EE-AFF2-105D3FD8133A}" name="Break"/>
    <tableColumn id="7" xr3:uid="{0300C2C1-9DC1-42B1-81BD-CBBE22B71814}" name="G" dataDxfId="128"/>
    <tableColumn id="2" xr3:uid="{DC30A5F7-A9C5-4364-90B4-FDC44D37E634}" name="FMS" dataDxfId="127"/>
    <tableColumn id="3" xr3:uid="{296A48DF-8861-4D30-8A30-FA5DEFE30FB5}" name="11-Dec" dataDxfId="126"/>
    <tableColumn id="4" xr3:uid="{00B70721-8E33-4023-8CB6-C005BB40A3D8}" name="18-Dec" dataDxfId="125"/>
    <tableColumn id="5" xr3:uid="{E3F7C590-1887-4BC6-BC29-32C9E4992DEE}" name="25-Dec" dataDxfId="124"/>
    <tableColumn id="6" xr3:uid="{5F078776-2418-4C9A-8F76-FA36951EAFF9}" name="1-Jan" dataDxfId="123"/>
  </tableColumns>
  <tableStyleInfo name="TableStyleMedium1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4728D0-15FD-41E7-84E9-383F1499FB9F}" name="WWFifteen5053581114172023262932353858" displayName="WWFifteen5053581114172023262932353858" ref="A1:J25" totalsRowShown="0" headerRowDxfId="120" dataDxfId="119" headerRowBorderDxfId="117" tableBorderDxfId="118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0F91B2CA-428C-49FE-A528-CE3E4BF3B1B6}" name="12/4/2023"/>
    <tableColumn id="2" xr3:uid="{F97A2081-BB1A-4378-A3F7-C8872249F04D}" name="FMS" dataDxfId="116"/>
    <tableColumn id="3" xr3:uid="{EBEE7F41-0C1F-43F6-B16E-3C7C1DA8B327}" name="Mon" dataDxfId="115"/>
    <tableColumn id="4" xr3:uid="{EB77E5F4-A745-428C-A351-9BEE44C6983B}" name="Tue" dataDxfId="114"/>
    <tableColumn id="5" xr3:uid="{C3001928-61FD-4741-9AF4-4BF4F6737764}" name="Wed" dataDxfId="113"/>
    <tableColumn id="6" xr3:uid="{EFB83D0A-2DB1-486B-BD5A-877A7A0D09D2}" name="Thu" dataDxfId="112"/>
    <tableColumn id="7" xr3:uid="{F6930126-A545-4DEE-92D9-53B7E118A2CD}" name="Fri" dataDxfId="111"/>
    <tableColumn id="8" xr3:uid="{4D42CD41-E02F-4A87-B2F6-0BF64C650A37}" name="Sat" dataDxfId="110"/>
    <tableColumn id="9" xr3:uid="{4E772A3B-02D6-46D8-ACC8-D4A4E37613C6}" name="Sun" dataDxfId="109"/>
    <tableColumn id="10" xr3:uid="{B2777526-BACA-4365-993C-C57B77F8D203}" name="Mileage" dataDxfId="108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E8FAC-2901-4D2A-A224-E522BD3227C9}" name="MWFifteenA5154691215182124273033363969" displayName="MWFifteenA5154691215182124273033363969" ref="A27:J52" totalsRowShown="0" headerRowDxfId="107" dataDxfId="106" headerRowBorderDxfId="104" tableBorderDxfId="105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F5E54F2E-A774-4E23-82C7-FBCBAC2C4AD4}" name="12/4/2023"/>
    <tableColumn id="2" xr3:uid="{3511FDC7-3500-48E5-99CE-6F85A7139DCB}" name="FMS" dataDxfId="103"/>
    <tableColumn id="3" xr3:uid="{9E449D55-F0C7-4A78-BE16-40B157CC2EC4}" name="Mon" dataDxfId="102">
      <calculatedColumnFormula>MWFifteenA5154691215182124273033363969[[#This Row],[Sun]]-30</calculatedColumnFormula>
    </tableColumn>
    <tableColumn id="4" xr3:uid="{BFFC9AEA-51A8-4ADF-82E6-AF684BE08AB0}" name="Tue" dataDxfId="101"/>
    <tableColumn id="5" xr3:uid="{CF8EB023-11E8-4DB1-B9DB-391C7232FCF8}" name="Wed" dataDxfId="100"/>
    <tableColumn id="6" xr3:uid="{2FB6C48C-7095-4061-A203-FAD668338E97}" name="Thu" dataDxfId="99"/>
    <tableColumn id="7" xr3:uid="{6512D94D-B04C-4D3F-A979-9AC350CEC191}" name="Fri" dataDxfId="98"/>
    <tableColumn id="8" xr3:uid="{040C331A-E385-47A1-B72A-7F4484B7E5CD}" name="Sat" dataDxfId="97"/>
    <tableColumn id="9" xr3:uid="{B0D4035B-4974-49E9-BD6A-0BA7E57E70F7}" name="Sun" dataDxfId="96">
      <calculatedColumnFormula>MWFifteenA5154691215182124273033363969[[#This Row],[Mileage]]*0.225*7</calculatedColumnFormula>
    </tableColumn>
    <tableColumn id="10" xr3:uid="{2F97AB17-F8FE-43CD-8F05-C9ADD3DD1187}" name="Mileage" dataDxfId="95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056C33-939E-4001-B8A4-3616DFD2AB41}" name="MWFifteenB525571013161922252831343740710" displayName="MWFifteenB525571013161922252831343740710" ref="A54:J80" totalsRowShown="0" headerRowDxfId="94" dataDxfId="93" headerRowBorderDxfId="91" tableBorderDxfId="92">
  <autoFilter ref="A54:J80" xr:uid="{CA03DBF4-3CF4-4403-A536-4F216AFCB36D}"/>
  <sortState xmlns:xlrd2="http://schemas.microsoft.com/office/spreadsheetml/2017/richdata2" ref="A55:J80">
    <sortCondition ref="A54:A80"/>
  </sortState>
  <tableColumns count="10">
    <tableColumn id="1" xr3:uid="{11B6249E-BCB6-4D27-BC6E-5455EF87B476}" name="12/4/2023"/>
    <tableColumn id="2" xr3:uid="{10CBAF21-3DC1-4051-A123-A0A5FFC52542}" name="FMS" dataDxfId="90"/>
    <tableColumn id="3" xr3:uid="{FE0DB19F-86BD-418D-B673-BC7AC91BF91A}" name="Mon" dataDxfId="89"/>
    <tableColumn id="4" xr3:uid="{112A266C-7A6F-4EDA-BA16-4AE0BB5F3672}" name="Tue" dataDxfId="88"/>
    <tableColumn id="5" xr3:uid="{39A90468-4C4E-40F5-A9C3-AD12A9C6EDCF}" name="Wed" dataDxfId="87"/>
    <tableColumn id="6" xr3:uid="{FF7C681A-C8CA-4E92-A5F6-5B12152828F3}" name="Thu" dataDxfId="86"/>
    <tableColumn id="7" xr3:uid="{710EB897-7F3E-4ACD-AF6E-80C68C416D26}" name="Fri" dataDxfId="85"/>
    <tableColumn id="8" xr3:uid="{6F9592F4-104C-47E6-9839-88850C28E3B4}" name="Sat" dataDxfId="84"/>
    <tableColumn id="9" xr3:uid="{A69EE467-C061-44AC-BEAE-7B71B3793A91}" name="Sun" dataDxfId="83"/>
    <tableColumn id="10" xr3:uid="{03C8F266-3BF0-4DFB-B77D-3C7A91C135DD}" name="Mileage" dataDxfId="82"/>
  </tableColumns>
  <tableStyleInfo name="TableStyleMedium10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866B4D-7E85-4FA4-9EAD-75D5B71F0FB5}" name="WWFifteen505358111417202326293235385" displayName="WWFifteen505358111417202326293235385" ref="A1:J25" totalsRowShown="0" headerRowDxfId="79" dataDxfId="78" headerRowBorderDxfId="76" tableBorderDxfId="77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86344C40-6893-40D4-8AC8-FAC2C6B533AC}" name="11/27/2023"/>
    <tableColumn id="2" xr3:uid="{32F57D32-1FB4-4978-9011-E9BED99C022F}" name="FMS" dataDxfId="75"/>
    <tableColumn id="3" xr3:uid="{FB631F15-15F6-478D-A8F8-BF10D0B4C9AF}" name="Mon" dataDxfId="74"/>
    <tableColumn id="4" xr3:uid="{3F6DF1AE-BF02-48C5-AF65-4A528C6AD087}" name="Tue" dataDxfId="73"/>
    <tableColumn id="5" xr3:uid="{79F404F1-AB6D-4A87-B722-1B9E46440AC1}" name="Wed" dataDxfId="72"/>
    <tableColumn id="6" xr3:uid="{2213C32B-5279-4F7C-92A1-F8EB92825BC2}" name="Thu" dataDxfId="71"/>
    <tableColumn id="7" xr3:uid="{96526BF0-9CB6-4A91-ABE4-841B19610ADC}" name="Fri" dataDxfId="70"/>
    <tableColumn id="8" xr3:uid="{7A9067A2-91CF-4884-9556-9E6AA962F7DD}" name="Sat" dataDxfId="69"/>
    <tableColumn id="9" xr3:uid="{E44F3E7F-96F5-4554-B14F-0E6C7B44828B}" name="Sun" dataDxfId="68"/>
    <tableColumn id="10" xr3:uid="{9DA7B5F9-BE3A-4590-AD10-D17C58EA31A0}" name="Mileage" dataDxfId="67"/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B7D3F-D0F9-4CF5-AEBB-5D221C2566C1}" name="MWFifteenA515469121518212427303336396" displayName="MWFifteenA515469121518212427303336396" ref="A27:J52" totalsRowShown="0" headerRowDxfId="66" dataDxfId="65" headerRowBorderDxfId="63" tableBorderDxfId="64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9E9D8B58-4AAC-4BF2-9D8B-5849044B1DC2}" name="11/27/2023"/>
    <tableColumn id="2" xr3:uid="{488D0794-6F93-407C-AD84-19A9B5245116}" name="FMS" dataDxfId="62"/>
    <tableColumn id="3" xr3:uid="{4859FE57-4579-4A48-8A60-1AB80AB080AE}" name="Mon" dataDxfId="61">
      <calculatedColumnFormula>MWFifteenA515469121518212427303336396[[#This Row],[Sun]]-30</calculatedColumnFormula>
    </tableColumn>
    <tableColumn id="4" xr3:uid="{F0798E59-8C89-4F56-AC80-E2655881C201}" name="Tue" dataDxfId="60"/>
    <tableColumn id="5" xr3:uid="{74FB788B-3E4B-4626-A509-1CA429CC5B0A}" name="Wed" dataDxfId="59"/>
    <tableColumn id="6" xr3:uid="{EE143E61-9394-47B9-9078-97957B616772}" name="Thu" dataDxfId="58"/>
    <tableColumn id="7" xr3:uid="{9836A0FA-819D-4A1B-A431-71F1AC288A85}" name="Fri" dataDxfId="57"/>
    <tableColumn id="8" xr3:uid="{EA7534D9-29C7-4DE1-B766-4CF9B1499659}" name="Sat" dataDxfId="56"/>
    <tableColumn id="9" xr3:uid="{2630D0D7-EADC-4C16-9ACE-3388A8A830FA}" name="Sun" dataDxfId="55"/>
    <tableColumn id="10" xr3:uid="{4E83DDE6-9813-4F60-B278-9822A9FA29EE}" name="Mileage" dataDxfId="54"/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6F56C0-49B3-462F-9A10-60E23A98214E}" name="MWFifteenB5255710131619222528313437407" displayName="MWFifteenB5255710131619222528313437407" ref="A54:J80" totalsRowShown="0" headerRowDxfId="53" dataDxfId="52" headerRowBorderDxfId="50" tableBorderDxfId="51">
  <autoFilter ref="A54:J80" xr:uid="{CA03DBF4-3CF4-4403-A536-4F216AFCB36D}"/>
  <sortState xmlns:xlrd2="http://schemas.microsoft.com/office/spreadsheetml/2017/richdata2" ref="A55:J80">
    <sortCondition ref="A54:A80"/>
  </sortState>
  <tableColumns count="10">
    <tableColumn id="1" xr3:uid="{E628CCEE-CA37-4BA3-A52F-2852465DF3C6}" name="11/27/2023"/>
    <tableColumn id="2" xr3:uid="{32FD4CD4-8D3A-4C45-B533-EBF7F0090F14}" name="FMS" dataDxfId="49"/>
    <tableColumn id="3" xr3:uid="{0A8AD07D-3FAC-4902-A47D-ACAED76B0372}" name="Mon" dataDxfId="48"/>
    <tableColumn id="4" xr3:uid="{A4453B8E-DFF8-4E92-8E8D-97BD46948AA4}" name="Tue" dataDxfId="47"/>
    <tableColumn id="5" xr3:uid="{88835E15-0E38-4A51-8ACE-D7E62EF74557}" name="Wed" dataDxfId="46"/>
    <tableColumn id="6" xr3:uid="{6DF06A26-EFDC-4986-A54B-1E8E6E01962E}" name="Thu" dataDxfId="45"/>
    <tableColumn id="7" xr3:uid="{18132030-9B4D-4FDE-A4EC-500C5C92C16A}" name="Fri" dataDxfId="44"/>
    <tableColumn id="8" xr3:uid="{898C3A77-BBAB-4435-8513-8AAC6304E5E0}" name="Sat" dataDxfId="43"/>
    <tableColumn id="9" xr3:uid="{7968EBD7-D3DC-4F5B-A664-38B680A07AEE}" name="Sun" dataDxfId="42"/>
    <tableColumn id="10" xr3:uid="{52C5AF66-42B9-487A-A596-910FDCC13C51}" name="Mileage" dataDxfId="41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4A34F-41E1-4DDB-90F3-99F2F026E17C}" name="WWFifteen50535811141720232629323538" displayName="WWFifteen50535811141720232629323538" ref="A1:J25" totalsRowShown="0" headerRowDxfId="38" dataDxfId="37" headerRowBorderDxfId="35" tableBorderDxfId="36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E068B2A5-8205-43C8-94C2-8557B2861F8E}" name="11/20/2023"/>
    <tableColumn id="2" xr3:uid="{0699AA2D-CF72-4E8D-9E67-B9FAFA549318}" name="FMS" dataDxfId="34"/>
    <tableColumn id="3" xr3:uid="{314AD37F-BEF4-4536-A956-74010932C69D}" name="Mon" dataDxfId="33"/>
    <tableColumn id="4" xr3:uid="{E7D23EFB-DA2F-4953-9468-A0919CB0267E}" name="Tue" dataDxfId="32"/>
    <tableColumn id="5" xr3:uid="{B9EE9DAE-A35C-4AA1-9BB3-787A9A00B42C}" name="Wed" dataDxfId="31"/>
    <tableColumn id="6" xr3:uid="{E3035F07-68B7-4971-9D35-3684AF6A1E5C}" name="Thu" dataDxfId="30"/>
    <tableColumn id="7" xr3:uid="{5E1B3ADF-4E77-4987-81C9-C680B9D16CF6}" name="Fri" dataDxfId="29"/>
    <tableColumn id="8" xr3:uid="{DD0BBF97-A9E2-4632-B054-C9CF75CE680E}" name="Sat" dataDxfId="28"/>
    <tableColumn id="9" xr3:uid="{71E78BB8-B1C8-4A4D-89B0-83FADFCB3BEF}" name="Sun" dataDxfId="27"/>
    <tableColumn id="10" xr3:uid="{0E6E792F-6C09-4728-8D89-3ADE80C160AB}" name="Mileage" dataDxfId="26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C4F686-0894-40F6-9867-97840BAD4CB4}" name="MWFifteenA51546912151821242730333639" displayName="MWFifteenA51546912151821242730333639" ref="A27:J52" totalsRowShown="0" headerRowDxfId="25" dataDxfId="24" headerRowBorderDxfId="22" tableBorderDxfId="23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11163831-EE8E-41EA-A7CB-B1C6897EB2E6}" name="11/20/2023"/>
    <tableColumn id="2" xr3:uid="{01AB3C23-0DDE-4148-A682-FE91C83F8D2E}" name="FMS" dataDxfId="21"/>
    <tableColumn id="3" xr3:uid="{765261F9-3EFD-4EAA-A963-10A09FC5C3F0}" name="Mon" dataDxfId="20">
      <calculatedColumnFormula>MWFifteenA51546912151821242730333639[[#This Row],[Sun]]-30</calculatedColumnFormula>
    </tableColumn>
    <tableColumn id="4" xr3:uid="{850E7C3A-5494-4188-9A0E-79F78C90F8F7}" name="Tue" dataDxfId="19"/>
    <tableColumn id="5" xr3:uid="{AED9B400-0C6E-4A1C-B984-EADB780C7130}" name="Wed" dataDxfId="18"/>
    <tableColumn id="6" xr3:uid="{9A9F3544-73D7-4BCE-8BE1-3F89325A8350}" name="Thu" dataDxfId="17"/>
    <tableColumn id="7" xr3:uid="{DD916F66-61E1-4DD0-A044-E92682792D9D}" name="Fri" dataDxfId="16"/>
    <tableColumn id="8" xr3:uid="{57FE5509-0AAA-47C8-A29C-53322F569613}" name="Sat" dataDxfId="15"/>
    <tableColumn id="9" xr3:uid="{8954B9C9-582D-4F98-9DAC-6966AEB7D88B}" name="Sun" dataDxfId="14"/>
    <tableColumn id="10" xr3:uid="{52125DAD-C046-41CC-8C9F-A5CC28E29F88}" name="Mileage" dataDxfId="13"/>
  </tableColumns>
  <tableStyleInfo name="TableStyleMedium10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C19093-CD2B-4B7D-A14B-BC0CCC5849FC}" name="MWFifteenB525571013161922252831343740" displayName="MWFifteenB525571013161922252831343740" ref="A54:J80" totalsRowShown="0" headerRowDxfId="12" dataDxfId="11" headerRowBorderDxfId="9" tableBorderDxfId="10">
  <autoFilter ref="A54:J80" xr:uid="{CA03DBF4-3CF4-4403-A536-4F216AFCB36D}"/>
  <sortState xmlns:xlrd2="http://schemas.microsoft.com/office/spreadsheetml/2017/richdata2" ref="A55:J80">
    <sortCondition ref="A54:A80"/>
  </sortState>
  <tableColumns count="10">
    <tableColumn id="1" xr3:uid="{57F59031-7A55-4A2C-ACCB-9671EF12F64A}" name="11/20/2023"/>
    <tableColumn id="2" xr3:uid="{C2D6E152-6B95-4B74-BC1E-B30E6D4FC335}" name="FMS" dataDxfId="8"/>
    <tableColumn id="3" xr3:uid="{D27A7373-A015-4E71-B15F-A0CE88C28C1F}" name="Mon" dataDxfId="7"/>
    <tableColumn id="4" xr3:uid="{EC1BB1B0-4389-4535-9996-051236A63528}" name="Tue" dataDxfId="6"/>
    <tableColumn id="5" xr3:uid="{9267CBA9-8485-4242-ACDE-CB416F693298}" name="Wed" dataDxfId="5"/>
    <tableColumn id="6" xr3:uid="{36D214AC-D6B3-4167-9C70-BDE623E69840}" name="Thu" dataDxfId="4"/>
    <tableColumn id="7" xr3:uid="{7D584C28-7083-45BD-9499-7E1581F5549A}" name="Fri" dataDxfId="3"/>
    <tableColumn id="8" xr3:uid="{345D8ED3-60F9-4DC6-8B67-04FD1625964C}" name="Sat" dataDxfId="2"/>
    <tableColumn id="9" xr3:uid="{B7DAD5E0-3141-4E82-B64C-B0EA3A39A620}" name="Sun" dataDxfId="1"/>
    <tableColumn id="10" xr3:uid="{C1A93757-DA47-4A97-AAAC-D9F7CC2DEA52}" name="Mileag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3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AB1C-8CD2-4BF2-8AD9-464B8081F921}">
  <dimension ref="A1:Q83"/>
  <sheetViews>
    <sheetView tabSelected="1" topLeftCell="A3" zoomScale="85" zoomScaleNormal="85" workbookViewId="0">
      <selection activeCell="F7" sqref="F7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20</v>
      </c>
      <c r="E2" s="10" t="s">
        <v>13</v>
      </c>
      <c r="F2" s="10" t="s">
        <v>14</v>
      </c>
      <c r="G2" s="10" t="s">
        <v>13</v>
      </c>
      <c r="H2" s="10">
        <v>20</v>
      </c>
      <c r="I2" s="10">
        <v>60</v>
      </c>
      <c r="J2" s="12">
        <v>30</v>
      </c>
      <c r="K2" s="13" t="s">
        <v>15</v>
      </c>
      <c r="M2">
        <f>SUM(WWFifteen5053581114172023262932353858141720232629323538[[#This Row],[Mon]:[Sun]])/8</f>
        <v>12.5</v>
      </c>
      <c r="N2">
        <f>WWFifteen5053581114172023262932353858141720232629323538[[#This Row],[Mileage]]-M2</f>
        <v>17.5</v>
      </c>
    </row>
    <row r="3" spans="1:17" ht="21" customHeight="1">
      <c r="A3" s="7" t="s">
        <v>16</v>
      </c>
      <c r="B3" s="8"/>
      <c r="C3" s="9">
        <v>45</v>
      </c>
      <c r="D3" s="10" t="s">
        <v>13</v>
      </c>
      <c r="E3" s="10">
        <v>30</v>
      </c>
      <c r="F3" s="10" t="s">
        <v>14</v>
      </c>
      <c r="G3" s="10" t="s">
        <v>13</v>
      </c>
      <c r="H3" s="10">
        <v>25</v>
      </c>
      <c r="I3" s="10">
        <v>75</v>
      </c>
      <c r="J3" s="12">
        <v>40</v>
      </c>
      <c r="K3" s="13"/>
      <c r="M3">
        <f>SUM(WWFifteen5053581114172023262932353858141720232629323538[[#This Row],[Mon]:[Sun]])/8</f>
        <v>21.875</v>
      </c>
      <c r="N3">
        <f>WWFifteen5053581114172023262932353858141720232629323538[[#This Row],[Mileage]]-M3</f>
        <v>18.125</v>
      </c>
    </row>
    <row r="4" spans="1:17" ht="21" customHeight="1">
      <c r="A4" s="7" t="s">
        <v>17</v>
      </c>
      <c r="B4" s="8" t="s">
        <v>12</v>
      </c>
      <c r="C4" s="9">
        <v>50</v>
      </c>
      <c r="D4" s="10" t="s">
        <v>13</v>
      </c>
      <c r="E4" s="10">
        <v>40</v>
      </c>
      <c r="F4" s="10" t="s">
        <v>18</v>
      </c>
      <c r="G4" s="10" t="s">
        <v>13</v>
      </c>
      <c r="H4" s="10">
        <v>40</v>
      </c>
      <c r="I4" s="10">
        <v>80</v>
      </c>
      <c r="J4" s="12">
        <v>45</v>
      </c>
      <c r="K4" s="13"/>
      <c r="M4">
        <f>SUM(WWFifteen5053581114172023262932353858141720232629323538[[#This Row],[Mon]:[Sun]])/8</f>
        <v>26.25</v>
      </c>
      <c r="N4">
        <f>WWFifteen5053581114172023262932353858141720232629323538[[#This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18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SUM(WWFifteen5053581114172023262932353858141720232629323538[[#This Row],[Mon]:[Sun]])/8</f>
        <v>36.25</v>
      </c>
      <c r="N5">
        <f>WWFifteen5053581114172023262932353858141720232629323538[[#This Row],[Mileage]]-M5</f>
        <v>18.75</v>
      </c>
    </row>
    <row r="6" spans="1:17" ht="21" customHeight="1">
      <c r="A6" s="15" t="s">
        <v>21</v>
      </c>
      <c r="B6" s="8" t="s">
        <v>12</v>
      </c>
      <c r="C6" s="9">
        <v>45</v>
      </c>
      <c r="D6" s="10" t="s">
        <v>13</v>
      </c>
      <c r="E6" s="10">
        <v>30</v>
      </c>
      <c r="F6" s="10">
        <v>20</v>
      </c>
      <c r="G6" s="10" t="s">
        <v>22</v>
      </c>
      <c r="H6" s="10" t="s">
        <v>22</v>
      </c>
      <c r="I6" s="10">
        <v>45</v>
      </c>
      <c r="J6" s="12">
        <v>40</v>
      </c>
      <c r="K6" s="18"/>
      <c r="M6">
        <f>SUM(WWFifteen5053581114172023262932353858141720232629323538[[#This Row],[Mon]:[Sun]])/8</f>
        <v>17.5</v>
      </c>
      <c r="N6">
        <f>WWFifteen5053581114172023262932353858141720232629323538[[#This Row],[Mileage]]-M6</f>
        <v>22.5</v>
      </c>
    </row>
    <row r="7" spans="1:17" ht="21" customHeight="1">
      <c r="A7" s="16" t="s">
        <v>23</v>
      </c>
      <c r="B7" s="8" t="s">
        <v>12</v>
      </c>
      <c r="C7" s="9">
        <v>50</v>
      </c>
      <c r="D7" s="10" t="s">
        <v>13</v>
      </c>
      <c r="E7" s="10">
        <v>40</v>
      </c>
      <c r="F7" s="10" t="s">
        <v>18</v>
      </c>
      <c r="G7" s="10" t="s">
        <v>13</v>
      </c>
      <c r="H7" s="10">
        <v>40</v>
      </c>
      <c r="I7" s="10">
        <v>80</v>
      </c>
      <c r="J7" s="12">
        <v>45</v>
      </c>
      <c r="K7" s="18"/>
      <c r="M7">
        <f>SUM(WWFifteen5053581114172023262932353858141720232629323538[[#This Row],[Mon]:[Sun]])/8</f>
        <v>26.25</v>
      </c>
      <c r="N7">
        <f>WWFifteen5053581114172023262932353858141720232629323538[[#This Row],[Mileage]]-M7</f>
        <v>18.75</v>
      </c>
    </row>
    <row r="8" spans="1:17" ht="21" customHeight="1">
      <c r="A8" s="15" t="s">
        <v>24</v>
      </c>
      <c r="B8" s="8"/>
      <c r="C8" s="9">
        <v>50</v>
      </c>
      <c r="D8" s="10" t="s">
        <v>13</v>
      </c>
      <c r="E8" s="10">
        <v>40</v>
      </c>
      <c r="F8" s="10" t="s">
        <v>18</v>
      </c>
      <c r="G8" s="10" t="s">
        <v>13</v>
      </c>
      <c r="H8" s="10">
        <v>40</v>
      </c>
      <c r="I8" s="10">
        <v>80</v>
      </c>
      <c r="J8" s="12">
        <v>45</v>
      </c>
      <c r="K8" s="18"/>
      <c r="M8">
        <f>SUM(WWFifteen5053581114172023262932353858141720232629323538[[#This Row],[Mon]:[Sun]])/8</f>
        <v>26.25</v>
      </c>
      <c r="N8">
        <f>WWFifteen5053581114172023262932353858141720232629323538[[#This Row],[Mileage]]-M8</f>
        <v>18.75</v>
      </c>
    </row>
    <row r="9" spans="1:17" ht="21" customHeight="1">
      <c r="A9" s="16" t="s">
        <v>25</v>
      </c>
      <c r="B9" s="8"/>
      <c r="C9" s="9">
        <v>50</v>
      </c>
      <c r="D9" s="10" t="s">
        <v>13</v>
      </c>
      <c r="E9" s="10">
        <v>40</v>
      </c>
      <c r="F9" s="10" t="s">
        <v>18</v>
      </c>
      <c r="G9" s="10" t="s">
        <v>13</v>
      </c>
      <c r="H9" s="10">
        <v>40</v>
      </c>
      <c r="I9" s="10">
        <v>80</v>
      </c>
      <c r="J9" s="12">
        <v>45</v>
      </c>
      <c r="K9" s="18"/>
      <c r="M9">
        <f>SUM(WWFifteen5053581114172023262932353858141720232629323538[[#This Row],[Mon]:[Sun]])/8</f>
        <v>26.25</v>
      </c>
      <c r="N9">
        <f>WWFifteen5053581114172023262932353858141720232629323538[[#This Row],[Mileage]]-M9</f>
        <v>18.75</v>
      </c>
    </row>
    <row r="10" spans="1:17" ht="21" customHeight="1">
      <c r="A10" s="16" t="s">
        <v>26</v>
      </c>
      <c r="B10" s="8" t="s">
        <v>12</v>
      </c>
      <c r="C10" s="9">
        <v>45</v>
      </c>
      <c r="D10" s="10" t="s">
        <v>13</v>
      </c>
      <c r="E10" s="10">
        <v>30</v>
      </c>
      <c r="F10" s="10">
        <v>20</v>
      </c>
      <c r="G10" s="10" t="s">
        <v>22</v>
      </c>
      <c r="H10" s="10" t="s">
        <v>22</v>
      </c>
      <c r="I10" s="10">
        <v>45</v>
      </c>
      <c r="J10" s="12">
        <v>40</v>
      </c>
      <c r="K10" s="18"/>
      <c r="M10">
        <f>SUM(WWFifteen5053581114172023262932353858141720232629323538[[#This Row],[Mon]:[Sun]])/8</f>
        <v>17.5</v>
      </c>
      <c r="N10">
        <f>WWFifteen5053581114172023262932353858141720232629323538[[#This Row],[Mileage]]-M10</f>
        <v>22.5</v>
      </c>
    </row>
    <row r="11" spans="1:17" ht="21" customHeight="1">
      <c r="A11" s="19" t="s">
        <v>27</v>
      </c>
      <c r="B11" s="8" t="s">
        <v>12</v>
      </c>
      <c r="C11" s="9">
        <v>50</v>
      </c>
      <c r="D11" s="10" t="s">
        <v>13</v>
      </c>
      <c r="E11" s="10">
        <v>40</v>
      </c>
      <c r="F11" s="10" t="s">
        <v>18</v>
      </c>
      <c r="G11" s="10" t="s">
        <v>13</v>
      </c>
      <c r="H11" s="10">
        <v>40</v>
      </c>
      <c r="I11" s="10">
        <v>80</v>
      </c>
      <c r="J11" s="12">
        <v>45</v>
      </c>
      <c r="K11" s="18"/>
      <c r="M11">
        <f>SUM(WWFifteen5053581114172023262932353858141720232629323538[[#This Row],[Mon]:[Sun]])/8</f>
        <v>26.25</v>
      </c>
      <c r="N11">
        <f>WWFifteen5053581114172023262932353858141720232629323538[[#This Row],[Mileage]]-M11</f>
        <v>18.75</v>
      </c>
    </row>
    <row r="12" spans="1:17" ht="21" customHeight="1">
      <c r="A12" s="15" t="s">
        <v>28</v>
      </c>
      <c r="B12" s="8" t="s">
        <v>12</v>
      </c>
      <c r="C12" s="9">
        <v>35</v>
      </c>
      <c r="D12" s="10" t="s">
        <v>13</v>
      </c>
      <c r="E12" s="10">
        <v>25</v>
      </c>
      <c r="F12" s="10">
        <v>20</v>
      </c>
      <c r="G12" s="10" t="s">
        <v>22</v>
      </c>
      <c r="H12" s="10">
        <v>25</v>
      </c>
      <c r="I12" s="10">
        <v>35</v>
      </c>
      <c r="J12" s="12">
        <v>35</v>
      </c>
      <c r="K12" s="13" t="s">
        <v>15</v>
      </c>
      <c r="M12">
        <f>SUM(WWFifteen5053581114172023262932353858141720232629323538[[#This Row],[Mon]:[Sun]])/8</f>
        <v>17.5</v>
      </c>
      <c r="N12">
        <f>WWFifteen5053581114172023262932353858141720232629323538[[#This Row],[Mileage]]-M12</f>
        <v>17.5</v>
      </c>
    </row>
    <row r="13" spans="1:17" ht="21" customHeight="1">
      <c r="A13" s="15" t="s">
        <v>29</v>
      </c>
      <c r="B13" s="8"/>
      <c r="C13" s="9">
        <v>35</v>
      </c>
      <c r="D13" s="10" t="s">
        <v>13</v>
      </c>
      <c r="E13" s="10">
        <v>25</v>
      </c>
      <c r="F13" s="10" t="s">
        <v>14</v>
      </c>
      <c r="G13" s="10" t="s">
        <v>13</v>
      </c>
      <c r="H13" s="10">
        <v>25</v>
      </c>
      <c r="I13" s="10">
        <v>65</v>
      </c>
      <c r="J13" s="12">
        <v>35</v>
      </c>
      <c r="K13" s="18"/>
      <c r="M13">
        <f>SUM(WWFifteen5053581114172023262932353858141720232629323538[[#This Row],[Mon]:[Sun]])/8</f>
        <v>18.75</v>
      </c>
      <c r="N13">
        <f>WWFifteen5053581114172023262932353858141720232629323538[[#This Row],[Mileage]]-M13</f>
        <v>16.25</v>
      </c>
    </row>
    <row r="14" spans="1:17" ht="21" customHeight="1">
      <c r="A14" s="20" t="s">
        <v>30</v>
      </c>
      <c r="B14" s="8" t="s">
        <v>31</v>
      </c>
      <c r="C14" s="9" t="s">
        <v>32</v>
      </c>
      <c r="D14" s="10" t="s">
        <v>13</v>
      </c>
      <c r="E14" s="10">
        <v>25</v>
      </c>
      <c r="F14" s="10" t="s">
        <v>14</v>
      </c>
      <c r="G14" s="10" t="s">
        <v>13</v>
      </c>
      <c r="H14" s="10">
        <v>25</v>
      </c>
      <c r="I14" s="10">
        <v>65</v>
      </c>
      <c r="J14" s="12">
        <v>35</v>
      </c>
      <c r="K14" s="18"/>
      <c r="M14">
        <f>SUM(WWFifteen5053581114172023262932353858141720232629323538[[#This Row],[Mon]:[Sun]])/8</f>
        <v>14.375</v>
      </c>
      <c r="N14">
        <f>WWFifteen5053581114172023262932353858141720232629323538[[#This Row],[Mileage]]-M14</f>
        <v>20.625</v>
      </c>
    </row>
    <row r="15" spans="1:17" ht="21" customHeight="1">
      <c r="A15" s="20" t="s">
        <v>33</v>
      </c>
      <c r="B15" s="8"/>
      <c r="C15" s="9">
        <v>45</v>
      </c>
      <c r="D15" s="10" t="s">
        <v>13</v>
      </c>
      <c r="E15" s="10">
        <v>30</v>
      </c>
      <c r="F15" s="10" t="s">
        <v>14</v>
      </c>
      <c r="G15" s="10" t="s">
        <v>13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SUM(WWFifteen5053581114172023262932353858141720232629323538[[#This Row],[Mon]:[Sun]])/8</f>
        <v>21.875</v>
      </c>
      <c r="N15">
        <f>WWFifteen5053581114172023262932353858141720232629323538[[#This Row],[Mileage]]-M15</f>
        <v>18.125</v>
      </c>
    </row>
    <row r="16" spans="1:17" ht="21" customHeight="1">
      <c r="A16" s="16" t="s">
        <v>34</v>
      </c>
      <c r="B16" s="8" t="s">
        <v>12</v>
      </c>
      <c r="C16" s="9">
        <v>45</v>
      </c>
      <c r="D16" s="10" t="s">
        <v>13</v>
      </c>
      <c r="E16" s="10">
        <v>30</v>
      </c>
      <c r="F16" s="10">
        <v>20</v>
      </c>
      <c r="G16" s="10" t="s">
        <v>13</v>
      </c>
      <c r="H16" s="10">
        <v>25</v>
      </c>
      <c r="I16" s="10">
        <v>45</v>
      </c>
      <c r="J16" s="12">
        <v>40</v>
      </c>
      <c r="K16" s="13"/>
      <c r="M16">
        <f>SUM(WWFifteen5053581114172023262932353858141720232629323538[[#This Row],[Mon]:[Sun]])/8</f>
        <v>20.625</v>
      </c>
      <c r="N16">
        <f>WWFifteen5053581114172023262932353858141720232629323538[[#This Row],[Mileage]]-M16</f>
        <v>19.375</v>
      </c>
    </row>
    <row r="17" spans="1:14" ht="21" customHeight="1">
      <c r="A17" s="20" t="s">
        <v>35</v>
      </c>
      <c r="B17" s="8"/>
      <c r="C17" s="9">
        <v>35</v>
      </c>
      <c r="D17" s="10" t="s">
        <v>13</v>
      </c>
      <c r="E17" s="10">
        <v>25</v>
      </c>
      <c r="F17" s="10">
        <v>20</v>
      </c>
      <c r="G17" s="10" t="s">
        <v>22</v>
      </c>
      <c r="H17" s="10" t="s">
        <v>36</v>
      </c>
      <c r="I17" s="10">
        <v>35</v>
      </c>
      <c r="J17" s="12">
        <v>35</v>
      </c>
      <c r="K17" s="13"/>
      <c r="M17">
        <f>SUM(WWFifteen5053581114172023262932353858141720232629323538[[#This Row],[Mon]:[Sun]])/8</f>
        <v>14.375</v>
      </c>
      <c r="N17">
        <f>WWFifteen5053581114172023262932353858141720232629323538[[#This Row],[Mileage]]-M17</f>
        <v>20.625</v>
      </c>
    </row>
    <row r="18" spans="1:14" ht="21" customHeight="1">
      <c r="A18" s="7" t="s">
        <v>37</v>
      </c>
      <c r="B18" s="8" t="s">
        <v>12</v>
      </c>
      <c r="C18" s="9">
        <v>45</v>
      </c>
      <c r="D18" s="10" t="s">
        <v>13</v>
      </c>
      <c r="E18" s="10">
        <v>30</v>
      </c>
      <c r="F18" s="10" t="s">
        <v>14</v>
      </c>
      <c r="G18" s="10" t="s">
        <v>13</v>
      </c>
      <c r="H18" s="10">
        <v>25</v>
      </c>
      <c r="I18" s="10">
        <v>75</v>
      </c>
      <c r="J18" s="12">
        <v>40</v>
      </c>
      <c r="K18" s="13"/>
      <c r="M18">
        <f>SUM(WWFifteen5053581114172023262932353858141720232629323538[[#This Row],[Mon]:[Sun]])/8</f>
        <v>21.875</v>
      </c>
      <c r="N18">
        <f>WWFifteen5053581114172023262932353858141720232629323538[[#This Row],[Mileage]]-M18</f>
        <v>18.125</v>
      </c>
    </row>
    <row r="19" spans="1:14" ht="21" customHeight="1">
      <c r="A19" s="21" t="s">
        <v>38</v>
      </c>
      <c r="B19" s="8" t="s">
        <v>12</v>
      </c>
      <c r="C19" s="9">
        <v>50</v>
      </c>
      <c r="D19" s="10" t="s">
        <v>13</v>
      </c>
      <c r="E19" s="10">
        <v>40</v>
      </c>
      <c r="F19" s="10" t="s">
        <v>18</v>
      </c>
      <c r="G19" s="10" t="s">
        <v>13</v>
      </c>
      <c r="H19" s="10">
        <v>40</v>
      </c>
      <c r="I19" s="10">
        <v>80</v>
      </c>
      <c r="J19" s="12">
        <v>45</v>
      </c>
      <c r="K19" s="13"/>
      <c r="M19">
        <f>SUM(WWFifteen5053581114172023262932353858141720232629323538[[#This Row],[Mon]:[Sun]])/8</f>
        <v>26.25</v>
      </c>
      <c r="N19">
        <f>WWFifteen5053581114172023262932353858141720232629323538[[#This Row],[Mileage]]-M19</f>
        <v>18.75</v>
      </c>
    </row>
    <row r="20" spans="1:14" ht="21" customHeight="1">
      <c r="A20" s="7" t="s">
        <v>39</v>
      </c>
      <c r="B20" s="8"/>
      <c r="C20" s="9">
        <v>50</v>
      </c>
      <c r="D20" s="10" t="s">
        <v>13</v>
      </c>
      <c r="E20" s="10">
        <v>40</v>
      </c>
      <c r="F20" s="10" t="s">
        <v>18</v>
      </c>
      <c r="G20" s="10" t="s">
        <v>13</v>
      </c>
      <c r="H20" s="10">
        <v>40</v>
      </c>
      <c r="I20" s="10">
        <v>80</v>
      </c>
      <c r="J20" s="12">
        <v>45</v>
      </c>
      <c r="K20" s="13"/>
      <c r="M20">
        <f>SUM(WWFifteen5053581114172023262932353858141720232629323538[[#This Row],[Mon]:[Sun]])/8</f>
        <v>26.25</v>
      </c>
      <c r="N20">
        <f>WWFifteen5053581114172023262932353858141720232629323538[[#This Row],[Mileage]]-M20</f>
        <v>18.75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SUM(WWFifteen5053581114172023262932353858141720232629323538[[#This Row],[Mon]:[Sun]])/8</f>
        <v>18.75</v>
      </c>
      <c r="N21">
        <f>WWFifteen5053581114172023262932353858141720232629323538[[#This Row],[Mileage]]-M21</f>
        <v>16.25</v>
      </c>
    </row>
    <row r="22" spans="1:14" ht="21" customHeight="1">
      <c r="A22" s="19" t="s">
        <v>41</v>
      </c>
      <c r="B22" s="23" t="s">
        <v>12</v>
      </c>
      <c r="C22" s="9">
        <v>45</v>
      </c>
      <c r="D22" s="10" t="s">
        <v>13</v>
      </c>
      <c r="E22" s="10">
        <v>30</v>
      </c>
      <c r="F22" s="10" t="s">
        <v>14</v>
      </c>
      <c r="G22" s="10" t="s">
        <v>13</v>
      </c>
      <c r="H22" s="10">
        <v>25</v>
      </c>
      <c r="I22" s="10">
        <v>75</v>
      </c>
      <c r="J22" s="12">
        <v>40</v>
      </c>
      <c r="K22" s="13"/>
      <c r="M22">
        <f>SUM(WWFifteen5053581114172023262932353858141720232629323538[[#This Row],[Mon]:[Sun]])/8</f>
        <v>21.875</v>
      </c>
      <c r="N22">
        <f>WWFifteen5053581114172023262932353858141720232629323538[[#This Row],[Mileage]]-M22</f>
        <v>18.125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30</v>
      </c>
      <c r="F23" s="10" t="s">
        <v>14</v>
      </c>
      <c r="G23" s="10" t="s">
        <v>13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SUM(WWFifteen5053581114172023262932353858141720232629323538[[#This Row],[Mon]:[Sun]])/8</f>
        <v>21.875</v>
      </c>
      <c r="N23">
        <f>WWFifteen5053581114172023262932353858141720232629323538[[#This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32</v>
      </c>
      <c r="D24" s="10" t="s">
        <v>13</v>
      </c>
      <c r="E24" s="10">
        <v>25</v>
      </c>
      <c r="F24" s="10" t="s">
        <v>14</v>
      </c>
      <c r="G24" s="10" t="s">
        <v>13</v>
      </c>
      <c r="H24" s="10">
        <v>25</v>
      </c>
      <c r="I24" s="10" t="s">
        <v>44</v>
      </c>
      <c r="J24" s="12">
        <v>35</v>
      </c>
      <c r="K24" s="13"/>
      <c r="M24">
        <f>SUM(WWFifteen5053581114172023262932353858141720232629323538[[#This Row],[Mon]:[Sun]])/8</f>
        <v>6.25</v>
      </c>
      <c r="N24">
        <f>WWFifteen5053581114172023262932353858141720232629323538[[#This Row],[Mileage]]-M24</f>
        <v>28.75</v>
      </c>
    </row>
    <row r="25" spans="1:14" ht="21" customHeight="1" thickBot="1">
      <c r="A25" s="24" t="s">
        <v>45</v>
      </c>
      <c r="B25" s="25"/>
      <c r="C25" s="9">
        <v>45</v>
      </c>
      <c r="D25" s="10" t="s">
        <v>13</v>
      </c>
      <c r="E25" s="10">
        <v>30</v>
      </c>
      <c r="F25" s="10" t="s">
        <v>14</v>
      </c>
      <c r="G25" s="10" t="s">
        <v>13</v>
      </c>
      <c r="H25" s="10">
        <v>25</v>
      </c>
      <c r="I25" s="10">
        <v>75</v>
      </c>
      <c r="J25" s="12">
        <v>40</v>
      </c>
      <c r="K25" s="13"/>
      <c r="M25">
        <f>SUM(WWFifteen5053581114172023262932353858141720232629323538[[#This Row],[Mon]:[Sun]])/8</f>
        <v>21.875</v>
      </c>
      <c r="N25">
        <f>WWFifteen5053581114172023262932353858141720232629323538[[#This Row],[Mileage]]-M25</f>
        <v>18.125</v>
      </c>
    </row>
    <row r="26" spans="1:14" ht="39.6" customHeight="1" thickBot="1">
      <c r="A26" s="105" t="s">
        <v>46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0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50</v>
      </c>
      <c r="D28" s="10" t="s">
        <v>13</v>
      </c>
      <c r="E28" s="10">
        <v>35</v>
      </c>
      <c r="F28" s="10" t="s">
        <v>18</v>
      </c>
      <c r="G28" s="10" t="s">
        <v>13</v>
      </c>
      <c r="H28" s="10">
        <v>35</v>
      </c>
      <c r="I28" s="10">
        <v>80</v>
      </c>
      <c r="J28" s="30">
        <v>50</v>
      </c>
      <c r="K28" s="13"/>
      <c r="M28">
        <f>SUM(MWFifteenA5154691215182124273033363969151821242730333639[[#This Row],[Mon]:[Sun]])/7</f>
        <v>28.571428571428573</v>
      </c>
      <c r="N28">
        <f>MWFifteenA5154691215182124273033363969151821242730333639[[#This Row],[Mileage]]-M28</f>
        <v>21.428571428571427</v>
      </c>
    </row>
    <row r="29" spans="1:14" ht="21" customHeight="1">
      <c r="A29" s="7" t="s">
        <v>48</v>
      </c>
      <c r="B29" s="11" t="s">
        <v>20</v>
      </c>
      <c r="C29" s="9">
        <v>65</v>
      </c>
      <c r="D29" s="10" t="s">
        <v>13</v>
      </c>
      <c r="E29" s="10">
        <v>55</v>
      </c>
      <c r="F29" s="10" t="s">
        <v>18</v>
      </c>
      <c r="G29" s="10" t="s">
        <v>13</v>
      </c>
      <c r="H29" s="10">
        <v>55</v>
      </c>
      <c r="I29" s="11">
        <v>95</v>
      </c>
      <c r="J29" s="12">
        <v>60</v>
      </c>
      <c r="K29" s="13"/>
      <c r="M29">
        <f>SUM(MWFifteenA5154691215182124273033363969151821242730333639[[#This Row],[Mon]:[Sun]])/7</f>
        <v>38.571428571428569</v>
      </c>
      <c r="N29">
        <f>MWFifteenA5154691215182124273033363969151821242730333639[[#This Row],[Mileage]]-M29</f>
        <v>21.428571428571431</v>
      </c>
    </row>
    <row r="30" spans="1:14" ht="21" customHeight="1">
      <c r="A30" s="21" t="s">
        <v>49</v>
      </c>
      <c r="B30" s="8"/>
      <c r="C30" s="9">
        <v>65</v>
      </c>
      <c r="D30" s="10" t="s">
        <v>13</v>
      </c>
      <c r="E30" s="10">
        <v>55</v>
      </c>
      <c r="F30" s="10" t="s">
        <v>18</v>
      </c>
      <c r="G30" s="10" t="s">
        <v>13</v>
      </c>
      <c r="H30" s="10">
        <v>55</v>
      </c>
      <c r="I30" s="11">
        <v>95</v>
      </c>
      <c r="J30" s="12">
        <v>60</v>
      </c>
      <c r="K30" s="13"/>
      <c r="M30">
        <f>SUM(MWFifteenA5154691215182124273033363969151821242730333639[[#This Row],[Mon]:[Sun]])/7</f>
        <v>38.571428571428569</v>
      </c>
      <c r="N30">
        <f>MWFifteenA5154691215182124273033363969151821242730333639[[#This Row],[Mileage]]-M30</f>
        <v>21.428571428571431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 t="s">
        <v>18</v>
      </c>
      <c r="G31" s="10" t="s">
        <v>13</v>
      </c>
      <c r="H31" s="10">
        <v>55</v>
      </c>
      <c r="I31" s="11">
        <v>95</v>
      </c>
      <c r="J31" s="12">
        <v>60</v>
      </c>
      <c r="K31" s="13"/>
      <c r="M31">
        <f>SUM(MWFifteenA5154691215182124273033363969151821242730333639[[#This Row],[Mon]:[Sun]])/7</f>
        <v>38.571428571428569</v>
      </c>
      <c r="N31">
        <f>MWFifteenA5154691215182124273033363969151821242730333639[[#This Row],[Mileage]]-M31</f>
        <v>21.428571428571431</v>
      </c>
    </row>
    <row r="32" spans="1:14" ht="21" customHeight="1">
      <c r="A32" s="7" t="s">
        <v>51</v>
      </c>
      <c r="B32" s="8"/>
      <c r="C32" s="9">
        <v>65</v>
      </c>
      <c r="D32" s="10" t="s">
        <v>13</v>
      </c>
      <c r="E32" s="10">
        <v>55</v>
      </c>
      <c r="F32" s="10">
        <v>30</v>
      </c>
      <c r="G32" s="10" t="s">
        <v>22</v>
      </c>
      <c r="H32" s="10" t="s">
        <v>22</v>
      </c>
      <c r="I32" s="11">
        <v>65</v>
      </c>
      <c r="J32" s="12">
        <v>60</v>
      </c>
      <c r="K32" s="18"/>
      <c r="M32">
        <f>SUM(MWFifteenA5154691215182124273033363969151821242730333639[[#This Row],[Mon]:[Sun]])/7</f>
        <v>30.714285714285715</v>
      </c>
      <c r="N32">
        <f>MWFifteenA5154691215182124273033363969151821242730333639[[#This Row],[Mileage]]-M32</f>
        <v>29.285714285714285</v>
      </c>
    </row>
    <row r="33" spans="1:14" ht="21" customHeight="1">
      <c r="A33" s="21" t="s">
        <v>52</v>
      </c>
      <c r="B33" s="8">
        <v>2</v>
      </c>
      <c r="C33" s="9" t="s">
        <v>53</v>
      </c>
      <c r="D33" s="10" t="s">
        <v>13</v>
      </c>
      <c r="E33" s="10">
        <v>35</v>
      </c>
      <c r="F33" s="10" t="s">
        <v>18</v>
      </c>
      <c r="G33" s="10" t="s">
        <v>13</v>
      </c>
      <c r="H33" s="10">
        <v>35</v>
      </c>
      <c r="I33" s="10">
        <v>80</v>
      </c>
      <c r="J33" s="12">
        <v>50</v>
      </c>
      <c r="K33" s="18" t="s">
        <v>15</v>
      </c>
      <c r="M33">
        <f>SUM(MWFifteenA5154691215182124273033363969151821242730333639[[#This Row],[Mon]:[Sun]])/7</f>
        <v>21.428571428571427</v>
      </c>
      <c r="N33">
        <f>MWFifteenA5154691215182124273033363969151821242730333639[[#This Row],[Mileage]]-M33</f>
        <v>28.571428571428573</v>
      </c>
    </row>
    <row r="34" spans="1:14" ht="21" customHeight="1">
      <c r="A34" s="7" t="s">
        <v>54</v>
      </c>
      <c r="B34" s="8"/>
      <c r="C34" s="9">
        <v>75</v>
      </c>
      <c r="D34" s="10" t="s">
        <v>13</v>
      </c>
      <c r="E34" s="10">
        <v>65</v>
      </c>
      <c r="F34" s="10" t="s">
        <v>18</v>
      </c>
      <c r="G34" s="10" t="s">
        <v>13</v>
      </c>
      <c r="H34" s="10">
        <v>60</v>
      </c>
      <c r="I34" s="11">
        <v>105</v>
      </c>
      <c r="J34" s="12">
        <v>65</v>
      </c>
      <c r="K34" s="18"/>
      <c r="M34">
        <f>SUM(MWFifteenA5154691215182124273033363969151821242730333639[[#This Row],[Mon]:[Sun]])/7</f>
        <v>43.571428571428569</v>
      </c>
      <c r="N34">
        <f>MWFifteenA5154691215182124273033363969151821242730333639[[#This Row],[Mileage]]-M34</f>
        <v>21.428571428571431</v>
      </c>
    </row>
    <row r="35" spans="1:14" ht="21" customHeight="1">
      <c r="A35" s="21" t="s">
        <v>55</v>
      </c>
      <c r="B35" s="8"/>
      <c r="C35" s="9">
        <v>40</v>
      </c>
      <c r="D35" s="10" t="s">
        <v>13</v>
      </c>
      <c r="E35" s="10">
        <v>30</v>
      </c>
      <c r="F35" s="10">
        <v>25</v>
      </c>
      <c r="G35" s="10" t="s">
        <v>22</v>
      </c>
      <c r="H35" s="10">
        <v>30</v>
      </c>
      <c r="I35" s="11">
        <v>40</v>
      </c>
      <c r="J35" s="12">
        <v>45</v>
      </c>
      <c r="K35" s="13"/>
      <c r="M35">
        <f>SUM(MWFifteenA5154691215182124273033363969151821242730333639[[#This Row],[Mon]:[Sun]])/7</f>
        <v>23.571428571428573</v>
      </c>
      <c r="N35">
        <f>MWFifteenA5154691215182124273033363969151821242730333639[[#This Row],[Mileage]]-M35</f>
        <v>21.428571428571427</v>
      </c>
    </row>
    <row r="36" spans="1:14" ht="21" customHeight="1">
      <c r="A36" s="7" t="s">
        <v>56</v>
      </c>
      <c r="B36" s="8"/>
      <c r="C36" s="9">
        <v>65</v>
      </c>
      <c r="D36" s="10" t="s">
        <v>13</v>
      </c>
      <c r="E36" s="10">
        <v>55</v>
      </c>
      <c r="F36" s="10" t="s">
        <v>18</v>
      </c>
      <c r="G36" s="10" t="s">
        <v>13</v>
      </c>
      <c r="H36" s="10">
        <v>55</v>
      </c>
      <c r="I36" s="11">
        <v>95</v>
      </c>
      <c r="J36" s="12">
        <v>60</v>
      </c>
      <c r="K36" s="13"/>
      <c r="M36">
        <f>SUM(MWFifteenA5154691215182124273033363969151821242730333639[[#This Row],[Mon]:[Sun]])/7</f>
        <v>38.571428571428569</v>
      </c>
      <c r="N36">
        <f>MWFifteenA5154691215182124273033363969151821242730333639[[#This Row],[Mileage]]-M36</f>
        <v>21.428571428571431</v>
      </c>
    </row>
    <row r="37" spans="1:14" ht="21" customHeight="1">
      <c r="A37" s="14" t="s">
        <v>57</v>
      </c>
      <c r="B37" s="8"/>
      <c r="C37" s="9">
        <v>65</v>
      </c>
      <c r="D37" s="10" t="s">
        <v>13</v>
      </c>
      <c r="E37" s="10">
        <v>55</v>
      </c>
      <c r="F37" s="10">
        <v>30</v>
      </c>
      <c r="G37" s="10" t="s">
        <v>13</v>
      </c>
      <c r="H37" s="10">
        <v>55</v>
      </c>
      <c r="I37" s="11">
        <v>65</v>
      </c>
      <c r="J37" s="12">
        <v>60</v>
      </c>
      <c r="K37" s="13"/>
      <c r="M37">
        <f>SUM(MWFifteenA5154691215182124273033363969151821242730333639[[#This Row],[Mon]:[Sun]])/7</f>
        <v>38.571428571428569</v>
      </c>
      <c r="N37">
        <f>MWFifteenA5154691215182124273033363969151821242730333639[[#This Row],[Mileage]]-M37</f>
        <v>21.428571428571431</v>
      </c>
    </row>
    <row r="38" spans="1:14" ht="21" customHeight="1">
      <c r="A38" s="7" t="s">
        <v>58</v>
      </c>
      <c r="B38" s="8">
        <v>2</v>
      </c>
      <c r="C38" s="9" t="s">
        <v>59</v>
      </c>
      <c r="D38" s="10" t="s">
        <v>13</v>
      </c>
      <c r="E38" s="10">
        <v>50</v>
      </c>
      <c r="F38" s="10" t="s">
        <v>18</v>
      </c>
      <c r="G38" s="10" t="s">
        <v>13</v>
      </c>
      <c r="H38" s="10">
        <v>45</v>
      </c>
      <c r="I38" s="11">
        <v>85</v>
      </c>
      <c r="J38" s="12">
        <v>55</v>
      </c>
      <c r="K38" s="13"/>
      <c r="M38">
        <f>SUM(MWFifteenA5154691215182124273033363969151821242730333639[[#This Row],[Mon]:[Sun]])/7</f>
        <v>25.714285714285715</v>
      </c>
      <c r="N38">
        <f>MWFifteenA5154691215182124273033363969151821242730333639[[#This Row],[Mileage]]-M38</f>
        <v>29.285714285714285</v>
      </c>
    </row>
    <row r="39" spans="1:14" ht="21" customHeight="1">
      <c r="A39" s="31" t="s">
        <v>60</v>
      </c>
      <c r="B39" s="8" t="s">
        <v>20</v>
      </c>
      <c r="C39" s="9">
        <v>50</v>
      </c>
      <c r="D39" s="10" t="s">
        <v>13</v>
      </c>
      <c r="E39" s="10">
        <v>35</v>
      </c>
      <c r="F39" s="10" t="s">
        <v>18</v>
      </c>
      <c r="G39" s="10" t="s">
        <v>13</v>
      </c>
      <c r="H39" s="10">
        <v>35</v>
      </c>
      <c r="I39" s="10">
        <v>80</v>
      </c>
      <c r="J39" s="12">
        <v>50</v>
      </c>
      <c r="K39" s="13" t="s">
        <v>15</v>
      </c>
      <c r="M39">
        <f>SUM(MWFifteenA5154691215182124273033363969151821242730333639[[#This Row],[Mon]:[Sun]])/7</f>
        <v>28.571428571428573</v>
      </c>
      <c r="N39">
        <f>MWFifteenA5154691215182124273033363969151821242730333639[[#This Row],[Mileage]]-M39</f>
        <v>21.428571428571427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75</v>
      </c>
      <c r="F40" s="10" t="s">
        <v>32</v>
      </c>
      <c r="G40" s="10" t="s">
        <v>13</v>
      </c>
      <c r="H40" s="10">
        <v>70</v>
      </c>
      <c r="I40" s="11">
        <v>110</v>
      </c>
      <c r="J40" s="12">
        <v>70</v>
      </c>
      <c r="K40" s="13"/>
      <c r="M40">
        <f>SUM(MWFifteenA5154691215182124273033363969151821242730333639[[#This Row],[Mon]:[Sun]])/7</f>
        <v>36.428571428571431</v>
      </c>
      <c r="N40">
        <f>MWFifteenA5154691215182124273033363969151821242730333639[[#This Row],[Mileage]]-M40</f>
        <v>33.571428571428569</v>
      </c>
    </row>
    <row r="41" spans="1:14" ht="21" customHeight="1">
      <c r="A41" s="34" t="s">
        <v>63</v>
      </c>
      <c r="B41" s="11" t="s">
        <v>20</v>
      </c>
      <c r="C41" s="9">
        <v>55</v>
      </c>
      <c r="D41" s="10" t="s">
        <v>13</v>
      </c>
      <c r="E41" s="10">
        <v>50</v>
      </c>
      <c r="F41" s="10" t="s">
        <v>18</v>
      </c>
      <c r="G41" s="10" t="s">
        <v>13</v>
      </c>
      <c r="H41" s="10">
        <v>45</v>
      </c>
      <c r="I41" s="11">
        <v>85</v>
      </c>
      <c r="J41" s="12">
        <v>55</v>
      </c>
      <c r="K41" s="13"/>
      <c r="M41">
        <f>SUM(MWFifteenA5154691215182124273033363969151821242730333639[[#This Row],[Mon]:[Sun]])/7</f>
        <v>33.571428571428569</v>
      </c>
      <c r="N41">
        <f>MWFifteenA5154691215182124273033363969151821242730333639[[#This Row],[Mileage]]-M41</f>
        <v>21.428571428571431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65</v>
      </c>
      <c r="F42" s="10" t="s">
        <v>18</v>
      </c>
      <c r="G42" s="10" t="s">
        <v>13</v>
      </c>
      <c r="H42" s="10">
        <v>60</v>
      </c>
      <c r="I42" s="11">
        <v>105</v>
      </c>
      <c r="J42" s="12">
        <v>65</v>
      </c>
      <c r="K42" s="13"/>
      <c r="M42">
        <f>SUM(MWFifteenA5154691215182124273033363969151821242730333639[[#This Row],[Mon]:[Sun]])/7</f>
        <v>43.571428571428569</v>
      </c>
      <c r="N42">
        <f>MWFifteenA5154691215182124273033363969151821242730333639[[#This Row],[Mileage]]-M42</f>
        <v>21.428571428571431</v>
      </c>
    </row>
    <row r="43" spans="1:14" ht="21" customHeight="1">
      <c r="A43" s="16" t="s">
        <v>65</v>
      </c>
      <c r="B43" s="11"/>
      <c r="C43" s="9">
        <v>65</v>
      </c>
      <c r="D43" s="10" t="s">
        <v>13</v>
      </c>
      <c r="E43" s="10">
        <v>55</v>
      </c>
      <c r="F43" s="10" t="s">
        <v>18</v>
      </c>
      <c r="G43" s="10" t="s">
        <v>13</v>
      </c>
      <c r="H43" s="10">
        <v>55</v>
      </c>
      <c r="I43" s="11">
        <v>95</v>
      </c>
      <c r="J43" s="12">
        <v>60</v>
      </c>
      <c r="K43" s="13"/>
      <c r="M43">
        <f>SUM(MWFifteenA5154691215182124273033363969151821242730333639[[#This Row],[Mon]:[Sun]])/7</f>
        <v>38.571428571428569</v>
      </c>
      <c r="N43">
        <f>MWFifteenA5154691215182124273033363969151821242730333639[[#This Row],[Mileage]]-M43</f>
        <v>21.428571428571431</v>
      </c>
    </row>
    <row r="44" spans="1:14" ht="21" customHeight="1">
      <c r="A44" s="15" t="s">
        <v>66</v>
      </c>
      <c r="B44" s="11"/>
      <c r="C44" s="9" t="s">
        <v>62</v>
      </c>
      <c r="D44" s="10" t="s">
        <v>13</v>
      </c>
      <c r="E44" s="10">
        <v>75</v>
      </c>
      <c r="F44" s="10" t="s">
        <v>32</v>
      </c>
      <c r="G44" s="10" t="s">
        <v>13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SUM(MWFifteenA5154691215182124273033363969151821242730333639[[#This Row],[Mon]:[Sun]])/7</f>
        <v>36.428571428571431</v>
      </c>
      <c r="N44">
        <f>MWFifteenA5154691215182124273033363969151821242730333639[[#This Row],[Mileage]]-M44</f>
        <v>33.571428571428569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75</v>
      </c>
      <c r="F45" s="10" t="s">
        <v>32</v>
      </c>
      <c r="G45" s="10" t="s">
        <v>13</v>
      </c>
      <c r="H45" s="10">
        <v>70</v>
      </c>
      <c r="I45" s="11">
        <v>110</v>
      </c>
      <c r="J45" s="12">
        <v>70</v>
      </c>
      <c r="K45" s="13"/>
      <c r="M45">
        <f>SUM(MWFifteenA5154691215182124273033363969151821242730333639[[#This Row],[Mon]:[Sun]])/7</f>
        <v>36.428571428571431</v>
      </c>
      <c r="N45">
        <f>MWFifteenA5154691215182124273033363969151821242730333639[[#This Row],[Mileage]]-M45</f>
        <v>33.571428571428569</v>
      </c>
    </row>
    <row r="46" spans="1:14" ht="21" customHeight="1">
      <c r="A46" s="7" t="s">
        <v>68</v>
      </c>
      <c r="B46" s="11"/>
      <c r="C46" s="9">
        <v>50</v>
      </c>
      <c r="D46" s="10" t="s">
        <v>13</v>
      </c>
      <c r="E46" s="10">
        <v>35</v>
      </c>
      <c r="F46" s="10" t="s">
        <v>18</v>
      </c>
      <c r="G46" s="10" t="s">
        <v>13</v>
      </c>
      <c r="H46" s="10">
        <v>35</v>
      </c>
      <c r="I46" s="10">
        <v>80</v>
      </c>
      <c r="J46" s="12">
        <v>50</v>
      </c>
      <c r="K46" s="13"/>
      <c r="M46">
        <f>SUM(MWFifteenA5154691215182124273033363969151821242730333639[[#This Row],[Mon]:[Sun]])/7</f>
        <v>28.571428571428573</v>
      </c>
      <c r="N46">
        <f>MWFifteenA5154691215182124273033363969151821242730333639[[#This Row],[Mileage]]-M46</f>
        <v>21.428571428571427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 t="s">
        <v>18</v>
      </c>
      <c r="G47" s="10" t="s">
        <v>13</v>
      </c>
      <c r="H47" s="10">
        <v>55</v>
      </c>
      <c r="I47" s="11">
        <v>95</v>
      </c>
      <c r="J47" s="12">
        <v>60</v>
      </c>
      <c r="K47" s="13"/>
      <c r="M47">
        <f>SUM(MWFifteenA5154691215182124273033363969151821242730333639[[#This Row],[Mon]:[Sun]])/7</f>
        <v>38.571428571428569</v>
      </c>
      <c r="N47">
        <f>MWFifteenA5154691215182124273033363969151821242730333639[[#This Row],[Mileage]]-M47</f>
        <v>21.428571428571431</v>
      </c>
    </row>
    <row r="48" spans="1:14" ht="21" customHeight="1">
      <c r="A48" s="7" t="s">
        <v>70</v>
      </c>
      <c r="B48" s="11">
        <v>1</v>
      </c>
      <c r="C48" s="9">
        <v>55</v>
      </c>
      <c r="D48" s="10" t="s">
        <v>13</v>
      </c>
      <c r="E48" s="10">
        <v>50</v>
      </c>
      <c r="F48" s="10" t="s">
        <v>18</v>
      </c>
      <c r="G48" s="10" t="s">
        <v>13</v>
      </c>
      <c r="H48" s="10">
        <v>45</v>
      </c>
      <c r="I48" s="11">
        <v>85</v>
      </c>
      <c r="J48" s="12">
        <v>55</v>
      </c>
      <c r="K48" s="13"/>
      <c r="M48">
        <f>SUM(MWFifteenA5154691215182124273033363969151821242730333639[[#This Row],[Mon]:[Sun]])/7</f>
        <v>33.571428571428569</v>
      </c>
      <c r="N48">
        <f>MWFifteenA5154691215182124273033363969151821242730333639[[#This Row],[Mileage]]-M48</f>
        <v>21.428571428571431</v>
      </c>
    </row>
    <row r="49" spans="1:14" ht="21" customHeight="1">
      <c r="A49" s="16" t="s">
        <v>71</v>
      </c>
      <c r="B49" s="11"/>
      <c r="C49" s="9">
        <v>50</v>
      </c>
      <c r="D49" s="10" t="s">
        <v>13</v>
      </c>
      <c r="E49" s="10">
        <v>35</v>
      </c>
      <c r="F49" s="10" t="s">
        <v>18</v>
      </c>
      <c r="G49" s="10" t="s">
        <v>13</v>
      </c>
      <c r="H49" s="10">
        <v>35</v>
      </c>
      <c r="I49" s="10">
        <v>80</v>
      </c>
      <c r="J49" s="12">
        <v>50</v>
      </c>
      <c r="K49" s="13"/>
      <c r="M49">
        <f>SUM(MWFifteenA5154691215182124273033363969151821242730333639[[#This Row],[Mon]:[Sun]])/7</f>
        <v>28.571428571428573</v>
      </c>
      <c r="N49">
        <f>MWFifteenA5154691215182124273033363969151821242730333639[[#This Row],[Mileage]]-M49</f>
        <v>21.428571428571427</v>
      </c>
    </row>
    <row r="50" spans="1:14" ht="21" customHeight="1">
      <c r="A50" s="7" t="s">
        <v>72</v>
      </c>
      <c r="B50" s="8">
        <v>1</v>
      </c>
      <c r="C50" s="9">
        <v>55</v>
      </c>
      <c r="D50" s="10" t="s">
        <v>13</v>
      </c>
      <c r="E50" s="10">
        <v>50</v>
      </c>
      <c r="F50" s="10" t="s">
        <v>18</v>
      </c>
      <c r="G50" s="10" t="s">
        <v>13</v>
      </c>
      <c r="H50" s="10">
        <v>45</v>
      </c>
      <c r="I50" s="11">
        <v>85</v>
      </c>
      <c r="J50" s="12">
        <v>55</v>
      </c>
      <c r="K50" s="13"/>
      <c r="M50">
        <f>SUM(MWFifteenA5154691215182124273033363969151821242730333639[[#This Row],[Mon]:[Sun]])/7</f>
        <v>33.571428571428569</v>
      </c>
      <c r="N50">
        <f>MWFifteenA5154691215182124273033363969151821242730333639[[#This Row],[Mileage]]-M50</f>
        <v>21.428571428571431</v>
      </c>
    </row>
    <row r="51" spans="1:14" ht="21" customHeight="1">
      <c r="A51" s="15" t="s">
        <v>73</v>
      </c>
      <c r="B51" s="8"/>
      <c r="C51" s="9">
        <v>65</v>
      </c>
      <c r="D51" s="10" t="s">
        <v>13</v>
      </c>
      <c r="E51" s="10">
        <v>55</v>
      </c>
      <c r="F51" s="10">
        <v>55</v>
      </c>
      <c r="G51" s="10">
        <v>30</v>
      </c>
      <c r="H51" s="10" t="s">
        <v>22</v>
      </c>
      <c r="I51" s="11">
        <v>65</v>
      </c>
      <c r="J51" s="12">
        <v>60</v>
      </c>
      <c r="K51" s="13"/>
      <c r="M51">
        <f>SUM(MWFifteenA5154691215182124273033363969151821242730333639[[#This Row],[Mon]:[Sun]])/7</f>
        <v>38.571428571428569</v>
      </c>
      <c r="N51">
        <f>MWFifteenA5154691215182124273033363969151821242730333639[[#This Row],[Mileage]]-M51</f>
        <v>21.428571428571431</v>
      </c>
    </row>
    <row r="52" spans="1:14" ht="21" customHeight="1" thickBot="1">
      <c r="A52" s="7" t="s">
        <v>74</v>
      </c>
      <c r="B52" s="8" t="s">
        <v>20</v>
      </c>
      <c r="C52" s="9">
        <v>75</v>
      </c>
      <c r="D52" s="10" t="s">
        <v>13</v>
      </c>
      <c r="E52" s="10">
        <v>65</v>
      </c>
      <c r="F52" s="10" t="s">
        <v>18</v>
      </c>
      <c r="G52" s="10" t="s">
        <v>13</v>
      </c>
      <c r="H52" s="10">
        <v>60</v>
      </c>
      <c r="I52" s="11">
        <v>105</v>
      </c>
      <c r="J52" s="12">
        <v>65</v>
      </c>
      <c r="K52" s="13"/>
      <c r="M52">
        <f>SUM(MWFifteenA5154691215182124273033363969151821242730333639[[#This Row],[Mon]:[Sun]])/7</f>
        <v>43.571428571428569</v>
      </c>
      <c r="N52">
        <f>MWFifteenA5154691215182124273033363969151821242730333639[[#This Row],[Mileage]]-M52</f>
        <v>21.428571428571431</v>
      </c>
    </row>
    <row r="53" spans="1:14" ht="36" customHeight="1" thickBot="1">
      <c r="A53" s="105" t="s">
        <v>46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0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>
        <v>75</v>
      </c>
      <c r="D55" s="10" t="s">
        <v>13</v>
      </c>
      <c r="E55" s="10">
        <v>65</v>
      </c>
      <c r="F55" s="10" t="s">
        <v>18</v>
      </c>
      <c r="G55" s="10" t="s">
        <v>13</v>
      </c>
      <c r="H55" s="10">
        <v>60</v>
      </c>
      <c r="I55" s="11">
        <v>105</v>
      </c>
      <c r="J55" s="12">
        <v>65</v>
      </c>
      <c r="K55" s="13"/>
      <c r="M55" t="e" cm="1">
        <f t="array" ref="M55">SUM(MWFifteenB525571013161922252831343740710161922252831343740[[#This Row],[Mon]:[Sun]]/7)</f>
        <v>#VALUE!</v>
      </c>
      <c r="N55" t="e">
        <f>MWFifteenB525571013161922252831343740710161922252831343740[[#This Row],[Mileage]]-M55</f>
        <v>#VALUE!</v>
      </c>
    </row>
    <row r="56" spans="1:14" ht="21" customHeight="1">
      <c r="A56" s="21" t="s">
        <v>76</v>
      </c>
      <c r="B56" s="8"/>
      <c r="C56" s="9">
        <v>55</v>
      </c>
      <c r="D56" s="10" t="s">
        <v>13</v>
      </c>
      <c r="E56" s="10">
        <v>50</v>
      </c>
      <c r="F56" s="10" t="s">
        <v>18</v>
      </c>
      <c r="G56" s="10" t="s">
        <v>13</v>
      </c>
      <c r="H56" s="10">
        <v>45</v>
      </c>
      <c r="I56" s="11">
        <v>85</v>
      </c>
      <c r="J56" s="12">
        <v>55</v>
      </c>
      <c r="K56" s="13" t="s">
        <v>15</v>
      </c>
      <c r="M56" t="e" cm="1">
        <f t="array" ref="M56">SUM(MWFifteenB525571013161922252831343740710161922252831343740[[#This Row],[Mon]:[Sun]]/7)</f>
        <v>#VALUE!</v>
      </c>
      <c r="N56" t="e">
        <f>MWFifteenB525571013161922252831343740710161922252831343740[[#This Row],[Mileage]]-M56</f>
        <v>#VALUE!</v>
      </c>
    </row>
    <row r="57" spans="1:14" ht="21" customHeight="1">
      <c r="A57" s="14" t="s">
        <v>77</v>
      </c>
      <c r="B57" s="35"/>
      <c r="C57" s="9">
        <v>75</v>
      </c>
      <c r="D57" s="10" t="s">
        <v>13</v>
      </c>
      <c r="E57" s="10">
        <v>65</v>
      </c>
      <c r="F57" s="10" t="s">
        <v>18</v>
      </c>
      <c r="G57" s="10" t="s">
        <v>13</v>
      </c>
      <c r="H57" s="10">
        <v>60</v>
      </c>
      <c r="I57" s="11">
        <v>105</v>
      </c>
      <c r="J57" s="12">
        <v>65</v>
      </c>
      <c r="K57" s="13"/>
      <c r="M57" t="e" cm="1">
        <f t="array" ref="M57">SUM(MWFifteenB525571013161922252831343740710161922252831343740[[#This Row],[Mon]:[Sun]]/7)</f>
        <v>#VALUE!</v>
      </c>
      <c r="N57" t="e">
        <f>MWFifteenB525571013161922252831343740710161922252831343740[[#This Row],[Mileage]]-M57</f>
        <v>#VALUE!</v>
      </c>
    </row>
    <row r="58" spans="1:14" ht="21" customHeight="1">
      <c r="A58" s="7" t="s">
        <v>78</v>
      </c>
      <c r="B58" s="8"/>
      <c r="C58" s="9">
        <v>50</v>
      </c>
      <c r="D58" s="10" t="s">
        <v>13</v>
      </c>
      <c r="E58" s="10">
        <v>35</v>
      </c>
      <c r="F58" s="10" t="s">
        <v>18</v>
      </c>
      <c r="G58" s="10" t="s">
        <v>13</v>
      </c>
      <c r="H58" s="10">
        <v>35</v>
      </c>
      <c r="I58" s="10">
        <v>80</v>
      </c>
      <c r="J58" s="12">
        <v>50</v>
      </c>
      <c r="K58" s="13"/>
      <c r="M58" t="e" cm="1">
        <f t="array" ref="M58">SUM(MWFifteenB525571013161922252831343740710161922252831343740[[#This Row],[Mon]:[Sun]]/7)</f>
        <v>#VALUE!</v>
      </c>
      <c r="N58" t="e">
        <f>MWFifteenB525571013161922252831343740710161922252831343740[[#This Row],[Mileage]]-M58</f>
        <v>#VALUE!</v>
      </c>
    </row>
    <row r="59" spans="1:14" ht="21" customHeight="1">
      <c r="A59" s="7" t="s">
        <v>79</v>
      </c>
      <c r="B59" s="8" t="s">
        <v>20</v>
      </c>
      <c r="C59" s="9">
        <v>50</v>
      </c>
      <c r="D59" s="10" t="s">
        <v>13</v>
      </c>
      <c r="E59" s="10">
        <v>35</v>
      </c>
      <c r="F59" s="10" t="s">
        <v>18</v>
      </c>
      <c r="G59" s="10" t="s">
        <v>13</v>
      </c>
      <c r="H59" s="10">
        <v>35</v>
      </c>
      <c r="I59" s="10">
        <v>80</v>
      </c>
      <c r="J59" s="12">
        <v>50</v>
      </c>
      <c r="K59" s="13"/>
      <c r="M59" t="e" cm="1">
        <f t="array" ref="M59">SUM(MWFifteenB525571013161922252831343740710161922252831343740[[#This Row],[Mon]:[Sun]]/7)</f>
        <v>#VALUE!</v>
      </c>
      <c r="N59" t="e">
        <f>MWFifteenB525571013161922252831343740710161922252831343740[[#This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 t="s">
        <v>18</v>
      </c>
      <c r="G60" s="10" t="s">
        <v>13</v>
      </c>
      <c r="H60" s="10">
        <v>55</v>
      </c>
      <c r="I60" s="11">
        <v>95</v>
      </c>
      <c r="J60" s="12">
        <v>60</v>
      </c>
      <c r="K60" s="13"/>
      <c r="M60" t="e" cm="1">
        <f t="array" ref="M60">SUM(MWFifteenB525571013161922252831343740710161922252831343740[[#This Row],[Mon]:[Sun]]/7)</f>
        <v>#VALUE!</v>
      </c>
      <c r="N60" t="e">
        <f>MWFifteenB525571013161922252831343740710161922252831343740[[#This Row],[Mileage]]-M60</f>
        <v>#VALUE!</v>
      </c>
    </row>
    <row r="61" spans="1:14" ht="21" customHeight="1">
      <c r="A61" s="21" t="s">
        <v>81</v>
      </c>
      <c r="B61" s="8"/>
      <c r="C61" s="9">
        <v>65</v>
      </c>
      <c r="D61" s="10" t="s">
        <v>13</v>
      </c>
      <c r="E61" s="10">
        <v>55</v>
      </c>
      <c r="F61" s="10" t="s">
        <v>18</v>
      </c>
      <c r="G61" s="10" t="s">
        <v>13</v>
      </c>
      <c r="H61" s="10">
        <v>55</v>
      </c>
      <c r="I61" s="11">
        <v>95</v>
      </c>
      <c r="J61" s="12">
        <v>60</v>
      </c>
      <c r="K61" s="13"/>
      <c r="M61" t="e" cm="1">
        <f t="array" ref="M61">SUM(MWFifteenB525571013161922252831343740710161922252831343740[[#This Row],[Mon]:[Sun]]/7)</f>
        <v>#VALUE!</v>
      </c>
      <c r="N61" t="e">
        <f>MWFifteenB525571013161922252831343740710161922252831343740[[#This Row],[Mileage]]-M61</f>
        <v>#VALUE!</v>
      </c>
    </row>
    <row r="62" spans="1:14" ht="21" customHeight="1">
      <c r="A62" s="7" t="s">
        <v>82</v>
      </c>
      <c r="B62" s="11"/>
      <c r="C62" s="9">
        <v>65</v>
      </c>
      <c r="D62" s="10" t="s">
        <v>13</v>
      </c>
      <c r="E62" s="10">
        <v>55</v>
      </c>
      <c r="F62" s="10" t="s">
        <v>18</v>
      </c>
      <c r="G62" s="10" t="s">
        <v>13</v>
      </c>
      <c r="H62" s="10">
        <v>55</v>
      </c>
      <c r="I62" s="11">
        <v>95</v>
      </c>
      <c r="J62" s="12">
        <v>60</v>
      </c>
      <c r="K62" s="13" t="s">
        <v>83</v>
      </c>
      <c r="M62" t="e" cm="1">
        <f t="array" ref="M62">SUM(MWFifteenB525571013161922252831343740710161922252831343740[[#This Row],[Mon]:[Sun]]/7)</f>
        <v>#VALUE!</v>
      </c>
      <c r="N62" t="e">
        <f>MWFifteenB525571013161922252831343740710161922252831343740[[#This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75</v>
      </c>
      <c r="F63" s="10" t="s">
        <v>32</v>
      </c>
      <c r="G63" s="10" t="s">
        <v>13</v>
      </c>
      <c r="H63" s="10">
        <v>70</v>
      </c>
      <c r="I63" s="11">
        <v>110</v>
      </c>
      <c r="J63" s="12">
        <v>70</v>
      </c>
      <c r="K63" s="13"/>
      <c r="M63" t="e" cm="1">
        <f t="array" ref="M63">SUM(MWFifteenB525571013161922252831343740710161922252831343740[[#This Row],[Mon]:[Sun]]/7)</f>
        <v>#VALUE!</v>
      </c>
      <c r="N63" t="e">
        <f>MWFifteenB525571013161922252831343740710161922252831343740[[#This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75</v>
      </c>
      <c r="F64" s="10" t="s">
        <v>32</v>
      </c>
      <c r="G64" s="10" t="s">
        <v>13</v>
      </c>
      <c r="H64" s="10">
        <v>70</v>
      </c>
      <c r="I64" s="11">
        <v>110</v>
      </c>
      <c r="J64" s="12">
        <v>70</v>
      </c>
      <c r="K64" s="13"/>
      <c r="M64" t="e" cm="1">
        <f t="array" ref="M64">SUM(MWFifteenB525571013161922252831343740710161922252831343740[[#This Row],[Mon]:[Sun]]/7)</f>
        <v>#VALUE!</v>
      </c>
      <c r="N64" t="e">
        <f>MWFifteenB525571013161922252831343740710161922252831343740[[#This Row],[Mileage]]-M64</f>
        <v>#VALUE!</v>
      </c>
    </row>
    <row r="65" spans="1:14" ht="21" customHeight="1">
      <c r="A65" s="21" t="s">
        <v>86</v>
      </c>
      <c r="B65" s="11"/>
      <c r="C65" s="9">
        <v>65</v>
      </c>
      <c r="D65" s="10" t="s">
        <v>13</v>
      </c>
      <c r="E65" s="10">
        <v>55</v>
      </c>
      <c r="F65" s="10" t="s">
        <v>18</v>
      </c>
      <c r="G65" s="10" t="s">
        <v>13</v>
      </c>
      <c r="H65" s="10">
        <v>55</v>
      </c>
      <c r="I65" s="11">
        <v>95</v>
      </c>
      <c r="J65" s="12">
        <v>60</v>
      </c>
      <c r="K65" s="13"/>
      <c r="M65" t="e" cm="1">
        <f t="array" ref="M65">SUM(MWFifteenB525571013161922252831343740710161922252831343740[[#This Row],[Mon]:[Sun]]/7)</f>
        <v>#VALUE!</v>
      </c>
      <c r="N65" t="e">
        <f>MWFifteenB525571013161922252831343740710161922252831343740[[#This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75</v>
      </c>
      <c r="F66" s="10" t="s">
        <v>32</v>
      </c>
      <c r="G66" s="10" t="s">
        <v>13</v>
      </c>
      <c r="H66" s="10">
        <v>70</v>
      </c>
      <c r="I66" s="11">
        <v>110</v>
      </c>
      <c r="J66" s="12">
        <v>70</v>
      </c>
      <c r="K66" s="13"/>
      <c r="M66" t="e" cm="1">
        <f t="array" ref="M66">SUM(MWFifteenB525571013161922252831343740710161922252831343740[[#This Row],[Mon]:[Sun]]/7)</f>
        <v>#VALUE!</v>
      </c>
      <c r="N66" t="e">
        <f>MWFifteenB525571013161922252831343740710161922252831343740[[#This Row],[Mileage]]-M66</f>
        <v>#VALUE!</v>
      </c>
    </row>
    <row r="67" spans="1:14" ht="21" customHeight="1">
      <c r="A67" s="19" t="s">
        <v>88</v>
      </c>
      <c r="B67" s="11"/>
      <c r="C67" s="9">
        <v>65</v>
      </c>
      <c r="D67" s="10" t="s">
        <v>13</v>
      </c>
      <c r="E67" s="10">
        <v>55</v>
      </c>
      <c r="F67" s="10" t="s">
        <v>18</v>
      </c>
      <c r="G67" s="10" t="s">
        <v>13</v>
      </c>
      <c r="H67" s="10">
        <v>55</v>
      </c>
      <c r="I67" s="11">
        <v>95</v>
      </c>
      <c r="J67" s="12">
        <v>60</v>
      </c>
      <c r="K67" s="13"/>
      <c r="M67" t="e" cm="1">
        <f t="array" ref="M67">SUM(MWFifteenB525571013161922252831343740710161922252831343740[[#This Row],[Mon]:[Sun]]/7)</f>
        <v>#VALUE!</v>
      </c>
      <c r="N67" t="e">
        <f>MWFifteenB525571013161922252831343740710161922252831343740[[#This Row],[Mileage]]-M67</f>
        <v>#VALUE!</v>
      </c>
    </row>
    <row r="68" spans="1:14" ht="21" customHeight="1">
      <c r="A68" s="19" t="s">
        <v>89</v>
      </c>
      <c r="B68" s="11"/>
      <c r="C68" s="9">
        <v>50</v>
      </c>
      <c r="D68" s="10" t="s">
        <v>13</v>
      </c>
      <c r="E68" s="10">
        <v>35</v>
      </c>
      <c r="F68" s="10" t="s">
        <v>18</v>
      </c>
      <c r="G68" s="10" t="s">
        <v>13</v>
      </c>
      <c r="H68" s="10">
        <v>35</v>
      </c>
      <c r="I68" s="10">
        <v>80</v>
      </c>
      <c r="J68" s="12">
        <v>50</v>
      </c>
      <c r="K68" s="13"/>
      <c r="M68" t="e" cm="1">
        <f t="array" ref="M68">SUM(MWFifteenB525571013161922252831343740710161922252831343740[[#This Row],[Mon]:[Sun]]/7)</f>
        <v>#VALUE!</v>
      </c>
      <c r="N68" t="e">
        <f>MWFifteenB525571013161922252831343740710161922252831343740[[#This Row],[Mileage]]-M68</f>
        <v>#VALUE!</v>
      </c>
    </row>
    <row r="69" spans="1:14" ht="21" customHeight="1">
      <c r="A69" s="7" t="s">
        <v>90</v>
      </c>
      <c r="B69" s="11"/>
      <c r="C69" s="9">
        <v>40</v>
      </c>
      <c r="D69" s="10" t="s">
        <v>13</v>
      </c>
      <c r="E69" s="10">
        <v>30</v>
      </c>
      <c r="F69" s="10" t="s">
        <v>91</v>
      </c>
      <c r="G69" s="10" t="s">
        <v>13</v>
      </c>
      <c r="H69" s="10">
        <v>30</v>
      </c>
      <c r="I69" s="11">
        <v>70</v>
      </c>
      <c r="J69" s="12">
        <v>45</v>
      </c>
      <c r="K69" s="13" t="s">
        <v>15</v>
      </c>
      <c r="M69" t="e" cm="1">
        <f t="array" ref="M69">SUM(MWFifteenB525571013161922252831343740710161922252831343740[[#This Row],[Mon]:[Sun]]/7)</f>
        <v>#VALUE!</v>
      </c>
      <c r="N69" t="e">
        <f>MWFifteenB525571013161922252831343740710161922252831343740[[#This Row],[Mileage]]-M69</f>
        <v>#VALUE!</v>
      </c>
    </row>
    <row r="70" spans="1:14" ht="21" customHeight="1">
      <c r="A70" s="16" t="s">
        <v>92</v>
      </c>
      <c r="B70" s="11"/>
      <c r="C70" s="9" t="s">
        <v>62</v>
      </c>
      <c r="D70" s="10" t="s">
        <v>13</v>
      </c>
      <c r="E70" s="10">
        <v>75</v>
      </c>
      <c r="F70" s="10" t="s">
        <v>32</v>
      </c>
      <c r="G70" s="10" t="s">
        <v>13</v>
      </c>
      <c r="H70" s="10">
        <v>70</v>
      </c>
      <c r="I70" s="11">
        <v>110</v>
      </c>
      <c r="J70" s="12">
        <v>70</v>
      </c>
      <c r="K70" s="13"/>
      <c r="M70" t="e" cm="1">
        <f t="array" ref="M70">SUM(MWFifteenB525571013161922252831343740710161922252831343740[[#This Row],[Mon]:[Sun]]/7)</f>
        <v>#VALUE!</v>
      </c>
      <c r="N70" t="e">
        <f>MWFifteenB525571013161922252831343740710161922252831343740[[#This Row],[Mileage]]-M70</f>
        <v>#VALUE!</v>
      </c>
    </row>
    <row r="71" spans="1:14" ht="21" customHeight="1">
      <c r="A71" s="21" t="s">
        <v>93</v>
      </c>
      <c r="B71" s="11"/>
      <c r="C71" s="9">
        <v>65</v>
      </c>
      <c r="D71" s="10" t="s">
        <v>13</v>
      </c>
      <c r="E71" s="10">
        <v>55</v>
      </c>
      <c r="F71" s="10" t="s">
        <v>18</v>
      </c>
      <c r="G71" s="10" t="s">
        <v>13</v>
      </c>
      <c r="H71" s="10">
        <v>55</v>
      </c>
      <c r="I71" s="11">
        <v>95</v>
      </c>
      <c r="J71" s="12">
        <v>60</v>
      </c>
      <c r="K71" s="13"/>
      <c r="M71" t="e" cm="1">
        <f t="array" ref="M71">SUM(MWFifteenB525571013161922252831343740710161922252831343740[[#This Row],[Mon]:[Sun]]/7)</f>
        <v>#VALUE!</v>
      </c>
      <c r="N71" t="e">
        <f>MWFifteenB525571013161922252831343740710161922252831343740[[#This Row],[Mileage]]-M71</f>
        <v>#VALUE!</v>
      </c>
    </row>
    <row r="72" spans="1:14" ht="21" customHeight="1">
      <c r="A72" s="7" t="s">
        <v>94</v>
      </c>
      <c r="B72" s="11"/>
      <c r="C72" s="9">
        <v>75</v>
      </c>
      <c r="D72" s="10" t="s">
        <v>13</v>
      </c>
      <c r="E72" s="10">
        <v>65</v>
      </c>
      <c r="F72" s="10" t="s">
        <v>18</v>
      </c>
      <c r="G72" s="10" t="s">
        <v>13</v>
      </c>
      <c r="H72" s="10">
        <v>60</v>
      </c>
      <c r="I72" s="11">
        <v>105</v>
      </c>
      <c r="J72" s="12">
        <v>65</v>
      </c>
      <c r="K72" s="13"/>
      <c r="M72" t="e" cm="1">
        <f t="array" ref="M72">SUM(MWFifteenB525571013161922252831343740710161922252831343740[[#This Row],[Mon]:[Sun]]/7)</f>
        <v>#VALUE!</v>
      </c>
      <c r="N72" t="e">
        <f>MWFifteenB525571013161922252831343740710161922252831343740[[#This Row],[Mileage]]-M72</f>
        <v>#VALUE!</v>
      </c>
    </row>
    <row r="73" spans="1:14" ht="21" customHeight="1">
      <c r="A73" s="7" t="s">
        <v>95</v>
      </c>
      <c r="B73" s="11"/>
      <c r="C73" s="9">
        <v>65</v>
      </c>
      <c r="D73" s="10" t="s">
        <v>13</v>
      </c>
      <c r="E73" s="10">
        <v>55</v>
      </c>
      <c r="F73" s="10">
        <v>30</v>
      </c>
      <c r="G73" s="10" t="s">
        <v>22</v>
      </c>
      <c r="H73" s="10">
        <v>55</v>
      </c>
      <c r="I73" s="11">
        <v>65</v>
      </c>
      <c r="J73" s="12">
        <v>60</v>
      </c>
      <c r="K73" s="13"/>
      <c r="M73" t="e" cm="1">
        <f t="array" ref="M73">SUM(MWFifteenB525571013161922252831343740710161922252831343740[[#This Row],[Mon]:[Sun]]/7)</f>
        <v>#VALUE!</v>
      </c>
      <c r="N73" t="e">
        <f>MWFifteenB525571013161922252831343740710161922252831343740[[#This Row],[Mileage]]-M73</f>
        <v>#VALUE!</v>
      </c>
    </row>
    <row r="74" spans="1:14" ht="21" customHeight="1">
      <c r="A74" s="37" t="s">
        <v>96</v>
      </c>
      <c r="B74" s="11"/>
      <c r="C74" s="9">
        <v>40</v>
      </c>
      <c r="D74" s="10" t="s">
        <v>13</v>
      </c>
      <c r="E74" s="10">
        <v>30</v>
      </c>
      <c r="F74" s="10" t="s">
        <v>91</v>
      </c>
      <c r="G74" s="10" t="s">
        <v>13</v>
      </c>
      <c r="H74" s="10">
        <v>30</v>
      </c>
      <c r="I74" s="11">
        <v>70</v>
      </c>
      <c r="J74" s="12">
        <v>45</v>
      </c>
      <c r="K74" s="13"/>
      <c r="M74" t="e" cm="1">
        <f t="array" ref="M74">SUM(MWFifteenB525571013161922252831343740710161922252831343740[[#This Row],[Mon]:[Sun]]/7)</f>
        <v>#VALUE!</v>
      </c>
      <c r="N74" t="e">
        <f>MWFifteenB525571013161922252831343740710161922252831343740[[#This Row],[Mileage]]-M74</f>
        <v>#VALUE!</v>
      </c>
    </row>
    <row r="75" spans="1:14" ht="21" customHeight="1">
      <c r="A75" s="15" t="s">
        <v>97</v>
      </c>
      <c r="B75" s="11"/>
      <c r="C75" s="9">
        <v>65</v>
      </c>
      <c r="D75" s="10" t="s">
        <v>13</v>
      </c>
      <c r="E75" s="10">
        <v>55</v>
      </c>
      <c r="F75" s="10" t="s">
        <v>18</v>
      </c>
      <c r="G75" s="10" t="s">
        <v>13</v>
      </c>
      <c r="H75" s="10">
        <v>55</v>
      </c>
      <c r="I75" s="11">
        <v>95</v>
      </c>
      <c r="J75" s="12">
        <v>60</v>
      </c>
      <c r="K75" s="13"/>
      <c r="M75" t="e" cm="1">
        <f t="array" ref="M75">SUM(MWFifteenB525571013161922252831343740710161922252831343740[[#This Row],[Mon]:[Sun]]/7)</f>
        <v>#VALUE!</v>
      </c>
      <c r="N75" t="e">
        <f>MWFifteenB525571013161922252831343740710161922252831343740[[#This Row],[Mileage]]-M75</f>
        <v>#VALUE!</v>
      </c>
    </row>
    <row r="76" spans="1:14" ht="21" customHeight="1">
      <c r="A76" s="15" t="s">
        <v>98</v>
      </c>
      <c r="B76" s="38"/>
      <c r="C76" s="9">
        <v>55</v>
      </c>
      <c r="D76" s="10" t="s">
        <v>13</v>
      </c>
      <c r="E76" s="10">
        <v>50</v>
      </c>
      <c r="F76" s="10">
        <v>30</v>
      </c>
      <c r="G76" s="10" t="s">
        <v>22</v>
      </c>
      <c r="H76" s="10">
        <v>45</v>
      </c>
      <c r="I76" s="11">
        <v>55</v>
      </c>
      <c r="J76" s="12">
        <v>55</v>
      </c>
      <c r="K76" s="13"/>
      <c r="M76" t="e" cm="1">
        <f t="array" ref="M76">SUM(MWFifteenB525571013161922252831343740710161922252831343740[[#This Row],[Mon]:[Sun]]/7)</f>
        <v>#VALUE!</v>
      </c>
      <c r="N76" t="e">
        <f>MWFifteenB525571013161922252831343740710161922252831343740[[#This Row],[Mileage]]-M76</f>
        <v>#VALUE!</v>
      </c>
    </row>
    <row r="77" spans="1:14" ht="21" customHeight="1">
      <c r="A77" s="7" t="s">
        <v>99</v>
      </c>
      <c r="B77" s="11"/>
      <c r="C77" s="9">
        <v>50</v>
      </c>
      <c r="D77" s="10" t="s">
        <v>13</v>
      </c>
      <c r="E77" s="10">
        <v>35</v>
      </c>
      <c r="F77" s="10" t="s">
        <v>18</v>
      </c>
      <c r="G77" s="10" t="s">
        <v>13</v>
      </c>
      <c r="H77" s="10">
        <v>35</v>
      </c>
      <c r="I77" s="10">
        <v>80</v>
      </c>
      <c r="J77" s="12">
        <v>50</v>
      </c>
      <c r="K77" s="13" t="s">
        <v>15</v>
      </c>
      <c r="M77" t="e" cm="1">
        <f t="array" ref="M77">SUM(MWFifteenB525571013161922252831343740710161922252831343740[[#This Row],[Mon]:[Sun]]/7)</f>
        <v>#VALUE!</v>
      </c>
      <c r="N77" t="e">
        <f>MWFifteenB525571013161922252831343740710161922252831343740[[#This Row],[Mileage]]-M77</f>
        <v>#VALUE!</v>
      </c>
    </row>
    <row r="78" spans="1:14" ht="21" customHeight="1">
      <c r="A78" s="7" t="s">
        <v>100</v>
      </c>
      <c r="B78" s="8"/>
      <c r="C78" s="9">
        <v>55</v>
      </c>
      <c r="D78" s="10" t="s">
        <v>13</v>
      </c>
      <c r="E78" s="10">
        <v>50</v>
      </c>
      <c r="F78" s="10" t="s">
        <v>18</v>
      </c>
      <c r="G78" s="10" t="s">
        <v>13</v>
      </c>
      <c r="H78" s="10">
        <v>45</v>
      </c>
      <c r="I78" s="11">
        <v>85</v>
      </c>
      <c r="J78" s="12">
        <v>55</v>
      </c>
      <c r="K78" s="13"/>
      <c r="M78" t="e" cm="1">
        <f t="array" ref="M78">SUM(MWFifteenB525571013161922252831343740710161922252831343740[[#This Row],[Mon]:[Sun]]/7)</f>
        <v>#VALUE!</v>
      </c>
      <c r="N78" t="e">
        <f>MWFifteenB525571013161922252831343740710161922252831343740[[#This Row],[Mileage]]-M78</f>
        <v>#VALUE!</v>
      </c>
    </row>
    <row r="79" spans="1:14" ht="21" customHeight="1" thickBot="1">
      <c r="A79" s="15" t="s">
        <v>101</v>
      </c>
      <c r="B79" s="8"/>
      <c r="C79" s="9">
        <v>50</v>
      </c>
      <c r="D79" s="10" t="s">
        <v>13</v>
      </c>
      <c r="E79" s="10">
        <v>35</v>
      </c>
      <c r="F79" s="10" t="s">
        <v>18</v>
      </c>
      <c r="G79" s="10" t="s">
        <v>13</v>
      </c>
      <c r="H79" s="10">
        <v>35</v>
      </c>
      <c r="I79" s="10">
        <v>80</v>
      </c>
      <c r="J79" s="12">
        <v>50</v>
      </c>
      <c r="K79" s="13"/>
      <c r="M79" t="e" cm="1">
        <f t="array" ref="M79">SUM(MWFifteenB525571013161922252831343740710161922252831343740[[#This Row],[Mon]:[Sun]]/7)</f>
        <v>#VALUE!</v>
      </c>
      <c r="N79" t="e">
        <f>MWFifteenB525571013161922252831343740710161922252831343740[[#This Row],[Mileage]]-M79</f>
        <v>#VALUE!</v>
      </c>
    </row>
    <row r="80" spans="1:14" ht="34.5" customHeight="1" thickBot="1">
      <c r="A80" s="105" t="s">
        <v>46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512" priority="1" operator="notEqual">
      <formula>0</formula>
    </cfRule>
  </conditionalFormatting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E826-78D7-4FAD-B8F3-B36534EC879E}">
  <dimension ref="A1:Q83"/>
  <sheetViews>
    <sheetView zoomScale="85" zoomScaleNormal="85" workbookViewId="0">
      <selection activeCell="F51" sqref="F51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102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91</v>
      </c>
      <c r="G2" s="10" t="s">
        <v>13</v>
      </c>
      <c r="H2" s="10">
        <v>20</v>
      </c>
      <c r="I2" s="10">
        <v>65</v>
      </c>
      <c r="J2" s="12">
        <v>35</v>
      </c>
      <c r="K2" s="13" t="s">
        <v>15</v>
      </c>
      <c r="M2">
        <f>SUM(WWFifteen50535811141720232629323538581417202326293235[[#This Row],[Mon]:[Sun]])/8</f>
        <v>13.75</v>
      </c>
      <c r="N2">
        <f>WWFifteen50535811141720232629323538581417202326293235[[#This Row],[Mileage]]-M2</f>
        <v>21.25</v>
      </c>
    </row>
    <row r="3" spans="1:17" ht="21" customHeight="1">
      <c r="A3" s="7" t="s">
        <v>16</v>
      </c>
      <c r="B3" s="8"/>
      <c r="C3" s="9">
        <v>50</v>
      </c>
      <c r="D3" s="10" t="s">
        <v>13</v>
      </c>
      <c r="E3" s="10">
        <v>40</v>
      </c>
      <c r="F3" s="10" t="s">
        <v>18</v>
      </c>
      <c r="G3" s="10" t="s">
        <v>13</v>
      </c>
      <c r="H3" s="10">
        <v>40</v>
      </c>
      <c r="I3" s="10">
        <v>80</v>
      </c>
      <c r="J3" s="12">
        <v>45</v>
      </c>
      <c r="K3" s="13"/>
      <c r="M3">
        <f>SUM(WWFifteen50535811141720232629323538581417202326293235[[#This Row],[Mon]:[Sun]])/8</f>
        <v>26.25</v>
      </c>
      <c r="N3">
        <f>WWFifteen50535811141720232629323538581417202326293235[[#This Row],[Mileage]]-M3</f>
        <v>18.75</v>
      </c>
    </row>
    <row r="4" spans="1:17" ht="21" customHeight="1">
      <c r="A4" s="7" t="s">
        <v>17</v>
      </c>
      <c r="B4" s="8" t="s">
        <v>12</v>
      </c>
      <c r="C4" s="9">
        <v>50</v>
      </c>
      <c r="D4" s="10" t="s">
        <v>13</v>
      </c>
      <c r="E4" s="10">
        <v>40</v>
      </c>
      <c r="F4" s="10" t="s">
        <v>103</v>
      </c>
      <c r="G4" s="10">
        <v>30</v>
      </c>
      <c r="H4" s="10" t="s">
        <v>22</v>
      </c>
      <c r="I4" s="10">
        <v>80</v>
      </c>
      <c r="J4" s="12">
        <v>45</v>
      </c>
      <c r="K4" s="13"/>
      <c r="M4">
        <f>SUM(WWFifteen50535811141720232629323538581417202326293235[[#This Row],[Mon]:[Sun]])/8</f>
        <v>25</v>
      </c>
      <c r="N4">
        <f>WWFifteen50535811141720232629323538581417202326293235[[#This Row],[Mileage]]-M4</f>
        <v>20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18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SUM(WWFifteen50535811141720232629323538581417202326293235[[#This Row],[Mon]:[Sun]])/8</f>
        <v>36.25</v>
      </c>
      <c r="N5">
        <f>WWFifteen50535811141720232629323538581417202326293235[[#This Row],[Mileage]]-M5</f>
        <v>18.75</v>
      </c>
    </row>
    <row r="6" spans="1:17" ht="21" customHeight="1">
      <c r="A6" s="15" t="s">
        <v>21</v>
      </c>
      <c r="B6" s="8" t="s">
        <v>12</v>
      </c>
      <c r="C6" s="9">
        <v>50</v>
      </c>
      <c r="D6" s="10" t="s">
        <v>13</v>
      </c>
      <c r="E6" s="10">
        <v>40</v>
      </c>
      <c r="F6" s="10" t="s">
        <v>18</v>
      </c>
      <c r="G6" s="10" t="s">
        <v>13</v>
      </c>
      <c r="H6" s="10">
        <v>40</v>
      </c>
      <c r="I6" s="10">
        <v>80</v>
      </c>
      <c r="J6" s="12">
        <v>45</v>
      </c>
      <c r="K6" s="18"/>
      <c r="M6">
        <f>SUM(WWFifteen50535811141720232629323538581417202326293235[[#This Row],[Mon]:[Sun]])/8</f>
        <v>26.25</v>
      </c>
      <c r="N6">
        <f>WWFifteen50535811141720232629323538581417202326293235[[#This Row],[Mileage]]-M6</f>
        <v>18.75</v>
      </c>
    </row>
    <row r="7" spans="1:17" ht="21" customHeight="1">
      <c r="A7" s="16" t="s">
        <v>23</v>
      </c>
      <c r="B7" s="8" t="s">
        <v>12</v>
      </c>
      <c r="C7" s="9">
        <v>60</v>
      </c>
      <c r="D7" s="10" t="s">
        <v>13</v>
      </c>
      <c r="E7" s="10">
        <v>50</v>
      </c>
      <c r="F7" s="10" t="s">
        <v>53</v>
      </c>
      <c r="G7" s="10">
        <v>30</v>
      </c>
      <c r="H7" s="10" t="s">
        <v>22</v>
      </c>
      <c r="I7" s="10">
        <v>90</v>
      </c>
      <c r="J7" s="12">
        <v>50</v>
      </c>
      <c r="K7" s="18"/>
      <c r="M7">
        <f>SUM(WWFifteen50535811141720232629323538581417202326293235[[#This Row],[Mon]:[Sun]])/8</f>
        <v>28.75</v>
      </c>
      <c r="N7">
        <f>WWFifteen50535811141720232629323538581417202326293235[[#This Row],[Mileage]]-M7</f>
        <v>21.25</v>
      </c>
    </row>
    <row r="8" spans="1:17" ht="21" customHeight="1">
      <c r="A8" s="15" t="s">
        <v>24</v>
      </c>
      <c r="B8" s="8"/>
      <c r="C8" s="9">
        <v>50</v>
      </c>
      <c r="D8" s="10" t="s">
        <v>13</v>
      </c>
      <c r="E8" s="10">
        <v>40</v>
      </c>
      <c r="F8" s="10" t="s">
        <v>103</v>
      </c>
      <c r="G8" s="10">
        <v>30</v>
      </c>
      <c r="H8" s="10" t="s">
        <v>22</v>
      </c>
      <c r="I8" s="10">
        <v>80</v>
      </c>
      <c r="J8" s="12">
        <v>45</v>
      </c>
      <c r="K8" s="18"/>
      <c r="M8">
        <f>SUM(WWFifteen50535811141720232629323538581417202326293235[[#This Row],[Mon]:[Sun]])/8</f>
        <v>25</v>
      </c>
      <c r="N8">
        <f>WWFifteen50535811141720232629323538581417202326293235[[#This Row],[Mileage]]-M8</f>
        <v>20</v>
      </c>
    </row>
    <row r="9" spans="1:17" ht="21" customHeight="1">
      <c r="A9" s="16" t="s">
        <v>25</v>
      </c>
      <c r="B9" s="8"/>
      <c r="C9" s="9">
        <v>60</v>
      </c>
      <c r="D9" s="10" t="s">
        <v>13</v>
      </c>
      <c r="E9" s="10">
        <v>50</v>
      </c>
      <c r="F9" s="10" t="s">
        <v>18</v>
      </c>
      <c r="G9" s="10" t="s">
        <v>13</v>
      </c>
      <c r="H9" s="10">
        <v>50</v>
      </c>
      <c r="I9" s="10">
        <v>90</v>
      </c>
      <c r="J9" s="12">
        <v>50</v>
      </c>
      <c r="K9" s="18"/>
      <c r="M9">
        <f>SUM(WWFifteen50535811141720232629323538581417202326293235[[#This Row],[Mon]:[Sun]])/8</f>
        <v>31.25</v>
      </c>
      <c r="N9">
        <f>WWFifteen50535811141720232629323538581417202326293235[[#This Row],[Mileage]]-M9</f>
        <v>18.75</v>
      </c>
    </row>
    <row r="10" spans="1:17" ht="21" customHeight="1">
      <c r="A10" s="16" t="s">
        <v>26</v>
      </c>
      <c r="B10" s="8" t="s">
        <v>12</v>
      </c>
      <c r="C10" s="9">
        <v>50</v>
      </c>
      <c r="D10" s="10" t="s">
        <v>13</v>
      </c>
      <c r="E10" s="10">
        <v>40</v>
      </c>
      <c r="F10" s="10" t="s">
        <v>18</v>
      </c>
      <c r="G10" s="10" t="s">
        <v>13</v>
      </c>
      <c r="H10" s="10">
        <v>40</v>
      </c>
      <c r="I10" s="10">
        <v>80</v>
      </c>
      <c r="J10" s="12">
        <v>45</v>
      </c>
      <c r="K10" s="18"/>
      <c r="M10">
        <f>SUM(WWFifteen50535811141720232629323538581417202326293235[[#This Row],[Mon]:[Sun]])/8</f>
        <v>26.25</v>
      </c>
      <c r="N10">
        <f>WWFifteen50535811141720232629323538581417202326293235[[#This Row],[Mileage]]-M10</f>
        <v>18.75</v>
      </c>
    </row>
    <row r="11" spans="1:17" ht="21" customHeight="1">
      <c r="A11" s="19" t="s">
        <v>27</v>
      </c>
      <c r="B11" s="8" t="s">
        <v>12</v>
      </c>
      <c r="C11" s="9">
        <v>60</v>
      </c>
      <c r="D11" s="10" t="s">
        <v>13</v>
      </c>
      <c r="E11" s="10">
        <v>50</v>
      </c>
      <c r="F11" s="10" t="s">
        <v>53</v>
      </c>
      <c r="G11" s="10">
        <v>30</v>
      </c>
      <c r="H11" s="10" t="s">
        <v>22</v>
      </c>
      <c r="I11" s="10">
        <v>90</v>
      </c>
      <c r="J11" s="12">
        <v>50</v>
      </c>
      <c r="K11" s="18"/>
      <c r="M11">
        <f>SUM(WWFifteen50535811141720232629323538581417202326293235[[#This Row],[Mon]:[Sun]])/8</f>
        <v>28.75</v>
      </c>
      <c r="N11">
        <f>WWFifteen50535811141720232629323538581417202326293235[[#This Row],[Mileage]]-M11</f>
        <v>21.25</v>
      </c>
    </row>
    <row r="12" spans="1:17" ht="21" customHeight="1">
      <c r="A12" s="15" t="s">
        <v>28</v>
      </c>
      <c r="B12" s="8" t="s">
        <v>12</v>
      </c>
      <c r="C12" s="9">
        <v>35</v>
      </c>
      <c r="D12" s="10" t="s">
        <v>13</v>
      </c>
      <c r="E12" s="10">
        <v>25</v>
      </c>
      <c r="F12" s="10" t="s">
        <v>14</v>
      </c>
      <c r="G12" s="10" t="s">
        <v>13</v>
      </c>
      <c r="H12" s="10">
        <v>25</v>
      </c>
      <c r="I12" s="10">
        <v>65</v>
      </c>
      <c r="J12" s="12">
        <v>35</v>
      </c>
      <c r="K12" s="13" t="s">
        <v>15</v>
      </c>
      <c r="M12">
        <f>SUM(WWFifteen50535811141720232629323538581417202326293235[[#This Row],[Mon]:[Sun]])/8</f>
        <v>18.75</v>
      </c>
      <c r="N12">
        <f>WWFifteen50535811141720232629323538581417202326293235[[#This Row],[Mileage]]-M12</f>
        <v>16.25</v>
      </c>
    </row>
    <row r="13" spans="1:17" ht="21" customHeight="1">
      <c r="A13" s="15" t="s">
        <v>29</v>
      </c>
      <c r="B13" s="8"/>
      <c r="C13" s="9">
        <v>35</v>
      </c>
      <c r="D13" s="10" t="s">
        <v>13</v>
      </c>
      <c r="E13" s="10">
        <v>25</v>
      </c>
      <c r="F13" s="10" t="s">
        <v>14</v>
      </c>
      <c r="G13" s="10">
        <v>25</v>
      </c>
      <c r="H13" s="10" t="s">
        <v>22</v>
      </c>
      <c r="I13" s="10">
        <v>65</v>
      </c>
      <c r="J13" s="12">
        <v>35</v>
      </c>
      <c r="K13" s="18"/>
      <c r="M13">
        <f>SUM(WWFifteen50535811141720232629323538581417202326293235[[#This Row],[Mon]:[Sun]])/8</f>
        <v>18.75</v>
      </c>
      <c r="N13">
        <f>WWFifteen50535811141720232629323538581417202326293235[[#This Row],[Mileage]]-M13</f>
        <v>16.25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14</v>
      </c>
      <c r="G14" s="10" t="s">
        <v>13</v>
      </c>
      <c r="H14" s="10">
        <v>25</v>
      </c>
      <c r="I14" s="10">
        <v>75</v>
      </c>
      <c r="J14" s="12">
        <v>40</v>
      </c>
      <c r="K14" s="18"/>
      <c r="M14">
        <f>SUM(WWFifteen50535811141720232629323538581417202326293235[[#This Row],[Mon]:[Sun]])/8</f>
        <v>21.875</v>
      </c>
      <c r="N14">
        <f>WWFifteen50535811141720232629323538581417202326293235[[#This Row],[Mileage]]-M14</f>
        <v>18.125</v>
      </c>
    </row>
    <row r="15" spans="1:17" ht="21" customHeight="1">
      <c r="A15" s="20" t="s">
        <v>33</v>
      </c>
      <c r="B15" s="8"/>
      <c r="C15" s="9">
        <v>45</v>
      </c>
      <c r="D15" s="10" t="s">
        <v>13</v>
      </c>
      <c r="E15" s="10">
        <v>30</v>
      </c>
      <c r="F15" s="10" t="s">
        <v>14</v>
      </c>
      <c r="G15" s="10" t="s">
        <v>13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SUM(WWFifteen50535811141720232629323538581417202326293235[[#This Row],[Mon]:[Sun]])/8</f>
        <v>21.875</v>
      </c>
      <c r="N15">
        <f>WWFifteen50535811141720232629323538581417202326293235[[#This Row],[Mileage]]-M15</f>
        <v>18.125</v>
      </c>
    </row>
    <row r="16" spans="1:17" ht="21" customHeight="1">
      <c r="A16" s="16" t="s">
        <v>34</v>
      </c>
      <c r="B16" s="8" t="s">
        <v>12</v>
      </c>
      <c r="C16" s="9">
        <v>50</v>
      </c>
      <c r="D16" s="10" t="s">
        <v>13</v>
      </c>
      <c r="E16" s="10">
        <v>40</v>
      </c>
      <c r="F16" s="10" t="s">
        <v>103</v>
      </c>
      <c r="G16" s="10">
        <v>30</v>
      </c>
      <c r="H16" s="10" t="s">
        <v>22</v>
      </c>
      <c r="I16" s="10">
        <v>80</v>
      </c>
      <c r="J16" s="12">
        <v>45</v>
      </c>
      <c r="K16" s="13"/>
      <c r="M16">
        <f>SUM(WWFifteen50535811141720232629323538581417202326293235[[#This Row],[Mon]:[Sun]])/8</f>
        <v>25</v>
      </c>
      <c r="N16">
        <f>WWFifteen50535811141720232629323538581417202326293235[[#This Row],[Mileage]]-M16</f>
        <v>20</v>
      </c>
    </row>
    <row r="17" spans="1:14" ht="21" customHeight="1">
      <c r="A17" s="20" t="s">
        <v>35</v>
      </c>
      <c r="B17" s="8"/>
      <c r="C17" s="9">
        <v>35</v>
      </c>
      <c r="D17" s="10" t="s">
        <v>13</v>
      </c>
      <c r="E17" s="10">
        <v>25</v>
      </c>
      <c r="F17" s="10" t="s">
        <v>14</v>
      </c>
      <c r="G17" s="10">
        <v>25</v>
      </c>
      <c r="H17" s="10" t="s">
        <v>22</v>
      </c>
      <c r="I17" s="10">
        <v>65</v>
      </c>
      <c r="J17" s="12">
        <v>35</v>
      </c>
      <c r="K17" s="13"/>
      <c r="M17">
        <f>SUM(WWFifteen50535811141720232629323538581417202326293235[[#This Row],[Mon]:[Sun]])/8</f>
        <v>18.75</v>
      </c>
      <c r="N17">
        <f>WWFifteen50535811141720232629323538581417202326293235[[#This Row],[Mileage]]-M17</f>
        <v>16.25</v>
      </c>
    </row>
    <row r="18" spans="1:14" ht="21" customHeight="1">
      <c r="A18" s="7" t="s">
        <v>37</v>
      </c>
      <c r="B18" s="8" t="s">
        <v>12</v>
      </c>
      <c r="C18" s="9">
        <v>45</v>
      </c>
      <c r="D18" s="10" t="s">
        <v>13</v>
      </c>
      <c r="E18" s="10">
        <v>30</v>
      </c>
      <c r="F18" s="10" t="s">
        <v>14</v>
      </c>
      <c r="G18" s="10">
        <v>25</v>
      </c>
      <c r="H18" s="10" t="s">
        <v>22</v>
      </c>
      <c r="I18" s="10">
        <v>75</v>
      </c>
      <c r="J18" s="12">
        <v>40</v>
      </c>
      <c r="K18" s="13"/>
      <c r="M18">
        <f>SUM(WWFifteen50535811141720232629323538581417202326293235[[#This Row],[Mon]:[Sun]])/8</f>
        <v>21.875</v>
      </c>
      <c r="N18">
        <f>WWFifteen50535811141720232629323538581417202326293235[[#This Row],[Mileage]]-M18</f>
        <v>18.125</v>
      </c>
    </row>
    <row r="19" spans="1:14" ht="21" customHeight="1">
      <c r="A19" s="21" t="s">
        <v>38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18</v>
      </c>
      <c r="G19" s="10" t="s">
        <v>13</v>
      </c>
      <c r="H19" s="10">
        <v>50</v>
      </c>
      <c r="I19" s="10">
        <v>90</v>
      </c>
      <c r="J19" s="12">
        <v>50</v>
      </c>
      <c r="K19" s="13"/>
      <c r="M19">
        <f>SUM(WWFifteen50535811141720232629323538581417202326293235[[#This Row],[Mon]:[Sun]])/8</f>
        <v>31.25</v>
      </c>
      <c r="N19">
        <f>WWFifteen50535811141720232629323538581417202326293235[[#This Row],[Mileage]]-M19</f>
        <v>18.75</v>
      </c>
    </row>
    <row r="20" spans="1:14" ht="21" customHeight="1">
      <c r="A20" s="7" t="s">
        <v>39</v>
      </c>
      <c r="B20" s="8"/>
      <c r="C20" s="9">
        <v>60</v>
      </c>
      <c r="D20" s="10" t="s">
        <v>13</v>
      </c>
      <c r="E20" s="10">
        <v>50</v>
      </c>
      <c r="F20" s="10" t="s">
        <v>18</v>
      </c>
      <c r="G20" s="10" t="s">
        <v>13</v>
      </c>
      <c r="H20" s="10">
        <v>50</v>
      </c>
      <c r="I20" s="10">
        <v>90</v>
      </c>
      <c r="J20" s="12">
        <v>50</v>
      </c>
      <c r="K20" s="13"/>
      <c r="M20">
        <f>SUM(WWFifteen50535811141720232629323538581417202326293235[[#This Row],[Mon]:[Sun]])/8</f>
        <v>31.25</v>
      </c>
      <c r="N20">
        <f>WWFifteen50535811141720232629323538581417202326293235[[#This Row],[Mileage]]-M20</f>
        <v>18.75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SUM(WWFifteen50535811141720232629323538581417202326293235[[#This Row],[Mon]:[Sun]])/8</f>
        <v>18.75</v>
      </c>
      <c r="N21">
        <f>WWFifteen50535811141720232629323538581417202326293235[[#This Row],[Mileage]]-M21</f>
        <v>16.25</v>
      </c>
    </row>
    <row r="22" spans="1:14" ht="21" customHeight="1">
      <c r="A22" s="19" t="s">
        <v>41</v>
      </c>
      <c r="B22" s="23" t="s">
        <v>12</v>
      </c>
      <c r="C22" s="9">
        <v>45</v>
      </c>
      <c r="D22" s="10" t="s">
        <v>13</v>
      </c>
      <c r="E22" s="10">
        <v>30</v>
      </c>
      <c r="F22" s="10" t="s">
        <v>14</v>
      </c>
      <c r="G22" s="10">
        <v>25</v>
      </c>
      <c r="H22" s="10" t="s">
        <v>36</v>
      </c>
      <c r="I22" s="10">
        <v>75</v>
      </c>
      <c r="J22" s="12">
        <v>40</v>
      </c>
      <c r="K22" s="13"/>
      <c r="M22">
        <f>SUM(WWFifteen50535811141720232629323538581417202326293235[[#This Row],[Mon]:[Sun]])/8</f>
        <v>21.875</v>
      </c>
      <c r="N22">
        <f>WWFifteen50535811141720232629323538581417202326293235[[#This Row],[Mileage]]-M22</f>
        <v>18.125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30</v>
      </c>
      <c r="F23" s="10" t="s">
        <v>14</v>
      </c>
      <c r="G23" s="10" t="s">
        <v>13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SUM(WWFifteen50535811141720232629323538581417202326293235[[#This Row],[Mon]:[Sun]])/8</f>
        <v>21.875</v>
      </c>
      <c r="N23">
        <f>WWFifteen50535811141720232629323538581417202326293235[[#This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104</v>
      </c>
      <c r="D24" s="10" t="s">
        <v>13</v>
      </c>
      <c r="E24" s="10">
        <v>30</v>
      </c>
      <c r="F24" s="10" t="s">
        <v>14</v>
      </c>
      <c r="G24" s="10" t="s">
        <v>13</v>
      </c>
      <c r="H24" s="10">
        <v>25</v>
      </c>
      <c r="I24" s="10" t="s">
        <v>105</v>
      </c>
      <c r="J24" s="12">
        <v>40</v>
      </c>
      <c r="K24" s="13"/>
      <c r="M24">
        <f>SUM(WWFifteen50535811141720232629323538581417202326293235[[#This Row],[Mon]:[Sun]])/8</f>
        <v>6.875</v>
      </c>
      <c r="N24">
        <f>WWFifteen50535811141720232629323538581417202326293235[[#This Row],[Mileage]]-M24</f>
        <v>33.125</v>
      </c>
    </row>
    <row r="25" spans="1:14" ht="21" customHeight="1">
      <c r="A25" s="24" t="s">
        <v>45</v>
      </c>
      <c r="B25" s="25"/>
      <c r="C25" s="9">
        <v>50</v>
      </c>
      <c r="D25" s="10" t="s">
        <v>13</v>
      </c>
      <c r="E25" s="10">
        <v>40</v>
      </c>
      <c r="F25" s="10" t="s">
        <v>18</v>
      </c>
      <c r="G25" s="10" t="s">
        <v>13</v>
      </c>
      <c r="H25" s="10">
        <v>40</v>
      </c>
      <c r="I25" s="10">
        <v>80</v>
      </c>
      <c r="J25" s="12">
        <v>45</v>
      </c>
      <c r="K25" s="13"/>
      <c r="M25">
        <f>SUM(WWFifteen50535811141720232629323538581417202326293235[[#This Row],[Mon]:[Sun]])/8</f>
        <v>26.25</v>
      </c>
      <c r="N25">
        <f>WWFifteen50535811141720232629323538581417202326293235[[#This Row],[Mileage]]-M25</f>
        <v>18.75</v>
      </c>
    </row>
    <row r="26" spans="1:14" ht="39.6" customHeight="1">
      <c r="A26" s="105" t="s">
        <v>46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102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50</v>
      </c>
      <c r="D28" s="10" t="s">
        <v>13</v>
      </c>
      <c r="E28" s="10">
        <v>35</v>
      </c>
      <c r="F28" s="10">
        <v>35</v>
      </c>
      <c r="G28" s="10">
        <v>30</v>
      </c>
      <c r="H28" s="10" t="s">
        <v>22</v>
      </c>
      <c r="I28" s="10">
        <v>80</v>
      </c>
      <c r="J28" s="30">
        <v>50</v>
      </c>
      <c r="K28" s="13"/>
      <c r="M28">
        <f>SUM(MWFifteenA51546912151821242730333639691518212427303336[[#This Row],[Mon]:[Sun]])/7</f>
        <v>32.857142857142854</v>
      </c>
      <c r="N28">
        <f>MWFifteenA51546912151821242730333639691518212427303336[[#This Row],[Mileage]]-M28</f>
        <v>17.142857142857146</v>
      </c>
    </row>
    <row r="29" spans="1:14" ht="21" customHeight="1">
      <c r="A29" s="7" t="s">
        <v>48</v>
      </c>
      <c r="B29" s="11" t="s">
        <v>20</v>
      </c>
      <c r="C29" s="9">
        <v>75</v>
      </c>
      <c r="D29" s="10" t="s">
        <v>13</v>
      </c>
      <c r="E29" s="10">
        <v>65</v>
      </c>
      <c r="F29" s="10">
        <v>30</v>
      </c>
      <c r="G29" s="10" t="s">
        <v>13</v>
      </c>
      <c r="H29" s="10">
        <v>60</v>
      </c>
      <c r="I29" s="11">
        <v>105</v>
      </c>
      <c r="J29" s="12">
        <v>65</v>
      </c>
      <c r="K29" s="13"/>
      <c r="M29">
        <f>SUM(MWFifteenA51546912151821242730333639691518212427303336[[#This Row],[Mon]:[Sun]])/7</f>
        <v>47.857142857142854</v>
      </c>
      <c r="N29">
        <f>MWFifteenA51546912151821242730333639691518212427303336[[#This Row],[Mileage]]-M29</f>
        <v>17.142857142857146</v>
      </c>
    </row>
    <row r="30" spans="1:14" ht="21" customHeight="1">
      <c r="A30" s="21" t="s">
        <v>49</v>
      </c>
      <c r="B30" s="8"/>
      <c r="C30" s="9">
        <v>75</v>
      </c>
      <c r="D30" s="10" t="s">
        <v>13</v>
      </c>
      <c r="E30" s="10">
        <v>65</v>
      </c>
      <c r="F30" s="10">
        <v>60</v>
      </c>
      <c r="G30" s="10">
        <v>30</v>
      </c>
      <c r="H30" s="10" t="s">
        <v>22</v>
      </c>
      <c r="I30" s="11">
        <v>105</v>
      </c>
      <c r="J30" s="12">
        <v>65</v>
      </c>
      <c r="K30" s="13"/>
      <c r="M30">
        <f>SUM(MWFifteenA51546912151821242730333639691518212427303336[[#This Row],[Mon]:[Sun]])/7</f>
        <v>47.857142857142854</v>
      </c>
      <c r="N30">
        <f>MWFifteenA51546912151821242730333639691518212427303336[[#This Row],[Mileage]]-M30</f>
        <v>17.142857142857146</v>
      </c>
    </row>
    <row r="31" spans="1:14" ht="21" customHeight="1">
      <c r="A31" s="7" t="s">
        <v>50</v>
      </c>
      <c r="B31" s="8"/>
      <c r="C31" s="9">
        <v>75</v>
      </c>
      <c r="D31" s="10" t="s">
        <v>13</v>
      </c>
      <c r="E31" s="10">
        <v>65</v>
      </c>
      <c r="F31" s="10">
        <v>30</v>
      </c>
      <c r="G31" s="10" t="s">
        <v>13</v>
      </c>
      <c r="H31" s="10">
        <v>60</v>
      </c>
      <c r="I31" s="11">
        <v>105</v>
      </c>
      <c r="J31" s="12">
        <v>65</v>
      </c>
      <c r="K31" s="13"/>
      <c r="M31">
        <f>SUM(MWFifteenA51546912151821242730333639691518212427303336[[#This Row],[Mon]:[Sun]])/7</f>
        <v>47.857142857142854</v>
      </c>
      <c r="N31">
        <f>MWFifteenA51546912151821242730333639691518212427303336[[#This Row],[Mileage]]-M31</f>
        <v>17.142857142857146</v>
      </c>
    </row>
    <row r="32" spans="1:14" ht="21" customHeight="1">
      <c r="A32" s="7" t="s">
        <v>51</v>
      </c>
      <c r="B32" s="8"/>
      <c r="C32" s="9">
        <v>75</v>
      </c>
      <c r="D32" s="10" t="s">
        <v>13</v>
      </c>
      <c r="E32" s="10">
        <v>65</v>
      </c>
      <c r="F32" s="10">
        <v>30</v>
      </c>
      <c r="G32" s="10" t="s">
        <v>22</v>
      </c>
      <c r="H32" s="10">
        <v>60</v>
      </c>
      <c r="I32" s="11">
        <v>105</v>
      </c>
      <c r="J32" s="12">
        <v>65</v>
      </c>
      <c r="K32" s="18"/>
      <c r="M32">
        <f>SUM(MWFifteenA51546912151821242730333639691518212427303336[[#This Row],[Mon]:[Sun]])/7</f>
        <v>47.857142857142854</v>
      </c>
      <c r="N32">
        <f>MWFifteenA51546912151821242730333639691518212427303336[[#This Row],[Mileage]]-M32</f>
        <v>17.142857142857146</v>
      </c>
    </row>
    <row r="33" spans="1:14" ht="21" customHeight="1">
      <c r="A33" s="21" t="s">
        <v>52</v>
      </c>
      <c r="B33" s="8">
        <v>2</v>
      </c>
      <c r="C33" s="9" t="s">
        <v>59</v>
      </c>
      <c r="D33" s="10" t="s">
        <v>13</v>
      </c>
      <c r="E33" s="10">
        <v>50</v>
      </c>
      <c r="F33" s="10" t="s">
        <v>18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SUM(MWFifteenA51546912151821242730333639691518212427303336[[#This Row],[Mon]:[Sun]])/7</f>
        <v>25.714285714285715</v>
      </c>
      <c r="N33">
        <f>MWFifteenA51546912151821242730333639691518212427303336[[#This Row],[Mileage]]-M33</f>
        <v>29.285714285714285</v>
      </c>
    </row>
    <row r="34" spans="1:14" ht="21" customHeight="1">
      <c r="A34" s="7" t="s">
        <v>54</v>
      </c>
      <c r="B34" s="8"/>
      <c r="C34" s="9" t="s">
        <v>62</v>
      </c>
      <c r="D34" s="10" t="s">
        <v>13</v>
      </c>
      <c r="E34" s="10">
        <v>75</v>
      </c>
      <c r="F34" s="10">
        <v>35</v>
      </c>
      <c r="G34" s="10" t="s">
        <v>13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SUM(MWFifteenA51546912151821242730333639691518212427303336[[#This Row],[Mon]:[Sun]])/7</f>
        <v>41.428571428571431</v>
      </c>
      <c r="N34">
        <f>MWFifteenA51546912151821242730333639691518212427303336[[#This Row],[Mileage]]-M34</f>
        <v>28.571428571428569</v>
      </c>
    </row>
    <row r="35" spans="1:14" ht="21" customHeight="1">
      <c r="A35" s="21" t="s">
        <v>55</v>
      </c>
      <c r="B35" s="8"/>
      <c r="C35" s="9">
        <v>50</v>
      </c>
      <c r="D35" s="10" t="s">
        <v>13</v>
      </c>
      <c r="E35" s="10">
        <v>35</v>
      </c>
      <c r="F35" s="10">
        <v>30</v>
      </c>
      <c r="G35" s="10" t="s">
        <v>22</v>
      </c>
      <c r="H35" s="10" t="s">
        <v>22</v>
      </c>
      <c r="I35" s="10">
        <v>80</v>
      </c>
      <c r="J35" s="12">
        <v>50</v>
      </c>
      <c r="K35" s="13"/>
      <c r="M35">
        <f>SUM(MWFifteenA51546912151821242730333639691518212427303336[[#This Row],[Mon]:[Sun]])/7</f>
        <v>27.857142857142858</v>
      </c>
      <c r="N35">
        <f>MWFifteenA51546912151821242730333639691518212427303336[[#This Row],[Mileage]]-M35</f>
        <v>22.142857142857142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30</v>
      </c>
      <c r="G36" s="10" t="s">
        <v>13</v>
      </c>
      <c r="H36" s="10">
        <v>60</v>
      </c>
      <c r="I36" s="11">
        <v>105</v>
      </c>
      <c r="J36" s="12">
        <v>65</v>
      </c>
      <c r="K36" s="13"/>
      <c r="M36">
        <f>SUM(MWFifteenA51546912151821242730333639691518212427303336[[#This Row],[Mon]:[Sun]])/7</f>
        <v>47.857142857142854</v>
      </c>
      <c r="N36">
        <f>MWFifteenA51546912151821242730333639691518212427303336[[#This Row],[Mileage]]-M36</f>
        <v>17.142857142857146</v>
      </c>
    </row>
    <row r="37" spans="1:14" ht="21" customHeight="1">
      <c r="A37" s="14" t="s">
        <v>57</v>
      </c>
      <c r="B37" s="8"/>
      <c r="C37" s="9">
        <v>75</v>
      </c>
      <c r="D37" s="10" t="s">
        <v>13</v>
      </c>
      <c r="E37" s="10">
        <v>65</v>
      </c>
      <c r="F37" s="10">
        <v>30</v>
      </c>
      <c r="G37" s="10" t="s">
        <v>22</v>
      </c>
      <c r="H37" s="10" t="s">
        <v>22</v>
      </c>
      <c r="I37" s="11">
        <v>105</v>
      </c>
      <c r="J37" s="12">
        <v>65</v>
      </c>
      <c r="K37" s="13"/>
      <c r="M37">
        <f>SUM(MWFifteenA51546912151821242730333639691518212427303336[[#This Row],[Mon]:[Sun]])/7</f>
        <v>39.285714285714285</v>
      </c>
      <c r="N37">
        <f>MWFifteenA51546912151821242730333639691518212427303336[[#This Row],[Mileage]]-M37</f>
        <v>25.714285714285715</v>
      </c>
    </row>
    <row r="38" spans="1:14" ht="21" customHeight="1">
      <c r="A38" s="7" t="s">
        <v>58</v>
      </c>
      <c r="B38" s="8">
        <v>2</v>
      </c>
      <c r="C38" s="9" t="s">
        <v>59</v>
      </c>
      <c r="D38" s="10" t="s">
        <v>13</v>
      </c>
      <c r="E38" s="10">
        <v>50</v>
      </c>
      <c r="F38" s="10" t="s">
        <v>18</v>
      </c>
      <c r="G38" s="10" t="s">
        <v>13</v>
      </c>
      <c r="H38" s="10">
        <v>45</v>
      </c>
      <c r="I38" s="11">
        <v>85</v>
      </c>
      <c r="J38" s="12">
        <v>55</v>
      </c>
      <c r="K38" s="13"/>
      <c r="M38">
        <f>SUM(MWFifteenA51546912151821242730333639691518212427303336[[#This Row],[Mon]:[Sun]])/7</f>
        <v>25.714285714285715</v>
      </c>
      <c r="N38">
        <f>MWFifteenA51546912151821242730333639691518212427303336[[#This Row],[Mileage]]-M38</f>
        <v>29.285714285714285</v>
      </c>
    </row>
    <row r="39" spans="1:14" ht="21" customHeight="1">
      <c r="A39" s="31" t="s">
        <v>60</v>
      </c>
      <c r="B39" s="8" t="s">
        <v>20</v>
      </c>
      <c r="C39" s="9">
        <v>55</v>
      </c>
      <c r="D39" s="10" t="s">
        <v>13</v>
      </c>
      <c r="E39" s="10">
        <v>50</v>
      </c>
      <c r="F39" s="10">
        <v>45</v>
      </c>
      <c r="G39" s="10">
        <v>30</v>
      </c>
      <c r="H39" s="10" t="s">
        <v>22</v>
      </c>
      <c r="I39" s="11">
        <v>85</v>
      </c>
      <c r="J39" s="12">
        <v>55</v>
      </c>
      <c r="K39" s="13" t="s">
        <v>15</v>
      </c>
      <c r="M39">
        <f>SUM(MWFifteenA51546912151821242730333639691518212427303336[[#This Row],[Mon]:[Sun]])/7</f>
        <v>37.857142857142854</v>
      </c>
      <c r="N39">
        <f>MWFifteenA51546912151821242730333639691518212427303336[[#This Row],[Mileage]]-M39</f>
        <v>17.142857142857146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75</v>
      </c>
      <c r="F40" s="10">
        <v>70</v>
      </c>
      <c r="G40" s="10">
        <v>35</v>
      </c>
      <c r="H40" s="10" t="s">
        <v>22</v>
      </c>
      <c r="I40" s="11">
        <v>110</v>
      </c>
      <c r="J40" s="12">
        <v>70</v>
      </c>
      <c r="K40" s="13"/>
      <c r="M40">
        <f>SUM(MWFifteenA51546912151821242730333639691518212427303336[[#This Row],[Mon]:[Sun]])/7</f>
        <v>41.428571428571431</v>
      </c>
      <c r="N40">
        <f>MWFifteenA51546912151821242730333639691518212427303336[[#This Row],[Mileage]]-M40</f>
        <v>28.571428571428569</v>
      </c>
    </row>
    <row r="41" spans="1:14" ht="21" customHeight="1">
      <c r="A41" s="34" t="s">
        <v>63</v>
      </c>
      <c r="B41" s="11" t="s">
        <v>20</v>
      </c>
      <c r="C41" s="9">
        <v>55</v>
      </c>
      <c r="D41" s="10" t="s">
        <v>13</v>
      </c>
      <c r="E41" s="10">
        <v>50</v>
      </c>
      <c r="F41" s="10">
        <v>45</v>
      </c>
      <c r="G41" s="10">
        <v>30</v>
      </c>
      <c r="H41" s="10" t="s">
        <v>22</v>
      </c>
      <c r="I41" s="11">
        <v>85</v>
      </c>
      <c r="J41" s="12">
        <v>55</v>
      </c>
      <c r="K41" s="13"/>
      <c r="M41">
        <f>SUM(MWFifteenA51546912151821242730333639691518212427303336[[#This Row],[Mon]:[Sun]])/7</f>
        <v>37.857142857142854</v>
      </c>
      <c r="N41">
        <f>MWFifteenA51546912151821242730333639691518212427303336[[#This Row],[Mileage]]-M41</f>
        <v>17.142857142857146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65</v>
      </c>
      <c r="F42" s="10">
        <v>30</v>
      </c>
      <c r="G42" s="10" t="s">
        <v>13</v>
      </c>
      <c r="H42" s="10">
        <v>60</v>
      </c>
      <c r="I42" s="11">
        <v>105</v>
      </c>
      <c r="J42" s="12">
        <v>65</v>
      </c>
      <c r="K42" s="13"/>
      <c r="M42">
        <f>SUM(MWFifteenA51546912151821242730333639691518212427303336[[#This Row],[Mon]:[Sun]])/7</f>
        <v>47.857142857142854</v>
      </c>
      <c r="N42">
        <f>MWFifteenA51546912151821242730333639691518212427303336[[#This Row],[Mileage]]-M42</f>
        <v>17.142857142857146</v>
      </c>
    </row>
    <row r="43" spans="1:14" ht="21" customHeight="1">
      <c r="A43" s="16" t="s">
        <v>65</v>
      </c>
      <c r="B43" s="11"/>
      <c r="C43" s="9">
        <v>75</v>
      </c>
      <c r="D43" s="10" t="s">
        <v>13</v>
      </c>
      <c r="E43" s="10">
        <v>65</v>
      </c>
      <c r="F43" s="10">
        <v>60</v>
      </c>
      <c r="G43" s="10">
        <v>30</v>
      </c>
      <c r="H43" s="10" t="s">
        <v>22</v>
      </c>
      <c r="I43" s="11">
        <v>105</v>
      </c>
      <c r="J43" s="12">
        <v>65</v>
      </c>
      <c r="K43" s="13"/>
      <c r="M43">
        <f>SUM(MWFifteenA51546912151821242730333639691518212427303336[[#This Row],[Mon]:[Sun]])/7</f>
        <v>47.857142857142854</v>
      </c>
      <c r="N43">
        <f>MWFifteenA51546912151821242730333639691518212427303336[[#This Row],[Mileage]]-M43</f>
        <v>17.142857142857146</v>
      </c>
    </row>
    <row r="44" spans="1:14" ht="21" customHeight="1">
      <c r="A44" s="15" t="s">
        <v>66</v>
      </c>
      <c r="B44" s="11"/>
      <c r="C44" s="9" t="s">
        <v>106</v>
      </c>
      <c r="D44" s="10" t="s">
        <v>13</v>
      </c>
      <c r="E44" s="10">
        <v>80</v>
      </c>
      <c r="F44" s="10">
        <v>40</v>
      </c>
      <c r="G44" s="10" t="s">
        <v>13</v>
      </c>
      <c r="H44" s="10">
        <v>75</v>
      </c>
      <c r="I44" s="11">
        <v>120</v>
      </c>
      <c r="J44" s="12">
        <v>75</v>
      </c>
      <c r="K44" s="13"/>
      <c r="M44">
        <f>SUM(MWFifteenA51546912151821242730333639691518212427303336[[#This Row],[Mon]:[Sun]])/7</f>
        <v>45</v>
      </c>
      <c r="N44">
        <f>MWFifteenA51546912151821242730333639691518212427303336[[#This Row],[Mileage]]-M44</f>
        <v>30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75</v>
      </c>
      <c r="F45" s="10">
        <v>70</v>
      </c>
      <c r="G45" s="10">
        <v>35</v>
      </c>
      <c r="H45" s="10" t="s">
        <v>22</v>
      </c>
      <c r="I45" s="11">
        <v>110</v>
      </c>
      <c r="J45" s="12">
        <v>70</v>
      </c>
      <c r="K45" s="13"/>
      <c r="M45">
        <f>SUM(MWFifteenA51546912151821242730333639691518212427303336[[#This Row],[Mon]:[Sun]])/7</f>
        <v>41.428571428571431</v>
      </c>
      <c r="N45">
        <f>MWFifteenA51546912151821242730333639691518212427303336[[#This Row],[Mileage]]-M45</f>
        <v>28.571428571428569</v>
      </c>
    </row>
    <row r="46" spans="1:14" ht="21" customHeight="1">
      <c r="A46" s="7" t="s">
        <v>68</v>
      </c>
      <c r="B46" s="11"/>
      <c r="C46" s="9">
        <v>50</v>
      </c>
      <c r="D46" s="10" t="s">
        <v>13</v>
      </c>
      <c r="E46" s="10">
        <v>35</v>
      </c>
      <c r="F46" s="10">
        <v>30</v>
      </c>
      <c r="G46" s="10" t="s">
        <v>22</v>
      </c>
      <c r="H46" s="10" t="s">
        <v>22</v>
      </c>
      <c r="I46" s="10">
        <v>80</v>
      </c>
      <c r="J46" s="12">
        <v>50</v>
      </c>
      <c r="K46" s="13"/>
      <c r="M46">
        <f>SUM(MWFifteenA51546912151821242730333639691518212427303336[[#This Row],[Mon]:[Sun]])/7</f>
        <v>27.857142857142858</v>
      </c>
      <c r="N46">
        <f>MWFifteenA51546912151821242730333639691518212427303336[[#This Row],[Mileage]]-M46</f>
        <v>22.142857142857142</v>
      </c>
    </row>
    <row r="47" spans="1:14" ht="21" customHeight="1">
      <c r="A47" s="7" t="s">
        <v>69</v>
      </c>
      <c r="B47" s="11"/>
      <c r="C47" s="9">
        <v>75</v>
      </c>
      <c r="D47" s="10" t="s">
        <v>13</v>
      </c>
      <c r="E47" s="10">
        <v>65</v>
      </c>
      <c r="F47" s="10">
        <v>30</v>
      </c>
      <c r="G47" s="10" t="s">
        <v>13</v>
      </c>
      <c r="H47" s="10">
        <v>60</v>
      </c>
      <c r="I47" s="11">
        <v>105</v>
      </c>
      <c r="J47" s="12">
        <v>65</v>
      </c>
      <c r="K47" s="13"/>
      <c r="M47">
        <f>SUM(MWFifteenA51546912151821242730333639691518212427303336[[#This Row],[Mon]:[Sun]])/7</f>
        <v>47.857142857142854</v>
      </c>
      <c r="N47">
        <f>MWFifteenA51546912151821242730333639691518212427303336[[#This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55</v>
      </c>
      <c r="D48" s="10" t="s">
        <v>13</v>
      </c>
      <c r="E48" s="10">
        <v>50</v>
      </c>
      <c r="F48" s="10" t="s">
        <v>104</v>
      </c>
      <c r="G48" s="10">
        <v>30</v>
      </c>
      <c r="H48" s="10" t="s">
        <v>36</v>
      </c>
      <c r="I48" s="11">
        <v>85</v>
      </c>
      <c r="J48" s="12">
        <v>55</v>
      </c>
      <c r="K48" s="13"/>
      <c r="M48">
        <f>SUM(MWFifteenA51546912151821242730333639691518212427303336[[#This Row],[Mon]:[Sun]])/7</f>
        <v>31.428571428571427</v>
      </c>
      <c r="N48">
        <f>MWFifteenA51546912151821242730333639691518212427303336[[#This Row],[Mileage]]-M48</f>
        <v>23.571428571428573</v>
      </c>
    </row>
    <row r="49" spans="1:14" ht="21" customHeight="1">
      <c r="A49" s="16" t="s">
        <v>71</v>
      </c>
      <c r="B49" s="11"/>
      <c r="C49" s="9">
        <v>55</v>
      </c>
      <c r="D49" s="10" t="s">
        <v>13</v>
      </c>
      <c r="E49" s="10">
        <v>50</v>
      </c>
      <c r="F49" s="10">
        <v>30</v>
      </c>
      <c r="G49" s="10" t="s">
        <v>13</v>
      </c>
      <c r="H49" s="10">
        <v>45</v>
      </c>
      <c r="I49" s="11">
        <v>85</v>
      </c>
      <c r="J49" s="12">
        <v>55</v>
      </c>
      <c r="K49" s="13"/>
      <c r="M49">
        <f>SUM(MWFifteenA51546912151821242730333639691518212427303336[[#This Row],[Mon]:[Sun]])/7</f>
        <v>37.857142857142854</v>
      </c>
      <c r="N49">
        <f>MWFifteenA51546912151821242730333639691518212427303336[[#This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65</v>
      </c>
      <c r="D50" s="10" t="s">
        <v>13</v>
      </c>
      <c r="E50" s="10">
        <v>55</v>
      </c>
      <c r="F50" s="10" t="s">
        <v>18</v>
      </c>
      <c r="G50" s="10" t="s">
        <v>13</v>
      </c>
      <c r="H50" s="10">
        <v>55</v>
      </c>
      <c r="I50" s="11">
        <v>95</v>
      </c>
      <c r="J50" s="12">
        <v>60</v>
      </c>
      <c r="K50" s="13"/>
      <c r="M50">
        <f>SUM(MWFifteenA51546912151821242730333639691518212427303336[[#This Row],[Mon]:[Sun]])/7</f>
        <v>38.571428571428569</v>
      </c>
      <c r="N50">
        <f>MWFifteenA51546912151821242730333639691518212427303336[[#This Row],[Mileage]]-M50</f>
        <v>21.428571428571431</v>
      </c>
    </row>
    <row r="51" spans="1:14" ht="21" customHeight="1">
      <c r="A51" s="15" t="s">
        <v>73</v>
      </c>
      <c r="B51" s="8"/>
      <c r="C51" s="9">
        <v>75</v>
      </c>
      <c r="D51" s="10" t="s">
        <v>13</v>
      </c>
      <c r="E51" s="10">
        <v>65</v>
      </c>
      <c r="F51" s="10">
        <v>60</v>
      </c>
      <c r="G51" s="10">
        <v>30</v>
      </c>
      <c r="H51" s="10" t="s">
        <v>22</v>
      </c>
      <c r="I51" s="11">
        <v>105</v>
      </c>
      <c r="J51" s="12">
        <v>65</v>
      </c>
      <c r="K51" s="13"/>
      <c r="M51">
        <f>SUM(MWFifteenA51546912151821242730333639691518212427303336[[#This Row],[Mon]:[Sun]])/7</f>
        <v>47.857142857142854</v>
      </c>
      <c r="N51">
        <f>MWFifteenA51546912151821242730333639691518212427303336[[#This Row],[Mileage]]-M51</f>
        <v>17.142857142857146</v>
      </c>
    </row>
    <row r="52" spans="1:14" ht="21" customHeight="1">
      <c r="A52" s="7" t="s">
        <v>74</v>
      </c>
      <c r="B52" s="8" t="s">
        <v>20</v>
      </c>
      <c r="C52" s="9" t="s">
        <v>62</v>
      </c>
      <c r="D52" s="10" t="s">
        <v>13</v>
      </c>
      <c r="E52" s="10">
        <v>75</v>
      </c>
      <c r="F52" s="10">
        <v>35</v>
      </c>
      <c r="G52" s="10" t="s">
        <v>13</v>
      </c>
      <c r="H52" s="10">
        <v>70</v>
      </c>
      <c r="I52" s="11">
        <v>110</v>
      </c>
      <c r="J52" s="12">
        <v>70</v>
      </c>
      <c r="K52" s="13"/>
      <c r="M52">
        <f>SUM(MWFifteenA51546912151821242730333639691518212427303336[[#This Row],[Mon]:[Sun]])/7</f>
        <v>41.428571428571431</v>
      </c>
      <c r="N52">
        <f>MWFifteenA51546912151821242730333639691518212427303336[[#This Row],[Mileage]]-M52</f>
        <v>28.571428571428569</v>
      </c>
    </row>
    <row r="53" spans="1:14" ht="36" customHeight="1">
      <c r="A53" s="105" t="s">
        <v>46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102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62</v>
      </c>
      <c r="D55" s="10" t="s">
        <v>13</v>
      </c>
      <c r="E55" s="10">
        <v>75</v>
      </c>
      <c r="F55" s="10">
        <v>35</v>
      </c>
      <c r="G55" s="10" t="s">
        <v>13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SUM(MWFifteenB5255710131619222528313437407101619222528313437[[#This Row],[Mon]:[Sun]]/7)</f>
        <v>#VALUE!</v>
      </c>
      <c r="N55" t="e">
        <f>MWFifteenB5255710131619222528313437407101619222528313437[[#This Row],[Mileage]]-M55</f>
        <v>#VALUE!</v>
      </c>
    </row>
    <row r="56" spans="1:14" ht="21" customHeight="1">
      <c r="A56" s="21" t="s">
        <v>76</v>
      </c>
      <c r="B56" s="8"/>
      <c r="C56" s="9">
        <v>55</v>
      </c>
      <c r="D56" s="10" t="s">
        <v>13</v>
      </c>
      <c r="E56" s="10">
        <v>50</v>
      </c>
      <c r="F56" s="10">
        <v>30</v>
      </c>
      <c r="G56" s="10" t="s">
        <v>22</v>
      </c>
      <c r="H56" s="10">
        <v>45</v>
      </c>
      <c r="I56" s="11">
        <v>85</v>
      </c>
      <c r="J56" s="12">
        <v>55</v>
      </c>
      <c r="K56" s="13" t="s">
        <v>15</v>
      </c>
      <c r="M56" t="e" cm="1">
        <f t="array" ref="M56">SUM(MWFifteenB5255710131619222528313437407101619222528313437[[#This Row],[Mon]:[Sun]]/7)</f>
        <v>#VALUE!</v>
      </c>
      <c r="N56" t="e">
        <f>MWFifteenB5255710131619222528313437407101619222528313437[[#This Row],[Mileage]]-M56</f>
        <v>#VALUE!</v>
      </c>
    </row>
    <row r="57" spans="1:14" ht="21" customHeight="1">
      <c r="A57" s="14" t="s">
        <v>77</v>
      </c>
      <c r="B57" s="35"/>
      <c r="C57" s="9" t="s">
        <v>62</v>
      </c>
      <c r="D57" s="10" t="s">
        <v>13</v>
      </c>
      <c r="E57" s="10">
        <v>75</v>
      </c>
      <c r="F57" s="10">
        <v>70</v>
      </c>
      <c r="G57" s="10">
        <v>35</v>
      </c>
      <c r="H57" s="10" t="s">
        <v>22</v>
      </c>
      <c r="I57" s="11">
        <v>110</v>
      </c>
      <c r="J57" s="12">
        <v>70</v>
      </c>
      <c r="K57" s="13"/>
      <c r="M57" t="e" cm="1">
        <f t="array" ref="M57">SUM(MWFifteenB5255710131619222528313437407101619222528313437[[#This Row],[Mon]:[Sun]]/7)</f>
        <v>#VALUE!</v>
      </c>
      <c r="N57" t="e">
        <f>MWFifteenB5255710131619222528313437407101619222528313437[[#This Row],[Mileage]]-M57</f>
        <v>#VALUE!</v>
      </c>
    </row>
    <row r="58" spans="1:14" ht="21" customHeight="1">
      <c r="A58" s="7" t="s">
        <v>78</v>
      </c>
      <c r="B58" s="8"/>
      <c r="C58" s="9">
        <v>50</v>
      </c>
      <c r="D58" s="10" t="s">
        <v>13</v>
      </c>
      <c r="E58" s="10">
        <v>35</v>
      </c>
      <c r="F58" s="10">
        <v>30</v>
      </c>
      <c r="G58" s="10" t="s">
        <v>22</v>
      </c>
      <c r="H58" s="10" t="s">
        <v>22</v>
      </c>
      <c r="I58" s="10">
        <v>80</v>
      </c>
      <c r="J58" s="12">
        <v>50</v>
      </c>
      <c r="K58" s="13"/>
      <c r="M58" t="e" cm="1">
        <f t="array" ref="M58">SUM(MWFifteenB5255710131619222528313437407101619222528313437[[#This Row],[Mon]:[Sun]]/7)</f>
        <v>#VALUE!</v>
      </c>
      <c r="N58" t="e">
        <f>MWFifteenB5255710131619222528313437407101619222528313437[[#This Row],[Mileage]]-M58</f>
        <v>#VALUE!</v>
      </c>
    </row>
    <row r="59" spans="1:14" ht="21" customHeight="1">
      <c r="A59" s="7" t="s">
        <v>79</v>
      </c>
      <c r="B59" s="8" t="s">
        <v>20</v>
      </c>
      <c r="C59" s="9">
        <v>50</v>
      </c>
      <c r="D59" s="10" t="s">
        <v>13</v>
      </c>
      <c r="E59" s="10">
        <v>35</v>
      </c>
      <c r="F59" s="10">
        <v>30</v>
      </c>
      <c r="G59" s="10" t="s">
        <v>22</v>
      </c>
      <c r="H59" s="10" t="s">
        <v>22</v>
      </c>
      <c r="I59" s="10">
        <v>80</v>
      </c>
      <c r="J59" s="12">
        <v>50</v>
      </c>
      <c r="K59" s="13"/>
      <c r="M59" t="e" cm="1">
        <f t="array" ref="M59">SUM(MWFifteenB5255710131619222528313437407101619222528313437[[#This Row],[Mon]:[Sun]]/7)</f>
        <v>#VALUE!</v>
      </c>
      <c r="N59" t="e">
        <f>MWFifteenB5255710131619222528313437407101619222528313437[[#This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75</v>
      </c>
      <c r="D60" s="10" t="s">
        <v>13</v>
      </c>
      <c r="E60" s="10">
        <v>65</v>
      </c>
      <c r="F60" s="10">
        <v>30</v>
      </c>
      <c r="G60" s="10" t="s">
        <v>13</v>
      </c>
      <c r="H60" s="10">
        <v>60</v>
      </c>
      <c r="I60" s="11">
        <v>105</v>
      </c>
      <c r="J60" s="12">
        <v>65</v>
      </c>
      <c r="K60" s="13"/>
      <c r="M60" t="e" cm="1">
        <f t="array" ref="M60">SUM(MWFifteenB5255710131619222528313437407101619222528313437[[#This Row],[Mon]:[Sun]]/7)</f>
        <v>#VALUE!</v>
      </c>
      <c r="N60" t="e">
        <f>MWFifteenB5255710131619222528313437407101619222528313437[[#This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13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SUM(MWFifteenB5255710131619222528313437407101619222528313437[[#This Row],[Mon]:[Sun]]/7)</f>
        <v>#VALUE!</v>
      </c>
      <c r="N61" t="e">
        <f>MWFifteenB5255710131619222528313437407101619222528313437[[#This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83</v>
      </c>
      <c r="M62" t="e" cm="1">
        <f t="array" ref="M62">SUM(MWFifteenB5255710131619222528313437407101619222528313437[[#This Row],[Mon]:[Sun]]/7)</f>
        <v>#VALUE!</v>
      </c>
      <c r="N62" t="e">
        <f>MWFifteenB5255710131619222528313437407101619222528313437[[#This Row],[Mileage]]-M62</f>
        <v>#VALUE!</v>
      </c>
    </row>
    <row r="63" spans="1:14" ht="21" customHeight="1">
      <c r="A63" s="7" t="s">
        <v>84</v>
      </c>
      <c r="B63" s="11"/>
      <c r="C63" s="9" t="s">
        <v>106</v>
      </c>
      <c r="D63" s="10" t="s">
        <v>13</v>
      </c>
      <c r="E63" s="10">
        <v>80</v>
      </c>
      <c r="F63" s="10">
        <v>40</v>
      </c>
      <c r="G63" s="10" t="s">
        <v>13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SUM(MWFifteenB5255710131619222528313437407101619222528313437[[#This Row],[Mon]:[Sun]]/7)</f>
        <v>#VALUE!</v>
      </c>
      <c r="N63" t="e">
        <f>MWFifteenB5255710131619222528313437407101619222528313437[[#This Row],[Mileage]]-M63</f>
        <v>#VALUE!</v>
      </c>
    </row>
    <row r="64" spans="1:14" ht="21" customHeight="1">
      <c r="A64" s="19" t="s">
        <v>85</v>
      </c>
      <c r="B64" s="11"/>
      <c r="C64" s="9" t="s">
        <v>106</v>
      </c>
      <c r="D64" s="10" t="s">
        <v>13</v>
      </c>
      <c r="E64" s="10">
        <v>80</v>
      </c>
      <c r="F64" s="10">
        <v>40</v>
      </c>
      <c r="G64" s="10" t="s">
        <v>13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SUM(MWFifteenB5255710131619222528313437407101619222528313437[[#This Row],[Mon]:[Sun]]/7)</f>
        <v>#VALUE!</v>
      </c>
      <c r="N64" t="e">
        <f>MWFifteenB5255710131619222528313437407101619222528313437[[#This Row],[Mileage]]-M64</f>
        <v>#VALUE!</v>
      </c>
    </row>
    <row r="65" spans="1:14" ht="21" customHeight="1">
      <c r="A65" s="21" t="s">
        <v>86</v>
      </c>
      <c r="B65" s="11"/>
      <c r="C65" s="9">
        <v>65</v>
      </c>
      <c r="D65" s="10" t="s">
        <v>13</v>
      </c>
      <c r="E65" s="10">
        <v>55</v>
      </c>
      <c r="F65" s="10">
        <v>55</v>
      </c>
      <c r="G65" s="10">
        <v>30</v>
      </c>
      <c r="H65" s="10" t="s">
        <v>22</v>
      </c>
      <c r="I65" s="11">
        <v>95</v>
      </c>
      <c r="J65" s="12">
        <v>60</v>
      </c>
      <c r="K65" s="13"/>
      <c r="M65" t="e" cm="1">
        <f t="array" ref="M65">SUM(MWFifteenB5255710131619222528313437407101619222528313437[[#This Row],[Mon]:[Sun]]/7)</f>
        <v>#VALUE!</v>
      </c>
      <c r="N65" t="e">
        <f>MWFifteenB5255710131619222528313437407101619222528313437[[#This Row],[Mileage]]-M65</f>
        <v>#VALUE!</v>
      </c>
    </row>
    <row r="66" spans="1:14" ht="21" customHeight="1">
      <c r="A66" s="16" t="s">
        <v>87</v>
      </c>
      <c r="B66" s="11"/>
      <c r="C66" s="9" t="s">
        <v>106</v>
      </c>
      <c r="D66" s="10" t="s">
        <v>13</v>
      </c>
      <c r="E66" s="10">
        <v>80</v>
      </c>
      <c r="F66" s="10">
        <v>40</v>
      </c>
      <c r="G66" s="10" t="s">
        <v>13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SUM(MWFifteenB5255710131619222528313437407101619222528313437[[#This Row],[Mon]:[Sun]]/7)</f>
        <v>#VALUE!</v>
      </c>
      <c r="N66" t="e">
        <f>MWFifteenB5255710131619222528313437407101619222528313437[[#This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13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SUM(MWFifteenB5255710131619222528313437407101619222528313437[[#This Row],[Mon]:[Sun]]/7)</f>
        <v>#VALUE!</v>
      </c>
      <c r="N67" t="e">
        <f>MWFifteenB5255710131619222528313437407101619222528313437[[#This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13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SUM(MWFifteenB5255710131619222528313437407101619222528313437[[#This Row],[Mon]:[Sun]]/7)</f>
        <v>#VALUE!</v>
      </c>
      <c r="N68" t="e">
        <f>MWFifteenB5255710131619222528313437407101619222528313437[[#This Row],[Mileage]]-M68</f>
        <v>#VALUE!</v>
      </c>
    </row>
    <row r="69" spans="1:14" ht="21" customHeight="1">
      <c r="A69" s="7" t="s">
        <v>90</v>
      </c>
      <c r="B69" s="11"/>
      <c r="C69" s="9">
        <v>40</v>
      </c>
      <c r="D69" s="10" t="s">
        <v>13</v>
      </c>
      <c r="E69" s="10">
        <v>30</v>
      </c>
      <c r="F69" s="10">
        <v>25</v>
      </c>
      <c r="G69" s="10" t="s">
        <v>13</v>
      </c>
      <c r="H69" s="10">
        <v>30</v>
      </c>
      <c r="I69" s="11">
        <v>70</v>
      </c>
      <c r="J69" s="12">
        <v>45</v>
      </c>
      <c r="K69" s="13" t="s">
        <v>15</v>
      </c>
      <c r="M69" t="e" cm="1">
        <f t="array" ref="M69">SUM(MWFifteenB5255710131619222528313437407101619222528313437[[#This Row],[Mon]:[Sun]]/7)</f>
        <v>#VALUE!</v>
      </c>
      <c r="N69" t="e">
        <f>MWFifteenB5255710131619222528313437407101619222528313437[[#This Row],[Mileage]]-M69</f>
        <v>#VALUE!</v>
      </c>
    </row>
    <row r="70" spans="1:14" ht="21" customHeight="1">
      <c r="A70" s="16" t="s">
        <v>92</v>
      </c>
      <c r="B70" s="11"/>
      <c r="C70" s="9" t="s">
        <v>106</v>
      </c>
      <c r="D70" s="10" t="s">
        <v>13</v>
      </c>
      <c r="E70" s="10">
        <v>80</v>
      </c>
      <c r="F70" s="10">
        <v>40</v>
      </c>
      <c r="G70" s="10" t="s">
        <v>13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SUM(MWFifteenB5255710131619222528313437407101619222528313437[[#This Row],[Mon]:[Sun]]/7)</f>
        <v>#VALUE!</v>
      </c>
      <c r="N70" t="e">
        <f>MWFifteenB5255710131619222528313437407101619222528313437[[#This Row],[Mileage]]-M70</f>
        <v>#VALUE!</v>
      </c>
    </row>
    <row r="71" spans="1:14" ht="21" customHeight="1">
      <c r="A71" s="21" t="s">
        <v>93</v>
      </c>
      <c r="B71" s="11"/>
      <c r="C71" s="9">
        <v>65</v>
      </c>
      <c r="D71" s="10" t="s">
        <v>13</v>
      </c>
      <c r="E71" s="10">
        <v>55</v>
      </c>
      <c r="F71" s="10">
        <v>30</v>
      </c>
      <c r="G71" s="10" t="s">
        <v>13</v>
      </c>
      <c r="H71" s="10">
        <v>55</v>
      </c>
      <c r="I71" s="11">
        <v>95</v>
      </c>
      <c r="J71" s="12">
        <v>60</v>
      </c>
      <c r="K71" s="13"/>
      <c r="M71" t="e" cm="1">
        <f t="array" ref="M71">SUM(MWFifteenB5255710131619222528313437407101619222528313437[[#This Row],[Mon]:[Sun]]/7)</f>
        <v>#VALUE!</v>
      </c>
      <c r="N71" t="e">
        <f>MWFifteenB5255710131619222528313437407101619222528313437[[#This Row],[Mileage]]-M71</f>
        <v>#VALUE!</v>
      </c>
    </row>
    <row r="72" spans="1:14" ht="21" customHeight="1">
      <c r="A72" s="7" t="s">
        <v>94</v>
      </c>
      <c r="B72" s="11"/>
      <c r="C72" s="9" t="s">
        <v>62</v>
      </c>
      <c r="D72" s="10" t="s">
        <v>13</v>
      </c>
      <c r="E72" s="10">
        <v>75</v>
      </c>
      <c r="F72" s="10">
        <v>35</v>
      </c>
      <c r="G72" s="10" t="s">
        <v>13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SUM(MWFifteenB5255710131619222528313437407101619222528313437[[#This Row],[Mon]:[Sun]]/7)</f>
        <v>#VALUE!</v>
      </c>
      <c r="N72" t="e">
        <f>MWFifteenB5255710131619222528313437407101619222528313437[[#This Row],[Mileage]]-M72</f>
        <v>#VALUE!</v>
      </c>
    </row>
    <row r="73" spans="1:14" ht="21" customHeight="1">
      <c r="A73" s="7" t="s">
        <v>95</v>
      </c>
      <c r="B73" s="11"/>
      <c r="C73" s="9">
        <v>75</v>
      </c>
      <c r="D73" s="10" t="s">
        <v>13</v>
      </c>
      <c r="E73" s="10">
        <v>65</v>
      </c>
      <c r="F73" s="10">
        <v>60</v>
      </c>
      <c r="G73" s="10">
        <v>30</v>
      </c>
      <c r="H73" s="10" t="s">
        <v>22</v>
      </c>
      <c r="I73" s="11">
        <v>105</v>
      </c>
      <c r="J73" s="12">
        <v>65</v>
      </c>
      <c r="K73" s="13"/>
      <c r="M73" t="e" cm="1">
        <f t="array" ref="M73">SUM(MWFifteenB5255710131619222528313437407101619222528313437[[#This Row],[Mon]:[Sun]]/7)</f>
        <v>#VALUE!</v>
      </c>
      <c r="N73" t="e">
        <f>MWFifteenB5255710131619222528313437407101619222528313437[[#This Row],[Mileage]]-M73</f>
        <v>#VALUE!</v>
      </c>
    </row>
    <row r="74" spans="1:14" ht="21" customHeight="1">
      <c r="A74" s="37" t="s">
        <v>96</v>
      </c>
      <c r="B74" s="11"/>
      <c r="C74" s="9">
        <v>40</v>
      </c>
      <c r="D74" s="10" t="s">
        <v>13</v>
      </c>
      <c r="E74" s="10">
        <v>30</v>
      </c>
      <c r="F74" s="10">
        <v>30</v>
      </c>
      <c r="G74" s="10">
        <v>25</v>
      </c>
      <c r="H74" s="10" t="s">
        <v>22</v>
      </c>
      <c r="I74" s="11">
        <v>70</v>
      </c>
      <c r="J74" s="12">
        <v>45</v>
      </c>
      <c r="K74" s="13"/>
      <c r="M74" t="e" cm="1">
        <f t="array" ref="M74">SUM(MWFifteenB5255710131619222528313437407101619222528313437[[#This Row],[Mon]:[Sun]]/7)</f>
        <v>#VALUE!</v>
      </c>
      <c r="N74" t="e">
        <f>MWFifteenB5255710131619222528313437407101619222528313437[[#This Row],[Mileage]]-M74</f>
        <v>#VALUE!</v>
      </c>
    </row>
    <row r="75" spans="1:14" ht="21" customHeight="1">
      <c r="A75" s="15" t="s">
        <v>97</v>
      </c>
      <c r="B75" s="11"/>
      <c r="C75" s="9">
        <v>75</v>
      </c>
      <c r="D75" s="10" t="s">
        <v>13</v>
      </c>
      <c r="E75" s="10">
        <v>65</v>
      </c>
      <c r="F75" s="10">
        <v>30</v>
      </c>
      <c r="G75" s="10" t="s">
        <v>22</v>
      </c>
      <c r="H75" s="10" t="s">
        <v>22</v>
      </c>
      <c r="I75" s="11">
        <v>105</v>
      </c>
      <c r="J75" s="12">
        <v>65</v>
      </c>
      <c r="K75" s="13"/>
      <c r="M75" t="e" cm="1">
        <f t="array" ref="M75">SUM(MWFifteenB5255710131619222528313437407101619222528313437[[#This Row],[Mon]:[Sun]]/7)</f>
        <v>#VALUE!</v>
      </c>
      <c r="N75" t="e">
        <f>MWFifteenB5255710131619222528313437407101619222528313437[[#This Row],[Mileage]]-M75</f>
        <v>#VALUE!</v>
      </c>
    </row>
    <row r="76" spans="1:14" ht="21" customHeight="1">
      <c r="A76" s="15" t="s">
        <v>98</v>
      </c>
      <c r="B76" s="38"/>
      <c r="C76" s="9">
        <v>65</v>
      </c>
      <c r="D76" s="10" t="s">
        <v>13</v>
      </c>
      <c r="E76" s="10">
        <v>55</v>
      </c>
      <c r="F76" s="10">
        <v>30</v>
      </c>
      <c r="G76" s="10" t="s">
        <v>22</v>
      </c>
      <c r="H76" s="10" t="s">
        <v>22</v>
      </c>
      <c r="I76" s="11">
        <v>95</v>
      </c>
      <c r="J76" s="12">
        <v>60</v>
      </c>
      <c r="K76" s="13"/>
      <c r="M76" t="e" cm="1">
        <f t="array" ref="M76">SUM(MWFifteenB5255710131619222528313437407101619222528313437[[#This Row],[Mon]:[Sun]]/7)</f>
        <v>#VALUE!</v>
      </c>
      <c r="N76" t="e">
        <f>MWFifteenB5255710131619222528313437407101619222528313437[[#This Row],[Mileage]]-M76</f>
        <v>#VALUE!</v>
      </c>
    </row>
    <row r="77" spans="1:14" ht="21" customHeight="1">
      <c r="A77" s="7" t="s">
        <v>99</v>
      </c>
      <c r="B77" s="11"/>
      <c r="C77" s="9">
        <v>55</v>
      </c>
      <c r="D77" s="10" t="s">
        <v>13</v>
      </c>
      <c r="E77" s="10">
        <v>50</v>
      </c>
      <c r="F77" s="10">
        <v>30</v>
      </c>
      <c r="G77" s="10" t="s">
        <v>13</v>
      </c>
      <c r="H77" s="10">
        <v>45</v>
      </c>
      <c r="I77" s="11">
        <v>85</v>
      </c>
      <c r="J77" s="12">
        <v>55</v>
      </c>
      <c r="K77" s="13" t="s">
        <v>15</v>
      </c>
      <c r="M77" t="e" cm="1">
        <f t="array" ref="M77">SUM(MWFifteenB5255710131619222528313437407101619222528313437[[#This Row],[Mon]:[Sun]]/7)</f>
        <v>#VALUE!</v>
      </c>
      <c r="N77" t="e">
        <f>MWFifteenB5255710131619222528313437407101619222528313437[[#This Row],[Mileage]]-M77</f>
        <v>#VALUE!</v>
      </c>
    </row>
    <row r="78" spans="1:14" ht="21" customHeight="1">
      <c r="A78" s="7" t="s">
        <v>100</v>
      </c>
      <c r="B78" s="8"/>
      <c r="C78" s="9">
        <v>65</v>
      </c>
      <c r="D78" s="10" t="s">
        <v>13</v>
      </c>
      <c r="E78" s="10">
        <v>55</v>
      </c>
      <c r="F78" s="10">
        <v>30</v>
      </c>
      <c r="G78" s="10" t="s">
        <v>13</v>
      </c>
      <c r="H78" s="10">
        <v>55</v>
      </c>
      <c r="I78" s="11">
        <v>95</v>
      </c>
      <c r="J78" s="12">
        <v>60</v>
      </c>
      <c r="K78" s="13"/>
      <c r="M78" t="e" cm="1">
        <f t="array" ref="M78">SUM(MWFifteenB5255710131619222528313437407101619222528313437[[#This Row],[Mon]:[Sun]]/7)</f>
        <v>#VALUE!</v>
      </c>
      <c r="N78" t="e">
        <f>MWFifteenB5255710131619222528313437407101619222528313437[[#This Row],[Mileage]]-M78</f>
        <v>#VALUE!</v>
      </c>
    </row>
    <row r="79" spans="1:14" ht="21" customHeight="1">
      <c r="A79" s="15" t="s">
        <v>101</v>
      </c>
      <c r="B79" s="8"/>
      <c r="C79" s="9">
        <v>55</v>
      </c>
      <c r="D79" s="10" t="s">
        <v>13</v>
      </c>
      <c r="E79" s="10">
        <v>50</v>
      </c>
      <c r="F79" s="10">
        <v>30</v>
      </c>
      <c r="G79" s="10" t="s">
        <v>13</v>
      </c>
      <c r="H79" s="10">
        <v>45</v>
      </c>
      <c r="I79" s="11">
        <v>85</v>
      </c>
      <c r="J79" s="12">
        <v>55</v>
      </c>
      <c r="K79" s="13"/>
      <c r="M79" t="e" cm="1">
        <f t="array" ref="M79">SUM(MWFifteenB5255710131619222528313437407101619222528313437[[#This Row],[Mon]:[Sun]]/7)</f>
        <v>#VALUE!</v>
      </c>
      <c r="N79" t="e">
        <f>MWFifteenB5255710131619222528313437407101619222528313437[[#This Row],[Mileage]]-M79</f>
        <v>#VALUE!</v>
      </c>
    </row>
    <row r="80" spans="1:14" ht="34.5" customHeight="1">
      <c r="A80" s="105" t="s">
        <v>46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47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BB3C-324D-415A-81D9-3C640761C285}">
  <dimension ref="A1:Q83"/>
  <sheetViews>
    <sheetView topLeftCell="A61" zoomScale="85" zoomScaleNormal="85" workbookViewId="0">
      <selection activeCell="G79" sqref="G79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107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 t="s">
        <v>13</v>
      </c>
      <c r="H2" s="10">
        <v>20</v>
      </c>
      <c r="I2" s="10">
        <v>25</v>
      </c>
      <c r="J2" s="12">
        <v>30</v>
      </c>
      <c r="K2" s="13" t="s">
        <v>15</v>
      </c>
      <c r="M2">
        <f>SUM(WWFifteen505358111417202326293235385814172023262932[[#This Row],[Mon]:[Sun]])/8</f>
        <v>8.75</v>
      </c>
      <c r="N2">
        <f>WWFifteen505358111417202326293235385814172023262932[[#This Row],[Mileage]]-M2</f>
        <v>21.25</v>
      </c>
    </row>
    <row r="3" spans="1:17" ht="21" customHeight="1">
      <c r="A3" s="7" t="s">
        <v>16</v>
      </c>
      <c r="B3" s="8"/>
      <c r="C3" s="9">
        <v>45</v>
      </c>
      <c r="D3" s="10" t="s">
        <v>13</v>
      </c>
      <c r="E3" s="10">
        <v>40</v>
      </c>
      <c r="F3" s="10" t="s">
        <v>18</v>
      </c>
      <c r="G3" s="10" t="s">
        <v>13</v>
      </c>
      <c r="H3" s="10">
        <v>40</v>
      </c>
      <c r="I3" s="10">
        <v>45</v>
      </c>
      <c r="J3" s="12">
        <v>40</v>
      </c>
      <c r="K3" s="13"/>
      <c r="M3">
        <f>SUM(WWFifteen505358111417202326293235385814172023262932[[#This Row],[Mon]:[Sun]])/8</f>
        <v>21.25</v>
      </c>
      <c r="N3">
        <f>WWFifteen505358111417202326293235385814172023262932[[#This Row],[Mileage]]-M3</f>
        <v>18.75</v>
      </c>
    </row>
    <row r="4" spans="1:17" ht="21" customHeight="1">
      <c r="A4" s="7" t="s">
        <v>17</v>
      </c>
      <c r="B4" s="8" t="s">
        <v>12</v>
      </c>
      <c r="C4" s="9">
        <v>55</v>
      </c>
      <c r="D4" s="10" t="s">
        <v>13</v>
      </c>
      <c r="E4" s="10">
        <v>50</v>
      </c>
      <c r="F4" s="10" t="s">
        <v>18</v>
      </c>
      <c r="G4" s="10" t="s">
        <v>13</v>
      </c>
      <c r="H4" s="10">
        <v>50</v>
      </c>
      <c r="I4" s="10">
        <v>55</v>
      </c>
      <c r="J4" s="12">
        <v>45</v>
      </c>
      <c r="K4" s="13"/>
      <c r="M4">
        <f>SUM(WWFifteen505358111417202326293235385814172023262932[[#This Row],[Mon]:[Sun]])/8</f>
        <v>26.25</v>
      </c>
      <c r="N4">
        <f>WWFifteen505358111417202326293235385814172023262932[[#This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75</v>
      </c>
      <c r="D5" s="10" t="s">
        <v>13</v>
      </c>
      <c r="E5" s="10">
        <v>70</v>
      </c>
      <c r="F5" s="10" t="s">
        <v>18</v>
      </c>
      <c r="G5" s="10" t="s">
        <v>13</v>
      </c>
      <c r="H5" s="10">
        <v>70</v>
      </c>
      <c r="I5" s="10">
        <v>75</v>
      </c>
      <c r="J5" s="12">
        <v>55</v>
      </c>
      <c r="K5" s="13"/>
      <c r="M5">
        <f>SUM(WWFifteen505358111417202326293235385814172023262932[[#This Row],[Mon]:[Sun]])/8</f>
        <v>36.25</v>
      </c>
      <c r="N5">
        <f>WWFifteen505358111417202326293235385814172023262932[[#This Row],[Mileage]]-M5</f>
        <v>18.75</v>
      </c>
    </row>
    <row r="6" spans="1:17" ht="21" customHeight="1">
      <c r="A6" s="15" t="s">
        <v>21</v>
      </c>
      <c r="B6" s="8" t="s">
        <v>12</v>
      </c>
      <c r="C6" s="9">
        <v>55</v>
      </c>
      <c r="D6" s="10" t="s">
        <v>13</v>
      </c>
      <c r="E6" s="10">
        <v>50</v>
      </c>
      <c r="F6" s="10" t="s">
        <v>18</v>
      </c>
      <c r="G6" s="10" t="s">
        <v>13</v>
      </c>
      <c r="H6" s="10">
        <v>50</v>
      </c>
      <c r="I6" s="10">
        <v>55</v>
      </c>
      <c r="J6" s="12">
        <v>45</v>
      </c>
      <c r="K6" s="18"/>
      <c r="M6">
        <f>SUM(WWFifteen505358111417202326293235385814172023262932[[#This Row],[Mon]:[Sun]])/8</f>
        <v>26.25</v>
      </c>
      <c r="N6">
        <f>WWFifteen505358111417202326293235385814172023262932[[#This Row],[Mileage]]-M6</f>
        <v>18.75</v>
      </c>
    </row>
    <row r="7" spans="1:17" ht="21" customHeight="1">
      <c r="A7" s="16" t="s">
        <v>23</v>
      </c>
      <c r="B7" s="8" t="s">
        <v>12</v>
      </c>
      <c r="C7" s="9">
        <v>65</v>
      </c>
      <c r="D7" s="10" t="s">
        <v>13</v>
      </c>
      <c r="E7" s="10">
        <v>60</v>
      </c>
      <c r="F7" s="10" t="s">
        <v>18</v>
      </c>
      <c r="G7" s="10" t="s">
        <v>13</v>
      </c>
      <c r="H7" s="10">
        <v>60</v>
      </c>
      <c r="I7" s="10">
        <v>65</v>
      </c>
      <c r="J7" s="12">
        <v>50</v>
      </c>
      <c r="K7" s="18"/>
      <c r="M7">
        <f>SUM(WWFifteen505358111417202326293235385814172023262932[[#This Row],[Mon]:[Sun]])/8</f>
        <v>31.25</v>
      </c>
      <c r="N7">
        <f>WWFifteen505358111417202326293235385814172023262932[[#This Row],[Mileage]]-M7</f>
        <v>18.75</v>
      </c>
    </row>
    <row r="8" spans="1:17" ht="21" customHeight="1">
      <c r="A8" s="15" t="s">
        <v>24</v>
      </c>
      <c r="B8" s="8"/>
      <c r="C8" s="9">
        <v>55</v>
      </c>
      <c r="D8" s="10" t="s">
        <v>13</v>
      </c>
      <c r="E8" s="10">
        <v>50</v>
      </c>
      <c r="F8" s="10" t="s">
        <v>18</v>
      </c>
      <c r="G8" s="10" t="s">
        <v>13</v>
      </c>
      <c r="H8" s="10">
        <v>50</v>
      </c>
      <c r="I8" s="10">
        <v>55</v>
      </c>
      <c r="J8" s="12">
        <v>45</v>
      </c>
      <c r="K8" s="18"/>
      <c r="M8">
        <f>SUM(WWFifteen505358111417202326293235385814172023262932[[#This Row],[Mon]:[Sun]])/8</f>
        <v>26.25</v>
      </c>
      <c r="N8">
        <f>WWFifteen505358111417202326293235385814172023262932[[#This Row],[Mileage]]-M8</f>
        <v>18.75</v>
      </c>
    </row>
    <row r="9" spans="1:17" ht="21" customHeight="1">
      <c r="A9" s="16" t="s">
        <v>25</v>
      </c>
      <c r="B9" s="8"/>
      <c r="C9" s="9">
        <v>45</v>
      </c>
      <c r="D9" s="10" t="s">
        <v>13</v>
      </c>
      <c r="E9" s="10">
        <v>40</v>
      </c>
      <c r="F9" s="10" t="s">
        <v>18</v>
      </c>
      <c r="G9" s="10" t="s">
        <v>13</v>
      </c>
      <c r="H9" s="10">
        <v>40</v>
      </c>
      <c r="I9" s="10">
        <v>45</v>
      </c>
      <c r="J9" s="12">
        <v>40</v>
      </c>
      <c r="K9" s="18"/>
      <c r="M9">
        <f>SUM(WWFifteen505358111417202326293235385814172023262932[[#This Row],[Mon]:[Sun]])/8</f>
        <v>21.25</v>
      </c>
      <c r="N9">
        <f>WWFifteen505358111417202326293235385814172023262932[[#This Row],[Mileage]]-M9</f>
        <v>18.75</v>
      </c>
    </row>
    <row r="10" spans="1:17" ht="21" customHeight="1">
      <c r="A10" s="16" t="s">
        <v>26</v>
      </c>
      <c r="B10" s="8" t="s">
        <v>12</v>
      </c>
      <c r="C10" s="9">
        <v>55</v>
      </c>
      <c r="D10" s="10" t="s">
        <v>13</v>
      </c>
      <c r="E10" s="10">
        <v>50</v>
      </c>
      <c r="F10" s="10" t="s">
        <v>18</v>
      </c>
      <c r="G10" s="10" t="s">
        <v>22</v>
      </c>
      <c r="H10" s="10" t="s">
        <v>22</v>
      </c>
      <c r="I10" s="10">
        <v>55</v>
      </c>
      <c r="J10" s="12">
        <v>45</v>
      </c>
      <c r="K10" s="18"/>
      <c r="M10">
        <f>SUM(WWFifteen505358111417202326293235385814172023262932[[#This Row],[Mon]:[Sun]])/8</f>
        <v>20</v>
      </c>
      <c r="N10">
        <f>WWFifteen505358111417202326293235385814172023262932[[#This Row],[Mileage]]-M10</f>
        <v>25</v>
      </c>
    </row>
    <row r="11" spans="1:17" ht="21" customHeight="1">
      <c r="A11" s="19" t="s">
        <v>27</v>
      </c>
      <c r="B11" s="8" t="s">
        <v>12</v>
      </c>
      <c r="C11" s="9">
        <v>65</v>
      </c>
      <c r="D11" s="10" t="s">
        <v>13</v>
      </c>
      <c r="E11" s="10">
        <v>60</v>
      </c>
      <c r="F11" s="10" t="s">
        <v>18</v>
      </c>
      <c r="G11" s="10" t="s">
        <v>22</v>
      </c>
      <c r="H11" s="10">
        <v>60</v>
      </c>
      <c r="I11" s="10">
        <v>65</v>
      </c>
      <c r="J11" s="12">
        <v>50</v>
      </c>
      <c r="K11" s="18"/>
      <c r="M11">
        <f>SUM(WWFifteen505358111417202326293235385814172023262932[[#This Row],[Mon]:[Sun]])/8</f>
        <v>31.25</v>
      </c>
      <c r="N11">
        <f>WWFifteen505358111417202326293235385814172023262932[[#This Row],[Mileage]]-M11</f>
        <v>18.75</v>
      </c>
    </row>
    <row r="12" spans="1:17" ht="21" customHeight="1">
      <c r="A12" s="15" t="s">
        <v>28</v>
      </c>
      <c r="B12" s="8" t="s">
        <v>12</v>
      </c>
      <c r="C12" s="9">
        <v>40</v>
      </c>
      <c r="D12" s="10" t="s">
        <v>13</v>
      </c>
      <c r="E12" s="10">
        <v>30</v>
      </c>
      <c r="F12" s="10" t="s">
        <v>91</v>
      </c>
      <c r="G12" s="10" t="s">
        <v>22</v>
      </c>
      <c r="H12" s="10" t="s">
        <v>22</v>
      </c>
      <c r="I12" s="10">
        <v>40</v>
      </c>
      <c r="J12" s="12">
        <v>35</v>
      </c>
      <c r="K12" s="13" t="s">
        <v>15</v>
      </c>
      <c r="M12">
        <f>SUM(WWFifteen505358111417202326293235385814172023262932[[#This Row],[Mon]:[Sun]])/8</f>
        <v>13.75</v>
      </c>
      <c r="N12">
        <f>WWFifteen505358111417202326293235385814172023262932[[#This Row],[Mileage]]-M12</f>
        <v>21.25</v>
      </c>
    </row>
    <row r="13" spans="1:17" ht="21" customHeight="1">
      <c r="A13" s="15" t="s">
        <v>29</v>
      </c>
      <c r="B13" s="8"/>
      <c r="C13" s="9">
        <v>40</v>
      </c>
      <c r="D13" s="10" t="s">
        <v>13</v>
      </c>
      <c r="E13" s="10">
        <v>30</v>
      </c>
      <c r="F13" s="10" t="s">
        <v>91</v>
      </c>
      <c r="G13" s="10">
        <v>25</v>
      </c>
      <c r="H13" s="10" t="s">
        <v>22</v>
      </c>
      <c r="I13" s="10">
        <v>40</v>
      </c>
      <c r="J13" s="12">
        <v>35</v>
      </c>
      <c r="K13" s="18"/>
      <c r="M13">
        <f>SUM(WWFifteen505358111417202326293235385814172023262932[[#This Row],[Mon]:[Sun]])/8</f>
        <v>16.875</v>
      </c>
      <c r="N13">
        <f>WWFifteen505358111417202326293235385814172023262932[[#This Row],[Mileage]]-M13</f>
        <v>18.125</v>
      </c>
    </row>
    <row r="14" spans="1:17" ht="21" customHeight="1">
      <c r="A14" s="20" t="s">
        <v>30</v>
      </c>
      <c r="B14" s="8" t="s">
        <v>31</v>
      </c>
      <c r="C14" s="9" t="s">
        <v>103</v>
      </c>
      <c r="D14" s="10" t="s">
        <v>13</v>
      </c>
      <c r="E14" s="10">
        <v>30</v>
      </c>
      <c r="F14" s="10" t="s">
        <v>91</v>
      </c>
      <c r="G14" s="10" t="s">
        <v>13</v>
      </c>
      <c r="H14" s="10">
        <v>25</v>
      </c>
      <c r="I14" s="10">
        <v>40</v>
      </c>
      <c r="J14" s="12">
        <v>35</v>
      </c>
      <c r="K14" s="18"/>
      <c r="M14">
        <f>SUM(WWFifteen505358111417202326293235385814172023262932[[#This Row],[Mon]:[Sun]])/8</f>
        <v>11.875</v>
      </c>
      <c r="N14">
        <f>WWFifteen505358111417202326293235385814172023262932[[#This Row],[Mileage]]-M14</f>
        <v>23.125</v>
      </c>
    </row>
    <row r="15" spans="1:17" ht="21" customHeight="1">
      <c r="A15" s="20" t="s">
        <v>33</v>
      </c>
      <c r="B15" s="8"/>
      <c r="C15" s="9">
        <v>40</v>
      </c>
      <c r="D15" s="10" t="s">
        <v>13</v>
      </c>
      <c r="E15" s="10">
        <v>30</v>
      </c>
      <c r="F15" s="10" t="s">
        <v>91</v>
      </c>
      <c r="G15" s="10" t="s">
        <v>13</v>
      </c>
      <c r="H15" s="10">
        <v>25</v>
      </c>
      <c r="I15" s="10">
        <v>40</v>
      </c>
      <c r="J15" s="12">
        <v>35</v>
      </c>
      <c r="K15" s="13"/>
      <c r="M15">
        <f>SUM(WWFifteen505358111417202326293235385814172023262932[[#This Row],[Mon]:[Sun]])/8</f>
        <v>16.875</v>
      </c>
      <c r="N15">
        <f>WWFifteen505358111417202326293235385814172023262932[[#This Row],[Mileage]]-M15</f>
        <v>18.125</v>
      </c>
    </row>
    <row r="16" spans="1:17" ht="21" customHeight="1">
      <c r="A16" s="16" t="s">
        <v>34</v>
      </c>
      <c r="B16" s="8" t="s">
        <v>12</v>
      </c>
      <c r="C16" s="9">
        <v>55</v>
      </c>
      <c r="D16" s="10" t="s">
        <v>13</v>
      </c>
      <c r="E16" s="10">
        <v>50</v>
      </c>
      <c r="F16" s="10" t="s">
        <v>18</v>
      </c>
      <c r="G16" s="10" t="s">
        <v>22</v>
      </c>
      <c r="H16" s="10" t="s">
        <v>22</v>
      </c>
      <c r="I16" s="10">
        <v>55</v>
      </c>
      <c r="J16" s="12">
        <v>45</v>
      </c>
      <c r="K16" s="13"/>
      <c r="M16">
        <f>SUM(WWFifteen505358111417202326293235385814172023262932[[#This Row],[Mon]:[Sun]])/8</f>
        <v>20</v>
      </c>
      <c r="N16">
        <f>WWFifteen505358111417202326293235385814172023262932[[#This Row],[Mileage]]-M16</f>
        <v>25</v>
      </c>
    </row>
    <row r="17" spans="1:14" ht="21" customHeight="1">
      <c r="A17" s="20" t="s">
        <v>35</v>
      </c>
      <c r="B17" s="8"/>
      <c r="C17" s="9">
        <v>40</v>
      </c>
      <c r="D17" s="10" t="s">
        <v>13</v>
      </c>
      <c r="E17" s="10">
        <v>30</v>
      </c>
      <c r="F17" s="10" t="s">
        <v>91</v>
      </c>
      <c r="G17" s="10" t="s">
        <v>22</v>
      </c>
      <c r="H17" s="10" t="s">
        <v>22</v>
      </c>
      <c r="I17" s="10">
        <v>40</v>
      </c>
      <c r="J17" s="12">
        <v>35</v>
      </c>
      <c r="K17" s="13"/>
      <c r="M17">
        <f>SUM(WWFifteen505358111417202326293235385814172023262932[[#This Row],[Mon]:[Sun]])/8</f>
        <v>13.75</v>
      </c>
      <c r="N17">
        <f>WWFifteen505358111417202326293235385814172023262932[[#This Row],[Mileage]]-M17</f>
        <v>21.25</v>
      </c>
    </row>
    <row r="18" spans="1:14" ht="21" customHeight="1">
      <c r="A18" s="7" t="s">
        <v>37</v>
      </c>
      <c r="B18" s="8" t="s">
        <v>12</v>
      </c>
      <c r="C18" s="9">
        <v>45</v>
      </c>
      <c r="D18" s="10" t="s">
        <v>13</v>
      </c>
      <c r="E18" s="10">
        <v>40</v>
      </c>
      <c r="F18" s="10" t="s">
        <v>18</v>
      </c>
      <c r="G18" s="10" t="s">
        <v>22</v>
      </c>
      <c r="H18" s="10" t="s">
        <v>22</v>
      </c>
      <c r="I18" s="10">
        <v>45</v>
      </c>
      <c r="J18" s="12">
        <v>40</v>
      </c>
      <c r="K18" s="13"/>
      <c r="M18">
        <f>SUM(WWFifteen505358111417202326293235385814172023262932[[#This Row],[Mon]:[Sun]])/8</f>
        <v>16.25</v>
      </c>
      <c r="N18">
        <f>WWFifteen505358111417202326293235385814172023262932[[#This Row],[Mileage]]-M18</f>
        <v>23.75</v>
      </c>
    </row>
    <row r="19" spans="1:14" ht="21" customHeight="1">
      <c r="A19" s="21" t="s">
        <v>38</v>
      </c>
      <c r="B19" s="8" t="s">
        <v>12</v>
      </c>
      <c r="C19" s="9">
        <v>55</v>
      </c>
      <c r="D19" s="10" t="s">
        <v>13</v>
      </c>
      <c r="E19" s="10">
        <v>50</v>
      </c>
      <c r="F19" s="10" t="s">
        <v>18</v>
      </c>
      <c r="G19" s="10" t="s">
        <v>13</v>
      </c>
      <c r="H19" s="10">
        <v>50</v>
      </c>
      <c r="I19" s="10">
        <v>55</v>
      </c>
      <c r="J19" s="12">
        <v>45</v>
      </c>
      <c r="K19" s="13"/>
      <c r="M19">
        <f>SUM(WWFifteen505358111417202326293235385814172023262932[[#This Row],[Mon]:[Sun]])/8</f>
        <v>26.25</v>
      </c>
      <c r="N19">
        <f>WWFifteen505358111417202326293235385814172023262932[[#This Row],[Mileage]]-M19</f>
        <v>18.75</v>
      </c>
    </row>
    <row r="20" spans="1:14" ht="21" customHeight="1">
      <c r="A20" s="7" t="s">
        <v>39</v>
      </c>
      <c r="B20" s="8"/>
      <c r="C20" s="9">
        <v>65</v>
      </c>
      <c r="D20" s="10" t="s">
        <v>13</v>
      </c>
      <c r="E20" s="10">
        <v>60</v>
      </c>
      <c r="F20" s="10" t="s">
        <v>18</v>
      </c>
      <c r="G20" s="10" t="s">
        <v>13</v>
      </c>
      <c r="H20" s="10">
        <v>60</v>
      </c>
      <c r="I20" s="10">
        <v>65</v>
      </c>
      <c r="J20" s="12">
        <v>50</v>
      </c>
      <c r="K20" s="13"/>
      <c r="M20">
        <f>SUM(WWFifteen505358111417202326293235385814172023262932[[#This Row],[Mon]:[Sun]])/8</f>
        <v>31.25</v>
      </c>
      <c r="N20">
        <f>WWFifteen505358111417202326293235385814172023262932[[#This Row],[Mileage]]-M20</f>
        <v>18.75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>
        <v>20</v>
      </c>
      <c r="H21" s="10" t="s">
        <v>22</v>
      </c>
      <c r="I21" s="10">
        <v>35</v>
      </c>
      <c r="J21" s="12">
        <v>30</v>
      </c>
      <c r="K21" s="13" t="s">
        <v>15</v>
      </c>
      <c r="M21">
        <f>SUM(WWFifteen505358111417202326293235385814172023262932[[#This Row],[Mon]:[Sun]])/8</f>
        <v>14.375</v>
      </c>
      <c r="N21">
        <f>WWFifteen505358111417202326293235385814172023262932[[#This Row],[Mileage]]-M21</f>
        <v>15.625</v>
      </c>
    </row>
    <row r="22" spans="1:14" ht="21" customHeight="1">
      <c r="A22" s="19" t="s">
        <v>41</v>
      </c>
      <c r="B22" s="23" t="s">
        <v>12</v>
      </c>
      <c r="C22" s="9">
        <v>45</v>
      </c>
      <c r="D22" s="10" t="s">
        <v>13</v>
      </c>
      <c r="E22" s="10">
        <v>40</v>
      </c>
      <c r="F22" s="10" t="s">
        <v>18</v>
      </c>
      <c r="G22" s="10" t="s">
        <v>36</v>
      </c>
      <c r="H22" s="10" t="s">
        <v>22</v>
      </c>
      <c r="I22" s="10">
        <v>45</v>
      </c>
      <c r="J22" s="12">
        <v>40</v>
      </c>
      <c r="K22" s="13"/>
      <c r="M22">
        <f>SUM(WWFifteen505358111417202326293235385814172023262932[[#This Row],[Mon]:[Sun]])/8</f>
        <v>16.25</v>
      </c>
      <c r="N22">
        <f>WWFifteen505358111417202326293235385814172023262932[[#This Row],[Mileage]]-M22</f>
        <v>23.75</v>
      </c>
    </row>
    <row r="23" spans="1:14" ht="21" customHeight="1">
      <c r="A23" s="21" t="s">
        <v>42</v>
      </c>
      <c r="B23" s="8"/>
      <c r="C23" s="9">
        <v>40</v>
      </c>
      <c r="D23" s="10" t="s">
        <v>13</v>
      </c>
      <c r="E23" s="10">
        <v>30</v>
      </c>
      <c r="F23" s="10" t="s">
        <v>91</v>
      </c>
      <c r="G23" s="10" t="s">
        <v>13</v>
      </c>
      <c r="H23" s="10">
        <v>25</v>
      </c>
      <c r="I23" s="10">
        <v>40</v>
      </c>
      <c r="J23" s="12">
        <v>35</v>
      </c>
      <c r="K23" s="13" t="s">
        <v>15</v>
      </c>
      <c r="M23">
        <f>SUM(WWFifteen505358111417202326293235385814172023262932[[#This Row],[Mon]:[Sun]])/8</f>
        <v>16.875</v>
      </c>
      <c r="N23">
        <f>WWFifteen505358111417202326293235385814172023262932[[#This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103</v>
      </c>
      <c r="D24" s="10" t="s">
        <v>13</v>
      </c>
      <c r="E24" s="10">
        <v>30</v>
      </c>
      <c r="F24" s="10" t="s">
        <v>91</v>
      </c>
      <c r="G24" s="10" t="s">
        <v>13</v>
      </c>
      <c r="H24" s="10">
        <v>25</v>
      </c>
      <c r="I24" s="10" t="s">
        <v>103</v>
      </c>
      <c r="J24" s="12">
        <v>35</v>
      </c>
      <c r="K24" s="13"/>
      <c r="M24">
        <f>SUM(WWFifteen505358111417202326293235385814172023262932[[#This Row],[Mon]:[Sun]])/8</f>
        <v>6.875</v>
      </c>
      <c r="N24">
        <f>WWFifteen505358111417202326293235385814172023262932[[#This Row],[Mileage]]-M24</f>
        <v>28.125</v>
      </c>
    </row>
    <row r="25" spans="1:14" ht="21" customHeight="1">
      <c r="A25" s="24" t="s">
        <v>45</v>
      </c>
      <c r="B25" s="25"/>
      <c r="C25" s="9">
        <v>40</v>
      </c>
      <c r="D25" s="10" t="s">
        <v>13</v>
      </c>
      <c r="E25" s="10">
        <v>30</v>
      </c>
      <c r="F25" s="10" t="s">
        <v>91</v>
      </c>
      <c r="G25" s="10" t="s">
        <v>13</v>
      </c>
      <c r="H25" s="10">
        <v>25</v>
      </c>
      <c r="I25" s="10">
        <v>40</v>
      </c>
      <c r="J25" s="12">
        <v>35</v>
      </c>
      <c r="K25" s="13"/>
      <c r="M25">
        <f>SUM(WWFifteen505358111417202326293235385814172023262932[[#This Row],[Mon]:[Sun]])/8</f>
        <v>16.875</v>
      </c>
      <c r="N25">
        <f>WWFifteen505358111417202326293235385814172023262932[[#This Row],[Mileage]]-M25</f>
        <v>18.125</v>
      </c>
    </row>
    <row r="26" spans="1:14" ht="39.6" customHeight="1">
      <c r="A26" s="105" t="s">
        <v>46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107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55</v>
      </c>
      <c r="D28" s="10" t="s">
        <v>13</v>
      </c>
      <c r="E28" s="10">
        <v>50</v>
      </c>
      <c r="F28" s="10" t="s">
        <v>104</v>
      </c>
      <c r="G28" s="10">
        <v>30</v>
      </c>
      <c r="H28" s="10" t="s">
        <v>22</v>
      </c>
      <c r="I28" s="10">
        <v>50</v>
      </c>
      <c r="J28" s="30">
        <v>50</v>
      </c>
      <c r="K28" s="13"/>
      <c r="M28">
        <f>SUM(MWFifteenA515469121518212427303336396915182124273033[[#This Row],[Mon]:[Sun]])/7</f>
        <v>26.428571428571427</v>
      </c>
      <c r="N28">
        <f>MWFifteenA515469121518212427303336396915182124273033[[#This Row],[Mileage]]-M28</f>
        <v>23.571428571428573</v>
      </c>
    </row>
    <row r="29" spans="1:14" ht="21" customHeight="1">
      <c r="A29" s="7" t="s">
        <v>48</v>
      </c>
      <c r="B29" s="11" t="s">
        <v>20</v>
      </c>
      <c r="C29" s="9">
        <v>65</v>
      </c>
      <c r="D29" s="10" t="s">
        <v>13</v>
      </c>
      <c r="E29" s="10">
        <v>55</v>
      </c>
      <c r="F29" s="10" t="s">
        <v>18</v>
      </c>
      <c r="G29" s="10" t="s">
        <v>13</v>
      </c>
      <c r="H29" s="10">
        <v>55</v>
      </c>
      <c r="I29" s="11">
        <v>60</v>
      </c>
      <c r="J29" s="12">
        <v>55</v>
      </c>
      <c r="K29" s="13"/>
      <c r="M29">
        <f>SUM(MWFifteenA515469121518212427303336396915182124273033[[#This Row],[Mon]:[Sun]])/7</f>
        <v>33.571428571428569</v>
      </c>
      <c r="N29">
        <f>MWFifteenA515469121518212427303336396915182124273033[[#This Row],[Mileage]]-M29</f>
        <v>21.428571428571431</v>
      </c>
    </row>
    <row r="30" spans="1:14" ht="21" customHeight="1">
      <c r="A30" s="21" t="s">
        <v>49</v>
      </c>
      <c r="B30" s="8"/>
      <c r="C30" s="9" t="s">
        <v>62</v>
      </c>
      <c r="D30" s="10" t="s">
        <v>13</v>
      </c>
      <c r="E30" s="10">
        <v>75</v>
      </c>
      <c r="F30" s="10" t="s">
        <v>32</v>
      </c>
      <c r="G30" s="10" t="s">
        <v>22</v>
      </c>
      <c r="H30" s="10">
        <v>70</v>
      </c>
      <c r="I30" s="11">
        <v>75</v>
      </c>
      <c r="J30" s="12">
        <v>65</v>
      </c>
      <c r="K30" s="13"/>
      <c r="M30">
        <f>SUM(MWFifteenA515469121518212427303336396915182124273033[[#This Row],[Mon]:[Sun]])/7</f>
        <v>31.428571428571427</v>
      </c>
      <c r="N30">
        <f>MWFifteenA515469121518212427303336396915182124273033[[#This Row],[Mileage]]-M30</f>
        <v>33.571428571428569</v>
      </c>
    </row>
    <row r="31" spans="1:14" ht="21" customHeight="1">
      <c r="A31" s="7" t="s">
        <v>50</v>
      </c>
      <c r="B31" s="8"/>
      <c r="C31" s="9">
        <v>75</v>
      </c>
      <c r="D31" s="10" t="s">
        <v>13</v>
      </c>
      <c r="E31" s="10">
        <v>65</v>
      </c>
      <c r="F31" s="10" t="s">
        <v>18</v>
      </c>
      <c r="G31" s="10" t="s">
        <v>13</v>
      </c>
      <c r="H31" s="10">
        <v>60</v>
      </c>
      <c r="I31" s="11">
        <v>70</v>
      </c>
      <c r="J31" s="12">
        <v>60</v>
      </c>
      <c r="K31" s="13"/>
      <c r="M31">
        <f>SUM(MWFifteenA515469121518212427303336396915182124273033[[#This Row],[Mon]:[Sun]])/7</f>
        <v>38.571428571428569</v>
      </c>
      <c r="N31">
        <f>MWFifteenA515469121518212427303336396915182124273033[[#This Row],[Mileage]]-M31</f>
        <v>21.428571428571431</v>
      </c>
    </row>
    <row r="32" spans="1:14" ht="21" customHeight="1">
      <c r="A32" s="7" t="s">
        <v>51</v>
      </c>
      <c r="B32" s="8"/>
      <c r="C32" s="9" t="s">
        <v>62</v>
      </c>
      <c r="D32" s="10" t="s">
        <v>13</v>
      </c>
      <c r="E32" s="10">
        <v>75</v>
      </c>
      <c r="F32" s="10">
        <v>70</v>
      </c>
      <c r="G32" s="10" t="s">
        <v>32</v>
      </c>
      <c r="H32" s="10" t="s">
        <v>22</v>
      </c>
      <c r="I32" s="11">
        <v>75</v>
      </c>
      <c r="J32" s="12">
        <v>65</v>
      </c>
      <c r="K32" s="18"/>
      <c r="M32">
        <f>SUM(MWFifteenA515469121518212427303336396915182124273033[[#This Row],[Mon]:[Sun]])/7</f>
        <v>31.428571428571427</v>
      </c>
      <c r="N32">
        <f>MWFifteenA515469121518212427303336396915182124273033[[#This Row],[Mileage]]-M32</f>
        <v>33.571428571428569</v>
      </c>
    </row>
    <row r="33" spans="1:14" ht="21" customHeight="1">
      <c r="A33" s="21" t="s">
        <v>52</v>
      </c>
      <c r="B33" s="8">
        <v>2</v>
      </c>
      <c r="C33" s="9" t="s">
        <v>59</v>
      </c>
      <c r="D33" s="10" t="s">
        <v>13</v>
      </c>
      <c r="E33" s="10">
        <v>50</v>
      </c>
      <c r="F33" s="10" t="s">
        <v>18</v>
      </c>
      <c r="G33" s="10" t="s">
        <v>13</v>
      </c>
      <c r="H33" s="10">
        <v>45</v>
      </c>
      <c r="I33" s="10">
        <v>50</v>
      </c>
      <c r="J33" s="12">
        <v>50</v>
      </c>
      <c r="K33" s="18" t="s">
        <v>15</v>
      </c>
      <c r="M33">
        <f>SUM(MWFifteenA515469121518212427303336396915182124273033[[#This Row],[Mon]:[Sun]])/7</f>
        <v>20.714285714285715</v>
      </c>
      <c r="N33">
        <f>MWFifteenA515469121518212427303336396915182124273033[[#This Row],[Mileage]]-M33</f>
        <v>29.285714285714285</v>
      </c>
    </row>
    <row r="34" spans="1:14" ht="21" customHeight="1">
      <c r="A34" s="7" t="s">
        <v>54</v>
      </c>
      <c r="B34" s="8"/>
      <c r="C34" s="9">
        <v>75</v>
      </c>
      <c r="D34" s="10" t="s">
        <v>13</v>
      </c>
      <c r="E34" s="10">
        <v>65</v>
      </c>
      <c r="F34" s="10" t="s">
        <v>18</v>
      </c>
      <c r="G34" s="10" t="s">
        <v>13</v>
      </c>
      <c r="H34" s="10">
        <v>60</v>
      </c>
      <c r="I34" s="11">
        <v>70</v>
      </c>
      <c r="J34" s="12">
        <v>60</v>
      </c>
      <c r="K34" s="18"/>
      <c r="M34">
        <f>SUM(MWFifteenA515469121518212427303336396915182124273033[[#This Row],[Mon]:[Sun]])/7</f>
        <v>38.571428571428569</v>
      </c>
      <c r="N34">
        <f>MWFifteenA515469121518212427303336396915182124273033[[#This Row],[Mileage]]-M34</f>
        <v>21.428571428571431</v>
      </c>
    </row>
    <row r="35" spans="1:14" ht="21" customHeight="1">
      <c r="A35" s="21" t="s">
        <v>55</v>
      </c>
      <c r="B35" s="8"/>
      <c r="C35" s="9">
        <v>55</v>
      </c>
      <c r="D35" s="10" t="s">
        <v>13</v>
      </c>
      <c r="E35" s="10">
        <v>50</v>
      </c>
      <c r="F35" s="10" t="s">
        <v>104</v>
      </c>
      <c r="G35" s="10">
        <v>30</v>
      </c>
      <c r="H35" s="10" t="s">
        <v>22</v>
      </c>
      <c r="I35" s="10">
        <v>50</v>
      </c>
      <c r="J35" s="12">
        <v>50</v>
      </c>
      <c r="K35" s="13"/>
      <c r="M35">
        <f>SUM(MWFifteenA515469121518212427303336396915182124273033[[#This Row],[Mon]:[Sun]])/7</f>
        <v>26.428571428571427</v>
      </c>
      <c r="N35">
        <f>MWFifteenA515469121518212427303336396915182124273033[[#This Row],[Mileage]]-M35</f>
        <v>23.571428571428573</v>
      </c>
    </row>
    <row r="36" spans="1:14" ht="21" customHeight="1">
      <c r="A36" s="7" t="s">
        <v>56</v>
      </c>
      <c r="B36" s="8"/>
      <c r="C36" s="9">
        <v>65</v>
      </c>
      <c r="D36" s="10" t="s">
        <v>13</v>
      </c>
      <c r="E36" s="10">
        <v>55</v>
      </c>
      <c r="F36" s="10" t="s">
        <v>59</v>
      </c>
      <c r="G36" s="10">
        <v>30</v>
      </c>
      <c r="H36" s="10" t="s">
        <v>22</v>
      </c>
      <c r="I36" s="11">
        <v>60</v>
      </c>
      <c r="J36" s="12">
        <v>55</v>
      </c>
      <c r="K36" s="13"/>
      <c r="M36">
        <f>SUM(MWFifteenA515469121518212427303336396915182124273033[[#This Row],[Mon]:[Sun]])/7</f>
        <v>30</v>
      </c>
      <c r="N36">
        <f>MWFifteenA515469121518212427303336396915182124273033[[#This Row],[Mileage]]-M36</f>
        <v>25</v>
      </c>
    </row>
    <row r="37" spans="1:14" ht="21" customHeight="1">
      <c r="A37" s="14" t="s">
        <v>57</v>
      </c>
      <c r="B37" s="8"/>
      <c r="C37" s="9" t="s">
        <v>62</v>
      </c>
      <c r="D37" s="10" t="s">
        <v>13</v>
      </c>
      <c r="E37" s="10">
        <v>75</v>
      </c>
      <c r="F37" s="10" t="s">
        <v>108</v>
      </c>
      <c r="G37" s="10">
        <v>35</v>
      </c>
      <c r="H37" s="10" t="s">
        <v>22</v>
      </c>
      <c r="I37" s="11">
        <v>75</v>
      </c>
      <c r="J37" s="12">
        <v>65</v>
      </c>
      <c r="K37" s="13"/>
      <c r="M37">
        <f>SUM(MWFifteenA515469121518212427303336396915182124273033[[#This Row],[Mon]:[Sun]])/7</f>
        <v>26.428571428571427</v>
      </c>
      <c r="N37">
        <f>MWFifteenA515469121518212427303336396915182124273033[[#This Row],[Mileage]]-M37</f>
        <v>38.571428571428569</v>
      </c>
    </row>
    <row r="38" spans="1:14" ht="21" customHeight="1">
      <c r="A38" s="7" t="s">
        <v>58</v>
      </c>
      <c r="B38" s="8">
        <v>2</v>
      </c>
      <c r="C38" s="9" t="s">
        <v>104</v>
      </c>
      <c r="D38" s="10" t="s">
        <v>13</v>
      </c>
      <c r="E38" s="10">
        <v>40</v>
      </c>
      <c r="F38" s="10" t="s">
        <v>18</v>
      </c>
      <c r="G38" s="10" t="s">
        <v>13</v>
      </c>
      <c r="H38" s="10">
        <v>35</v>
      </c>
      <c r="I38" s="11">
        <v>45</v>
      </c>
      <c r="J38" s="12">
        <v>45</v>
      </c>
      <c r="K38" s="13"/>
      <c r="M38">
        <f>SUM(MWFifteenA515469121518212427303336396915182124273033[[#This Row],[Mon]:[Sun]])/7</f>
        <v>17.142857142857142</v>
      </c>
      <c r="N38">
        <f>MWFifteenA515469121518212427303336396915182124273033[[#This Row],[Mileage]]-M38</f>
        <v>27.857142857142858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 t="s">
        <v>18</v>
      </c>
      <c r="G39" s="10" t="s">
        <v>13</v>
      </c>
      <c r="H39" s="10">
        <v>55</v>
      </c>
      <c r="I39" s="11">
        <v>60</v>
      </c>
      <c r="J39" s="12">
        <v>55</v>
      </c>
      <c r="K39" s="13" t="s">
        <v>15</v>
      </c>
      <c r="M39">
        <f>SUM(MWFifteenA515469121518212427303336396915182124273033[[#This Row],[Mon]:[Sun]])/7</f>
        <v>33.571428571428569</v>
      </c>
      <c r="N39">
        <f>MWFifteenA515469121518212427303336396915182124273033[[#This Row],[Mileage]]-M39</f>
        <v>21.428571428571431</v>
      </c>
    </row>
    <row r="40" spans="1:14" ht="21" customHeight="1">
      <c r="A40" s="32" t="s">
        <v>61</v>
      </c>
      <c r="B40" s="33"/>
      <c r="C40" s="9" t="s">
        <v>106</v>
      </c>
      <c r="D40" s="10" t="s">
        <v>13</v>
      </c>
      <c r="E40" s="10">
        <v>80</v>
      </c>
      <c r="F40" s="10" t="s">
        <v>105</v>
      </c>
      <c r="G40" s="10">
        <v>40</v>
      </c>
      <c r="H40" s="10" t="s">
        <v>22</v>
      </c>
      <c r="I40" s="11">
        <v>85</v>
      </c>
      <c r="J40" s="12">
        <v>70</v>
      </c>
      <c r="K40" s="13"/>
      <c r="M40">
        <f>SUM(MWFifteenA515469121518212427303336396915182124273033[[#This Row],[Mon]:[Sun]])/7</f>
        <v>29.285714285714285</v>
      </c>
      <c r="N40">
        <f>MWFifteenA515469121518212427303336396915182124273033[[#This Row],[Mileage]]-M40</f>
        <v>40.714285714285715</v>
      </c>
    </row>
    <row r="41" spans="1:14" ht="21" customHeight="1">
      <c r="A41" s="34" t="s">
        <v>63</v>
      </c>
      <c r="B41" s="11" t="s">
        <v>20</v>
      </c>
      <c r="C41" s="9">
        <v>65</v>
      </c>
      <c r="D41" s="10" t="s">
        <v>13</v>
      </c>
      <c r="E41" s="10">
        <v>55</v>
      </c>
      <c r="F41" s="10" t="s">
        <v>18</v>
      </c>
      <c r="G41" s="10" t="s">
        <v>22</v>
      </c>
      <c r="H41" s="10">
        <v>55</v>
      </c>
      <c r="I41" s="11">
        <v>60</v>
      </c>
      <c r="J41" s="12">
        <v>55</v>
      </c>
      <c r="K41" s="13"/>
      <c r="M41">
        <f>SUM(MWFifteenA515469121518212427303336396915182124273033[[#This Row],[Mon]:[Sun]])/7</f>
        <v>33.571428571428569</v>
      </c>
      <c r="N41">
        <f>MWFifteenA515469121518212427303336396915182124273033[[#This Row],[Mileage]]-M41</f>
        <v>21.428571428571431</v>
      </c>
    </row>
    <row r="42" spans="1:14" ht="21" customHeight="1">
      <c r="A42" s="7" t="s">
        <v>64</v>
      </c>
      <c r="B42" s="11"/>
      <c r="C42" s="9" t="s">
        <v>62</v>
      </c>
      <c r="D42" s="10" t="s">
        <v>13</v>
      </c>
      <c r="E42" s="10">
        <v>75</v>
      </c>
      <c r="F42" s="10" t="s">
        <v>32</v>
      </c>
      <c r="G42" s="10" t="s">
        <v>13</v>
      </c>
      <c r="H42" s="10">
        <v>70</v>
      </c>
      <c r="I42" s="11">
        <v>75</v>
      </c>
      <c r="J42" s="12">
        <v>65</v>
      </c>
      <c r="K42" s="13"/>
      <c r="M42">
        <f>SUM(MWFifteenA515469121518212427303336396915182124273033[[#This Row],[Mon]:[Sun]])/7</f>
        <v>31.428571428571427</v>
      </c>
      <c r="N42">
        <f>MWFifteenA515469121518212427303336396915182124273033[[#This Row],[Mileage]]-M42</f>
        <v>33.571428571428569</v>
      </c>
    </row>
    <row r="43" spans="1:14" ht="21" customHeight="1">
      <c r="A43" s="16" t="s">
        <v>65</v>
      </c>
      <c r="B43" s="11"/>
      <c r="C43" s="9" t="s">
        <v>62</v>
      </c>
      <c r="D43" s="10" t="s">
        <v>13</v>
      </c>
      <c r="E43" s="10">
        <v>75</v>
      </c>
      <c r="F43" s="10" t="s">
        <v>32</v>
      </c>
      <c r="G43" s="10" t="s">
        <v>13</v>
      </c>
      <c r="H43" s="10">
        <v>70</v>
      </c>
      <c r="I43" s="11">
        <v>75</v>
      </c>
      <c r="J43" s="12">
        <v>65</v>
      </c>
      <c r="K43" s="13"/>
      <c r="M43">
        <f>SUM(MWFifteenA515469121518212427303336396915182124273033[[#This Row],[Mon]:[Sun]])/7</f>
        <v>31.428571428571427</v>
      </c>
      <c r="N43">
        <f>MWFifteenA515469121518212427303336396915182124273033[[#This Row],[Mileage]]-M43</f>
        <v>33.571428571428569</v>
      </c>
    </row>
    <row r="44" spans="1:14" ht="21" customHeight="1">
      <c r="A44" s="15" t="s">
        <v>66</v>
      </c>
      <c r="B44" s="11"/>
      <c r="C44" s="9" t="s">
        <v>106</v>
      </c>
      <c r="D44" s="10" t="s">
        <v>13</v>
      </c>
      <c r="E44" s="10">
        <v>80</v>
      </c>
      <c r="F44" s="10" t="s">
        <v>103</v>
      </c>
      <c r="G44" s="10" t="s">
        <v>13</v>
      </c>
      <c r="H44" s="10">
        <v>75</v>
      </c>
      <c r="I44" s="11">
        <v>85</v>
      </c>
      <c r="J44" s="12">
        <v>70</v>
      </c>
      <c r="K44" s="13"/>
      <c r="M44">
        <f>SUM(MWFifteenA515469121518212427303336396915182124273033[[#This Row],[Mon]:[Sun]])/7</f>
        <v>34.285714285714285</v>
      </c>
      <c r="N44">
        <f>MWFifteenA515469121518212427303336396915182124273033[[#This Row],[Mileage]]-M44</f>
        <v>35.714285714285715</v>
      </c>
    </row>
    <row r="45" spans="1:14" ht="21" customHeight="1">
      <c r="A45" s="7" t="s">
        <v>67</v>
      </c>
      <c r="B45" s="11"/>
      <c r="C45" s="9" t="s">
        <v>106</v>
      </c>
      <c r="D45" s="10" t="s">
        <v>13</v>
      </c>
      <c r="E45" s="10">
        <v>80</v>
      </c>
      <c r="F45" s="10" t="s">
        <v>103</v>
      </c>
      <c r="G45" s="10" t="s">
        <v>13</v>
      </c>
      <c r="H45" s="10">
        <v>75</v>
      </c>
      <c r="I45" s="11">
        <v>85</v>
      </c>
      <c r="J45" s="12">
        <v>70</v>
      </c>
      <c r="K45" s="13"/>
      <c r="M45">
        <f>SUM(MWFifteenA515469121518212427303336396915182124273033[[#This Row],[Mon]:[Sun]])/7</f>
        <v>34.285714285714285</v>
      </c>
      <c r="N45">
        <f>MWFifteenA515469121518212427303336396915182124273033[[#This Row],[Mileage]]-M45</f>
        <v>35.714285714285715</v>
      </c>
    </row>
    <row r="46" spans="1:14" ht="21" customHeight="1">
      <c r="A46" s="7" t="s">
        <v>68</v>
      </c>
      <c r="B46" s="11"/>
      <c r="C46" s="9">
        <v>55</v>
      </c>
      <c r="D46" s="10" t="s">
        <v>13</v>
      </c>
      <c r="E46" s="10">
        <v>50</v>
      </c>
      <c r="F46" s="10" t="s">
        <v>18</v>
      </c>
      <c r="G46" s="10" t="s">
        <v>22</v>
      </c>
      <c r="H46" s="10" t="s">
        <v>22</v>
      </c>
      <c r="I46" s="10">
        <v>50</v>
      </c>
      <c r="J46" s="12">
        <v>50</v>
      </c>
      <c r="K46" s="13"/>
      <c r="M46">
        <f>SUM(MWFifteenA515469121518212427303336396915182124273033[[#This Row],[Mon]:[Sun]])/7</f>
        <v>22.142857142857142</v>
      </c>
      <c r="N46">
        <f>MWFifteenA515469121518212427303336396915182124273033[[#This Row],[Mileage]]-M46</f>
        <v>27.857142857142858</v>
      </c>
    </row>
    <row r="47" spans="1:14" ht="21" customHeight="1">
      <c r="A47" s="7" t="s">
        <v>69</v>
      </c>
      <c r="B47" s="11"/>
      <c r="C47" s="9">
        <v>75</v>
      </c>
      <c r="D47" s="10" t="s">
        <v>13</v>
      </c>
      <c r="E47" s="10">
        <v>65</v>
      </c>
      <c r="F47" s="10" t="s">
        <v>18</v>
      </c>
      <c r="G47" s="10" t="s">
        <v>13</v>
      </c>
      <c r="H47" s="10">
        <v>60</v>
      </c>
      <c r="I47" s="11">
        <v>70</v>
      </c>
      <c r="J47" s="12">
        <v>60</v>
      </c>
      <c r="K47" s="13"/>
      <c r="M47">
        <f>SUM(MWFifteenA515469121518212427303336396915182124273033[[#This Row],[Mon]:[Sun]])/7</f>
        <v>38.571428571428569</v>
      </c>
      <c r="N47">
        <f>MWFifteenA515469121518212427303336396915182124273033[[#This Row],[Mileage]]-M47</f>
        <v>21.428571428571431</v>
      </c>
    </row>
    <row r="48" spans="1:14" ht="21" customHeight="1">
      <c r="A48" s="7" t="s">
        <v>70</v>
      </c>
      <c r="B48" s="11">
        <v>1</v>
      </c>
      <c r="C48" s="9">
        <v>65</v>
      </c>
      <c r="D48" s="10" t="s">
        <v>13</v>
      </c>
      <c r="E48" s="10">
        <v>55</v>
      </c>
      <c r="F48" s="10" t="s">
        <v>18</v>
      </c>
      <c r="G48" s="10" t="s">
        <v>13</v>
      </c>
      <c r="H48" s="10">
        <v>55</v>
      </c>
      <c r="I48" s="11">
        <v>60</v>
      </c>
      <c r="J48" s="12">
        <v>55</v>
      </c>
      <c r="K48" s="13"/>
      <c r="M48">
        <f>SUM(MWFifteenA515469121518212427303336396915182124273033[[#This Row],[Mon]:[Sun]])/7</f>
        <v>33.571428571428569</v>
      </c>
      <c r="N48">
        <f>MWFifteenA515469121518212427303336396915182124273033[[#This Row],[Mileage]]-M48</f>
        <v>21.428571428571431</v>
      </c>
    </row>
    <row r="49" spans="1:14" ht="21" customHeight="1">
      <c r="A49" s="16" t="s">
        <v>71</v>
      </c>
      <c r="B49" s="11"/>
      <c r="C49" s="9">
        <v>55</v>
      </c>
      <c r="D49" s="10" t="s">
        <v>13</v>
      </c>
      <c r="E49" s="10">
        <v>50</v>
      </c>
      <c r="F49" s="10" t="s">
        <v>18</v>
      </c>
      <c r="G49" s="10" t="s">
        <v>13</v>
      </c>
      <c r="H49" s="10">
        <v>45</v>
      </c>
      <c r="I49" s="10">
        <v>50</v>
      </c>
      <c r="J49" s="12">
        <v>50</v>
      </c>
      <c r="K49" s="13"/>
      <c r="M49">
        <f>SUM(MWFifteenA515469121518212427303336396915182124273033[[#This Row],[Mon]:[Sun]])/7</f>
        <v>28.571428571428573</v>
      </c>
      <c r="N49">
        <f>MWFifteenA515469121518212427303336396915182124273033[[#This Row],[Mileage]]-M49</f>
        <v>21.428571428571427</v>
      </c>
    </row>
    <row r="50" spans="1:14" ht="21" customHeight="1">
      <c r="A50" s="7" t="s">
        <v>72</v>
      </c>
      <c r="B50" s="8">
        <v>1</v>
      </c>
      <c r="C50" s="9">
        <v>65</v>
      </c>
      <c r="D50" s="10" t="s">
        <v>13</v>
      </c>
      <c r="E50" s="10">
        <v>55</v>
      </c>
      <c r="F50" s="10" t="s">
        <v>18</v>
      </c>
      <c r="G50" s="10" t="s">
        <v>13</v>
      </c>
      <c r="H50" s="10">
        <v>55</v>
      </c>
      <c r="I50" s="11">
        <v>60</v>
      </c>
      <c r="J50" s="12">
        <v>55</v>
      </c>
      <c r="K50" s="13"/>
      <c r="M50">
        <f>SUM(MWFifteenA515469121518212427303336396915182124273033[[#This Row],[Mon]:[Sun]])/7</f>
        <v>33.571428571428569</v>
      </c>
      <c r="N50">
        <f>MWFifteenA515469121518212427303336396915182124273033[[#This Row],[Mileage]]-M50</f>
        <v>21.428571428571431</v>
      </c>
    </row>
    <row r="51" spans="1:14" ht="21" customHeight="1">
      <c r="A51" s="15" t="s">
        <v>73</v>
      </c>
      <c r="B51" s="8"/>
      <c r="C51" s="9" t="s">
        <v>62</v>
      </c>
      <c r="D51" s="10" t="s">
        <v>13</v>
      </c>
      <c r="E51" s="10">
        <v>75</v>
      </c>
      <c r="F51" s="10" t="s">
        <v>108</v>
      </c>
      <c r="G51" s="10">
        <v>35</v>
      </c>
      <c r="H51" s="10" t="s">
        <v>22</v>
      </c>
      <c r="I51" s="11">
        <v>75</v>
      </c>
      <c r="J51" s="12">
        <v>65</v>
      </c>
      <c r="K51" s="13"/>
      <c r="M51">
        <f>SUM(MWFifteenA515469121518212427303336396915182124273033[[#This Row],[Mon]:[Sun]])/7</f>
        <v>26.428571428571427</v>
      </c>
      <c r="N51">
        <f>MWFifteenA515469121518212427303336396915182124273033[[#This Row],[Mileage]]-M51</f>
        <v>38.571428571428569</v>
      </c>
    </row>
    <row r="52" spans="1:14" ht="21" customHeight="1">
      <c r="A52" s="7" t="s">
        <v>74</v>
      </c>
      <c r="B52" s="8" t="s">
        <v>20</v>
      </c>
      <c r="C52" s="9">
        <v>75</v>
      </c>
      <c r="D52" s="10" t="s">
        <v>13</v>
      </c>
      <c r="E52" s="10">
        <v>65</v>
      </c>
      <c r="F52" s="10" t="s">
        <v>18</v>
      </c>
      <c r="G52" s="10" t="s">
        <v>13</v>
      </c>
      <c r="H52" s="10">
        <v>60</v>
      </c>
      <c r="I52" s="11">
        <v>70</v>
      </c>
      <c r="J52" s="12">
        <v>60</v>
      </c>
      <c r="K52" s="13"/>
      <c r="M52">
        <f>SUM(MWFifteenA515469121518212427303336396915182124273033[[#This Row],[Mon]:[Sun]])/7</f>
        <v>38.571428571428569</v>
      </c>
      <c r="N52">
        <f>MWFifteenA515469121518212427303336396915182124273033[[#This Row],[Mileage]]-M52</f>
        <v>21.428571428571431</v>
      </c>
    </row>
    <row r="53" spans="1:14" ht="36" customHeight="1">
      <c r="A53" s="105" t="s">
        <v>46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107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62</v>
      </c>
      <c r="D55" s="10" t="s">
        <v>13</v>
      </c>
      <c r="E55" s="10">
        <v>75</v>
      </c>
      <c r="F55" s="10" t="s">
        <v>32</v>
      </c>
      <c r="G55" s="10" t="s">
        <v>13</v>
      </c>
      <c r="H55" s="10">
        <v>70</v>
      </c>
      <c r="I55" s="11">
        <v>75</v>
      </c>
      <c r="J55" s="12">
        <v>65</v>
      </c>
      <c r="K55" s="13"/>
      <c r="M55" t="e" cm="1">
        <f t="array" ref="M55">SUM(MWFifteenB52557101316192225283134374071016192225283134[[#This Row],[Mon]:[Sun]]/7)</f>
        <v>#VALUE!</v>
      </c>
      <c r="N55" t="e">
        <f>MWFifteenB52557101316192225283134374071016192225283134[[#This Row],[Mileage]]-M55</f>
        <v>#VALUE!</v>
      </c>
    </row>
    <row r="56" spans="1:14" ht="21" customHeight="1">
      <c r="A56" s="21" t="s">
        <v>76</v>
      </c>
      <c r="B56" s="8"/>
      <c r="C56" s="9">
        <v>65</v>
      </c>
      <c r="D56" s="10" t="s">
        <v>13</v>
      </c>
      <c r="E56" s="10">
        <v>55</v>
      </c>
      <c r="F56" s="10" t="s">
        <v>18</v>
      </c>
      <c r="G56" s="10" t="s">
        <v>22</v>
      </c>
      <c r="H56" s="10">
        <v>55</v>
      </c>
      <c r="I56" s="11">
        <v>60</v>
      </c>
      <c r="J56" s="12">
        <v>55</v>
      </c>
      <c r="K56" s="13" t="s">
        <v>15</v>
      </c>
      <c r="M56" t="e" cm="1">
        <f t="array" ref="M56">SUM(MWFifteenB52557101316192225283134374071016192225283134[[#This Row],[Mon]:[Sun]]/7)</f>
        <v>#VALUE!</v>
      </c>
      <c r="N56" t="e">
        <f>MWFifteenB52557101316192225283134374071016192225283134[[#This Row],[Mileage]]-M56</f>
        <v>#VALUE!</v>
      </c>
    </row>
    <row r="57" spans="1:14" ht="21" customHeight="1">
      <c r="A57" s="14" t="s">
        <v>77</v>
      </c>
      <c r="B57" s="35"/>
      <c r="C57" s="9" t="s">
        <v>106</v>
      </c>
      <c r="D57" s="10" t="s">
        <v>13</v>
      </c>
      <c r="E57" s="10">
        <v>80</v>
      </c>
      <c r="F57" s="10" t="s">
        <v>103</v>
      </c>
      <c r="G57" s="10" t="s">
        <v>22</v>
      </c>
      <c r="H57" s="10">
        <v>75</v>
      </c>
      <c r="I57" s="11">
        <v>85</v>
      </c>
      <c r="J57" s="12">
        <v>70</v>
      </c>
      <c r="K57" s="13"/>
      <c r="M57" t="e" cm="1">
        <f t="array" ref="M57">SUM(MWFifteenB52557101316192225283134374071016192225283134[[#This Row],[Mon]:[Sun]]/7)</f>
        <v>#VALUE!</v>
      </c>
      <c r="N57" t="e">
        <f>MWFifteenB52557101316192225283134374071016192225283134[[#This Row],[Mileage]]-M57</f>
        <v>#VALUE!</v>
      </c>
    </row>
    <row r="58" spans="1:14" ht="21" customHeight="1">
      <c r="A58" s="7" t="s">
        <v>78</v>
      </c>
      <c r="B58" s="8"/>
      <c r="C58" s="9">
        <v>55</v>
      </c>
      <c r="D58" s="10" t="s">
        <v>13</v>
      </c>
      <c r="E58" s="10">
        <v>50</v>
      </c>
      <c r="F58" s="10" t="s">
        <v>18</v>
      </c>
      <c r="G58" s="10" t="s">
        <v>36</v>
      </c>
      <c r="H58" s="10" t="s">
        <v>36</v>
      </c>
      <c r="I58" s="10">
        <v>50</v>
      </c>
      <c r="J58" s="12">
        <v>50</v>
      </c>
      <c r="K58" s="13"/>
      <c r="M58" t="e" cm="1">
        <f t="array" ref="M58">SUM(MWFifteenB52557101316192225283134374071016192225283134[[#This Row],[Mon]:[Sun]]/7)</f>
        <v>#VALUE!</v>
      </c>
      <c r="N58" t="e">
        <f>MWFifteenB52557101316192225283134374071016192225283134[[#This Row],[Mileage]]-M58</f>
        <v>#VALUE!</v>
      </c>
    </row>
    <row r="59" spans="1:14" ht="21" customHeight="1">
      <c r="A59" s="7" t="s">
        <v>79</v>
      </c>
      <c r="B59" s="8" t="s">
        <v>20</v>
      </c>
      <c r="C59" s="9">
        <v>55</v>
      </c>
      <c r="D59" s="10" t="s">
        <v>13</v>
      </c>
      <c r="E59" s="10">
        <v>50</v>
      </c>
      <c r="F59" s="10" t="s">
        <v>104</v>
      </c>
      <c r="G59" s="10">
        <v>30</v>
      </c>
      <c r="H59" s="10" t="s">
        <v>22</v>
      </c>
      <c r="I59" s="10">
        <v>50</v>
      </c>
      <c r="J59" s="12">
        <v>50</v>
      </c>
      <c r="K59" s="13"/>
      <c r="M59" t="e" cm="1">
        <f t="array" ref="M59">SUM(MWFifteenB52557101316192225283134374071016192225283134[[#This Row],[Mon]:[Sun]]/7)</f>
        <v>#VALUE!</v>
      </c>
      <c r="N59" t="e">
        <f>MWFifteenB52557101316192225283134374071016192225283134[[#This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 t="s">
        <v>18</v>
      </c>
      <c r="G60" s="10" t="s">
        <v>13</v>
      </c>
      <c r="H60" s="10">
        <v>55</v>
      </c>
      <c r="I60" s="11">
        <v>60</v>
      </c>
      <c r="J60" s="12">
        <v>55</v>
      </c>
      <c r="K60" s="13"/>
      <c r="M60" t="e" cm="1">
        <f t="array" ref="M60">SUM(MWFifteenB52557101316192225283134374071016192225283134[[#This Row],[Mon]:[Sun]]/7)</f>
        <v>#VALUE!</v>
      </c>
      <c r="N60" t="e">
        <f>MWFifteenB52557101316192225283134374071016192225283134[[#This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 t="s">
        <v>18</v>
      </c>
      <c r="G61" s="10" t="s">
        <v>13</v>
      </c>
      <c r="H61" s="10">
        <v>60</v>
      </c>
      <c r="I61" s="11">
        <v>70</v>
      </c>
      <c r="J61" s="12">
        <v>60</v>
      </c>
      <c r="K61" s="13"/>
      <c r="M61" t="e" cm="1">
        <f t="array" ref="M61">SUM(MWFifteenB52557101316192225283134374071016192225283134[[#This Row],[Mon]:[Sun]]/7)</f>
        <v>#VALUE!</v>
      </c>
      <c r="N61" t="e">
        <f>MWFifteenB52557101316192225283134374071016192225283134[[#This Row],[Mileage]]-M61</f>
        <v>#VALUE!</v>
      </c>
    </row>
    <row r="62" spans="1:14" ht="21" customHeight="1">
      <c r="A62" s="7" t="s">
        <v>82</v>
      </c>
      <c r="B62" s="11"/>
      <c r="C62" s="9" t="s">
        <v>62</v>
      </c>
      <c r="D62" s="10" t="s">
        <v>13</v>
      </c>
      <c r="E62" s="10">
        <v>75</v>
      </c>
      <c r="F62" s="10">
        <v>35</v>
      </c>
      <c r="G62" s="10" t="s">
        <v>13</v>
      </c>
      <c r="H62" s="10">
        <v>70</v>
      </c>
      <c r="I62" s="11">
        <v>75</v>
      </c>
      <c r="J62" s="12">
        <v>65</v>
      </c>
      <c r="K62" s="13" t="s">
        <v>83</v>
      </c>
      <c r="M62" t="e" cm="1">
        <f t="array" ref="M62">SUM(MWFifteenB52557101316192225283134374071016192225283134[[#This Row],[Mon]:[Sun]]/7)</f>
        <v>#VALUE!</v>
      </c>
      <c r="N62" t="e">
        <f>MWFifteenB52557101316192225283134374071016192225283134[[#This Row],[Mileage]]-M62</f>
        <v>#VALUE!</v>
      </c>
    </row>
    <row r="63" spans="1:14" ht="21" customHeight="1">
      <c r="A63" s="7" t="s">
        <v>84</v>
      </c>
      <c r="B63" s="11"/>
      <c r="C63" s="9" t="s">
        <v>106</v>
      </c>
      <c r="D63" s="10" t="s">
        <v>13</v>
      </c>
      <c r="E63" s="10">
        <v>80</v>
      </c>
      <c r="F63" s="10" t="s">
        <v>103</v>
      </c>
      <c r="G63" s="10" t="s">
        <v>13</v>
      </c>
      <c r="H63" s="10">
        <v>75</v>
      </c>
      <c r="I63" s="11">
        <v>85</v>
      </c>
      <c r="J63" s="12">
        <v>70</v>
      </c>
      <c r="K63" s="13"/>
      <c r="M63" t="e" cm="1">
        <f t="array" ref="M63">SUM(MWFifteenB52557101316192225283134374071016192225283134[[#This Row],[Mon]:[Sun]]/7)</f>
        <v>#VALUE!</v>
      </c>
      <c r="N63" t="e">
        <f>MWFifteenB52557101316192225283134374071016192225283134[[#This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75</v>
      </c>
      <c r="F64" s="10" t="s">
        <v>32</v>
      </c>
      <c r="G64" s="10" t="s">
        <v>13</v>
      </c>
      <c r="H64" s="10">
        <v>70</v>
      </c>
      <c r="I64" s="11">
        <v>75</v>
      </c>
      <c r="J64" s="12">
        <v>65</v>
      </c>
      <c r="K64" s="13"/>
      <c r="M64" t="e" cm="1">
        <f t="array" ref="M64">SUM(MWFifteenB52557101316192225283134374071016192225283134[[#This Row],[Mon]:[Sun]]/7)</f>
        <v>#VALUE!</v>
      </c>
      <c r="N64" t="e">
        <f>MWFifteenB52557101316192225283134374071016192225283134[[#This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 t="s">
        <v>18</v>
      </c>
      <c r="G65" s="10" t="s">
        <v>13</v>
      </c>
      <c r="H65" s="10">
        <v>60</v>
      </c>
      <c r="I65" s="11">
        <v>70</v>
      </c>
      <c r="J65" s="12">
        <v>60</v>
      </c>
      <c r="K65" s="13"/>
      <c r="M65" t="e" cm="1">
        <f t="array" ref="M65">SUM(MWFifteenB52557101316192225283134374071016192225283134[[#This Row],[Mon]:[Sun]]/7)</f>
        <v>#VALUE!</v>
      </c>
      <c r="N65" t="e">
        <f>MWFifteenB52557101316192225283134374071016192225283134[[#This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75</v>
      </c>
      <c r="F66" s="10" t="s">
        <v>32</v>
      </c>
      <c r="G66" s="10" t="s">
        <v>13</v>
      </c>
      <c r="H66" s="10">
        <v>70</v>
      </c>
      <c r="I66" s="11">
        <v>75</v>
      </c>
      <c r="J66" s="12">
        <v>65</v>
      </c>
      <c r="K66" s="13"/>
      <c r="M66" t="e" cm="1">
        <f t="array" ref="M66">SUM(MWFifteenB52557101316192225283134374071016192225283134[[#This Row],[Mon]:[Sun]]/7)</f>
        <v>#VALUE!</v>
      </c>
      <c r="N66" t="e">
        <f>MWFifteenB52557101316192225283134374071016192225283134[[#This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 t="s">
        <v>18</v>
      </c>
      <c r="G67" s="10" t="s">
        <v>13</v>
      </c>
      <c r="H67" s="10">
        <v>60</v>
      </c>
      <c r="I67" s="11">
        <v>70</v>
      </c>
      <c r="J67" s="12">
        <v>60</v>
      </c>
      <c r="K67" s="13"/>
      <c r="M67" t="e" cm="1">
        <f t="array" ref="M67">SUM(MWFifteenB52557101316192225283134374071016192225283134[[#This Row],[Mon]:[Sun]]/7)</f>
        <v>#VALUE!</v>
      </c>
      <c r="N67" t="e">
        <f>MWFifteenB52557101316192225283134374071016192225283134[[#This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 t="s">
        <v>18</v>
      </c>
      <c r="G68" s="10" t="s">
        <v>13</v>
      </c>
      <c r="H68" s="10">
        <v>45</v>
      </c>
      <c r="I68" s="10">
        <v>50</v>
      </c>
      <c r="J68" s="12">
        <v>50</v>
      </c>
      <c r="K68" s="13"/>
      <c r="M68" t="e" cm="1">
        <f t="array" ref="M68">SUM(MWFifteenB52557101316192225283134374071016192225283134[[#This Row],[Mon]:[Sun]]/7)</f>
        <v>#VALUE!</v>
      </c>
      <c r="N68" t="e">
        <f>MWFifteenB52557101316192225283134374071016192225283134[[#This Row],[Mileage]]-M68</f>
        <v>#VALUE!</v>
      </c>
    </row>
    <row r="69" spans="1:14" ht="21" customHeight="1">
      <c r="A69" s="7" t="s">
        <v>90</v>
      </c>
      <c r="B69" s="11"/>
      <c r="C69" s="9">
        <v>45</v>
      </c>
      <c r="D69" s="10" t="s">
        <v>13</v>
      </c>
      <c r="E69" s="10">
        <v>40</v>
      </c>
      <c r="F69" s="10" t="s">
        <v>18</v>
      </c>
      <c r="G69" s="10" t="s">
        <v>13</v>
      </c>
      <c r="H69" s="10">
        <v>35</v>
      </c>
      <c r="I69" s="11">
        <v>45</v>
      </c>
      <c r="J69" s="12">
        <v>45</v>
      </c>
      <c r="K69" s="13" t="s">
        <v>15</v>
      </c>
      <c r="M69" t="e" cm="1">
        <f t="array" ref="M69">SUM(MWFifteenB52557101316192225283134374071016192225283134[[#This Row],[Mon]:[Sun]]/7)</f>
        <v>#VALUE!</v>
      </c>
      <c r="N69" t="e">
        <f>MWFifteenB52557101316192225283134374071016192225283134[[#This Row],[Mileage]]-M69</f>
        <v>#VALUE!</v>
      </c>
    </row>
    <row r="70" spans="1:14" ht="21" customHeight="1">
      <c r="A70" s="16" t="s">
        <v>92</v>
      </c>
      <c r="B70" s="11"/>
      <c r="C70" s="9" t="s">
        <v>106</v>
      </c>
      <c r="D70" s="10" t="s">
        <v>13</v>
      </c>
      <c r="E70" s="10">
        <v>80</v>
      </c>
      <c r="F70" s="10" t="s">
        <v>103</v>
      </c>
      <c r="G70" s="10" t="s">
        <v>13</v>
      </c>
      <c r="H70" s="10">
        <v>75</v>
      </c>
      <c r="I70" s="11">
        <v>85</v>
      </c>
      <c r="J70" s="12">
        <v>70</v>
      </c>
      <c r="K70" s="13"/>
      <c r="M70" t="e" cm="1">
        <f t="array" ref="M70">SUM(MWFifteenB52557101316192225283134374071016192225283134[[#This Row],[Mon]:[Sun]]/7)</f>
        <v>#VALUE!</v>
      </c>
      <c r="N70" t="e">
        <f>MWFifteenB52557101316192225283134374071016192225283134[[#This Row],[Mileage]]-M70</f>
        <v>#VALUE!</v>
      </c>
    </row>
    <row r="71" spans="1:14" ht="21" customHeight="1">
      <c r="A71" s="21" t="s">
        <v>93</v>
      </c>
      <c r="B71" s="11"/>
      <c r="C71" s="9">
        <v>75</v>
      </c>
      <c r="D71" s="10" t="s">
        <v>13</v>
      </c>
      <c r="E71" s="10">
        <v>65</v>
      </c>
      <c r="F71" s="10" t="s">
        <v>18</v>
      </c>
      <c r="G71" s="10" t="s">
        <v>13</v>
      </c>
      <c r="H71" s="10">
        <v>60</v>
      </c>
      <c r="I71" s="11">
        <v>70</v>
      </c>
      <c r="J71" s="12">
        <v>60</v>
      </c>
      <c r="K71" s="13"/>
      <c r="M71" t="e" cm="1">
        <f t="array" ref="M71">SUM(MWFifteenB52557101316192225283134374071016192225283134[[#This Row],[Mon]:[Sun]]/7)</f>
        <v>#VALUE!</v>
      </c>
      <c r="N71" t="e">
        <f>MWFifteenB52557101316192225283134374071016192225283134[[#This Row],[Mileage]]-M71</f>
        <v>#VALUE!</v>
      </c>
    </row>
    <row r="72" spans="1:14" ht="21" customHeight="1">
      <c r="A72" s="7" t="s">
        <v>94</v>
      </c>
      <c r="B72" s="11"/>
      <c r="C72" s="9" t="s">
        <v>62</v>
      </c>
      <c r="D72" s="10" t="s">
        <v>13</v>
      </c>
      <c r="E72" s="10">
        <v>75</v>
      </c>
      <c r="F72" s="10" t="s">
        <v>32</v>
      </c>
      <c r="G72" s="10" t="s">
        <v>13</v>
      </c>
      <c r="H72" s="10">
        <v>70</v>
      </c>
      <c r="I72" s="11">
        <v>75</v>
      </c>
      <c r="J72" s="12">
        <v>65</v>
      </c>
      <c r="K72" s="13"/>
      <c r="M72" t="e" cm="1">
        <f t="array" ref="M72">SUM(MWFifteenB52557101316192225283134374071016192225283134[[#This Row],[Mon]:[Sun]]/7)</f>
        <v>#VALUE!</v>
      </c>
      <c r="N72" t="e">
        <f>MWFifteenB52557101316192225283134374071016192225283134[[#This Row],[Mileage]]-M72</f>
        <v>#VALUE!</v>
      </c>
    </row>
    <row r="73" spans="1:14" ht="21" customHeight="1">
      <c r="A73" s="7" t="s">
        <v>95</v>
      </c>
      <c r="B73" s="11"/>
      <c r="C73" s="9" t="s">
        <v>62</v>
      </c>
      <c r="D73" s="10" t="s">
        <v>13</v>
      </c>
      <c r="E73" s="10">
        <v>75</v>
      </c>
      <c r="F73" s="10" t="s">
        <v>32</v>
      </c>
      <c r="G73" s="10" t="s">
        <v>22</v>
      </c>
      <c r="H73" s="10">
        <v>70</v>
      </c>
      <c r="I73" s="11">
        <v>75</v>
      </c>
      <c r="J73" s="12">
        <v>65</v>
      </c>
      <c r="K73" s="13"/>
      <c r="M73" t="e" cm="1">
        <f t="array" ref="M73">SUM(MWFifteenB52557101316192225283134374071016192225283134[[#This Row],[Mon]:[Sun]]/7)</f>
        <v>#VALUE!</v>
      </c>
      <c r="N73" t="e">
        <f>MWFifteenB52557101316192225283134374071016192225283134[[#This Row],[Mileage]]-M73</f>
        <v>#VALUE!</v>
      </c>
    </row>
    <row r="74" spans="1:14" ht="21" customHeight="1">
      <c r="A74" s="37" t="s">
        <v>96</v>
      </c>
      <c r="B74" s="11"/>
      <c r="C74" s="9">
        <v>45</v>
      </c>
      <c r="D74" s="10" t="s">
        <v>13</v>
      </c>
      <c r="E74" s="10">
        <v>40</v>
      </c>
      <c r="F74" s="10" t="s">
        <v>18</v>
      </c>
      <c r="G74" s="10" t="s">
        <v>13</v>
      </c>
      <c r="H74" s="10">
        <v>35</v>
      </c>
      <c r="I74" s="11">
        <v>45</v>
      </c>
      <c r="J74" s="12">
        <v>45</v>
      </c>
      <c r="K74" s="13"/>
      <c r="M74" t="e" cm="1">
        <f t="array" ref="M74">SUM(MWFifteenB52557101316192225283134374071016192225283134[[#This Row],[Mon]:[Sun]]/7)</f>
        <v>#VALUE!</v>
      </c>
      <c r="N74" t="e">
        <f>MWFifteenB52557101316192225283134374071016192225283134[[#This Row],[Mileage]]-M74</f>
        <v>#VALUE!</v>
      </c>
    </row>
    <row r="75" spans="1:14" ht="21" customHeight="1">
      <c r="A75" s="15" t="s">
        <v>97</v>
      </c>
      <c r="B75" s="11"/>
      <c r="C75" s="9" t="s">
        <v>62</v>
      </c>
      <c r="D75" s="10" t="s">
        <v>13</v>
      </c>
      <c r="E75" s="10">
        <v>75</v>
      </c>
      <c r="F75" s="10" t="s">
        <v>32</v>
      </c>
      <c r="G75" s="10" t="s">
        <v>22</v>
      </c>
      <c r="H75" s="10" t="s">
        <v>22</v>
      </c>
      <c r="I75" s="11">
        <v>75</v>
      </c>
      <c r="J75" s="12">
        <v>65</v>
      </c>
      <c r="K75" s="13"/>
      <c r="M75" t="e" cm="1">
        <f t="array" ref="M75">SUM(MWFifteenB52557101316192225283134374071016192225283134[[#This Row],[Mon]:[Sun]]/7)</f>
        <v>#VALUE!</v>
      </c>
      <c r="N75" t="e">
        <f>MWFifteenB52557101316192225283134374071016192225283134[[#This Row],[Mileage]]-M75</f>
        <v>#VALUE!</v>
      </c>
    </row>
    <row r="76" spans="1:14" ht="21" customHeight="1">
      <c r="A76" s="15" t="s">
        <v>98</v>
      </c>
      <c r="B76" s="38"/>
      <c r="C76" s="9">
        <v>75</v>
      </c>
      <c r="D76" s="10" t="s">
        <v>13</v>
      </c>
      <c r="E76" s="10">
        <v>65</v>
      </c>
      <c r="F76" s="10" t="s">
        <v>109</v>
      </c>
      <c r="G76" s="10">
        <v>30</v>
      </c>
      <c r="H76" s="10" t="s">
        <v>22</v>
      </c>
      <c r="I76" s="11">
        <v>70</v>
      </c>
      <c r="J76" s="12">
        <v>60</v>
      </c>
      <c r="K76" s="13"/>
      <c r="M76" t="e" cm="1">
        <f t="array" ref="M76">SUM(MWFifteenB52557101316192225283134374071016192225283134[[#This Row],[Mon]:[Sun]]/7)</f>
        <v>#VALUE!</v>
      </c>
      <c r="N76" t="e">
        <f>MWFifteenB52557101316192225283134374071016192225283134[[#This Row],[Mileage]]-M76</f>
        <v>#VALUE!</v>
      </c>
    </row>
    <row r="77" spans="1:14" ht="21" customHeight="1">
      <c r="A77" s="7" t="s">
        <v>99</v>
      </c>
      <c r="B77" s="11"/>
      <c r="C77" s="9">
        <v>45</v>
      </c>
      <c r="D77" s="10" t="s">
        <v>13</v>
      </c>
      <c r="E77" s="10">
        <v>40</v>
      </c>
      <c r="F77" s="10" t="s">
        <v>18</v>
      </c>
      <c r="G77" s="10" t="s">
        <v>13</v>
      </c>
      <c r="H77" s="10">
        <v>35</v>
      </c>
      <c r="I77" s="11">
        <v>45</v>
      </c>
      <c r="J77" s="12">
        <v>45</v>
      </c>
      <c r="K77" s="13" t="s">
        <v>15</v>
      </c>
      <c r="M77" t="e" cm="1">
        <f t="array" ref="M77">SUM(MWFifteenB52557101316192225283134374071016192225283134[[#This Row],[Mon]:[Sun]]/7)</f>
        <v>#VALUE!</v>
      </c>
      <c r="N77" t="e">
        <f>MWFifteenB52557101316192225283134374071016192225283134[[#This Row],[Mileage]]-M77</f>
        <v>#VALUE!</v>
      </c>
    </row>
    <row r="78" spans="1:14" ht="21" customHeight="1">
      <c r="A78" s="7" t="s">
        <v>100</v>
      </c>
      <c r="B78" s="8"/>
      <c r="C78" s="9">
        <v>65</v>
      </c>
      <c r="D78" s="10" t="s">
        <v>13</v>
      </c>
      <c r="E78" s="10">
        <v>55</v>
      </c>
      <c r="F78" s="10" t="s">
        <v>18</v>
      </c>
      <c r="G78" s="10" t="s">
        <v>13</v>
      </c>
      <c r="H78" s="10">
        <v>55</v>
      </c>
      <c r="I78" s="11">
        <v>60</v>
      </c>
      <c r="J78" s="12">
        <v>55</v>
      </c>
      <c r="K78" s="13"/>
      <c r="M78" t="e" cm="1">
        <f t="array" ref="M78">SUM(MWFifteenB52557101316192225283134374071016192225283134[[#This Row],[Mon]:[Sun]]/7)</f>
        <v>#VALUE!</v>
      </c>
      <c r="N78" t="e">
        <f>MWFifteenB52557101316192225283134374071016192225283134[[#This Row],[Mileage]]-M78</f>
        <v>#VALUE!</v>
      </c>
    </row>
    <row r="79" spans="1:14" ht="21" customHeight="1">
      <c r="A79" s="15" t="s">
        <v>101</v>
      </c>
      <c r="B79" s="8"/>
      <c r="C79" s="9">
        <v>55</v>
      </c>
      <c r="D79" s="10" t="s">
        <v>13</v>
      </c>
      <c r="E79" s="10">
        <v>50</v>
      </c>
      <c r="F79" s="10" t="s">
        <v>18</v>
      </c>
      <c r="G79" s="10" t="s">
        <v>13</v>
      </c>
      <c r="H79" s="10">
        <v>45</v>
      </c>
      <c r="I79" s="10">
        <v>50</v>
      </c>
      <c r="J79" s="12">
        <v>50</v>
      </c>
      <c r="K79" s="13"/>
      <c r="M79" t="e" cm="1">
        <f t="array" ref="M79">SUM(MWFifteenB52557101316192225283134374071016192225283134[[#This Row],[Mon]:[Sun]]/7)</f>
        <v>#VALUE!</v>
      </c>
      <c r="N79" t="e">
        <f>MWFifteenB52557101316192225283134374071016192225283134[[#This Row],[Mileage]]-M79</f>
        <v>#VALUE!</v>
      </c>
    </row>
    <row r="80" spans="1:14" ht="34.5" customHeight="1">
      <c r="A80" s="105" t="s">
        <v>46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43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74A7-8F2F-44E9-993A-0B52450F713D}">
  <dimension ref="A1:Q83"/>
  <sheetViews>
    <sheetView topLeftCell="A34" zoomScale="85" zoomScaleNormal="85" workbookViewId="0">
      <selection activeCell="C71" sqref="C71:I71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110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91</v>
      </c>
      <c r="G2" s="10">
        <v>20</v>
      </c>
      <c r="H2" s="10" t="s">
        <v>36</v>
      </c>
      <c r="I2" s="10">
        <v>65</v>
      </c>
      <c r="J2" s="12">
        <v>35</v>
      </c>
      <c r="K2" s="13" t="s">
        <v>15</v>
      </c>
      <c r="M2">
        <f>SUM(WWFifteen5053581114172023262932353858141720232629[[#This Row],[Mon]:[Sun]])/8</f>
        <v>13.75</v>
      </c>
      <c r="N2">
        <f>WWFifteen5053581114172023262932353858141720232629[[#This Row],[Mileage]]-M2</f>
        <v>21.25</v>
      </c>
    </row>
    <row r="3" spans="1:17" ht="21" customHeight="1">
      <c r="A3" s="7" t="s">
        <v>16</v>
      </c>
      <c r="B3" s="8"/>
      <c r="C3" s="9">
        <v>50</v>
      </c>
      <c r="D3" s="10" t="s">
        <v>13</v>
      </c>
      <c r="E3" s="10">
        <v>40</v>
      </c>
      <c r="F3" s="10" t="s">
        <v>103</v>
      </c>
      <c r="G3" s="10">
        <v>30</v>
      </c>
      <c r="H3" s="10" t="s">
        <v>22</v>
      </c>
      <c r="I3" s="10">
        <v>80</v>
      </c>
      <c r="J3" s="12">
        <v>45</v>
      </c>
      <c r="K3" s="13"/>
      <c r="M3">
        <f>SUM(WWFifteen5053581114172023262932353858141720232629[[#This Row],[Mon]:[Sun]])/8</f>
        <v>25</v>
      </c>
      <c r="N3">
        <f>WWFifteen5053581114172023262932353858141720232629[[#This Row],[Mileage]]-M3</f>
        <v>20</v>
      </c>
    </row>
    <row r="4" spans="1:17" ht="21" customHeight="1">
      <c r="A4" s="7" t="s">
        <v>17</v>
      </c>
      <c r="B4" s="8" t="s">
        <v>12</v>
      </c>
      <c r="C4" s="9">
        <v>50</v>
      </c>
      <c r="D4" s="10" t="s">
        <v>13</v>
      </c>
      <c r="E4" s="10">
        <v>40</v>
      </c>
      <c r="F4" s="10" t="s">
        <v>18</v>
      </c>
      <c r="G4" s="10" t="s">
        <v>13</v>
      </c>
      <c r="H4" s="10">
        <v>40</v>
      </c>
      <c r="I4" s="10">
        <v>80</v>
      </c>
      <c r="J4" s="12">
        <v>45</v>
      </c>
      <c r="K4" s="13"/>
      <c r="M4">
        <f>SUM(WWFifteen5053581114172023262932353858141720232629[[#This Row],[Mon]:[Sun]])/8</f>
        <v>26.25</v>
      </c>
      <c r="N4">
        <f>WWFifteen5053581114172023262932353858141720232629[[#This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18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SUM(WWFifteen5053581114172023262932353858141720232629[[#This Row],[Mon]:[Sun]])/8</f>
        <v>36.25</v>
      </c>
      <c r="N5">
        <f>WWFifteen5053581114172023262932353858141720232629[[#This Row],[Mileage]]-M5</f>
        <v>18.75</v>
      </c>
    </row>
    <row r="6" spans="1:17" ht="21" customHeight="1">
      <c r="A6" s="15" t="s">
        <v>21</v>
      </c>
      <c r="B6" s="8" t="s">
        <v>12</v>
      </c>
      <c r="C6" s="9">
        <v>60</v>
      </c>
      <c r="D6" s="10" t="s">
        <v>13</v>
      </c>
      <c r="E6" s="10">
        <v>50</v>
      </c>
      <c r="F6" s="10" t="s">
        <v>18</v>
      </c>
      <c r="G6" s="10" t="s">
        <v>13</v>
      </c>
      <c r="H6" s="10">
        <v>50</v>
      </c>
      <c r="I6" s="10">
        <v>90</v>
      </c>
      <c r="J6" s="12">
        <v>50</v>
      </c>
      <c r="K6" s="18"/>
      <c r="M6">
        <f>SUM(WWFifteen5053581114172023262932353858141720232629[[#This Row],[Mon]:[Sun]])/8</f>
        <v>31.25</v>
      </c>
      <c r="N6">
        <f>WWFifteen5053581114172023262932353858141720232629[[#This Row],[Mileage]]-M6</f>
        <v>18.75</v>
      </c>
    </row>
    <row r="7" spans="1:17" ht="21" customHeight="1">
      <c r="A7" s="16" t="s">
        <v>23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109</v>
      </c>
      <c r="G7" s="10">
        <v>30</v>
      </c>
      <c r="H7" s="10" t="s">
        <v>36</v>
      </c>
      <c r="I7" s="10">
        <v>100</v>
      </c>
      <c r="J7" s="12">
        <v>55</v>
      </c>
      <c r="K7" s="18"/>
      <c r="M7">
        <f>SUM(WWFifteen5053581114172023262932353858141720232629[[#This Row],[Mon]:[Sun]])/8</f>
        <v>32.5</v>
      </c>
      <c r="N7">
        <f>WWFifteen5053581114172023262932353858141720232629[[#This Row],[Mileage]]-M7</f>
        <v>22.5</v>
      </c>
    </row>
    <row r="8" spans="1:17" ht="21" customHeight="1">
      <c r="A8" s="15" t="s">
        <v>24</v>
      </c>
      <c r="B8" s="8"/>
      <c r="C8" s="9">
        <v>60</v>
      </c>
      <c r="D8" s="10" t="s">
        <v>13</v>
      </c>
      <c r="E8" s="10">
        <v>50</v>
      </c>
      <c r="F8" s="10" t="s">
        <v>53</v>
      </c>
      <c r="G8" s="10">
        <v>30</v>
      </c>
      <c r="H8" s="10" t="s">
        <v>22</v>
      </c>
      <c r="I8" s="10">
        <v>90</v>
      </c>
      <c r="J8" s="12">
        <v>50</v>
      </c>
      <c r="K8" s="18"/>
      <c r="M8">
        <f>SUM(WWFifteen5053581114172023262932353858141720232629[[#This Row],[Mon]:[Sun]])/8</f>
        <v>28.75</v>
      </c>
      <c r="N8">
        <f>WWFifteen5053581114172023262932353858141720232629[[#This Row],[Mileage]]-M8</f>
        <v>21.25</v>
      </c>
    </row>
    <row r="9" spans="1:17" ht="21" customHeight="1">
      <c r="A9" s="16" t="s">
        <v>25</v>
      </c>
      <c r="B9" s="8"/>
      <c r="C9" s="9">
        <v>50</v>
      </c>
      <c r="D9" s="10" t="s">
        <v>13</v>
      </c>
      <c r="E9" s="10">
        <v>40</v>
      </c>
      <c r="F9" s="10" t="s">
        <v>103</v>
      </c>
      <c r="G9" s="10">
        <v>30</v>
      </c>
      <c r="H9" s="10" t="s">
        <v>22</v>
      </c>
      <c r="I9" s="10">
        <v>80</v>
      </c>
      <c r="J9" s="12">
        <v>45</v>
      </c>
      <c r="K9" s="18"/>
      <c r="M9">
        <f>SUM(WWFifteen5053581114172023262932353858141720232629[[#This Row],[Mon]:[Sun]])/8</f>
        <v>25</v>
      </c>
      <c r="N9">
        <f>WWFifteen5053581114172023262932353858141720232629[[#This Row],[Mileage]]-M9</f>
        <v>20</v>
      </c>
    </row>
    <row r="10" spans="1:17" ht="21" customHeight="1">
      <c r="A10" s="16" t="s">
        <v>26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109</v>
      </c>
      <c r="G10" s="10">
        <v>30</v>
      </c>
      <c r="H10" s="10" t="s">
        <v>36</v>
      </c>
      <c r="I10" s="10">
        <v>100</v>
      </c>
      <c r="J10" s="12">
        <v>55</v>
      </c>
      <c r="K10" s="18"/>
      <c r="M10">
        <f>SUM(WWFifteen5053581114172023262932353858141720232629[[#This Row],[Mon]:[Sun]])/8</f>
        <v>32.5</v>
      </c>
      <c r="N10">
        <f>WWFifteen5053581114172023262932353858141720232629[[#This Row],[Mileage]]-M10</f>
        <v>22.5</v>
      </c>
    </row>
    <row r="11" spans="1:17" ht="21" customHeight="1">
      <c r="A11" s="19" t="s">
        <v>27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18</v>
      </c>
      <c r="G11" s="10" t="s">
        <v>13</v>
      </c>
      <c r="H11" s="10">
        <v>60</v>
      </c>
      <c r="I11" s="10">
        <v>100</v>
      </c>
      <c r="J11" s="12">
        <v>55</v>
      </c>
      <c r="K11" s="18"/>
      <c r="M11">
        <f>SUM(WWFifteen5053581114172023262932353858141720232629[[#This Row],[Mon]:[Sun]])/8</f>
        <v>36.25</v>
      </c>
      <c r="N11">
        <f>WWFifteen5053581114172023262932353858141720232629[[#This Row],[Mileage]]-M11</f>
        <v>18.75</v>
      </c>
    </row>
    <row r="12" spans="1:17" ht="21" customHeight="1">
      <c r="A12" s="15" t="s">
        <v>28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14</v>
      </c>
      <c r="G12" s="10" t="s">
        <v>13</v>
      </c>
      <c r="H12" s="10">
        <v>25</v>
      </c>
      <c r="I12" s="10">
        <v>75</v>
      </c>
      <c r="J12" s="12">
        <v>40</v>
      </c>
      <c r="K12" s="13" t="s">
        <v>15</v>
      </c>
      <c r="M12">
        <f>SUM(WWFifteen5053581114172023262932353858141720232629[[#This Row],[Mon]:[Sun]])/8</f>
        <v>21.875</v>
      </c>
      <c r="N12">
        <f>WWFifteen5053581114172023262932353858141720232629[[#This Row],[Mileage]]-M12</f>
        <v>18.125</v>
      </c>
    </row>
    <row r="13" spans="1:17" ht="21" customHeight="1">
      <c r="A13" s="15" t="s">
        <v>29</v>
      </c>
      <c r="B13" s="8"/>
      <c r="C13" s="9">
        <v>45</v>
      </c>
      <c r="D13" s="10" t="s">
        <v>13</v>
      </c>
      <c r="E13" s="10">
        <v>30</v>
      </c>
      <c r="F13" s="10" t="s">
        <v>91</v>
      </c>
      <c r="G13" s="10">
        <v>25</v>
      </c>
      <c r="H13" s="10" t="s">
        <v>22</v>
      </c>
      <c r="I13" s="10">
        <v>75</v>
      </c>
      <c r="J13" s="12">
        <v>40</v>
      </c>
      <c r="K13" s="18"/>
      <c r="M13">
        <f>SUM(WWFifteen5053581114172023262932353858141720232629[[#This Row],[Mon]:[Sun]])/8</f>
        <v>21.875</v>
      </c>
      <c r="N13">
        <f>WWFifteen5053581114172023262932353858141720232629[[#This Row],[Mileage]]-M13</f>
        <v>18.125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91</v>
      </c>
      <c r="G14" s="10">
        <v>25</v>
      </c>
      <c r="H14" s="10" t="s">
        <v>22</v>
      </c>
      <c r="I14" s="10">
        <v>75</v>
      </c>
      <c r="J14" s="12">
        <v>40</v>
      </c>
      <c r="K14" s="18"/>
      <c r="M14">
        <f>SUM(WWFifteen5053581114172023262932353858141720232629[[#This Row],[Mon]:[Sun]])/8</f>
        <v>21.875</v>
      </c>
      <c r="N14">
        <f>WWFifteen5053581114172023262932353858141720232629[[#This Row],[Mileage]]-M14</f>
        <v>18.125</v>
      </c>
    </row>
    <row r="15" spans="1:17" ht="21" customHeight="1">
      <c r="A15" s="20" t="s">
        <v>33</v>
      </c>
      <c r="B15" s="8"/>
      <c r="C15" s="9">
        <v>45</v>
      </c>
      <c r="D15" s="10" t="s">
        <v>13</v>
      </c>
      <c r="E15" s="10">
        <v>30</v>
      </c>
      <c r="F15" s="10" t="s">
        <v>91</v>
      </c>
      <c r="G15" s="10">
        <v>25</v>
      </c>
      <c r="H15" s="10" t="s">
        <v>22</v>
      </c>
      <c r="I15" s="10">
        <v>75</v>
      </c>
      <c r="J15" s="12">
        <v>40</v>
      </c>
      <c r="K15" s="13"/>
      <c r="M15">
        <f>SUM(WWFifteen5053581114172023262932353858141720232629[[#This Row],[Mon]:[Sun]])/8</f>
        <v>21.875</v>
      </c>
      <c r="N15">
        <f>WWFifteen5053581114172023262932353858141720232629[[#This Row],[Mileage]]-M15</f>
        <v>18.125</v>
      </c>
    </row>
    <row r="16" spans="1:17" ht="21" customHeight="1">
      <c r="A16" s="16" t="s">
        <v>34</v>
      </c>
      <c r="B16" s="8" t="s">
        <v>12</v>
      </c>
      <c r="C16" s="9">
        <v>50</v>
      </c>
      <c r="D16" s="10" t="s">
        <v>13</v>
      </c>
      <c r="E16" s="10">
        <v>40</v>
      </c>
      <c r="F16" s="10" t="s">
        <v>103</v>
      </c>
      <c r="G16" s="10">
        <v>30</v>
      </c>
      <c r="H16" s="10" t="s">
        <v>22</v>
      </c>
      <c r="I16" s="10">
        <v>80</v>
      </c>
      <c r="J16" s="12">
        <v>45</v>
      </c>
      <c r="K16" s="13"/>
      <c r="M16">
        <f>SUM(WWFifteen5053581114172023262932353858141720232629[[#This Row],[Mon]:[Sun]])/8</f>
        <v>25</v>
      </c>
      <c r="N16">
        <f>WWFifteen5053581114172023262932353858141720232629[[#This Row],[Mileage]]-M16</f>
        <v>20</v>
      </c>
    </row>
    <row r="17" spans="1:14" ht="21" customHeight="1">
      <c r="A17" s="20" t="s">
        <v>35</v>
      </c>
      <c r="B17" s="8"/>
      <c r="C17" s="9">
        <v>45</v>
      </c>
      <c r="D17" s="10" t="s">
        <v>13</v>
      </c>
      <c r="E17" s="10">
        <v>30</v>
      </c>
      <c r="F17" s="10" t="s">
        <v>91</v>
      </c>
      <c r="G17" s="10" t="s">
        <v>36</v>
      </c>
      <c r="H17" s="10" t="s">
        <v>22</v>
      </c>
      <c r="I17" s="10">
        <v>75</v>
      </c>
      <c r="J17" s="12">
        <v>40</v>
      </c>
      <c r="K17" s="13"/>
      <c r="M17">
        <f>SUM(WWFifteen5053581114172023262932353858141720232629[[#This Row],[Mon]:[Sun]])/8</f>
        <v>18.75</v>
      </c>
      <c r="N17">
        <f>WWFifteen5053581114172023262932353858141720232629[[#This Row],[Mileage]]-M17</f>
        <v>21.25</v>
      </c>
    </row>
    <row r="18" spans="1:14" ht="21" customHeight="1">
      <c r="A18" s="7" t="s">
        <v>37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103</v>
      </c>
      <c r="G18" s="10">
        <v>30</v>
      </c>
      <c r="H18" s="10" t="s">
        <v>22</v>
      </c>
      <c r="I18" s="10">
        <v>80</v>
      </c>
      <c r="J18" s="12">
        <v>45</v>
      </c>
      <c r="K18" s="13"/>
      <c r="M18">
        <f>SUM(WWFifteen5053581114172023262932353858141720232629[[#This Row],[Mon]:[Sun]])/8</f>
        <v>25</v>
      </c>
      <c r="N18">
        <f>WWFifteen5053581114172023262932353858141720232629[[#This Row],[Mileage]]-M18</f>
        <v>20</v>
      </c>
    </row>
    <row r="19" spans="1:14" ht="21" customHeight="1">
      <c r="A19" s="21" t="s">
        <v>38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53</v>
      </c>
      <c r="G19" s="10">
        <v>30</v>
      </c>
      <c r="H19" s="10" t="s">
        <v>22</v>
      </c>
      <c r="I19" s="10">
        <v>90</v>
      </c>
      <c r="J19" s="12">
        <v>50</v>
      </c>
      <c r="K19" s="13"/>
      <c r="M19">
        <f>SUM(WWFifteen5053581114172023262932353858141720232629[[#This Row],[Mon]:[Sun]])/8</f>
        <v>28.75</v>
      </c>
      <c r="N19">
        <f>WWFifteen5053581114172023262932353858141720232629[[#This Row],[Mileage]]-M19</f>
        <v>21.25</v>
      </c>
    </row>
    <row r="20" spans="1:14" ht="21" customHeight="1">
      <c r="A20" s="7" t="s">
        <v>39</v>
      </c>
      <c r="B20" s="8"/>
      <c r="C20" s="9">
        <v>60</v>
      </c>
      <c r="D20" s="10" t="s">
        <v>13</v>
      </c>
      <c r="E20" s="10">
        <v>50</v>
      </c>
      <c r="F20" s="10" t="s">
        <v>53</v>
      </c>
      <c r="G20" s="10">
        <v>30</v>
      </c>
      <c r="H20" s="10" t="s">
        <v>22</v>
      </c>
      <c r="I20" s="10">
        <v>90</v>
      </c>
      <c r="J20" s="12">
        <v>50</v>
      </c>
      <c r="K20" s="13"/>
      <c r="M20">
        <f>SUM(WWFifteen5053581114172023262932353858141720232629[[#This Row],[Mon]:[Sun]])/8</f>
        <v>28.75</v>
      </c>
      <c r="N20">
        <f>WWFifteen5053581114172023262932353858141720232629[[#This Row],[Mileage]]-M20</f>
        <v>21.25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>
        <v>25</v>
      </c>
      <c r="H21" s="10" t="s">
        <v>22</v>
      </c>
      <c r="I21" s="10">
        <v>65</v>
      </c>
      <c r="J21" s="12">
        <v>35</v>
      </c>
      <c r="K21" s="13" t="s">
        <v>15</v>
      </c>
      <c r="M21">
        <f>SUM(WWFifteen5053581114172023262932353858141720232629[[#This Row],[Mon]:[Sun]])/8</f>
        <v>18.75</v>
      </c>
      <c r="N21">
        <f>WWFifteen5053581114172023262932353858141720232629[[#This Row],[Mileage]]-M21</f>
        <v>16.25</v>
      </c>
    </row>
    <row r="22" spans="1:14" ht="21" customHeight="1">
      <c r="A22" s="19" t="s">
        <v>41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103</v>
      </c>
      <c r="G22" s="10">
        <v>30</v>
      </c>
      <c r="H22" s="10" t="s">
        <v>22</v>
      </c>
      <c r="I22" s="10">
        <v>80</v>
      </c>
      <c r="J22" s="12">
        <v>45</v>
      </c>
      <c r="K22" s="13"/>
      <c r="M22">
        <f>SUM(WWFifteen5053581114172023262932353858141720232629[[#This Row],[Mon]:[Sun]])/8</f>
        <v>25</v>
      </c>
      <c r="N22">
        <f>WWFifteen5053581114172023262932353858141720232629[[#This Row],[Mileage]]-M22</f>
        <v>20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30</v>
      </c>
      <c r="F23" s="10" t="s">
        <v>91</v>
      </c>
      <c r="G23" s="10">
        <v>25</v>
      </c>
      <c r="H23" s="10" t="s">
        <v>22</v>
      </c>
      <c r="I23" s="10">
        <v>75</v>
      </c>
      <c r="J23" s="12">
        <v>40</v>
      </c>
      <c r="K23" s="13" t="s">
        <v>15</v>
      </c>
      <c r="M23">
        <f>SUM(WWFifteen5053581114172023262932353858141720232629[[#This Row],[Mon]:[Sun]])/8</f>
        <v>21.875</v>
      </c>
      <c r="N23">
        <f>WWFifteen5053581114172023262932353858141720232629[[#This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104</v>
      </c>
      <c r="D24" s="10" t="s">
        <v>13</v>
      </c>
      <c r="E24" s="10">
        <v>30</v>
      </c>
      <c r="F24" s="10" t="s">
        <v>91</v>
      </c>
      <c r="G24" s="10">
        <v>25</v>
      </c>
      <c r="H24" s="10" t="s">
        <v>22</v>
      </c>
      <c r="I24" s="10" t="s">
        <v>105</v>
      </c>
      <c r="J24" s="12">
        <v>40</v>
      </c>
      <c r="K24" s="13"/>
      <c r="M24">
        <f>SUM(WWFifteen5053581114172023262932353858141720232629[[#This Row],[Mon]:[Sun]])/8</f>
        <v>6.875</v>
      </c>
      <c r="N24">
        <f>WWFifteen5053581114172023262932353858141720232629[[#This Row],[Mileage]]-M24</f>
        <v>33.125</v>
      </c>
    </row>
    <row r="25" spans="1:14" ht="21" customHeight="1" thickBot="1">
      <c r="A25" s="24" t="s">
        <v>45</v>
      </c>
      <c r="B25" s="25"/>
      <c r="C25" s="9">
        <v>45</v>
      </c>
      <c r="D25" s="10" t="s">
        <v>13</v>
      </c>
      <c r="E25" s="10">
        <v>30</v>
      </c>
      <c r="F25" s="10" t="s">
        <v>91</v>
      </c>
      <c r="G25" s="10">
        <v>25</v>
      </c>
      <c r="H25" s="10" t="s">
        <v>22</v>
      </c>
      <c r="I25" s="10">
        <v>75</v>
      </c>
      <c r="J25" s="12">
        <v>40</v>
      </c>
      <c r="K25" s="13"/>
      <c r="M25">
        <f>SUM(WWFifteen5053581114172023262932353858141720232629[[#This Row],[Mon]:[Sun]])/8</f>
        <v>21.875</v>
      </c>
      <c r="N25">
        <f>WWFifteen5053581114172023262932353858141720232629[[#This Row],[Mileage]]-M25</f>
        <v>18.125</v>
      </c>
    </row>
    <row r="26" spans="1:14" ht="39.6" customHeight="1" thickBot="1">
      <c r="A26" s="105" t="s">
        <v>46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110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55</v>
      </c>
      <c r="D28" s="10" t="s">
        <v>13</v>
      </c>
      <c r="E28" s="10">
        <v>50</v>
      </c>
      <c r="F28" s="10">
        <v>45</v>
      </c>
      <c r="G28" s="10">
        <v>30</v>
      </c>
      <c r="H28" s="10" t="s">
        <v>22</v>
      </c>
      <c r="I28" s="11">
        <v>85</v>
      </c>
      <c r="J28" s="30">
        <v>55</v>
      </c>
      <c r="K28" s="13"/>
      <c r="M28">
        <f>SUM(MWFifteenA5154691215182124273033363969151821242730[[#This Row],[Mon]:[Sun]])/7</f>
        <v>37.857142857142854</v>
      </c>
      <c r="N28">
        <f>MWFifteenA5154691215182124273033363969151821242730[[#This Row],[Mileage]]-M28</f>
        <v>17.142857142857146</v>
      </c>
    </row>
    <row r="29" spans="1:14" ht="21" customHeight="1">
      <c r="A29" s="7" t="s">
        <v>48</v>
      </c>
      <c r="B29" s="11" t="s">
        <v>20</v>
      </c>
      <c r="C29" s="9">
        <v>65</v>
      </c>
      <c r="D29" s="10" t="s">
        <v>13</v>
      </c>
      <c r="E29" s="10">
        <v>55</v>
      </c>
      <c r="F29" s="10">
        <v>55</v>
      </c>
      <c r="G29" s="10">
        <v>30</v>
      </c>
      <c r="H29" s="10" t="s">
        <v>22</v>
      </c>
      <c r="I29" s="11">
        <v>95</v>
      </c>
      <c r="J29" s="12">
        <v>60</v>
      </c>
      <c r="K29" s="13"/>
      <c r="M29">
        <f>SUM(MWFifteenA5154691215182124273033363969151821242730[[#This Row],[Mon]:[Sun]])/7</f>
        <v>42.857142857142854</v>
      </c>
      <c r="N29">
        <f>MWFifteenA5154691215182124273033363969151821242730[[#This Row],[Mileage]]-M29</f>
        <v>17.142857142857146</v>
      </c>
    </row>
    <row r="30" spans="1:14" ht="21" customHeight="1">
      <c r="A30" s="21" t="s">
        <v>49</v>
      </c>
      <c r="B30" s="8"/>
      <c r="C30" s="9" t="s">
        <v>62</v>
      </c>
      <c r="D30" s="10" t="s">
        <v>13</v>
      </c>
      <c r="E30" s="10">
        <v>75</v>
      </c>
      <c r="F30" s="10">
        <v>35</v>
      </c>
      <c r="G30" s="10" t="s">
        <v>13</v>
      </c>
      <c r="H30" s="10">
        <v>70</v>
      </c>
      <c r="I30" s="11">
        <v>110</v>
      </c>
      <c r="J30" s="12">
        <v>70</v>
      </c>
      <c r="K30" s="13"/>
      <c r="M30">
        <f>SUM(MWFifteenA5154691215182124273033363969151821242730[[#This Row],[Mon]:[Sun]])/7</f>
        <v>41.428571428571431</v>
      </c>
      <c r="N30">
        <f>MWFifteenA5154691215182124273033363969151821242730[[#This Row],[Mileage]]-M30</f>
        <v>28.571428571428569</v>
      </c>
    </row>
    <row r="31" spans="1:14" ht="21" customHeight="1">
      <c r="A31" s="7" t="s">
        <v>50</v>
      </c>
      <c r="B31" s="8"/>
      <c r="C31" s="9">
        <v>75</v>
      </c>
      <c r="D31" s="10" t="s">
        <v>13</v>
      </c>
      <c r="E31" s="10">
        <v>65</v>
      </c>
      <c r="F31" s="10">
        <v>60</v>
      </c>
      <c r="G31" s="10">
        <v>30</v>
      </c>
      <c r="H31" s="10" t="s">
        <v>22</v>
      </c>
      <c r="I31" s="11">
        <v>105</v>
      </c>
      <c r="J31" s="12">
        <v>65</v>
      </c>
      <c r="K31" s="13"/>
      <c r="M31">
        <f>SUM(MWFifteenA5154691215182124273033363969151821242730[[#This Row],[Mon]:[Sun]])/7</f>
        <v>47.857142857142854</v>
      </c>
      <c r="N31">
        <f>MWFifteenA5154691215182124273033363969151821242730[[#This Row],[Mileage]]-M31</f>
        <v>17.142857142857146</v>
      </c>
    </row>
    <row r="32" spans="1:14" ht="21" customHeight="1">
      <c r="A32" s="7" t="s">
        <v>51</v>
      </c>
      <c r="B32" s="8"/>
      <c r="C32" s="9" t="s">
        <v>62</v>
      </c>
      <c r="D32" s="10" t="s">
        <v>13</v>
      </c>
      <c r="E32" s="10">
        <v>75</v>
      </c>
      <c r="F32" s="10">
        <v>35</v>
      </c>
      <c r="G32" s="10" t="s">
        <v>22</v>
      </c>
      <c r="H32" s="10" t="s">
        <v>22</v>
      </c>
      <c r="I32" s="11">
        <v>110</v>
      </c>
      <c r="J32" s="12">
        <v>70</v>
      </c>
      <c r="K32" s="18"/>
      <c r="M32">
        <f>SUM(MWFifteenA5154691215182124273033363969151821242730[[#This Row],[Mon]:[Sun]])/7</f>
        <v>31.428571428571427</v>
      </c>
      <c r="N32">
        <f>MWFifteenA5154691215182124273033363969151821242730[[#This Row],[Mileage]]-M32</f>
        <v>38.571428571428569</v>
      </c>
    </row>
    <row r="33" spans="1:14" ht="21" customHeight="1">
      <c r="A33" s="21" t="s">
        <v>52</v>
      </c>
      <c r="B33" s="8">
        <v>2</v>
      </c>
      <c r="C33" s="9" t="s">
        <v>59</v>
      </c>
      <c r="D33" s="10" t="s">
        <v>13</v>
      </c>
      <c r="E33" s="10">
        <v>50</v>
      </c>
      <c r="F33" s="10" t="s">
        <v>18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SUM(MWFifteenA5154691215182124273033363969151821242730[[#This Row],[Mon]:[Sun]])/7</f>
        <v>25.714285714285715</v>
      </c>
      <c r="N33">
        <f>MWFifteenA5154691215182124273033363969151821242730[[#This Row],[Mileage]]-M33</f>
        <v>29.285714285714285</v>
      </c>
    </row>
    <row r="34" spans="1:14" ht="21" customHeight="1">
      <c r="A34" s="7" t="s">
        <v>54</v>
      </c>
      <c r="B34" s="8"/>
      <c r="C34" s="9" t="s">
        <v>62</v>
      </c>
      <c r="D34" s="10" t="s">
        <v>13</v>
      </c>
      <c r="E34" s="10">
        <v>75</v>
      </c>
      <c r="F34" s="10">
        <v>70</v>
      </c>
      <c r="G34" s="10">
        <v>35</v>
      </c>
      <c r="H34" s="10" t="s">
        <v>22</v>
      </c>
      <c r="I34" s="11">
        <v>110</v>
      </c>
      <c r="J34" s="12">
        <v>70</v>
      </c>
      <c r="K34" s="18"/>
      <c r="M34">
        <f>SUM(MWFifteenA5154691215182124273033363969151821242730[[#This Row],[Mon]:[Sun]])/7</f>
        <v>41.428571428571431</v>
      </c>
      <c r="N34">
        <f>MWFifteenA5154691215182124273033363969151821242730[[#This Row],[Mileage]]-M34</f>
        <v>28.571428571428569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22</v>
      </c>
      <c r="H35" s="10" t="s">
        <v>22</v>
      </c>
      <c r="I35" s="11">
        <v>95</v>
      </c>
      <c r="J35" s="12">
        <v>60</v>
      </c>
      <c r="K35" s="13"/>
      <c r="M35">
        <f>SUM(MWFifteenA5154691215182124273033363969151821242730[[#This Row],[Mon]:[Sun]])/7</f>
        <v>35</v>
      </c>
      <c r="N35">
        <f>MWFifteenA5154691215182124273033363969151821242730[[#This Row],[Mileage]]-M35</f>
        <v>25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60</v>
      </c>
      <c r="G36" s="10">
        <v>30</v>
      </c>
      <c r="H36" s="10" t="s">
        <v>22</v>
      </c>
      <c r="I36" s="11">
        <v>105</v>
      </c>
      <c r="J36" s="12">
        <v>65</v>
      </c>
      <c r="K36" s="13"/>
      <c r="M36">
        <f>SUM(MWFifteenA5154691215182124273033363969151821242730[[#This Row],[Mon]:[Sun]])/7</f>
        <v>47.857142857142854</v>
      </c>
      <c r="N36">
        <f>MWFifteenA5154691215182124273033363969151821242730[[#This Row],[Mileage]]-M36</f>
        <v>17.142857142857146</v>
      </c>
    </row>
    <row r="37" spans="1:14" ht="21" customHeight="1">
      <c r="A37" s="14" t="s">
        <v>57</v>
      </c>
      <c r="B37" s="8"/>
      <c r="C37" s="9" t="s">
        <v>62</v>
      </c>
      <c r="D37" s="10" t="s">
        <v>13</v>
      </c>
      <c r="E37" s="10">
        <v>75</v>
      </c>
      <c r="F37" s="10">
        <v>35</v>
      </c>
      <c r="G37" s="10" t="s">
        <v>13</v>
      </c>
      <c r="H37" s="10">
        <v>70</v>
      </c>
      <c r="I37" s="11">
        <v>110</v>
      </c>
      <c r="J37" s="12">
        <v>70</v>
      </c>
      <c r="K37" s="13"/>
      <c r="M37">
        <f>SUM(MWFifteenA5154691215182124273033363969151821242730[[#This Row],[Mon]:[Sun]])/7</f>
        <v>41.428571428571431</v>
      </c>
      <c r="N37">
        <f>MWFifteenA5154691215182124273033363969151821242730[[#This Row],[Mileage]]-M37</f>
        <v>28.571428571428569</v>
      </c>
    </row>
    <row r="38" spans="1:14" ht="21" customHeight="1">
      <c r="A38" s="7" t="s">
        <v>58</v>
      </c>
      <c r="B38" s="8">
        <v>2</v>
      </c>
      <c r="C38" s="9" t="s">
        <v>59</v>
      </c>
      <c r="D38" s="10" t="s">
        <v>13</v>
      </c>
      <c r="E38" s="10">
        <v>50</v>
      </c>
      <c r="F38" s="10" t="s">
        <v>104</v>
      </c>
      <c r="G38" s="10">
        <v>30</v>
      </c>
      <c r="H38" s="10" t="s">
        <v>22</v>
      </c>
      <c r="I38" s="11">
        <v>85</v>
      </c>
      <c r="J38" s="12">
        <v>55</v>
      </c>
      <c r="K38" s="13"/>
      <c r="M38">
        <f>SUM(MWFifteenA5154691215182124273033363969151821242730[[#This Row],[Mon]:[Sun]])/7</f>
        <v>23.571428571428573</v>
      </c>
      <c r="N38">
        <f>MWFifteenA5154691215182124273033363969151821242730[[#This Row],[Mileage]]-M38</f>
        <v>31.428571428571427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>
        <v>55</v>
      </c>
      <c r="G39" s="10">
        <v>30</v>
      </c>
      <c r="H39" s="10" t="s">
        <v>36</v>
      </c>
      <c r="I39" s="11">
        <v>95</v>
      </c>
      <c r="J39" s="12">
        <v>60</v>
      </c>
      <c r="K39" s="13" t="s">
        <v>15</v>
      </c>
      <c r="M39">
        <f>SUM(MWFifteenA5154691215182124273033363969151821242730[[#This Row],[Mon]:[Sun]])/7</f>
        <v>42.857142857142854</v>
      </c>
      <c r="N39">
        <f>MWFifteenA5154691215182124273033363969151821242730[[#This Row],[Mileage]]-M39</f>
        <v>17.142857142857146</v>
      </c>
    </row>
    <row r="40" spans="1:14" ht="21" customHeight="1">
      <c r="A40" s="32" t="s">
        <v>61</v>
      </c>
      <c r="B40" s="33"/>
      <c r="C40" s="9" t="s">
        <v>106</v>
      </c>
      <c r="D40" s="10" t="s">
        <v>13</v>
      </c>
      <c r="E40" s="10">
        <v>80</v>
      </c>
      <c r="F40" s="10">
        <v>40</v>
      </c>
      <c r="G40" s="10" t="s">
        <v>13</v>
      </c>
      <c r="H40" s="10">
        <v>75</v>
      </c>
      <c r="I40" s="11">
        <v>120</v>
      </c>
      <c r="J40" s="12">
        <v>75</v>
      </c>
      <c r="K40" s="13"/>
      <c r="M40">
        <f>SUM(MWFifteenA5154691215182124273033363969151821242730[[#This Row],[Mon]:[Sun]])/7</f>
        <v>45</v>
      </c>
      <c r="N40">
        <f>MWFifteenA5154691215182124273033363969151821242730[[#This Row],[Mileage]]-M40</f>
        <v>30</v>
      </c>
    </row>
    <row r="41" spans="1:14" ht="21" customHeight="1">
      <c r="A41" s="34" t="s">
        <v>63</v>
      </c>
      <c r="B41" s="11" t="s">
        <v>20</v>
      </c>
      <c r="C41" s="9">
        <v>75</v>
      </c>
      <c r="D41" s="10" t="s">
        <v>13</v>
      </c>
      <c r="E41" s="10">
        <v>65</v>
      </c>
      <c r="F41" s="10">
        <v>30</v>
      </c>
      <c r="G41" s="10" t="s">
        <v>13</v>
      </c>
      <c r="H41" s="10">
        <v>60</v>
      </c>
      <c r="I41" s="11">
        <v>105</v>
      </c>
      <c r="J41" s="12">
        <v>65</v>
      </c>
      <c r="K41" s="13"/>
      <c r="M41">
        <f>SUM(MWFifteenA5154691215182124273033363969151821242730[[#This Row],[Mon]:[Sun]])/7</f>
        <v>47.857142857142854</v>
      </c>
      <c r="N41">
        <f>MWFifteenA5154691215182124273033363969151821242730[[#This Row],[Mileage]]-M41</f>
        <v>17.142857142857146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65</v>
      </c>
      <c r="F42" s="10">
        <v>60</v>
      </c>
      <c r="G42" s="10">
        <v>30</v>
      </c>
      <c r="H42" s="10" t="s">
        <v>22</v>
      </c>
      <c r="I42" s="11">
        <v>105</v>
      </c>
      <c r="J42" s="12">
        <v>65</v>
      </c>
      <c r="K42" s="13"/>
      <c r="M42">
        <f>SUM(MWFifteenA5154691215182124273033363969151821242730[[#This Row],[Mon]:[Sun]])/7</f>
        <v>47.857142857142854</v>
      </c>
      <c r="N42">
        <f>MWFifteenA5154691215182124273033363969151821242730[[#This Row],[Mileage]]-M42</f>
        <v>17.142857142857146</v>
      </c>
    </row>
    <row r="43" spans="1:14" ht="21" customHeight="1">
      <c r="A43" s="16" t="s">
        <v>65</v>
      </c>
      <c r="B43" s="11"/>
      <c r="C43" s="9" t="s">
        <v>62</v>
      </c>
      <c r="D43" s="10" t="s">
        <v>13</v>
      </c>
      <c r="E43" s="10">
        <v>75</v>
      </c>
      <c r="F43" s="10">
        <v>70</v>
      </c>
      <c r="G43" s="10">
        <v>35</v>
      </c>
      <c r="H43" s="10" t="s">
        <v>22</v>
      </c>
      <c r="I43" s="11">
        <v>110</v>
      </c>
      <c r="J43" s="12">
        <v>70</v>
      </c>
      <c r="K43" s="13"/>
      <c r="M43">
        <f>SUM(MWFifteenA5154691215182124273033363969151821242730[[#This Row],[Mon]:[Sun]])/7</f>
        <v>41.428571428571431</v>
      </c>
      <c r="N43">
        <f>MWFifteenA5154691215182124273033363969151821242730[[#This Row],[Mileage]]-M43</f>
        <v>28.571428571428569</v>
      </c>
    </row>
    <row r="44" spans="1:14" ht="21" customHeight="1">
      <c r="A44" s="15" t="s">
        <v>66</v>
      </c>
      <c r="B44" s="11"/>
      <c r="C44" s="9" t="s">
        <v>106</v>
      </c>
      <c r="D44" s="10" t="s">
        <v>13</v>
      </c>
      <c r="E44" s="10">
        <v>80</v>
      </c>
      <c r="F44" s="10">
        <v>75</v>
      </c>
      <c r="G44" s="10">
        <v>40</v>
      </c>
      <c r="H44" s="10" t="s">
        <v>22</v>
      </c>
      <c r="I44" s="11">
        <v>120</v>
      </c>
      <c r="J44" s="12">
        <v>75</v>
      </c>
      <c r="K44" s="13"/>
      <c r="M44">
        <f>SUM(MWFifteenA5154691215182124273033363969151821242730[[#This Row],[Mon]:[Sun]])/7</f>
        <v>45</v>
      </c>
      <c r="N44">
        <f>MWFifteenA5154691215182124273033363969151821242730[[#This Row],[Mileage]]-M44</f>
        <v>30</v>
      </c>
    </row>
    <row r="45" spans="1:14" ht="21" customHeight="1">
      <c r="A45" s="7" t="s">
        <v>67</v>
      </c>
      <c r="B45" s="11"/>
      <c r="C45" s="9" t="s">
        <v>106</v>
      </c>
      <c r="D45" s="10" t="s">
        <v>13</v>
      </c>
      <c r="E45" s="10">
        <v>80</v>
      </c>
      <c r="F45" s="10">
        <v>75</v>
      </c>
      <c r="G45" s="10">
        <v>40</v>
      </c>
      <c r="H45" s="10" t="s">
        <v>22</v>
      </c>
      <c r="I45" s="11">
        <v>120</v>
      </c>
      <c r="J45" s="12">
        <v>75</v>
      </c>
      <c r="K45" s="13"/>
      <c r="M45">
        <f>SUM(MWFifteenA5154691215182124273033363969151821242730[[#This Row],[Mon]:[Sun]])/7</f>
        <v>45</v>
      </c>
      <c r="N45">
        <f>MWFifteenA5154691215182124273033363969151821242730[[#This Row],[Mileage]]-M45</f>
        <v>30</v>
      </c>
    </row>
    <row r="46" spans="1:14" ht="21" customHeight="1">
      <c r="A46" s="7" t="s">
        <v>68</v>
      </c>
      <c r="B46" s="11"/>
      <c r="C46" s="9">
        <v>55</v>
      </c>
      <c r="D46" s="10" t="s">
        <v>13</v>
      </c>
      <c r="E46" s="10">
        <v>50</v>
      </c>
      <c r="F46" s="10">
        <v>45</v>
      </c>
      <c r="G46" s="10">
        <v>30</v>
      </c>
      <c r="H46" s="10" t="s">
        <v>22</v>
      </c>
      <c r="I46" s="11">
        <v>85</v>
      </c>
      <c r="J46" s="12">
        <v>60</v>
      </c>
      <c r="K46" s="13"/>
      <c r="M46">
        <f>SUM(MWFifteenA5154691215182124273033363969151821242730[[#This Row],[Mon]:[Sun]])/7</f>
        <v>37.857142857142854</v>
      </c>
      <c r="N46">
        <f>MWFifteenA5154691215182124273033363969151821242730[[#This Row],[Mileage]]-M46</f>
        <v>22.142857142857146</v>
      </c>
    </row>
    <row r="47" spans="1:14" ht="21" customHeight="1">
      <c r="A47" s="7" t="s">
        <v>69</v>
      </c>
      <c r="B47" s="11"/>
      <c r="C47" s="9">
        <v>75</v>
      </c>
      <c r="D47" s="10" t="s">
        <v>13</v>
      </c>
      <c r="E47" s="10">
        <v>65</v>
      </c>
      <c r="F47" s="10">
        <v>60</v>
      </c>
      <c r="G47" s="10">
        <v>30</v>
      </c>
      <c r="H47" s="10" t="s">
        <v>22</v>
      </c>
      <c r="I47" s="11">
        <v>105</v>
      </c>
      <c r="J47" s="12">
        <v>65</v>
      </c>
      <c r="K47" s="13"/>
      <c r="M47">
        <f>SUM(MWFifteenA5154691215182124273033363969151821242730[[#This Row],[Mon]:[Sun]])/7</f>
        <v>47.857142857142854</v>
      </c>
      <c r="N47">
        <f>MWFifteenA5154691215182124273033363969151821242730[[#This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109</v>
      </c>
      <c r="G48" s="10">
        <v>30</v>
      </c>
      <c r="H48" s="10" t="s">
        <v>36</v>
      </c>
      <c r="I48" s="11">
        <v>105</v>
      </c>
      <c r="J48" s="12">
        <v>65</v>
      </c>
      <c r="K48" s="13"/>
      <c r="M48">
        <f>SUM(MWFifteenA5154691215182124273033363969151821242730[[#This Row],[Mon]:[Sun]])/7</f>
        <v>39.285714285714285</v>
      </c>
      <c r="N48">
        <f>MWFifteenA5154691215182124273033363969151821242730[[#This Row],[Mileage]]-M48</f>
        <v>25.714285714285715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>
        <v>55</v>
      </c>
      <c r="G49" s="10">
        <v>30</v>
      </c>
      <c r="H49" s="10" t="s">
        <v>22</v>
      </c>
      <c r="I49" s="11">
        <v>95</v>
      </c>
      <c r="J49" s="12">
        <v>60</v>
      </c>
      <c r="K49" s="13"/>
      <c r="M49">
        <f>SUM(MWFifteenA5154691215182124273033363969151821242730[[#This Row],[Mon]:[Sun]])/7</f>
        <v>42.857142857142854</v>
      </c>
      <c r="N49">
        <f>MWFifteenA5154691215182124273033363969151821242730[[#This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65</v>
      </c>
      <c r="D50" s="10" t="s">
        <v>13</v>
      </c>
      <c r="E50" s="10">
        <v>55</v>
      </c>
      <c r="F50" s="10" t="s">
        <v>59</v>
      </c>
      <c r="G50" s="10">
        <v>30</v>
      </c>
      <c r="H50" s="10" t="s">
        <v>22</v>
      </c>
      <c r="I50" s="11">
        <v>95</v>
      </c>
      <c r="J50" s="12">
        <v>60</v>
      </c>
      <c r="K50" s="13"/>
      <c r="M50">
        <f>SUM(MWFifteenA5154691215182124273033363969151821242730[[#This Row],[Mon]:[Sun]])/7</f>
        <v>35</v>
      </c>
      <c r="N50">
        <f>MWFifteenA5154691215182124273033363969151821242730[[#This Row],[Mileage]]-M50</f>
        <v>25</v>
      </c>
    </row>
    <row r="51" spans="1:14" ht="21" customHeight="1">
      <c r="A51" s="15" t="s">
        <v>73</v>
      </c>
      <c r="B51" s="8"/>
      <c r="C51" s="9" t="s">
        <v>62</v>
      </c>
      <c r="D51" s="10" t="s">
        <v>13</v>
      </c>
      <c r="E51" s="10">
        <v>75</v>
      </c>
      <c r="F51" s="10">
        <v>35</v>
      </c>
      <c r="G51" s="10" t="s">
        <v>13</v>
      </c>
      <c r="H51" s="10">
        <v>70</v>
      </c>
      <c r="I51" s="11">
        <v>110</v>
      </c>
      <c r="J51" s="12">
        <v>70</v>
      </c>
      <c r="K51" s="13"/>
      <c r="M51">
        <f>SUM(MWFifteenA5154691215182124273033363969151821242730[[#This Row],[Mon]:[Sun]])/7</f>
        <v>41.428571428571431</v>
      </c>
      <c r="N51">
        <f>MWFifteenA5154691215182124273033363969151821242730[[#This Row],[Mileage]]-M51</f>
        <v>28.571428571428569</v>
      </c>
    </row>
    <row r="52" spans="1:14" ht="21" customHeight="1" thickBot="1">
      <c r="A52" s="7" t="s">
        <v>74</v>
      </c>
      <c r="B52" s="8" t="s">
        <v>20</v>
      </c>
      <c r="C52" s="9">
        <v>75</v>
      </c>
      <c r="D52" s="10" t="s">
        <v>13</v>
      </c>
      <c r="E52" s="10">
        <v>65</v>
      </c>
      <c r="F52" s="10">
        <v>60</v>
      </c>
      <c r="G52" s="10">
        <v>30</v>
      </c>
      <c r="H52" s="10" t="s">
        <v>22</v>
      </c>
      <c r="I52" s="11">
        <v>105</v>
      </c>
      <c r="J52" s="12">
        <v>65</v>
      </c>
      <c r="K52" s="13"/>
      <c r="M52">
        <f>SUM(MWFifteenA5154691215182124273033363969151821242730[[#This Row],[Mon]:[Sun]])/7</f>
        <v>47.857142857142854</v>
      </c>
      <c r="N52">
        <f>MWFifteenA5154691215182124273033363969151821242730[[#This Row],[Mileage]]-M52</f>
        <v>17.142857142857146</v>
      </c>
    </row>
    <row r="53" spans="1:14" ht="36" customHeight="1" thickBot="1">
      <c r="A53" s="105" t="s">
        <v>46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110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62</v>
      </c>
      <c r="D55" s="10" t="s">
        <v>13</v>
      </c>
      <c r="E55" s="10">
        <v>75</v>
      </c>
      <c r="F55" s="10">
        <v>70</v>
      </c>
      <c r="G55" s="10">
        <v>35</v>
      </c>
      <c r="H55" s="10" t="s">
        <v>22</v>
      </c>
      <c r="I55" s="11">
        <v>110</v>
      </c>
      <c r="J55" s="12">
        <v>70</v>
      </c>
      <c r="K55" s="13"/>
      <c r="M55" t="e" cm="1">
        <f t="array" ref="M55">SUM(MWFifteenB525571013161922252831343740710161922252831[[#This Row],[Mon]:[Sun]]/7)</f>
        <v>#VALUE!</v>
      </c>
      <c r="N55" t="e">
        <f>MWFifteenB525571013161922252831343740710161922252831[[#This Row],[Mileage]]-M55</f>
        <v>#VALUE!</v>
      </c>
    </row>
    <row r="56" spans="1:14" ht="21" customHeight="1">
      <c r="A56" s="21" t="s">
        <v>76</v>
      </c>
      <c r="B56" s="8"/>
      <c r="C56" s="9">
        <v>75</v>
      </c>
      <c r="D56" s="10" t="s">
        <v>13</v>
      </c>
      <c r="E56" s="10">
        <v>65</v>
      </c>
      <c r="F56" s="10">
        <v>30</v>
      </c>
      <c r="G56" s="10" t="s">
        <v>13</v>
      </c>
      <c r="H56" s="10">
        <v>60</v>
      </c>
      <c r="I56" s="11">
        <v>105</v>
      </c>
      <c r="J56" s="12">
        <v>65</v>
      </c>
      <c r="K56" s="13" t="s">
        <v>15</v>
      </c>
      <c r="M56" t="e" cm="1">
        <f t="array" ref="M56">SUM(MWFifteenB525571013161922252831343740710161922252831[[#This Row],[Mon]:[Sun]]/7)</f>
        <v>#VALUE!</v>
      </c>
      <c r="N56" t="e">
        <f>MWFifteenB525571013161922252831343740710161922252831[[#This Row],[Mileage]]-M56</f>
        <v>#VALUE!</v>
      </c>
    </row>
    <row r="57" spans="1:14" ht="21" customHeight="1">
      <c r="A57" s="14" t="s">
        <v>77</v>
      </c>
      <c r="B57" s="35"/>
      <c r="C57" s="9" t="s">
        <v>106</v>
      </c>
      <c r="D57" s="10" t="s">
        <v>13</v>
      </c>
      <c r="E57" s="10">
        <v>80</v>
      </c>
      <c r="F57" s="10">
        <v>40</v>
      </c>
      <c r="G57" s="10" t="s">
        <v>13</v>
      </c>
      <c r="H57" s="10">
        <v>75</v>
      </c>
      <c r="I57" s="11">
        <v>120</v>
      </c>
      <c r="J57" s="12">
        <v>75</v>
      </c>
      <c r="K57" s="13"/>
      <c r="M57" t="e" cm="1">
        <f t="array" ref="M57">SUM(MWFifteenB525571013161922252831343740710161922252831[[#This Row],[Mon]:[Sun]]/7)</f>
        <v>#VALUE!</v>
      </c>
      <c r="N57" t="e">
        <f>MWFifteenB525571013161922252831343740710161922252831[[#This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>
        <v>55</v>
      </c>
      <c r="G58" s="10">
        <v>30</v>
      </c>
      <c r="H58" s="10" t="s">
        <v>22</v>
      </c>
      <c r="I58" s="11">
        <v>95</v>
      </c>
      <c r="J58" s="12">
        <v>60</v>
      </c>
      <c r="K58" s="13"/>
      <c r="M58" t="e" cm="1">
        <f t="array" ref="M58">SUM(MWFifteenB525571013161922252831343740710161922252831[[#This Row],[Mon]:[Sun]]/7)</f>
        <v>#VALUE!</v>
      </c>
      <c r="N58" t="e">
        <f>MWFifteenB525571013161922252831343740710161922252831[[#This Row],[Mileage]]-M58</f>
        <v>#VALUE!</v>
      </c>
    </row>
    <row r="59" spans="1:14" ht="21" customHeight="1">
      <c r="A59" s="7" t="s">
        <v>79</v>
      </c>
      <c r="B59" s="8" t="s">
        <v>20</v>
      </c>
      <c r="C59" s="9">
        <v>55</v>
      </c>
      <c r="D59" s="10" t="s">
        <v>13</v>
      </c>
      <c r="E59" s="10">
        <v>50</v>
      </c>
      <c r="F59" s="10" t="s">
        <v>104</v>
      </c>
      <c r="G59" s="10">
        <v>30</v>
      </c>
      <c r="H59" s="10" t="s">
        <v>22</v>
      </c>
      <c r="I59" s="11">
        <v>85</v>
      </c>
      <c r="J59" s="12">
        <v>55</v>
      </c>
      <c r="K59" s="13"/>
      <c r="M59" t="e" cm="1">
        <f t="array" ref="M59">SUM(MWFifteenB525571013161922252831343740710161922252831[[#This Row],[Mon]:[Sun]]/7)</f>
        <v>#VALUE!</v>
      </c>
      <c r="N59" t="e">
        <f>MWFifteenB525571013161922252831343740710161922252831[[#This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>
        <v>55</v>
      </c>
      <c r="G60" s="10">
        <v>30</v>
      </c>
      <c r="H60" s="10" t="s">
        <v>22</v>
      </c>
      <c r="I60" s="11">
        <v>95</v>
      </c>
      <c r="J60" s="12">
        <v>60</v>
      </c>
      <c r="K60" s="13"/>
      <c r="M60" t="e" cm="1">
        <f t="array" ref="M60">SUM(MWFifteenB525571013161922252831343740710161922252831[[#This Row],[Mon]:[Sun]]/7)</f>
        <v>#VALUE!</v>
      </c>
      <c r="N60" t="e">
        <f>MWFifteenB525571013161922252831343740710161922252831[[#This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60</v>
      </c>
      <c r="G61" s="10">
        <v>30</v>
      </c>
      <c r="H61" s="10" t="s">
        <v>22</v>
      </c>
      <c r="I61" s="11">
        <v>105</v>
      </c>
      <c r="J61" s="12">
        <v>65</v>
      </c>
      <c r="K61" s="13"/>
      <c r="M61" t="e" cm="1">
        <f t="array" ref="M61">SUM(MWFifteenB525571013161922252831343740710161922252831[[#This Row],[Mon]:[Sun]]/7)</f>
        <v>#VALUE!</v>
      </c>
      <c r="N61" t="e">
        <f>MWFifteenB525571013161922252831343740710161922252831[[#This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83</v>
      </c>
      <c r="M62" t="e" cm="1">
        <f t="array" ref="M62">SUM(MWFifteenB525571013161922252831343740710161922252831[[#This Row],[Mon]:[Sun]]/7)</f>
        <v>#VALUE!</v>
      </c>
      <c r="N62" t="e">
        <f>MWFifteenB525571013161922252831343740710161922252831[[#This Row],[Mileage]]-M62</f>
        <v>#VALUE!</v>
      </c>
    </row>
    <row r="63" spans="1:14" ht="21" customHeight="1">
      <c r="A63" s="7" t="s">
        <v>84</v>
      </c>
      <c r="B63" s="11"/>
      <c r="C63" s="9" t="s">
        <v>106</v>
      </c>
      <c r="D63" s="10" t="s">
        <v>13</v>
      </c>
      <c r="E63" s="10">
        <v>80</v>
      </c>
      <c r="F63" s="10">
        <v>75</v>
      </c>
      <c r="G63" s="10">
        <v>40</v>
      </c>
      <c r="H63" s="10" t="s">
        <v>22</v>
      </c>
      <c r="I63" s="11">
        <v>120</v>
      </c>
      <c r="J63" s="12">
        <v>75</v>
      </c>
      <c r="K63" s="13"/>
      <c r="M63" t="e" cm="1">
        <f t="array" ref="M63">SUM(MWFifteenB525571013161922252831343740710161922252831[[#This Row],[Mon]:[Sun]]/7)</f>
        <v>#VALUE!</v>
      </c>
      <c r="N63" t="e">
        <f>MWFifteenB525571013161922252831343740710161922252831[[#This Row],[Mileage]]-M63</f>
        <v>#VALUE!</v>
      </c>
    </row>
    <row r="64" spans="1:14" ht="21" customHeight="1">
      <c r="A64" s="19" t="s">
        <v>85</v>
      </c>
      <c r="B64" s="11"/>
      <c r="C64" s="9" t="s">
        <v>106</v>
      </c>
      <c r="D64" s="10" t="s">
        <v>13</v>
      </c>
      <c r="E64" s="10">
        <v>80</v>
      </c>
      <c r="F64" s="10">
        <v>75</v>
      </c>
      <c r="G64" s="10">
        <v>40</v>
      </c>
      <c r="H64" s="10" t="s">
        <v>22</v>
      </c>
      <c r="I64" s="11">
        <v>120</v>
      </c>
      <c r="J64" s="12">
        <v>75</v>
      </c>
      <c r="K64" s="13"/>
      <c r="M64" t="e" cm="1">
        <f t="array" ref="M64">SUM(MWFifteenB525571013161922252831343740710161922252831[[#This Row],[Mon]:[Sun]]/7)</f>
        <v>#VALUE!</v>
      </c>
      <c r="N64" t="e">
        <f>MWFifteenB525571013161922252831343740710161922252831[[#This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60</v>
      </c>
      <c r="G65" s="10">
        <v>30</v>
      </c>
      <c r="H65" s="10" t="s">
        <v>22</v>
      </c>
      <c r="I65" s="11">
        <v>105</v>
      </c>
      <c r="J65" s="12">
        <v>65</v>
      </c>
      <c r="K65" s="13"/>
      <c r="M65" t="e" cm="1">
        <f t="array" ref="M65">SUM(MWFifteenB525571013161922252831343740710161922252831[[#This Row],[Mon]:[Sun]]/7)</f>
        <v>#VALUE!</v>
      </c>
      <c r="N65" t="e">
        <f>MWFifteenB525571013161922252831343740710161922252831[[#This Row],[Mileage]]-M65</f>
        <v>#VALUE!</v>
      </c>
    </row>
    <row r="66" spans="1:14" ht="21" customHeight="1">
      <c r="A66" s="16" t="s">
        <v>87</v>
      </c>
      <c r="B66" s="11"/>
      <c r="C66" s="9" t="s">
        <v>106</v>
      </c>
      <c r="D66" s="10" t="s">
        <v>13</v>
      </c>
      <c r="E66" s="10">
        <v>80</v>
      </c>
      <c r="F66" s="10">
        <v>75</v>
      </c>
      <c r="G66" s="10">
        <v>40</v>
      </c>
      <c r="H66" s="10" t="s">
        <v>22</v>
      </c>
      <c r="I66" s="11">
        <v>120</v>
      </c>
      <c r="J66" s="12">
        <v>75</v>
      </c>
      <c r="K66" s="13"/>
      <c r="M66" t="e" cm="1">
        <f t="array" ref="M66">SUM(MWFifteenB525571013161922252831343740710161922252831[[#This Row],[Mon]:[Sun]]/7)</f>
        <v>#VALUE!</v>
      </c>
      <c r="N66" t="e">
        <f>MWFifteenB525571013161922252831343740710161922252831[[#This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60</v>
      </c>
      <c r="G67" s="10">
        <v>30</v>
      </c>
      <c r="H67" s="10" t="s">
        <v>22</v>
      </c>
      <c r="I67" s="11">
        <v>105</v>
      </c>
      <c r="J67" s="12">
        <v>65</v>
      </c>
      <c r="K67" s="13"/>
      <c r="M67" t="e" cm="1">
        <f t="array" ref="M67">SUM(MWFifteenB525571013161922252831343740710161922252831[[#This Row],[Mon]:[Sun]]/7)</f>
        <v>#VALUE!</v>
      </c>
      <c r="N67" t="e">
        <f>MWFifteenB525571013161922252831343740710161922252831[[#This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45</v>
      </c>
      <c r="G68" s="10">
        <v>30</v>
      </c>
      <c r="H68" s="10" t="s">
        <v>22</v>
      </c>
      <c r="I68" s="11">
        <v>85</v>
      </c>
      <c r="J68" s="12">
        <v>55</v>
      </c>
      <c r="K68" s="13"/>
      <c r="M68" t="e" cm="1">
        <f t="array" ref="M68">SUM(MWFifteenB525571013161922252831343740710161922252831[[#This Row],[Mon]:[Sun]]/7)</f>
        <v>#VALUE!</v>
      </c>
      <c r="N68" t="e">
        <f>MWFifteenB525571013161922252831343740710161922252831[[#This Row],[Mileage]]-M68</f>
        <v>#VALUE!</v>
      </c>
    </row>
    <row r="69" spans="1:14" ht="21" customHeight="1">
      <c r="A69" s="7" t="s">
        <v>90</v>
      </c>
      <c r="B69" s="11"/>
      <c r="C69" s="9">
        <v>55</v>
      </c>
      <c r="D69" s="10" t="s">
        <v>13</v>
      </c>
      <c r="E69" s="10">
        <v>50</v>
      </c>
      <c r="F69" s="10">
        <v>45</v>
      </c>
      <c r="G69" s="10">
        <v>30</v>
      </c>
      <c r="H69" s="10" t="s">
        <v>36</v>
      </c>
      <c r="I69" s="11">
        <v>85</v>
      </c>
      <c r="J69" s="12">
        <v>55</v>
      </c>
      <c r="K69" s="13" t="s">
        <v>15</v>
      </c>
      <c r="M69" t="e" cm="1">
        <f t="array" ref="M69">SUM(MWFifteenB525571013161922252831343740710161922252831[[#This Row],[Mon]:[Sun]]/7)</f>
        <v>#VALUE!</v>
      </c>
      <c r="N69" t="e">
        <f>MWFifteenB525571013161922252831343740710161922252831[[#This Row],[Mileage]]-M69</f>
        <v>#VALUE!</v>
      </c>
    </row>
    <row r="70" spans="1:14" ht="21" customHeight="1">
      <c r="A70" s="16" t="s">
        <v>92</v>
      </c>
      <c r="B70" s="11"/>
      <c r="C70" s="9" t="s">
        <v>106</v>
      </c>
      <c r="D70" s="10" t="s">
        <v>13</v>
      </c>
      <c r="E70" s="10">
        <v>80</v>
      </c>
      <c r="F70" s="10">
        <v>75</v>
      </c>
      <c r="G70" s="10">
        <v>40</v>
      </c>
      <c r="H70" s="10" t="s">
        <v>22</v>
      </c>
      <c r="I70" s="11">
        <v>120</v>
      </c>
      <c r="J70" s="12">
        <v>75</v>
      </c>
      <c r="K70" s="13"/>
      <c r="M70" t="e" cm="1">
        <f t="array" ref="M70">SUM(MWFifteenB525571013161922252831343740710161922252831[[#This Row],[Mon]:[Sun]]/7)</f>
        <v>#VALUE!</v>
      </c>
      <c r="N70" t="e">
        <f>MWFifteenB525571013161922252831343740710161922252831[[#This Row],[Mileage]]-M70</f>
        <v>#VALUE!</v>
      </c>
    </row>
    <row r="71" spans="1:14" ht="21" customHeight="1">
      <c r="A71" s="21" t="s">
        <v>93</v>
      </c>
      <c r="B71" s="11"/>
      <c r="C71" s="9">
        <v>65</v>
      </c>
      <c r="D71" s="10" t="s">
        <v>13</v>
      </c>
      <c r="E71" s="10">
        <v>55</v>
      </c>
      <c r="F71" s="10">
        <v>55</v>
      </c>
      <c r="G71" s="10">
        <v>30</v>
      </c>
      <c r="H71" s="10" t="s">
        <v>22</v>
      </c>
      <c r="I71" s="11">
        <v>95</v>
      </c>
      <c r="J71" s="12">
        <v>60</v>
      </c>
      <c r="K71" s="13"/>
      <c r="M71" t="e" cm="1">
        <f t="array" ref="M71">SUM(MWFifteenB525571013161922252831343740710161922252831[[#This Row],[Mon]:[Sun]]/7)</f>
        <v>#VALUE!</v>
      </c>
      <c r="N71" t="e">
        <f>MWFifteenB525571013161922252831343740710161922252831[[#This Row],[Mileage]]-M71</f>
        <v>#VALUE!</v>
      </c>
    </row>
    <row r="72" spans="1:14" ht="21" customHeight="1">
      <c r="A72" s="7" t="s">
        <v>94</v>
      </c>
      <c r="B72" s="11"/>
      <c r="C72" s="9" t="s">
        <v>62</v>
      </c>
      <c r="D72" s="10" t="s">
        <v>13</v>
      </c>
      <c r="E72" s="10">
        <v>75</v>
      </c>
      <c r="F72" s="10">
        <v>70</v>
      </c>
      <c r="G72" s="10">
        <v>35</v>
      </c>
      <c r="H72" s="10" t="s">
        <v>22</v>
      </c>
      <c r="I72" s="11">
        <v>110</v>
      </c>
      <c r="J72" s="12">
        <v>70</v>
      </c>
      <c r="K72" s="13"/>
      <c r="M72" t="e" cm="1">
        <f t="array" ref="M72">SUM(MWFifteenB525571013161922252831343740710161922252831[[#This Row],[Mon]:[Sun]]/7)</f>
        <v>#VALUE!</v>
      </c>
      <c r="N72" t="e">
        <f>MWFifteenB525571013161922252831343740710161922252831[[#This Row],[Mileage]]-M72</f>
        <v>#VALUE!</v>
      </c>
    </row>
    <row r="73" spans="1:14" ht="21" customHeight="1">
      <c r="A73" s="7" t="s">
        <v>95</v>
      </c>
      <c r="B73" s="11"/>
      <c r="C73" s="9" t="s">
        <v>62</v>
      </c>
      <c r="D73" s="10" t="s">
        <v>13</v>
      </c>
      <c r="E73" s="10">
        <v>75</v>
      </c>
      <c r="F73" s="10">
        <v>35</v>
      </c>
      <c r="G73" s="10" t="s">
        <v>13</v>
      </c>
      <c r="H73" s="10">
        <v>70</v>
      </c>
      <c r="I73" s="11">
        <v>110</v>
      </c>
      <c r="J73" s="12">
        <v>70</v>
      </c>
      <c r="K73" s="13"/>
      <c r="M73" t="e" cm="1">
        <f t="array" ref="M73">SUM(MWFifteenB525571013161922252831343740710161922252831[[#This Row],[Mon]:[Sun]]/7)</f>
        <v>#VALUE!</v>
      </c>
      <c r="N73" t="e">
        <f>MWFifteenB525571013161922252831343740710161922252831[[#This Row],[Mileage]]-M73</f>
        <v>#VALUE!</v>
      </c>
    </row>
    <row r="74" spans="1:14" ht="21" customHeight="1">
      <c r="A74" s="37" t="s">
        <v>96</v>
      </c>
      <c r="B74" s="11"/>
      <c r="C74" s="9">
        <v>55</v>
      </c>
      <c r="D74" s="10" t="s">
        <v>13</v>
      </c>
      <c r="E74" s="10">
        <v>50</v>
      </c>
      <c r="F74" s="10">
        <v>45</v>
      </c>
      <c r="G74" s="10">
        <v>30</v>
      </c>
      <c r="H74" s="10" t="s">
        <v>22</v>
      </c>
      <c r="I74" s="11">
        <v>85</v>
      </c>
      <c r="J74" s="12">
        <v>55</v>
      </c>
      <c r="K74" s="13"/>
      <c r="M74" t="e" cm="1">
        <f t="array" ref="M74">SUM(MWFifteenB525571013161922252831343740710161922252831[[#This Row],[Mon]:[Sun]]/7)</f>
        <v>#VALUE!</v>
      </c>
      <c r="N74" t="e">
        <f>MWFifteenB525571013161922252831343740710161922252831[[#This Row],[Mileage]]-M74</f>
        <v>#VALUE!</v>
      </c>
    </row>
    <row r="75" spans="1:14" ht="21" customHeight="1">
      <c r="A75" s="15" t="s">
        <v>97</v>
      </c>
      <c r="B75" s="11"/>
      <c r="C75" s="9" t="s">
        <v>106</v>
      </c>
      <c r="D75" s="10" t="s">
        <v>13</v>
      </c>
      <c r="E75" s="10">
        <v>80</v>
      </c>
      <c r="F75" s="10">
        <v>40</v>
      </c>
      <c r="G75" s="10" t="s">
        <v>13</v>
      </c>
      <c r="H75" s="10">
        <v>75</v>
      </c>
      <c r="I75" s="11">
        <v>120</v>
      </c>
      <c r="J75" s="12">
        <v>75</v>
      </c>
      <c r="K75" s="13"/>
      <c r="M75" t="e" cm="1">
        <f t="array" ref="M75">SUM(MWFifteenB525571013161922252831343740710161922252831[[#This Row],[Mon]:[Sun]]/7)</f>
        <v>#VALUE!</v>
      </c>
      <c r="N75" t="e">
        <f>MWFifteenB525571013161922252831343740710161922252831[[#This Row],[Mileage]]-M75</f>
        <v>#VALUE!</v>
      </c>
    </row>
    <row r="76" spans="1:14" ht="21" customHeight="1">
      <c r="A76" s="15" t="s">
        <v>98</v>
      </c>
      <c r="B76" s="38"/>
      <c r="C76" s="9">
        <v>75</v>
      </c>
      <c r="D76" s="10" t="s">
        <v>13</v>
      </c>
      <c r="E76" s="10">
        <v>65</v>
      </c>
      <c r="F76" s="10">
        <v>30</v>
      </c>
      <c r="G76" s="10" t="s">
        <v>22</v>
      </c>
      <c r="H76" s="10" t="s">
        <v>22</v>
      </c>
      <c r="I76" s="11">
        <v>105</v>
      </c>
      <c r="J76" s="12">
        <v>65</v>
      </c>
      <c r="K76" s="13"/>
      <c r="M76" t="e" cm="1">
        <f t="array" ref="M76">SUM(MWFifteenB525571013161922252831343740710161922252831[[#This Row],[Mon]:[Sun]]/7)</f>
        <v>#VALUE!</v>
      </c>
      <c r="N76" t="e">
        <f>MWFifteenB525571013161922252831343740710161922252831[[#This Row],[Mileage]]-M76</f>
        <v>#VALUE!</v>
      </c>
    </row>
    <row r="77" spans="1:14" ht="21" customHeight="1">
      <c r="A77" s="7" t="s">
        <v>99</v>
      </c>
      <c r="B77" s="11"/>
      <c r="C77" s="9">
        <v>50</v>
      </c>
      <c r="D77" s="10" t="s">
        <v>13</v>
      </c>
      <c r="E77" s="10">
        <v>35</v>
      </c>
      <c r="F77" s="10">
        <v>35</v>
      </c>
      <c r="G77" s="10">
        <v>30</v>
      </c>
      <c r="H77" s="10" t="s">
        <v>22</v>
      </c>
      <c r="I77" s="10">
        <v>80</v>
      </c>
      <c r="J77" s="12">
        <v>50</v>
      </c>
      <c r="K77" s="13" t="s">
        <v>15</v>
      </c>
      <c r="M77" t="e" cm="1">
        <f t="array" ref="M77">SUM(MWFifteenB525571013161922252831343740710161922252831[[#This Row],[Mon]:[Sun]]/7)</f>
        <v>#VALUE!</v>
      </c>
      <c r="N77" t="e">
        <f>MWFifteenB525571013161922252831343740710161922252831[[#This Row],[Mileage]]-M77</f>
        <v>#VALUE!</v>
      </c>
    </row>
    <row r="78" spans="1:14" ht="21" customHeight="1">
      <c r="A78" s="7" t="s">
        <v>100</v>
      </c>
      <c r="B78" s="8"/>
      <c r="C78" s="9">
        <v>75</v>
      </c>
      <c r="D78" s="10" t="s">
        <v>13</v>
      </c>
      <c r="E78" s="10">
        <v>65</v>
      </c>
      <c r="F78" s="10">
        <v>60</v>
      </c>
      <c r="G78" s="10">
        <v>30</v>
      </c>
      <c r="H78" s="10" t="s">
        <v>22</v>
      </c>
      <c r="I78" s="11">
        <v>105</v>
      </c>
      <c r="J78" s="12">
        <v>65</v>
      </c>
      <c r="K78" s="13"/>
      <c r="M78" t="e" cm="1">
        <f t="array" ref="M78">SUM(MWFifteenB525571013161922252831343740710161922252831[[#This Row],[Mon]:[Sun]]/7)</f>
        <v>#VALUE!</v>
      </c>
      <c r="N78" t="e">
        <f>MWFifteenB525571013161922252831343740710161922252831[[#This Row],[Mileage]]-M78</f>
        <v>#VALUE!</v>
      </c>
    </row>
    <row r="79" spans="1:14" ht="21" customHeight="1" thickBot="1">
      <c r="A79" s="15" t="s">
        <v>101</v>
      </c>
      <c r="B79" s="8"/>
      <c r="C79" s="9">
        <v>55</v>
      </c>
      <c r="D79" s="10" t="s">
        <v>13</v>
      </c>
      <c r="E79" s="10">
        <v>50</v>
      </c>
      <c r="F79" s="10">
        <v>45</v>
      </c>
      <c r="G79" s="10">
        <v>30</v>
      </c>
      <c r="H79" s="10" t="s">
        <v>22</v>
      </c>
      <c r="I79" s="11">
        <v>85</v>
      </c>
      <c r="J79" s="12">
        <v>55</v>
      </c>
      <c r="K79" s="13"/>
      <c r="M79" t="e" cm="1">
        <f t="array" ref="M79">SUM(MWFifteenB525571013161922252831343740710161922252831[[#This Row],[Mon]:[Sun]]/7)</f>
        <v>#VALUE!</v>
      </c>
      <c r="N79" t="e">
        <f>MWFifteenB525571013161922252831343740710161922252831[[#This Row],[Mileage]]-M79</f>
        <v>#VALUE!</v>
      </c>
    </row>
    <row r="80" spans="1:14" ht="34.5" customHeight="1" thickBot="1">
      <c r="A80" s="105" t="s">
        <v>46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392" priority="1" operator="notEqual">
      <formula>0</formula>
    </cfRule>
  </conditionalFormatting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84F6-77DA-4F3C-8051-133B2F3CF2E8}">
  <dimension ref="A1:Q83"/>
  <sheetViews>
    <sheetView topLeftCell="A71" zoomScale="85" zoomScaleNormal="85" workbookViewId="0">
      <selection activeCell="C33" sqref="C33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111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91</v>
      </c>
      <c r="G2" s="10">
        <v>20</v>
      </c>
      <c r="H2" s="10" t="s">
        <v>36</v>
      </c>
      <c r="I2" s="10">
        <v>65</v>
      </c>
      <c r="J2" s="12">
        <v>35</v>
      </c>
      <c r="K2" s="13" t="s">
        <v>15</v>
      </c>
      <c r="M2">
        <f>SUM(WWFifteen50535811141720232629323538581417202326[[#This Row],[Mon]:[Sun]])/8</f>
        <v>13.75</v>
      </c>
      <c r="N2">
        <f>WWFifteen50535811141720232629323538581417202326[[#This Row],[Mileage]]-M2</f>
        <v>21.25</v>
      </c>
    </row>
    <row r="3" spans="1:17" ht="21" customHeight="1">
      <c r="A3" s="7" t="s">
        <v>16</v>
      </c>
      <c r="B3" s="8"/>
      <c r="C3" s="9">
        <v>50</v>
      </c>
      <c r="D3" s="10" t="s">
        <v>13</v>
      </c>
      <c r="E3" s="10">
        <v>40</v>
      </c>
      <c r="F3" s="10" t="s">
        <v>18</v>
      </c>
      <c r="G3" s="10" t="s">
        <v>13</v>
      </c>
      <c r="H3" s="10">
        <v>40</v>
      </c>
      <c r="I3" s="10">
        <v>80</v>
      </c>
      <c r="J3" s="12">
        <v>45</v>
      </c>
      <c r="K3" s="13"/>
      <c r="M3">
        <f>SUM(WWFifteen50535811141720232629323538581417202326[[#This Row],[Mon]:[Sun]])/8</f>
        <v>26.25</v>
      </c>
      <c r="N3">
        <f>WWFifteen50535811141720232629323538581417202326[[#This Row],[Mileage]]-M3</f>
        <v>18.75</v>
      </c>
    </row>
    <row r="4" spans="1:17" ht="21" customHeight="1">
      <c r="A4" s="7" t="s">
        <v>17</v>
      </c>
      <c r="B4" s="8" t="s">
        <v>12</v>
      </c>
      <c r="C4" s="9">
        <v>50</v>
      </c>
      <c r="D4" s="10" t="s">
        <v>13</v>
      </c>
      <c r="E4" s="10">
        <v>40</v>
      </c>
      <c r="F4" s="10" t="s">
        <v>103</v>
      </c>
      <c r="G4" s="10">
        <v>30</v>
      </c>
      <c r="H4" s="10" t="s">
        <v>22</v>
      </c>
      <c r="I4" s="10">
        <v>80</v>
      </c>
      <c r="J4" s="12">
        <v>45</v>
      </c>
      <c r="K4" s="13"/>
      <c r="M4">
        <f>SUM(WWFifteen50535811141720232629323538581417202326[[#This Row],[Mon]:[Sun]])/8</f>
        <v>25</v>
      </c>
      <c r="N4">
        <f>WWFifteen50535811141720232629323538581417202326[[#This Row],[Mileage]]-M4</f>
        <v>20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18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SUM(WWFifteen50535811141720232629323538581417202326[[#This Row],[Mon]:[Sun]])/8</f>
        <v>36.25</v>
      </c>
      <c r="N5">
        <f>WWFifteen50535811141720232629323538581417202326[[#This Row],[Mileage]]-M5</f>
        <v>18.75</v>
      </c>
    </row>
    <row r="6" spans="1:17" ht="21" customHeight="1">
      <c r="A6" s="15" t="s">
        <v>21</v>
      </c>
      <c r="B6" s="8" t="s">
        <v>12</v>
      </c>
      <c r="C6" s="9">
        <v>60</v>
      </c>
      <c r="D6" s="10" t="s">
        <v>13</v>
      </c>
      <c r="E6" s="10">
        <v>50</v>
      </c>
      <c r="F6" s="10" t="s">
        <v>53</v>
      </c>
      <c r="G6" s="10">
        <v>30</v>
      </c>
      <c r="H6" s="10" t="s">
        <v>22</v>
      </c>
      <c r="I6" s="10">
        <v>90</v>
      </c>
      <c r="J6" s="12">
        <v>50</v>
      </c>
      <c r="K6" s="18"/>
      <c r="M6">
        <f>SUM(WWFifteen50535811141720232629323538581417202326[[#This Row],[Mon]:[Sun]])/8</f>
        <v>28.75</v>
      </c>
      <c r="N6">
        <f>WWFifteen50535811141720232629323538581417202326[[#This Row],[Mileage]]-M6</f>
        <v>21.25</v>
      </c>
    </row>
    <row r="7" spans="1:17" ht="21" customHeight="1">
      <c r="A7" s="16" t="s">
        <v>23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109</v>
      </c>
      <c r="G7" s="10">
        <v>30</v>
      </c>
      <c r="H7" s="10" t="s">
        <v>22</v>
      </c>
      <c r="I7" s="10">
        <v>100</v>
      </c>
      <c r="J7" s="12">
        <v>55</v>
      </c>
      <c r="K7" s="18"/>
      <c r="M7">
        <f>SUM(WWFifteen50535811141720232629323538581417202326[[#This Row],[Mon]:[Sun]])/8</f>
        <v>32.5</v>
      </c>
      <c r="N7">
        <f>WWFifteen50535811141720232629323538581417202326[[#This Row],[Mileage]]-M7</f>
        <v>22.5</v>
      </c>
    </row>
    <row r="8" spans="1:17" ht="21" customHeight="1">
      <c r="A8" s="15" t="s">
        <v>24</v>
      </c>
      <c r="B8" s="8"/>
      <c r="C8" s="9">
        <v>60</v>
      </c>
      <c r="D8" s="10" t="s">
        <v>13</v>
      </c>
      <c r="E8" s="10">
        <v>50</v>
      </c>
      <c r="F8" s="10" t="s">
        <v>18</v>
      </c>
      <c r="G8" s="10" t="s">
        <v>13</v>
      </c>
      <c r="H8" s="10">
        <v>50</v>
      </c>
      <c r="I8" s="10">
        <v>90</v>
      </c>
      <c r="J8" s="12">
        <v>50</v>
      </c>
      <c r="K8" s="17"/>
      <c r="M8">
        <f>SUM(WWFifteen50535811141720232629323538581417202326[[#This Row],[Mon]:[Sun]])/8</f>
        <v>31.25</v>
      </c>
      <c r="N8">
        <f>WWFifteen50535811141720232629323538581417202326[[#This Row],[Mileage]]-M8</f>
        <v>18.75</v>
      </c>
    </row>
    <row r="9" spans="1:17" ht="21" customHeight="1">
      <c r="A9" s="16" t="s">
        <v>25</v>
      </c>
      <c r="B9" s="8"/>
      <c r="C9" s="9">
        <v>50</v>
      </c>
      <c r="D9" s="10" t="s">
        <v>13</v>
      </c>
      <c r="E9" s="10">
        <v>40</v>
      </c>
      <c r="F9" s="10" t="s">
        <v>18</v>
      </c>
      <c r="G9" s="10" t="s">
        <v>13</v>
      </c>
      <c r="H9" s="10">
        <v>40</v>
      </c>
      <c r="I9" s="10">
        <v>80</v>
      </c>
      <c r="J9" s="12">
        <v>45</v>
      </c>
      <c r="K9" s="18"/>
      <c r="M9">
        <f>SUM(WWFifteen50535811141720232629323538581417202326[[#This Row],[Mon]:[Sun]])/8</f>
        <v>26.25</v>
      </c>
      <c r="N9">
        <f>WWFifteen50535811141720232629323538581417202326[[#This Row],[Mileage]]-M9</f>
        <v>18.75</v>
      </c>
    </row>
    <row r="10" spans="1:17" ht="21" customHeight="1">
      <c r="A10" s="16" t="s">
        <v>26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18</v>
      </c>
      <c r="G10" s="10" t="s">
        <v>22</v>
      </c>
      <c r="H10" s="10">
        <v>60</v>
      </c>
      <c r="I10" s="10">
        <v>100</v>
      </c>
      <c r="J10" s="12">
        <v>55</v>
      </c>
      <c r="K10" s="18"/>
      <c r="M10">
        <f>SUM(WWFifteen50535811141720232629323538581417202326[[#This Row],[Mon]:[Sun]])/8</f>
        <v>36.25</v>
      </c>
      <c r="N10">
        <f>WWFifteen50535811141720232629323538581417202326[[#This Row],[Mileage]]-M10</f>
        <v>18.75</v>
      </c>
    </row>
    <row r="11" spans="1:17" ht="21" customHeight="1">
      <c r="A11" s="19" t="s">
        <v>27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109</v>
      </c>
      <c r="G11" s="10">
        <v>30</v>
      </c>
      <c r="H11" s="10" t="s">
        <v>22</v>
      </c>
      <c r="I11" s="10">
        <v>100</v>
      </c>
      <c r="J11" s="12">
        <v>55</v>
      </c>
      <c r="K11" s="18"/>
      <c r="M11">
        <f>SUM(WWFifteen50535811141720232629323538581417202326[[#This Row],[Mon]:[Sun]])/8</f>
        <v>32.5</v>
      </c>
      <c r="N11">
        <f>WWFifteen50535811141720232629323538581417202326[[#This Row],[Mileage]]-M11</f>
        <v>22.5</v>
      </c>
    </row>
    <row r="12" spans="1:17" ht="21" customHeight="1">
      <c r="A12" s="15" t="s">
        <v>28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14</v>
      </c>
      <c r="G12" s="10" t="s">
        <v>22</v>
      </c>
      <c r="H12" s="10">
        <v>25</v>
      </c>
      <c r="I12" s="10">
        <v>75</v>
      </c>
      <c r="J12" s="12">
        <v>40</v>
      </c>
      <c r="K12" s="13" t="s">
        <v>15</v>
      </c>
      <c r="M12">
        <f>SUM(WWFifteen50535811141720232629323538581417202326[[#This Row],[Mon]:[Sun]])/8</f>
        <v>21.875</v>
      </c>
      <c r="N12">
        <f>WWFifteen50535811141720232629323538581417202326[[#This Row],[Mileage]]-M12</f>
        <v>18.125</v>
      </c>
    </row>
    <row r="13" spans="1:17" ht="21" customHeight="1">
      <c r="A13" s="15" t="s">
        <v>29</v>
      </c>
      <c r="B13" s="8"/>
      <c r="C13" s="9">
        <v>45</v>
      </c>
      <c r="D13" s="10" t="s">
        <v>13</v>
      </c>
      <c r="E13" s="10">
        <v>30</v>
      </c>
      <c r="F13" s="10" t="s">
        <v>91</v>
      </c>
      <c r="G13" s="10" t="s">
        <v>13</v>
      </c>
      <c r="H13" s="10" t="s">
        <v>112</v>
      </c>
      <c r="I13" s="10">
        <v>75</v>
      </c>
      <c r="J13" s="12">
        <v>40</v>
      </c>
      <c r="K13" s="18"/>
      <c r="M13">
        <f>SUM(WWFifteen50535811141720232629323538581417202326[[#This Row],[Mon]:[Sun]])/8</f>
        <v>18.75</v>
      </c>
      <c r="N13">
        <f>WWFifteen50535811141720232629323538581417202326[[#This Row],[Mileage]]-M13</f>
        <v>21.25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91</v>
      </c>
      <c r="G14" s="10" t="s">
        <v>13</v>
      </c>
      <c r="H14" s="10">
        <v>25</v>
      </c>
      <c r="I14" s="10">
        <v>75</v>
      </c>
      <c r="J14" s="12">
        <v>40</v>
      </c>
      <c r="K14" s="18"/>
      <c r="M14">
        <f>SUM(WWFifteen50535811141720232629323538581417202326[[#This Row],[Mon]:[Sun]])/8</f>
        <v>21.875</v>
      </c>
      <c r="N14">
        <f>WWFifteen50535811141720232629323538581417202326[[#This Row],[Mileage]]-M14</f>
        <v>18.125</v>
      </c>
    </row>
    <row r="15" spans="1:17" ht="21" customHeight="1">
      <c r="A15" s="20" t="s">
        <v>33</v>
      </c>
      <c r="B15" s="8"/>
      <c r="C15" s="9">
        <v>45</v>
      </c>
      <c r="D15" s="10" t="s">
        <v>13</v>
      </c>
      <c r="E15" s="10">
        <v>30</v>
      </c>
      <c r="F15" s="10" t="s">
        <v>91</v>
      </c>
      <c r="G15" s="10" t="s">
        <v>13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SUM(WWFifteen50535811141720232629323538581417202326[[#This Row],[Mon]:[Sun]])/8</f>
        <v>21.875</v>
      </c>
      <c r="N15">
        <f>WWFifteen50535811141720232629323538581417202326[[#This Row],[Mileage]]-M15</f>
        <v>18.125</v>
      </c>
    </row>
    <row r="16" spans="1:17" ht="21" customHeight="1">
      <c r="A16" s="16" t="s">
        <v>34</v>
      </c>
      <c r="B16" s="8" t="s">
        <v>12</v>
      </c>
      <c r="C16" s="9">
        <v>50</v>
      </c>
      <c r="D16" s="10" t="s">
        <v>13</v>
      </c>
      <c r="E16" s="10">
        <v>40</v>
      </c>
      <c r="F16" s="10" t="s">
        <v>18</v>
      </c>
      <c r="G16" s="10" t="s">
        <v>13</v>
      </c>
      <c r="H16" s="10">
        <v>40</v>
      </c>
      <c r="I16" s="10">
        <v>80</v>
      </c>
      <c r="J16" s="12">
        <v>45</v>
      </c>
      <c r="K16" s="13"/>
      <c r="M16">
        <f>SUM(WWFifteen50535811141720232629323538581417202326[[#This Row],[Mon]:[Sun]])/8</f>
        <v>26.25</v>
      </c>
      <c r="N16">
        <f>WWFifteen50535811141720232629323538581417202326[[#This Row],[Mileage]]-M16</f>
        <v>18.75</v>
      </c>
    </row>
    <row r="17" spans="1:14" ht="21" customHeight="1">
      <c r="A17" s="20" t="s">
        <v>35</v>
      </c>
      <c r="B17" s="8"/>
      <c r="C17" s="9" t="s">
        <v>13</v>
      </c>
      <c r="D17" s="10">
        <v>35</v>
      </c>
      <c r="E17" s="10">
        <v>30</v>
      </c>
      <c r="F17" s="10" t="s">
        <v>91</v>
      </c>
      <c r="G17" s="10">
        <v>25</v>
      </c>
      <c r="H17" s="10" t="s">
        <v>36</v>
      </c>
      <c r="I17" s="10">
        <v>75</v>
      </c>
      <c r="J17" s="12">
        <v>40</v>
      </c>
      <c r="K17" s="13"/>
      <c r="M17">
        <f>SUM(WWFifteen50535811141720232629323538581417202326[[#This Row],[Mon]:[Sun]])/8</f>
        <v>20.625</v>
      </c>
      <c r="N17">
        <f>WWFifteen50535811141720232629323538581417202326[[#This Row],[Mileage]]-M17</f>
        <v>19.375</v>
      </c>
    </row>
    <row r="18" spans="1:14" ht="21" customHeight="1">
      <c r="A18" s="7" t="s">
        <v>37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103</v>
      </c>
      <c r="G18" s="10">
        <v>30</v>
      </c>
      <c r="H18" s="10" t="s">
        <v>22</v>
      </c>
      <c r="I18" s="10">
        <v>80</v>
      </c>
      <c r="J18" s="12">
        <v>45</v>
      </c>
      <c r="K18" s="13"/>
      <c r="M18">
        <f>SUM(WWFifteen50535811141720232629323538581417202326[[#This Row],[Mon]:[Sun]])/8</f>
        <v>25</v>
      </c>
      <c r="N18">
        <f>WWFifteen50535811141720232629323538581417202326[[#This Row],[Mileage]]-M18</f>
        <v>20</v>
      </c>
    </row>
    <row r="19" spans="1:14" ht="21" customHeight="1">
      <c r="A19" s="21" t="s">
        <v>38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18</v>
      </c>
      <c r="G19" s="10" t="s">
        <v>13</v>
      </c>
      <c r="H19" s="10">
        <v>50</v>
      </c>
      <c r="I19" s="10">
        <v>90</v>
      </c>
      <c r="J19" s="12">
        <v>50</v>
      </c>
      <c r="K19" s="13"/>
      <c r="M19">
        <f>SUM(WWFifteen50535811141720232629323538581417202326[[#This Row],[Mon]:[Sun]])/8</f>
        <v>31.25</v>
      </c>
      <c r="N19">
        <f>WWFifteen50535811141720232629323538581417202326[[#This Row],[Mileage]]-M19</f>
        <v>18.75</v>
      </c>
    </row>
    <row r="20" spans="1:14" ht="21" customHeight="1">
      <c r="A20" s="7" t="s">
        <v>39</v>
      </c>
      <c r="B20" s="8"/>
      <c r="C20" s="9">
        <v>60</v>
      </c>
      <c r="D20" s="10" t="s">
        <v>13</v>
      </c>
      <c r="E20" s="10">
        <v>50</v>
      </c>
      <c r="F20" s="10" t="s">
        <v>53</v>
      </c>
      <c r="G20" s="10">
        <v>30</v>
      </c>
      <c r="H20" s="10" t="s">
        <v>22</v>
      </c>
      <c r="I20" s="10">
        <v>90</v>
      </c>
      <c r="J20" s="12">
        <v>50</v>
      </c>
      <c r="K20" s="13"/>
      <c r="M20">
        <f>SUM(WWFifteen50535811141720232629323538581417202326[[#This Row],[Mon]:[Sun]])/8</f>
        <v>28.75</v>
      </c>
      <c r="N20">
        <f>WWFifteen50535811141720232629323538581417202326[[#This Row],[Mileage]]-M20</f>
        <v>21.25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SUM(WWFifteen50535811141720232629323538581417202326[[#This Row],[Mon]:[Sun]])/8</f>
        <v>18.75</v>
      </c>
      <c r="N21">
        <f>WWFifteen50535811141720232629323538581417202326[[#This Row],[Mileage]]-M21</f>
        <v>16.25</v>
      </c>
    </row>
    <row r="22" spans="1:14" ht="21" customHeight="1">
      <c r="A22" s="19" t="s">
        <v>41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18</v>
      </c>
      <c r="G22" s="10" t="s">
        <v>13</v>
      </c>
      <c r="H22" s="10">
        <v>40</v>
      </c>
      <c r="I22" s="10">
        <v>80</v>
      </c>
      <c r="J22" s="12">
        <v>45</v>
      </c>
      <c r="K22" s="13"/>
      <c r="M22">
        <f>SUM(WWFifteen50535811141720232629323538581417202326[[#This Row],[Mon]:[Sun]])/8</f>
        <v>26.25</v>
      </c>
      <c r="N22">
        <f>WWFifteen50535811141720232629323538581417202326[[#This Row],[Mileage]]-M22</f>
        <v>18.75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30</v>
      </c>
      <c r="F23" s="10" t="s">
        <v>91</v>
      </c>
      <c r="G23" s="10" t="s">
        <v>13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SUM(WWFifteen50535811141720232629323538581417202326[[#This Row],[Mon]:[Sun]])/8</f>
        <v>21.875</v>
      </c>
      <c r="N23">
        <f>WWFifteen50535811141720232629323538581417202326[[#This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104</v>
      </c>
      <c r="D24" s="10" t="s">
        <v>13</v>
      </c>
      <c r="E24" s="10">
        <v>30</v>
      </c>
      <c r="F24" s="10" t="s">
        <v>91</v>
      </c>
      <c r="G24" s="10" t="s">
        <v>13</v>
      </c>
      <c r="H24" s="10">
        <v>25</v>
      </c>
      <c r="I24" s="10" t="s">
        <v>105</v>
      </c>
      <c r="J24" s="12">
        <v>40</v>
      </c>
      <c r="K24" s="13"/>
      <c r="M24">
        <f>SUM(WWFifteen50535811141720232629323538581417202326[[#This Row],[Mon]:[Sun]])/8</f>
        <v>6.875</v>
      </c>
      <c r="N24">
        <f>WWFifteen50535811141720232629323538581417202326[[#This Row],[Mileage]]-M24</f>
        <v>33.125</v>
      </c>
    </row>
    <row r="25" spans="1:14" ht="21" customHeight="1">
      <c r="A25" s="24" t="s">
        <v>45</v>
      </c>
      <c r="B25" s="25"/>
      <c r="C25" s="9">
        <v>45</v>
      </c>
      <c r="D25" s="10" t="s">
        <v>13</v>
      </c>
      <c r="E25" s="10">
        <v>30</v>
      </c>
      <c r="F25" s="10" t="s">
        <v>91</v>
      </c>
      <c r="G25" s="10" t="s">
        <v>13</v>
      </c>
      <c r="H25" s="10">
        <v>25</v>
      </c>
      <c r="I25" s="10">
        <v>75</v>
      </c>
      <c r="J25" s="12">
        <v>40</v>
      </c>
      <c r="K25" s="13"/>
      <c r="M25">
        <f>SUM(WWFifteen50535811141720232629323538581417202326[[#This Row],[Mon]:[Sun]])/8</f>
        <v>21.875</v>
      </c>
      <c r="N25">
        <f>WWFifteen50535811141720232629323538581417202326[[#This Row],[Mileage]]-M25</f>
        <v>18.125</v>
      </c>
    </row>
    <row r="26" spans="1:14" ht="39.6" customHeight="1">
      <c r="A26" s="105" t="s">
        <v>46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111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55</v>
      </c>
      <c r="D28" s="10" t="s">
        <v>13</v>
      </c>
      <c r="E28" s="10">
        <v>50</v>
      </c>
      <c r="F28" s="10">
        <v>30</v>
      </c>
      <c r="G28" s="10" t="s">
        <v>13</v>
      </c>
      <c r="H28" s="10">
        <v>45</v>
      </c>
      <c r="I28" s="11">
        <v>85</v>
      </c>
      <c r="J28" s="30">
        <v>55</v>
      </c>
      <c r="K28" s="13"/>
      <c r="M28">
        <f>SUM(MWFifteenA51546912151821242730333639691518212427[[#This Row],[Mon]:[Sun]])/7</f>
        <v>37.857142857142854</v>
      </c>
      <c r="N28">
        <f>MWFifteenA51546912151821242730333639691518212427[[#This Row],[Mileage]]-M28</f>
        <v>17.142857142857146</v>
      </c>
    </row>
    <row r="29" spans="1:14" ht="21" customHeight="1">
      <c r="A29" s="7" t="s">
        <v>48</v>
      </c>
      <c r="B29" s="11" t="s">
        <v>20</v>
      </c>
      <c r="C29" s="9">
        <v>65</v>
      </c>
      <c r="D29" s="10" t="s">
        <v>13</v>
      </c>
      <c r="E29" s="10">
        <v>55</v>
      </c>
      <c r="F29" s="10">
        <v>55</v>
      </c>
      <c r="G29" s="10">
        <v>30</v>
      </c>
      <c r="H29" s="10" t="s">
        <v>22</v>
      </c>
      <c r="I29" s="11">
        <v>95</v>
      </c>
      <c r="J29" s="12">
        <v>60</v>
      </c>
      <c r="K29" s="13"/>
      <c r="M29">
        <f>SUM(MWFifteenA51546912151821242730333639691518212427[[#This Row],[Mon]:[Sun]])/7</f>
        <v>42.857142857142854</v>
      </c>
      <c r="N29">
        <f>MWFifteenA51546912151821242730333639691518212427[[#This Row],[Mileage]]-M29</f>
        <v>17.142857142857146</v>
      </c>
    </row>
    <row r="30" spans="1:14" ht="21" customHeight="1">
      <c r="A30" s="21" t="s">
        <v>49</v>
      </c>
      <c r="B30" s="8"/>
      <c r="C30" s="9" t="s">
        <v>62</v>
      </c>
      <c r="D30" s="10" t="s">
        <v>13</v>
      </c>
      <c r="E30" s="10">
        <v>75</v>
      </c>
      <c r="F30" s="10">
        <v>70</v>
      </c>
      <c r="G30" s="10">
        <v>35</v>
      </c>
      <c r="H30" s="10" t="s">
        <v>22</v>
      </c>
      <c r="I30" s="11">
        <v>110</v>
      </c>
      <c r="J30" s="12">
        <v>70</v>
      </c>
      <c r="K30" s="13"/>
      <c r="M30">
        <f>SUM(MWFifteenA51546912151821242730333639691518212427[[#This Row],[Mon]:[Sun]])/7</f>
        <v>41.428571428571431</v>
      </c>
      <c r="N30">
        <f>MWFifteenA51546912151821242730333639691518212427[[#This Row],[Mileage]]-M30</f>
        <v>28.571428571428569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>
        <v>30</v>
      </c>
      <c r="G31" s="10" t="s">
        <v>13</v>
      </c>
      <c r="H31" s="10">
        <v>55</v>
      </c>
      <c r="I31" s="11">
        <v>95</v>
      </c>
      <c r="J31" s="12">
        <v>60</v>
      </c>
      <c r="K31" s="13"/>
      <c r="M31">
        <f>SUM(MWFifteenA51546912151821242730333639691518212427[[#This Row],[Mon]:[Sun]])/7</f>
        <v>42.857142857142854</v>
      </c>
      <c r="N31">
        <f>MWFifteenA51546912151821242730333639691518212427[[#This Row],[Mileage]]-M31</f>
        <v>17.142857142857146</v>
      </c>
    </row>
    <row r="32" spans="1:14" ht="21" customHeight="1">
      <c r="A32" s="7" t="s">
        <v>51</v>
      </c>
      <c r="B32" s="8"/>
      <c r="C32" s="9" t="s">
        <v>62</v>
      </c>
      <c r="D32" s="10" t="s">
        <v>13</v>
      </c>
      <c r="E32" s="10">
        <v>75</v>
      </c>
      <c r="F32" s="10">
        <v>70</v>
      </c>
      <c r="G32" s="10">
        <v>35</v>
      </c>
      <c r="H32" s="10" t="s">
        <v>22</v>
      </c>
      <c r="I32" s="11">
        <v>110</v>
      </c>
      <c r="J32" s="12">
        <v>70</v>
      </c>
      <c r="K32" s="18"/>
      <c r="M32">
        <f>SUM(MWFifteenA51546912151821242730333639691518212427[[#This Row],[Mon]:[Sun]])/7</f>
        <v>41.428571428571431</v>
      </c>
      <c r="N32">
        <f>MWFifteenA51546912151821242730333639691518212427[[#This Row],[Mileage]]-M32</f>
        <v>28.571428571428569</v>
      </c>
    </row>
    <row r="33" spans="1:14" ht="21" customHeight="1">
      <c r="A33" s="21" t="s">
        <v>52</v>
      </c>
      <c r="B33" s="8">
        <v>2</v>
      </c>
      <c r="C33" s="9" t="s">
        <v>59</v>
      </c>
      <c r="D33" s="10" t="s">
        <v>13</v>
      </c>
      <c r="E33" s="10">
        <v>50</v>
      </c>
      <c r="F33" s="10" t="s">
        <v>18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SUM(MWFifteenA51546912151821242730333639691518212427[[#This Row],[Mon]:[Sun]])/7</f>
        <v>25.714285714285715</v>
      </c>
      <c r="N33">
        <f>MWFifteenA51546912151821242730333639691518212427[[#This Row],[Mileage]]-M33</f>
        <v>29.285714285714285</v>
      </c>
    </row>
    <row r="34" spans="1:14" ht="21" customHeight="1">
      <c r="A34" s="7" t="s">
        <v>54</v>
      </c>
      <c r="B34" s="8"/>
      <c r="C34" s="9" t="s">
        <v>62</v>
      </c>
      <c r="D34" s="10" t="s">
        <v>13</v>
      </c>
      <c r="E34" s="10">
        <v>75</v>
      </c>
      <c r="F34" s="10">
        <v>35</v>
      </c>
      <c r="G34" s="10" t="s">
        <v>13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SUM(MWFifteenA51546912151821242730333639691518212427[[#This Row],[Mon]:[Sun]])/7</f>
        <v>41.428571428571431</v>
      </c>
      <c r="N34">
        <f>MWFifteenA51546912151821242730333639691518212427[[#This Row],[Mileage]]-M34</f>
        <v>28.571428571428569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13</v>
      </c>
      <c r="H35" s="10">
        <v>55</v>
      </c>
      <c r="I35" s="11">
        <v>95</v>
      </c>
      <c r="J35" s="12">
        <v>60</v>
      </c>
      <c r="K35" s="13"/>
      <c r="M35">
        <f>SUM(MWFifteenA51546912151821242730333639691518212427[[#This Row],[Mon]:[Sun]])/7</f>
        <v>42.857142857142854</v>
      </c>
      <c r="N35">
        <f>MWFifteenA51546912151821242730333639691518212427[[#This Row],[Mileage]]-M35</f>
        <v>17.142857142857146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60</v>
      </c>
      <c r="G36" s="10">
        <v>30</v>
      </c>
      <c r="H36" s="10" t="s">
        <v>22</v>
      </c>
      <c r="I36" s="11">
        <v>105</v>
      </c>
      <c r="J36" s="12">
        <v>65</v>
      </c>
      <c r="K36" s="13"/>
      <c r="M36">
        <f>SUM(MWFifteenA51546912151821242730333639691518212427[[#This Row],[Mon]:[Sun]])/7</f>
        <v>47.857142857142854</v>
      </c>
      <c r="N36">
        <f>MWFifteenA51546912151821242730333639691518212427[[#This Row],[Mileage]]-M36</f>
        <v>17.142857142857146</v>
      </c>
    </row>
    <row r="37" spans="1:14" ht="21" customHeight="1">
      <c r="A37" s="14" t="s">
        <v>57</v>
      </c>
      <c r="B37" s="8"/>
      <c r="C37" s="9" t="s">
        <v>62</v>
      </c>
      <c r="D37" s="10" t="s">
        <v>13</v>
      </c>
      <c r="E37" s="10">
        <v>75</v>
      </c>
      <c r="F37" s="10">
        <v>70</v>
      </c>
      <c r="G37" s="10">
        <v>35</v>
      </c>
      <c r="H37" s="10" t="s">
        <v>22</v>
      </c>
      <c r="I37" s="11">
        <v>110</v>
      </c>
      <c r="J37" s="12">
        <v>70</v>
      </c>
      <c r="K37" s="13"/>
      <c r="M37">
        <f>SUM(MWFifteenA51546912151821242730333639691518212427[[#This Row],[Mon]:[Sun]])/7</f>
        <v>41.428571428571431</v>
      </c>
      <c r="N37">
        <f>MWFifteenA51546912151821242730333639691518212427[[#This Row],[Mileage]]-M37</f>
        <v>28.571428571428569</v>
      </c>
    </row>
    <row r="38" spans="1:14" ht="21" customHeight="1">
      <c r="A38" s="7" t="s">
        <v>58</v>
      </c>
      <c r="B38" s="8">
        <v>2</v>
      </c>
      <c r="C38" s="9" t="s">
        <v>59</v>
      </c>
      <c r="D38" s="10" t="s">
        <v>13</v>
      </c>
      <c r="E38" s="10">
        <v>50</v>
      </c>
      <c r="F38" s="10" t="s">
        <v>18</v>
      </c>
      <c r="G38" s="10" t="s">
        <v>13</v>
      </c>
      <c r="H38" s="10">
        <v>45</v>
      </c>
      <c r="I38" s="11">
        <v>85</v>
      </c>
      <c r="J38" s="12">
        <v>55</v>
      </c>
      <c r="K38" s="13"/>
      <c r="M38">
        <f>SUM(MWFifteenA51546912151821242730333639691518212427[[#This Row],[Mon]:[Sun]])/7</f>
        <v>25.714285714285715</v>
      </c>
      <c r="N38">
        <f>MWFifteenA51546912151821242730333639691518212427[[#This Row],[Mileage]]-M38</f>
        <v>29.285714285714285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>
        <v>30</v>
      </c>
      <c r="G39" s="10" t="s">
        <v>13</v>
      </c>
      <c r="H39" s="10">
        <v>55</v>
      </c>
      <c r="I39" s="11">
        <v>95</v>
      </c>
      <c r="J39" s="12">
        <v>60</v>
      </c>
      <c r="K39" s="13" t="s">
        <v>15</v>
      </c>
      <c r="M39">
        <f>SUM(MWFifteenA51546912151821242730333639691518212427[[#This Row],[Mon]:[Sun]])/7</f>
        <v>42.857142857142854</v>
      </c>
      <c r="N39">
        <f>MWFifteenA51546912151821242730333639691518212427[[#This Row],[Mileage]]-M39</f>
        <v>17.142857142857146</v>
      </c>
    </row>
    <row r="40" spans="1:14" ht="21" customHeight="1">
      <c r="A40" s="32" t="s">
        <v>61</v>
      </c>
      <c r="B40" s="33"/>
      <c r="C40" s="9" t="s">
        <v>106</v>
      </c>
      <c r="D40" s="10" t="s">
        <v>13</v>
      </c>
      <c r="E40" s="10">
        <v>80</v>
      </c>
      <c r="F40" s="10">
        <v>75</v>
      </c>
      <c r="G40" s="10">
        <v>40</v>
      </c>
      <c r="H40" s="10" t="s">
        <v>22</v>
      </c>
      <c r="I40" s="11">
        <v>120</v>
      </c>
      <c r="J40" s="12">
        <v>75</v>
      </c>
      <c r="K40" s="13"/>
      <c r="M40">
        <f>SUM(MWFifteenA51546912151821242730333639691518212427[[#This Row],[Mon]:[Sun]])/7</f>
        <v>45</v>
      </c>
      <c r="N40">
        <f>MWFifteenA51546912151821242730333639691518212427[[#This Row],[Mileage]]-M40</f>
        <v>30</v>
      </c>
    </row>
    <row r="41" spans="1:14" ht="21" customHeight="1">
      <c r="A41" s="34" t="s">
        <v>63</v>
      </c>
      <c r="B41" s="11" t="s">
        <v>20</v>
      </c>
      <c r="C41" s="9">
        <v>75</v>
      </c>
      <c r="D41" s="10" t="s">
        <v>13</v>
      </c>
      <c r="E41" s="10">
        <v>65</v>
      </c>
      <c r="F41" s="10">
        <v>60</v>
      </c>
      <c r="G41" s="10">
        <v>30</v>
      </c>
      <c r="H41" s="10" t="s">
        <v>22</v>
      </c>
      <c r="I41" s="11">
        <v>105</v>
      </c>
      <c r="J41" s="12">
        <v>65</v>
      </c>
      <c r="K41" s="13"/>
      <c r="M41">
        <f>SUM(MWFifteenA51546912151821242730333639691518212427[[#This Row],[Mon]:[Sun]])/7</f>
        <v>47.857142857142854</v>
      </c>
      <c r="N41">
        <f>MWFifteenA51546912151821242730333639691518212427[[#This Row],[Mileage]]-M41</f>
        <v>17.142857142857146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65</v>
      </c>
      <c r="F42" s="10">
        <v>30</v>
      </c>
      <c r="G42" s="10" t="s">
        <v>13</v>
      </c>
      <c r="H42" s="10">
        <v>60</v>
      </c>
      <c r="I42" s="11">
        <v>105</v>
      </c>
      <c r="J42" s="12">
        <v>65</v>
      </c>
      <c r="K42" s="13"/>
      <c r="M42">
        <f>SUM(MWFifteenA51546912151821242730333639691518212427[[#This Row],[Mon]:[Sun]])/7</f>
        <v>47.857142857142854</v>
      </c>
      <c r="N42">
        <f>MWFifteenA51546912151821242730333639691518212427[[#This Row],[Mileage]]-M42</f>
        <v>17.142857142857146</v>
      </c>
    </row>
    <row r="43" spans="1:14" ht="21" customHeight="1">
      <c r="A43" s="16" t="s">
        <v>65</v>
      </c>
      <c r="B43" s="11"/>
      <c r="C43" s="9" t="s">
        <v>62</v>
      </c>
      <c r="D43" s="10" t="s">
        <v>13</v>
      </c>
      <c r="E43" s="10">
        <v>75</v>
      </c>
      <c r="F43" s="10">
        <v>70</v>
      </c>
      <c r="G43" s="10">
        <v>35</v>
      </c>
      <c r="H43" s="10" t="s">
        <v>22</v>
      </c>
      <c r="I43" s="11">
        <v>110</v>
      </c>
      <c r="J43" s="12">
        <v>70</v>
      </c>
      <c r="K43" s="13"/>
      <c r="M43">
        <f>SUM(MWFifteenA51546912151821242730333639691518212427[[#This Row],[Mon]:[Sun]])/7</f>
        <v>41.428571428571431</v>
      </c>
      <c r="N43">
        <f>MWFifteenA51546912151821242730333639691518212427[[#This Row],[Mileage]]-M43</f>
        <v>28.571428571428569</v>
      </c>
    </row>
    <row r="44" spans="1:14" ht="21" customHeight="1">
      <c r="A44" s="15" t="s">
        <v>66</v>
      </c>
      <c r="B44" s="11"/>
      <c r="C44" s="9" t="s">
        <v>62</v>
      </c>
      <c r="D44" s="10" t="s">
        <v>13</v>
      </c>
      <c r="E44" s="10">
        <v>75</v>
      </c>
      <c r="F44" s="10">
        <v>35</v>
      </c>
      <c r="G44" s="10" t="s">
        <v>13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SUM(MWFifteenA51546912151821242730333639691518212427[[#This Row],[Mon]:[Sun]])/7</f>
        <v>41.428571428571431</v>
      </c>
      <c r="N44">
        <f>MWFifteenA51546912151821242730333639691518212427[[#This Row],[Mileage]]-M44</f>
        <v>28.571428571428569</v>
      </c>
    </row>
    <row r="45" spans="1:14" ht="21" customHeight="1">
      <c r="A45" s="7" t="s">
        <v>67</v>
      </c>
      <c r="B45" s="11"/>
      <c r="C45" s="9" t="s">
        <v>106</v>
      </c>
      <c r="D45" s="10" t="s">
        <v>13</v>
      </c>
      <c r="E45" s="10">
        <v>80</v>
      </c>
      <c r="F45" s="10">
        <v>40</v>
      </c>
      <c r="G45" s="10" t="s">
        <v>13</v>
      </c>
      <c r="H45" s="10">
        <v>75</v>
      </c>
      <c r="I45" s="11">
        <v>120</v>
      </c>
      <c r="J45" s="12">
        <v>75</v>
      </c>
      <c r="K45" s="13"/>
      <c r="M45">
        <f>SUM(MWFifteenA51546912151821242730333639691518212427[[#This Row],[Mon]:[Sun]])/7</f>
        <v>45</v>
      </c>
      <c r="N45">
        <f>MWFifteenA51546912151821242730333639691518212427[[#This Row],[Mileage]]-M45</f>
        <v>30</v>
      </c>
    </row>
    <row r="46" spans="1:14" ht="21" customHeight="1">
      <c r="A46" s="7" t="s">
        <v>68</v>
      </c>
      <c r="B46" s="11"/>
      <c r="C46" s="9">
        <v>55</v>
      </c>
      <c r="D46" s="10" t="s">
        <v>13</v>
      </c>
      <c r="E46" s="10">
        <v>50</v>
      </c>
      <c r="F46" s="10">
        <v>30</v>
      </c>
      <c r="G46" s="10" t="s">
        <v>13</v>
      </c>
      <c r="H46" s="10">
        <v>45</v>
      </c>
      <c r="I46" s="11">
        <v>85</v>
      </c>
      <c r="J46" s="12">
        <v>60</v>
      </c>
      <c r="K46" s="13"/>
      <c r="M46">
        <f>SUM(MWFifteenA51546912151821242730333639691518212427[[#This Row],[Mon]:[Sun]])/7</f>
        <v>37.857142857142854</v>
      </c>
      <c r="N46">
        <f>MWFifteenA51546912151821242730333639691518212427[[#This Row],[Mileage]]-M46</f>
        <v>22.142857142857146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>
        <v>30</v>
      </c>
      <c r="G47" s="10" t="s">
        <v>13</v>
      </c>
      <c r="H47" s="10">
        <v>55</v>
      </c>
      <c r="I47" s="11">
        <v>95</v>
      </c>
      <c r="J47" s="12">
        <v>60</v>
      </c>
      <c r="K47" s="13"/>
      <c r="M47">
        <f>SUM(MWFifteenA51546912151821242730333639691518212427[[#This Row],[Mon]:[Sun]])/7</f>
        <v>42.857142857142854</v>
      </c>
      <c r="N47">
        <f>MWFifteenA51546912151821242730333639691518212427[[#This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18</v>
      </c>
      <c r="G48" s="10" t="s">
        <v>13</v>
      </c>
      <c r="H48" s="10">
        <v>60</v>
      </c>
      <c r="I48" s="11">
        <v>105</v>
      </c>
      <c r="J48" s="12">
        <v>65</v>
      </c>
      <c r="K48" s="13"/>
      <c r="M48">
        <f>SUM(MWFifteenA51546912151821242730333639691518212427[[#This Row],[Mon]:[Sun]])/7</f>
        <v>43.571428571428569</v>
      </c>
      <c r="N48">
        <f>MWFifteenA51546912151821242730333639691518212427[[#This Row],[Mileage]]-M48</f>
        <v>21.428571428571431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>
        <v>30</v>
      </c>
      <c r="G49" s="10" t="s">
        <v>13</v>
      </c>
      <c r="H49" s="10">
        <v>55</v>
      </c>
      <c r="I49" s="11">
        <v>95</v>
      </c>
      <c r="J49" s="12">
        <v>60</v>
      </c>
      <c r="K49" s="13"/>
      <c r="M49">
        <f>SUM(MWFifteenA51546912151821242730333639691518212427[[#This Row],[Mon]:[Sun]])/7</f>
        <v>42.857142857142854</v>
      </c>
      <c r="N49">
        <f>MWFifteenA51546912151821242730333639691518212427[[#This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65</v>
      </c>
      <c r="D50" s="10" t="s">
        <v>13</v>
      </c>
      <c r="E50" s="10">
        <v>55</v>
      </c>
      <c r="F50" s="10" t="s">
        <v>18</v>
      </c>
      <c r="G50" s="10" t="s">
        <v>13</v>
      </c>
      <c r="H50" s="10">
        <v>55</v>
      </c>
      <c r="I50" s="11">
        <v>95</v>
      </c>
      <c r="J50" s="12">
        <v>60</v>
      </c>
      <c r="K50" s="13"/>
      <c r="M50">
        <f>SUM(MWFifteenA51546912151821242730333639691518212427[[#This Row],[Mon]:[Sun]])/7</f>
        <v>38.571428571428569</v>
      </c>
      <c r="N50">
        <f>MWFifteenA51546912151821242730333639691518212427[[#This Row],[Mileage]]-M50</f>
        <v>21.428571428571431</v>
      </c>
    </row>
    <row r="51" spans="1:14" ht="21" customHeight="1">
      <c r="A51" s="15" t="s">
        <v>73</v>
      </c>
      <c r="B51" s="8"/>
      <c r="C51" s="9" t="s">
        <v>62</v>
      </c>
      <c r="D51" s="10" t="s">
        <v>13</v>
      </c>
      <c r="E51" s="10">
        <v>75</v>
      </c>
      <c r="F51" s="10">
        <v>70</v>
      </c>
      <c r="G51" s="10">
        <v>35</v>
      </c>
      <c r="H51" s="10" t="s">
        <v>22</v>
      </c>
      <c r="I51" s="11">
        <v>110</v>
      </c>
      <c r="J51" s="12">
        <v>70</v>
      </c>
      <c r="K51" s="13"/>
      <c r="M51">
        <f>SUM(MWFifteenA51546912151821242730333639691518212427[[#This Row],[Mon]:[Sun]])/7</f>
        <v>41.428571428571431</v>
      </c>
      <c r="N51">
        <f>MWFifteenA51546912151821242730333639691518212427[[#This Row],[Mileage]]-M51</f>
        <v>28.571428571428569</v>
      </c>
    </row>
    <row r="52" spans="1:14" ht="21" customHeight="1">
      <c r="A52" s="7" t="s">
        <v>74</v>
      </c>
      <c r="B52" s="8" t="s">
        <v>20</v>
      </c>
      <c r="C52" s="9" t="s">
        <v>62</v>
      </c>
      <c r="D52" s="10" t="s">
        <v>13</v>
      </c>
      <c r="E52" s="10">
        <v>75</v>
      </c>
      <c r="F52" s="10">
        <v>70</v>
      </c>
      <c r="G52" s="10">
        <v>35</v>
      </c>
      <c r="H52" s="10" t="s">
        <v>22</v>
      </c>
      <c r="I52" s="11">
        <v>110</v>
      </c>
      <c r="J52" s="12">
        <v>70</v>
      </c>
      <c r="K52" s="13"/>
      <c r="M52">
        <f>SUM(MWFifteenA51546912151821242730333639691518212427[[#This Row],[Mon]:[Sun]])/7</f>
        <v>41.428571428571431</v>
      </c>
      <c r="N52">
        <f>MWFifteenA51546912151821242730333639691518212427[[#This Row],[Mileage]]-M52</f>
        <v>28.571428571428569</v>
      </c>
    </row>
    <row r="53" spans="1:14" ht="36" customHeight="1">
      <c r="A53" s="105" t="s">
        <v>46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111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62</v>
      </c>
      <c r="D55" s="10" t="s">
        <v>13</v>
      </c>
      <c r="E55" s="10">
        <v>75</v>
      </c>
      <c r="F55" s="10">
        <v>35</v>
      </c>
      <c r="G55" s="10" t="s">
        <v>13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SUM(MWFifteenB5255710131619222528313437407101619222528[[#This Row],[Mon]:[Sun]]/7)</f>
        <v>#VALUE!</v>
      </c>
      <c r="N55" t="e">
        <f>MWFifteenB5255710131619222528313437407101619222528[[#This Row],[Mileage]]-M55</f>
        <v>#VALUE!</v>
      </c>
    </row>
    <row r="56" spans="1:14" ht="21" customHeight="1">
      <c r="A56" s="21" t="s">
        <v>76</v>
      </c>
      <c r="B56" s="8"/>
      <c r="C56" s="9">
        <v>75</v>
      </c>
      <c r="D56" s="10" t="s">
        <v>13</v>
      </c>
      <c r="E56" s="10">
        <v>65</v>
      </c>
      <c r="F56" s="10">
        <v>60</v>
      </c>
      <c r="G56" s="10">
        <v>30</v>
      </c>
      <c r="H56" s="10" t="s">
        <v>22</v>
      </c>
      <c r="I56" s="11">
        <v>105</v>
      </c>
      <c r="J56" s="12">
        <v>65</v>
      </c>
      <c r="K56" s="13" t="s">
        <v>15</v>
      </c>
      <c r="M56" t="e" cm="1">
        <f t="array" ref="M56">SUM(MWFifteenB5255710131619222528313437407101619222528[[#This Row],[Mon]:[Sun]]/7)</f>
        <v>#VALUE!</v>
      </c>
      <c r="N56" t="e">
        <f>MWFifteenB5255710131619222528313437407101619222528[[#This Row],[Mileage]]-M56</f>
        <v>#VALUE!</v>
      </c>
    </row>
    <row r="57" spans="1:14" ht="21" customHeight="1">
      <c r="A57" s="14" t="s">
        <v>77</v>
      </c>
      <c r="B57" s="35"/>
      <c r="C57" s="9" t="s">
        <v>106</v>
      </c>
      <c r="D57" s="10" t="s">
        <v>13</v>
      </c>
      <c r="E57" s="10">
        <v>80</v>
      </c>
      <c r="F57" s="10">
        <v>75</v>
      </c>
      <c r="G57" s="10">
        <v>40</v>
      </c>
      <c r="H57" s="10" t="s">
        <v>22</v>
      </c>
      <c r="I57" s="11">
        <v>120</v>
      </c>
      <c r="J57" s="12">
        <v>75</v>
      </c>
      <c r="K57" s="13"/>
      <c r="M57" t="e" cm="1">
        <f t="array" ref="M57">SUM(MWFifteenB5255710131619222528313437407101619222528[[#This Row],[Mon]:[Sun]]/7)</f>
        <v>#VALUE!</v>
      </c>
      <c r="N57" t="e">
        <f>MWFifteenB5255710131619222528313437407101619222528[[#This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>
        <v>30</v>
      </c>
      <c r="G58" s="10" t="s">
        <v>13</v>
      </c>
      <c r="H58" s="10">
        <v>55</v>
      </c>
      <c r="I58" s="11">
        <v>95</v>
      </c>
      <c r="J58" s="12">
        <v>60</v>
      </c>
      <c r="K58" s="13"/>
      <c r="M58" t="e" cm="1">
        <f t="array" ref="M58">SUM(MWFifteenB5255710131619222528313437407101619222528[[#This Row],[Mon]:[Sun]]/7)</f>
        <v>#VALUE!</v>
      </c>
      <c r="N58" t="e">
        <f>MWFifteenB5255710131619222528313437407101619222528[[#This Row],[Mileage]]-M58</f>
        <v>#VALUE!</v>
      </c>
    </row>
    <row r="59" spans="1:14" ht="21" customHeight="1">
      <c r="A59" s="7" t="s">
        <v>79</v>
      </c>
      <c r="B59" s="8">
        <v>2</v>
      </c>
      <c r="C59" s="9" t="s">
        <v>59</v>
      </c>
      <c r="D59" s="10" t="s">
        <v>13</v>
      </c>
      <c r="E59" s="10">
        <v>50</v>
      </c>
      <c r="F59" s="10" t="s">
        <v>18</v>
      </c>
      <c r="G59" s="10" t="s">
        <v>13</v>
      </c>
      <c r="H59" s="10">
        <v>45</v>
      </c>
      <c r="I59" s="11">
        <v>85</v>
      </c>
      <c r="J59" s="12">
        <v>55</v>
      </c>
      <c r="K59" s="13"/>
      <c r="M59" t="e" cm="1">
        <f t="array" ref="M59">SUM(MWFifteenB5255710131619222528313437407101619222528[[#This Row],[Mon]:[Sun]]/7)</f>
        <v>#VALUE!</v>
      </c>
      <c r="N59" t="e">
        <f>MWFifteenB5255710131619222528313437407101619222528[[#This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>
        <v>30</v>
      </c>
      <c r="G60" s="10" t="s">
        <v>13</v>
      </c>
      <c r="H60" s="10">
        <v>55</v>
      </c>
      <c r="I60" s="11">
        <v>95</v>
      </c>
      <c r="J60" s="12">
        <v>60</v>
      </c>
      <c r="K60" s="13"/>
      <c r="M60" t="e" cm="1">
        <f t="array" ref="M60">SUM(MWFifteenB5255710131619222528313437407101619222528[[#This Row],[Mon]:[Sun]]/7)</f>
        <v>#VALUE!</v>
      </c>
      <c r="N60" t="e">
        <f>MWFifteenB5255710131619222528313437407101619222528[[#This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13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SUM(MWFifteenB5255710131619222528313437407101619222528[[#This Row],[Mon]:[Sun]]/7)</f>
        <v>#VALUE!</v>
      </c>
      <c r="N61" t="e">
        <f>MWFifteenB5255710131619222528313437407101619222528[[#This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83</v>
      </c>
      <c r="M62" t="e" cm="1">
        <f t="array" ref="M62">SUM(MWFifteenB5255710131619222528313437407101619222528[[#This Row],[Mon]:[Sun]]/7)</f>
        <v>#VALUE!</v>
      </c>
      <c r="N62" t="e">
        <f>MWFifteenB5255710131619222528313437407101619222528[[#This Row],[Mileage]]-M62</f>
        <v>#VALUE!</v>
      </c>
    </row>
    <row r="63" spans="1:14" ht="21" customHeight="1">
      <c r="A63" s="7" t="s">
        <v>84</v>
      </c>
      <c r="B63" s="11"/>
      <c r="C63" s="9" t="s">
        <v>106</v>
      </c>
      <c r="D63" s="10" t="s">
        <v>13</v>
      </c>
      <c r="E63" s="10">
        <v>80</v>
      </c>
      <c r="F63" s="10">
        <v>40</v>
      </c>
      <c r="G63" s="10" t="s">
        <v>13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SUM(MWFifteenB5255710131619222528313437407101619222528[[#This Row],[Mon]:[Sun]]/7)</f>
        <v>#VALUE!</v>
      </c>
      <c r="N63" t="e">
        <f>MWFifteenB5255710131619222528313437407101619222528[[#This Row],[Mileage]]-M63</f>
        <v>#VALUE!</v>
      </c>
    </row>
    <row r="64" spans="1:14" ht="21" customHeight="1">
      <c r="A64" s="19" t="s">
        <v>85</v>
      </c>
      <c r="B64" s="11"/>
      <c r="C64" s="9" t="s">
        <v>106</v>
      </c>
      <c r="D64" s="10" t="s">
        <v>13</v>
      </c>
      <c r="E64" s="10">
        <v>80</v>
      </c>
      <c r="F64" s="10">
        <v>40</v>
      </c>
      <c r="G64" s="10" t="s">
        <v>13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SUM(MWFifteenB5255710131619222528313437407101619222528[[#This Row],[Mon]:[Sun]]/7)</f>
        <v>#VALUE!</v>
      </c>
      <c r="N64" t="e">
        <f>MWFifteenB5255710131619222528313437407101619222528[[#This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60</v>
      </c>
      <c r="G65" s="10">
        <v>30</v>
      </c>
      <c r="H65" s="10" t="s">
        <v>22</v>
      </c>
      <c r="I65" s="11">
        <v>105</v>
      </c>
      <c r="J65" s="12">
        <v>65</v>
      </c>
      <c r="K65" s="13"/>
      <c r="M65" t="e" cm="1">
        <f t="array" ref="M65">SUM(MWFifteenB5255710131619222528313437407101619222528[[#This Row],[Mon]:[Sun]]/7)</f>
        <v>#VALUE!</v>
      </c>
      <c r="N65" t="e">
        <f>MWFifteenB5255710131619222528313437407101619222528[[#This Row],[Mileage]]-M65</f>
        <v>#VALUE!</v>
      </c>
    </row>
    <row r="66" spans="1:14" ht="21" customHeight="1">
      <c r="A66" s="16" t="s">
        <v>87</v>
      </c>
      <c r="B66" s="11"/>
      <c r="C66" s="9" t="s">
        <v>106</v>
      </c>
      <c r="D66" s="10" t="s">
        <v>13</v>
      </c>
      <c r="E66" s="10">
        <v>80</v>
      </c>
      <c r="F66" s="10">
        <v>40</v>
      </c>
      <c r="G66" s="10" t="s">
        <v>13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SUM(MWFifteenB5255710131619222528313437407101619222528[[#This Row],[Mon]:[Sun]]/7)</f>
        <v>#VALUE!</v>
      </c>
      <c r="N66" t="e">
        <f>MWFifteenB5255710131619222528313437407101619222528[[#This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13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SUM(MWFifteenB5255710131619222528313437407101619222528[[#This Row],[Mon]:[Sun]]/7)</f>
        <v>#VALUE!</v>
      </c>
      <c r="N67" t="e">
        <f>MWFifteenB5255710131619222528313437407101619222528[[#This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13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SUM(MWFifteenB5255710131619222528313437407101619222528[[#This Row],[Mon]:[Sun]]/7)</f>
        <v>#VALUE!</v>
      </c>
      <c r="N68" t="e">
        <f>MWFifteenB5255710131619222528313437407101619222528[[#This Row],[Mileage]]-M68</f>
        <v>#VALUE!</v>
      </c>
    </row>
    <row r="69" spans="1:14" ht="21" customHeight="1">
      <c r="A69" s="7" t="s">
        <v>90</v>
      </c>
      <c r="B69" s="11"/>
      <c r="C69" s="9">
        <v>55</v>
      </c>
      <c r="D69" s="10" t="s">
        <v>13</v>
      </c>
      <c r="E69" s="10">
        <v>50</v>
      </c>
      <c r="F69" s="10">
        <v>30</v>
      </c>
      <c r="G69" s="10" t="s">
        <v>13</v>
      </c>
      <c r="H69" s="10">
        <v>45</v>
      </c>
      <c r="I69" s="11">
        <v>85</v>
      </c>
      <c r="J69" s="12">
        <v>55</v>
      </c>
      <c r="K69" s="13" t="s">
        <v>15</v>
      </c>
      <c r="M69" t="e" cm="1">
        <f t="array" ref="M69">SUM(MWFifteenB5255710131619222528313437407101619222528[[#This Row],[Mon]:[Sun]]/7)</f>
        <v>#VALUE!</v>
      </c>
      <c r="N69" t="e">
        <f>MWFifteenB5255710131619222528313437407101619222528[[#This Row],[Mileage]]-M69</f>
        <v>#VALUE!</v>
      </c>
    </row>
    <row r="70" spans="1:14" ht="21" customHeight="1">
      <c r="A70" s="16" t="s">
        <v>92</v>
      </c>
      <c r="B70" s="11"/>
      <c r="C70" s="9" t="s">
        <v>106</v>
      </c>
      <c r="D70" s="10" t="s">
        <v>13</v>
      </c>
      <c r="E70" s="10">
        <v>80</v>
      </c>
      <c r="F70" s="10">
        <v>40</v>
      </c>
      <c r="G70" s="10" t="s">
        <v>13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SUM(MWFifteenB5255710131619222528313437407101619222528[[#This Row],[Mon]:[Sun]]/7)</f>
        <v>#VALUE!</v>
      </c>
      <c r="N70" t="e">
        <f>MWFifteenB5255710131619222528313437407101619222528[[#This Row],[Mileage]]-M70</f>
        <v>#VALUE!</v>
      </c>
    </row>
    <row r="71" spans="1:14" ht="21" customHeight="1">
      <c r="A71" s="21" t="s">
        <v>93</v>
      </c>
      <c r="B71" s="11"/>
      <c r="C71" s="9">
        <v>65</v>
      </c>
      <c r="D71" s="10" t="s">
        <v>13</v>
      </c>
      <c r="E71" s="10">
        <v>55</v>
      </c>
      <c r="F71" s="10">
        <v>30</v>
      </c>
      <c r="G71" s="10" t="s">
        <v>13</v>
      </c>
      <c r="H71" s="10">
        <v>55</v>
      </c>
      <c r="I71" s="11">
        <v>95</v>
      </c>
      <c r="J71" s="12">
        <v>60</v>
      </c>
      <c r="K71" s="13"/>
      <c r="M71" t="e" cm="1">
        <f t="array" ref="M71">SUM(MWFifteenB5255710131619222528313437407101619222528[[#This Row],[Mon]:[Sun]]/7)</f>
        <v>#VALUE!</v>
      </c>
      <c r="N71" t="e">
        <f>MWFifteenB5255710131619222528313437407101619222528[[#This Row],[Mileage]]-M71</f>
        <v>#VALUE!</v>
      </c>
    </row>
    <row r="72" spans="1:14" ht="21" customHeight="1">
      <c r="A72" s="7" t="s">
        <v>94</v>
      </c>
      <c r="B72" s="11"/>
      <c r="C72" s="9" t="s">
        <v>62</v>
      </c>
      <c r="D72" s="10" t="s">
        <v>13</v>
      </c>
      <c r="E72" s="10">
        <v>75</v>
      </c>
      <c r="F72" s="10">
        <v>35</v>
      </c>
      <c r="G72" s="10" t="s">
        <v>13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SUM(MWFifteenB5255710131619222528313437407101619222528[[#This Row],[Mon]:[Sun]]/7)</f>
        <v>#VALUE!</v>
      </c>
      <c r="N72" t="e">
        <f>MWFifteenB5255710131619222528313437407101619222528[[#This Row],[Mileage]]-M72</f>
        <v>#VALUE!</v>
      </c>
    </row>
    <row r="73" spans="1:14" ht="21" customHeight="1">
      <c r="A73" s="7" t="s">
        <v>95</v>
      </c>
      <c r="B73" s="11"/>
      <c r="C73" s="9" t="s">
        <v>62</v>
      </c>
      <c r="D73" s="10" t="s">
        <v>13</v>
      </c>
      <c r="E73" s="10">
        <v>75</v>
      </c>
      <c r="F73" s="10">
        <v>70</v>
      </c>
      <c r="G73" s="10">
        <v>35</v>
      </c>
      <c r="H73" s="10" t="s">
        <v>22</v>
      </c>
      <c r="I73" s="11">
        <v>110</v>
      </c>
      <c r="J73" s="12">
        <v>70</v>
      </c>
      <c r="K73" s="13"/>
      <c r="M73" t="e" cm="1">
        <f t="array" ref="M73">SUM(MWFifteenB5255710131619222528313437407101619222528[[#This Row],[Mon]:[Sun]]/7)</f>
        <v>#VALUE!</v>
      </c>
      <c r="N73" t="e">
        <f>MWFifteenB5255710131619222528313437407101619222528[[#This Row],[Mileage]]-M73</f>
        <v>#VALUE!</v>
      </c>
    </row>
    <row r="74" spans="1:14" ht="21" customHeight="1">
      <c r="A74" s="37" t="s">
        <v>96</v>
      </c>
      <c r="B74" s="11"/>
      <c r="C74" s="9">
        <v>55</v>
      </c>
      <c r="D74" s="10" t="s">
        <v>13</v>
      </c>
      <c r="E74" s="10">
        <v>50</v>
      </c>
      <c r="F74" s="10">
        <v>30</v>
      </c>
      <c r="G74" s="10" t="s">
        <v>13</v>
      </c>
      <c r="H74" s="10">
        <v>45</v>
      </c>
      <c r="I74" s="11">
        <v>85</v>
      </c>
      <c r="J74" s="12">
        <v>55</v>
      </c>
      <c r="K74" s="13"/>
      <c r="M74" t="e" cm="1">
        <f t="array" ref="M74">SUM(MWFifteenB5255710131619222528313437407101619222528[[#This Row],[Mon]:[Sun]]/7)</f>
        <v>#VALUE!</v>
      </c>
      <c r="N74" t="e">
        <f>MWFifteenB5255710131619222528313437407101619222528[[#This Row],[Mileage]]-M74</f>
        <v>#VALUE!</v>
      </c>
    </row>
    <row r="75" spans="1:14" ht="21" customHeight="1">
      <c r="A75" s="15" t="s">
        <v>97</v>
      </c>
      <c r="B75" s="11"/>
      <c r="C75" s="9" t="s">
        <v>106</v>
      </c>
      <c r="D75" s="10" t="s">
        <v>13</v>
      </c>
      <c r="E75" s="10">
        <v>80</v>
      </c>
      <c r="F75" s="10">
        <v>75</v>
      </c>
      <c r="G75" s="10">
        <v>40</v>
      </c>
      <c r="H75" s="10" t="s">
        <v>22</v>
      </c>
      <c r="I75" s="11">
        <v>120</v>
      </c>
      <c r="J75" s="12">
        <v>75</v>
      </c>
      <c r="K75" s="13"/>
      <c r="M75" t="e" cm="1">
        <f t="array" ref="M75">SUM(MWFifteenB5255710131619222528313437407101619222528[[#This Row],[Mon]:[Sun]]/7)</f>
        <v>#VALUE!</v>
      </c>
      <c r="N75" t="e">
        <f>MWFifteenB5255710131619222528313437407101619222528[[#This Row],[Mileage]]-M75</f>
        <v>#VALUE!</v>
      </c>
    </row>
    <row r="76" spans="1:14" ht="21" customHeight="1">
      <c r="A76" s="15" t="s">
        <v>98</v>
      </c>
      <c r="B76" s="38"/>
      <c r="C76" s="9">
        <v>75</v>
      </c>
      <c r="D76" s="10" t="s">
        <v>13</v>
      </c>
      <c r="E76" s="10">
        <v>65</v>
      </c>
      <c r="F76" s="10">
        <v>60</v>
      </c>
      <c r="G76" s="10">
        <v>30</v>
      </c>
      <c r="H76" s="10" t="s">
        <v>22</v>
      </c>
      <c r="I76" s="11">
        <v>105</v>
      </c>
      <c r="J76" s="12">
        <v>65</v>
      </c>
      <c r="K76" s="13"/>
      <c r="M76" t="e" cm="1">
        <f t="array" ref="M76">SUM(MWFifteenB5255710131619222528313437407101619222528[[#This Row],[Mon]:[Sun]]/7)</f>
        <v>#VALUE!</v>
      </c>
      <c r="N76" t="e">
        <f>MWFifteenB5255710131619222528313437407101619222528[[#This Row],[Mileage]]-M76</f>
        <v>#VALUE!</v>
      </c>
    </row>
    <row r="77" spans="1:14" ht="21" customHeight="1">
      <c r="A77" s="7" t="s">
        <v>99</v>
      </c>
      <c r="B77" s="11"/>
      <c r="C77" s="9">
        <v>50</v>
      </c>
      <c r="D77" s="10" t="s">
        <v>13</v>
      </c>
      <c r="E77" s="10">
        <v>35</v>
      </c>
      <c r="F77" s="10">
        <v>30</v>
      </c>
      <c r="G77" s="10" t="s">
        <v>13</v>
      </c>
      <c r="H77" s="10">
        <v>35</v>
      </c>
      <c r="I77" s="10">
        <v>80</v>
      </c>
      <c r="J77" s="12">
        <v>50</v>
      </c>
      <c r="K77" s="13" t="s">
        <v>15</v>
      </c>
      <c r="M77" t="e" cm="1">
        <f t="array" ref="M77">SUM(MWFifteenB5255710131619222528313437407101619222528[[#This Row],[Mon]:[Sun]]/7)</f>
        <v>#VALUE!</v>
      </c>
      <c r="N77" t="e">
        <f>MWFifteenB5255710131619222528313437407101619222528[[#This Row],[Mileage]]-M77</f>
        <v>#VALUE!</v>
      </c>
    </row>
    <row r="78" spans="1:14" ht="21" customHeight="1">
      <c r="A78" s="7" t="s">
        <v>100</v>
      </c>
      <c r="B78" s="8"/>
      <c r="C78" s="9">
        <v>75</v>
      </c>
      <c r="D78" s="10" t="s">
        <v>13</v>
      </c>
      <c r="E78" s="10">
        <v>65</v>
      </c>
      <c r="F78" s="10">
        <v>30</v>
      </c>
      <c r="G78" s="10" t="s">
        <v>13</v>
      </c>
      <c r="H78" s="10">
        <v>60</v>
      </c>
      <c r="I78" s="11">
        <v>105</v>
      </c>
      <c r="J78" s="12">
        <v>65</v>
      </c>
      <c r="K78" s="13"/>
      <c r="M78" t="e" cm="1">
        <f t="array" ref="M78">SUM(MWFifteenB5255710131619222528313437407101619222528[[#This Row],[Mon]:[Sun]]/7)</f>
        <v>#VALUE!</v>
      </c>
      <c r="N78" t="e">
        <f>MWFifteenB5255710131619222528313437407101619222528[[#This Row],[Mileage]]-M78</f>
        <v>#VALUE!</v>
      </c>
    </row>
    <row r="79" spans="1:14" ht="21" customHeight="1">
      <c r="A79" s="15" t="s">
        <v>101</v>
      </c>
      <c r="B79" s="8"/>
      <c r="C79" s="9">
        <v>55</v>
      </c>
      <c r="D79" s="10" t="s">
        <v>13</v>
      </c>
      <c r="E79" s="10">
        <v>50</v>
      </c>
      <c r="F79" s="10">
        <v>30</v>
      </c>
      <c r="G79" s="10" t="s">
        <v>13</v>
      </c>
      <c r="H79" s="10">
        <v>45</v>
      </c>
      <c r="I79" s="11">
        <v>85</v>
      </c>
      <c r="J79" s="12">
        <v>55</v>
      </c>
      <c r="K79" s="13"/>
      <c r="M79" t="e" cm="1">
        <f t="array" ref="M79">SUM(MWFifteenB5255710131619222528313437407101619222528[[#This Row],[Mon]:[Sun]]/7)</f>
        <v>#VALUE!</v>
      </c>
      <c r="N79" t="e">
        <f>MWFifteenB5255710131619222528313437407101619222528[[#This Row],[Mileage]]-M79</f>
        <v>#VALUE!</v>
      </c>
    </row>
    <row r="80" spans="1:14" ht="34.5" customHeight="1">
      <c r="A80" s="105" t="s">
        <v>46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35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DE93-13FA-435C-B773-374F55834478}">
  <dimension ref="A1:Q83"/>
  <sheetViews>
    <sheetView topLeftCell="A35" zoomScale="85" zoomScaleNormal="85" workbookViewId="0">
      <selection activeCell="C40" sqref="C40:I40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113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>
        <v>20</v>
      </c>
      <c r="H2" s="10" t="s">
        <v>36</v>
      </c>
      <c r="I2" s="10">
        <v>25</v>
      </c>
      <c r="J2" s="12">
        <v>30</v>
      </c>
      <c r="K2" s="13" t="s">
        <v>15</v>
      </c>
      <c r="M2">
        <f>SUM(WWFifteen505358111417202326293235385814172023[[#This Row],[Mon]:[Sun]])/8</f>
        <v>8.75</v>
      </c>
      <c r="N2">
        <f>WWFifteen505358111417202326293235385814172023[[#This Row],[Mileage]]-M2</f>
        <v>21.25</v>
      </c>
    </row>
    <row r="3" spans="1:17" ht="21" customHeight="1">
      <c r="A3" s="7" t="s">
        <v>16</v>
      </c>
      <c r="B3" s="8"/>
      <c r="C3" s="9">
        <v>45</v>
      </c>
      <c r="D3" s="10" t="s">
        <v>13</v>
      </c>
      <c r="E3" s="10">
        <v>40</v>
      </c>
      <c r="F3" s="10" t="s">
        <v>103</v>
      </c>
      <c r="G3" s="10">
        <v>30</v>
      </c>
      <c r="H3" s="10" t="s">
        <v>22</v>
      </c>
      <c r="I3" s="10">
        <v>45</v>
      </c>
      <c r="J3" s="12">
        <v>40</v>
      </c>
      <c r="K3" s="13"/>
      <c r="M3">
        <f>SUM(WWFifteen505358111417202326293235385814172023[[#This Row],[Mon]:[Sun]])/8</f>
        <v>20</v>
      </c>
      <c r="N3">
        <f>WWFifteen505358111417202326293235385814172023[[#This Row],[Mileage]]-M3</f>
        <v>20</v>
      </c>
    </row>
    <row r="4" spans="1:17" ht="21" customHeight="1">
      <c r="A4" s="7" t="s">
        <v>17</v>
      </c>
      <c r="B4" s="8" t="s">
        <v>12</v>
      </c>
      <c r="C4" s="9">
        <v>55</v>
      </c>
      <c r="D4" s="10" t="s">
        <v>13</v>
      </c>
      <c r="E4" s="10">
        <v>50</v>
      </c>
      <c r="F4" s="10" t="s">
        <v>53</v>
      </c>
      <c r="G4" s="10">
        <v>30</v>
      </c>
      <c r="H4" s="10" t="s">
        <v>22</v>
      </c>
      <c r="I4" s="10">
        <v>55</v>
      </c>
      <c r="J4" s="12">
        <v>45</v>
      </c>
      <c r="K4" s="13"/>
      <c r="M4">
        <f>SUM(WWFifteen505358111417202326293235385814172023[[#This Row],[Mon]:[Sun]])/8</f>
        <v>23.75</v>
      </c>
      <c r="N4">
        <f>WWFifteen505358111417202326293235385814172023[[#This Row],[Mileage]]-M4</f>
        <v>21.25</v>
      </c>
    </row>
    <row r="5" spans="1:17" ht="21" customHeight="1">
      <c r="A5" s="14" t="s">
        <v>19</v>
      </c>
      <c r="B5" s="8" t="s">
        <v>20</v>
      </c>
      <c r="C5" s="9">
        <v>75</v>
      </c>
      <c r="D5" s="10" t="s">
        <v>13</v>
      </c>
      <c r="E5" s="10">
        <v>70</v>
      </c>
      <c r="F5" s="10" t="s">
        <v>18</v>
      </c>
      <c r="G5" s="10" t="s">
        <v>13</v>
      </c>
      <c r="H5" s="10">
        <v>70</v>
      </c>
      <c r="I5" s="10">
        <v>75</v>
      </c>
      <c r="J5" s="12">
        <v>55</v>
      </c>
      <c r="K5" s="13"/>
      <c r="M5">
        <f>SUM(WWFifteen505358111417202326293235385814172023[[#This Row],[Mon]:[Sun]])/8</f>
        <v>36.25</v>
      </c>
      <c r="N5">
        <f>WWFifteen505358111417202326293235385814172023[[#This Row],[Mileage]]-M5</f>
        <v>18.75</v>
      </c>
    </row>
    <row r="6" spans="1:17" ht="21" customHeight="1">
      <c r="A6" s="15" t="s">
        <v>21</v>
      </c>
      <c r="B6" s="8" t="s">
        <v>12</v>
      </c>
      <c r="C6" s="9">
        <v>65</v>
      </c>
      <c r="D6" s="10" t="s">
        <v>13</v>
      </c>
      <c r="E6" s="10">
        <v>60</v>
      </c>
      <c r="F6" s="10" t="s">
        <v>109</v>
      </c>
      <c r="G6" s="10">
        <v>30</v>
      </c>
      <c r="H6" s="10" t="s">
        <v>22</v>
      </c>
      <c r="I6" s="10">
        <v>65</v>
      </c>
      <c r="J6" s="12">
        <v>50</v>
      </c>
      <c r="K6" s="18"/>
      <c r="M6">
        <f>SUM(WWFifteen505358111417202326293235385814172023[[#This Row],[Mon]:[Sun]])/8</f>
        <v>27.5</v>
      </c>
      <c r="N6">
        <f>WWFifteen505358111417202326293235385814172023[[#This Row],[Mileage]]-M6</f>
        <v>22.5</v>
      </c>
    </row>
    <row r="7" spans="1:17" ht="21" customHeight="1">
      <c r="A7" s="16" t="s">
        <v>23</v>
      </c>
      <c r="B7" s="8" t="s">
        <v>12</v>
      </c>
      <c r="C7" s="9">
        <v>65</v>
      </c>
      <c r="D7" s="10" t="s">
        <v>13</v>
      </c>
      <c r="E7" s="10">
        <v>60</v>
      </c>
      <c r="F7" s="10" t="s">
        <v>109</v>
      </c>
      <c r="G7" s="10">
        <v>30</v>
      </c>
      <c r="H7" s="10" t="s">
        <v>22</v>
      </c>
      <c r="I7" s="10">
        <v>65</v>
      </c>
      <c r="J7" s="12">
        <v>50</v>
      </c>
      <c r="K7" s="18"/>
      <c r="M7">
        <f>SUM(WWFifteen505358111417202326293235385814172023[[#This Row],[Mon]:[Sun]])/8</f>
        <v>27.5</v>
      </c>
      <c r="N7">
        <f>WWFifteen505358111417202326293235385814172023[[#This Row],[Mileage]]-M7</f>
        <v>22.5</v>
      </c>
    </row>
    <row r="8" spans="1:17" ht="21" customHeight="1">
      <c r="A8" s="15" t="s">
        <v>24</v>
      </c>
      <c r="B8" s="8"/>
      <c r="C8" s="9">
        <v>55</v>
      </c>
      <c r="D8" s="10" t="s">
        <v>13</v>
      </c>
      <c r="E8" s="10">
        <v>50</v>
      </c>
      <c r="F8" s="10" t="s">
        <v>53</v>
      </c>
      <c r="G8" s="10">
        <v>30</v>
      </c>
      <c r="H8" s="10" t="s">
        <v>36</v>
      </c>
      <c r="I8" s="10">
        <v>55</v>
      </c>
      <c r="J8" s="12">
        <v>45</v>
      </c>
      <c r="K8" s="17"/>
      <c r="M8">
        <f>SUM(WWFifteen505358111417202326293235385814172023[[#This Row],[Mon]:[Sun]])/8</f>
        <v>23.75</v>
      </c>
      <c r="N8">
        <f>WWFifteen505358111417202326293235385814172023[[#This Row],[Mileage]]-M8</f>
        <v>21.25</v>
      </c>
    </row>
    <row r="9" spans="1:17" ht="21" customHeight="1">
      <c r="A9" s="16" t="s">
        <v>25</v>
      </c>
      <c r="B9" s="8"/>
      <c r="C9" s="9">
        <v>45</v>
      </c>
      <c r="D9" s="10" t="s">
        <v>13</v>
      </c>
      <c r="E9" s="10">
        <v>40</v>
      </c>
      <c r="F9" s="10" t="s">
        <v>103</v>
      </c>
      <c r="G9" s="10">
        <v>30</v>
      </c>
      <c r="H9" s="10" t="s">
        <v>22</v>
      </c>
      <c r="I9" s="10">
        <v>45</v>
      </c>
      <c r="J9" s="12">
        <v>40</v>
      </c>
      <c r="K9" s="18"/>
      <c r="M9">
        <f>SUM(WWFifteen505358111417202326293235385814172023[[#This Row],[Mon]:[Sun]])/8</f>
        <v>20</v>
      </c>
      <c r="N9">
        <f>WWFifteen505358111417202326293235385814172023[[#This Row],[Mileage]]-M9</f>
        <v>20</v>
      </c>
    </row>
    <row r="10" spans="1:17" ht="21" customHeight="1">
      <c r="A10" s="16" t="s">
        <v>26</v>
      </c>
      <c r="B10" s="8" t="s">
        <v>12</v>
      </c>
      <c r="C10" s="9">
        <v>65</v>
      </c>
      <c r="D10" s="10" t="s">
        <v>13</v>
      </c>
      <c r="E10" s="10">
        <v>60</v>
      </c>
      <c r="F10" s="10" t="s">
        <v>109</v>
      </c>
      <c r="G10" s="10">
        <v>30</v>
      </c>
      <c r="H10" s="10" t="s">
        <v>36</v>
      </c>
      <c r="I10" s="10">
        <v>65</v>
      </c>
      <c r="J10" s="12">
        <v>50</v>
      </c>
      <c r="K10" s="18"/>
      <c r="M10">
        <f>SUM(WWFifteen505358111417202326293235385814172023[[#This Row],[Mon]:[Sun]])/8</f>
        <v>27.5</v>
      </c>
      <c r="N10">
        <f>WWFifteen505358111417202326293235385814172023[[#This Row],[Mileage]]-M10</f>
        <v>22.5</v>
      </c>
    </row>
    <row r="11" spans="1:17" ht="21" customHeight="1">
      <c r="A11" s="19" t="s">
        <v>27</v>
      </c>
      <c r="B11" s="8" t="s">
        <v>12</v>
      </c>
      <c r="C11" s="9">
        <v>65</v>
      </c>
      <c r="D11" s="10" t="s">
        <v>13</v>
      </c>
      <c r="E11" s="10">
        <v>60</v>
      </c>
      <c r="F11" s="10" t="s">
        <v>109</v>
      </c>
      <c r="G11" s="10">
        <v>30</v>
      </c>
      <c r="H11" s="10" t="s">
        <v>22</v>
      </c>
      <c r="I11" s="10">
        <v>65</v>
      </c>
      <c r="J11" s="12">
        <v>50</v>
      </c>
      <c r="K11" s="18"/>
      <c r="M11">
        <f>SUM(WWFifteen505358111417202326293235385814172023[[#This Row],[Mon]:[Sun]])/8</f>
        <v>27.5</v>
      </c>
      <c r="N11">
        <f>WWFifteen505358111417202326293235385814172023[[#This Row],[Mileage]]-M11</f>
        <v>22.5</v>
      </c>
    </row>
    <row r="12" spans="1:17" ht="21" customHeight="1">
      <c r="A12" s="15" t="s">
        <v>28</v>
      </c>
      <c r="B12" s="8" t="s">
        <v>12</v>
      </c>
      <c r="C12" s="9">
        <v>40</v>
      </c>
      <c r="D12" s="10" t="s">
        <v>13</v>
      </c>
      <c r="E12" s="10">
        <v>30</v>
      </c>
      <c r="F12" s="10" t="s">
        <v>91</v>
      </c>
      <c r="G12" s="10">
        <v>25</v>
      </c>
      <c r="H12" s="10" t="s">
        <v>22</v>
      </c>
      <c r="I12" s="10">
        <v>40</v>
      </c>
      <c r="J12" s="12">
        <v>35</v>
      </c>
      <c r="K12" s="13" t="s">
        <v>15</v>
      </c>
      <c r="M12">
        <f>SUM(WWFifteen505358111417202326293235385814172023[[#This Row],[Mon]:[Sun]])/8</f>
        <v>16.875</v>
      </c>
      <c r="N12">
        <f>WWFifteen505358111417202326293235385814172023[[#This Row],[Mileage]]-M12</f>
        <v>18.125</v>
      </c>
    </row>
    <row r="13" spans="1:17" ht="21" customHeight="1">
      <c r="A13" s="15" t="s">
        <v>29</v>
      </c>
      <c r="B13" s="8"/>
      <c r="C13" s="9">
        <v>40</v>
      </c>
      <c r="D13" s="10" t="s">
        <v>13</v>
      </c>
      <c r="E13" s="10">
        <v>30</v>
      </c>
      <c r="F13" s="10" t="s">
        <v>91</v>
      </c>
      <c r="G13" s="10">
        <v>25</v>
      </c>
      <c r="H13" s="10" t="s">
        <v>22</v>
      </c>
      <c r="I13" s="10">
        <v>40</v>
      </c>
      <c r="J13" s="12">
        <v>35</v>
      </c>
      <c r="K13" s="18"/>
      <c r="M13">
        <f>SUM(WWFifteen505358111417202326293235385814172023[[#This Row],[Mon]:[Sun]])/8</f>
        <v>16.875</v>
      </c>
      <c r="N13">
        <f>WWFifteen505358111417202326293235385814172023[[#This Row],[Mileage]]-M13</f>
        <v>18.125</v>
      </c>
    </row>
    <row r="14" spans="1:17" ht="21" customHeight="1">
      <c r="A14" s="20" t="s">
        <v>30</v>
      </c>
      <c r="B14" s="8" t="s">
        <v>31</v>
      </c>
      <c r="C14" s="9" t="s">
        <v>103</v>
      </c>
      <c r="D14" s="10" t="s">
        <v>13</v>
      </c>
      <c r="E14" s="10">
        <v>30</v>
      </c>
      <c r="F14" s="10" t="s">
        <v>91</v>
      </c>
      <c r="G14" s="10">
        <v>25</v>
      </c>
      <c r="H14" s="10" t="s">
        <v>22</v>
      </c>
      <c r="I14" s="10">
        <v>40</v>
      </c>
      <c r="J14" s="12">
        <v>35</v>
      </c>
      <c r="K14" s="18"/>
      <c r="M14">
        <f>SUM(WWFifteen505358111417202326293235385814172023[[#This Row],[Mon]:[Sun]])/8</f>
        <v>11.875</v>
      </c>
      <c r="N14">
        <f>WWFifteen505358111417202326293235385814172023[[#This Row],[Mileage]]-M14</f>
        <v>23.125</v>
      </c>
    </row>
    <row r="15" spans="1:17" ht="21" customHeight="1">
      <c r="A15" s="20" t="s">
        <v>33</v>
      </c>
      <c r="B15" s="8"/>
      <c r="C15" s="9">
        <v>40</v>
      </c>
      <c r="D15" s="10" t="s">
        <v>13</v>
      </c>
      <c r="E15" s="10">
        <v>30</v>
      </c>
      <c r="F15" s="10" t="s">
        <v>91</v>
      </c>
      <c r="G15" s="10">
        <v>25</v>
      </c>
      <c r="H15" s="10" t="s">
        <v>22</v>
      </c>
      <c r="I15" s="10">
        <v>40</v>
      </c>
      <c r="J15" s="12">
        <v>35</v>
      </c>
      <c r="K15" s="13"/>
      <c r="M15">
        <f>SUM(WWFifteen505358111417202326293235385814172023[[#This Row],[Mon]:[Sun]])/8</f>
        <v>16.875</v>
      </c>
      <c r="N15">
        <f>WWFifteen505358111417202326293235385814172023[[#This Row],[Mileage]]-M15</f>
        <v>18.125</v>
      </c>
    </row>
    <row r="16" spans="1:17" ht="21" customHeight="1">
      <c r="A16" s="16" t="s">
        <v>34</v>
      </c>
      <c r="B16" s="8" t="s">
        <v>12</v>
      </c>
      <c r="C16" s="9">
        <v>55</v>
      </c>
      <c r="D16" s="10" t="s">
        <v>13</v>
      </c>
      <c r="E16" s="10">
        <v>50</v>
      </c>
      <c r="F16" s="10" t="s">
        <v>53</v>
      </c>
      <c r="G16" s="10">
        <v>30</v>
      </c>
      <c r="H16" s="10" t="s">
        <v>22</v>
      </c>
      <c r="I16" s="10">
        <v>55</v>
      </c>
      <c r="J16" s="12">
        <v>45</v>
      </c>
      <c r="K16" s="13"/>
      <c r="M16">
        <f>SUM(WWFifteen505358111417202326293235385814172023[[#This Row],[Mon]:[Sun]])/8</f>
        <v>23.75</v>
      </c>
      <c r="N16">
        <f>WWFifteen505358111417202326293235385814172023[[#This Row],[Mileage]]-M16</f>
        <v>21.25</v>
      </c>
    </row>
    <row r="17" spans="1:14" ht="21" customHeight="1">
      <c r="A17" s="20" t="s">
        <v>35</v>
      </c>
      <c r="B17" s="8"/>
      <c r="C17" s="9">
        <v>40</v>
      </c>
      <c r="D17" s="10" t="s">
        <v>13</v>
      </c>
      <c r="E17" s="10">
        <v>30</v>
      </c>
      <c r="F17" s="10" t="s">
        <v>91</v>
      </c>
      <c r="G17" s="10">
        <v>25</v>
      </c>
      <c r="H17" s="10" t="s">
        <v>22</v>
      </c>
      <c r="I17" s="10">
        <v>40</v>
      </c>
      <c r="J17" s="12">
        <v>35</v>
      </c>
      <c r="K17" s="13"/>
      <c r="M17">
        <f>SUM(WWFifteen505358111417202326293235385814172023[[#This Row],[Mon]:[Sun]])/8</f>
        <v>16.875</v>
      </c>
      <c r="N17">
        <f>WWFifteen505358111417202326293235385814172023[[#This Row],[Mileage]]-M17</f>
        <v>18.125</v>
      </c>
    </row>
    <row r="18" spans="1:14" ht="21" customHeight="1">
      <c r="A18" s="7" t="s">
        <v>37</v>
      </c>
      <c r="B18" s="8" t="s">
        <v>12</v>
      </c>
      <c r="C18" s="9">
        <v>45</v>
      </c>
      <c r="D18" s="10" t="s">
        <v>13</v>
      </c>
      <c r="E18" s="10">
        <v>40</v>
      </c>
      <c r="F18" s="10" t="s">
        <v>103</v>
      </c>
      <c r="G18" s="10">
        <v>30</v>
      </c>
      <c r="H18" s="10" t="s">
        <v>22</v>
      </c>
      <c r="I18" s="10">
        <v>45</v>
      </c>
      <c r="J18" s="12">
        <v>40</v>
      </c>
      <c r="K18" s="13"/>
      <c r="M18">
        <f>SUM(WWFifteen505358111417202326293235385814172023[[#This Row],[Mon]:[Sun]])/8</f>
        <v>20</v>
      </c>
      <c r="N18">
        <f>WWFifteen505358111417202326293235385814172023[[#This Row],[Mileage]]-M18</f>
        <v>20</v>
      </c>
    </row>
    <row r="19" spans="1:14" ht="21" customHeight="1">
      <c r="A19" s="21" t="s">
        <v>38</v>
      </c>
      <c r="B19" s="8" t="s">
        <v>12</v>
      </c>
      <c r="C19" s="9">
        <v>55</v>
      </c>
      <c r="D19" s="10" t="s">
        <v>13</v>
      </c>
      <c r="E19" s="10">
        <v>50</v>
      </c>
      <c r="F19" s="10" t="s">
        <v>53</v>
      </c>
      <c r="G19" s="10">
        <v>30</v>
      </c>
      <c r="H19" s="10" t="s">
        <v>22</v>
      </c>
      <c r="I19" s="10">
        <v>55</v>
      </c>
      <c r="J19" s="12">
        <v>45</v>
      </c>
      <c r="K19" s="13"/>
      <c r="M19">
        <f>SUM(WWFifteen505358111417202326293235385814172023[[#This Row],[Mon]:[Sun]])/8</f>
        <v>23.75</v>
      </c>
      <c r="N19">
        <f>WWFifteen505358111417202326293235385814172023[[#This Row],[Mileage]]-M19</f>
        <v>21.25</v>
      </c>
    </row>
    <row r="20" spans="1:14" ht="21" customHeight="1">
      <c r="A20" s="7" t="s">
        <v>39</v>
      </c>
      <c r="B20" s="8"/>
      <c r="C20" s="9">
        <v>55</v>
      </c>
      <c r="D20" s="10" t="s">
        <v>13</v>
      </c>
      <c r="E20" s="10">
        <v>50</v>
      </c>
      <c r="F20" s="10" t="s">
        <v>53</v>
      </c>
      <c r="G20" s="10">
        <v>30</v>
      </c>
      <c r="H20" s="10" t="s">
        <v>22</v>
      </c>
      <c r="I20" s="10">
        <v>55</v>
      </c>
      <c r="J20" s="12">
        <v>45</v>
      </c>
      <c r="K20" s="13"/>
      <c r="M20">
        <f>SUM(WWFifteen505358111417202326293235385814172023[[#This Row],[Mon]:[Sun]])/8</f>
        <v>23.75</v>
      </c>
      <c r="N20">
        <f>WWFifteen505358111417202326293235385814172023[[#This Row],[Mileage]]-M20</f>
        <v>21.25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>
        <v>20</v>
      </c>
      <c r="H21" s="10" t="s">
        <v>22</v>
      </c>
      <c r="I21" s="10">
        <v>35</v>
      </c>
      <c r="J21" s="12">
        <v>30</v>
      </c>
      <c r="K21" s="13" t="s">
        <v>15</v>
      </c>
      <c r="M21">
        <f>SUM(WWFifteen505358111417202326293235385814172023[[#This Row],[Mon]:[Sun]])/8</f>
        <v>14.375</v>
      </c>
      <c r="N21">
        <f>WWFifteen505358111417202326293235385814172023[[#This Row],[Mileage]]-M21</f>
        <v>15.625</v>
      </c>
    </row>
    <row r="22" spans="1:14" ht="21" customHeight="1">
      <c r="A22" s="19" t="s">
        <v>41</v>
      </c>
      <c r="B22" s="23" t="s">
        <v>12</v>
      </c>
      <c r="C22" s="9">
        <v>45</v>
      </c>
      <c r="D22" s="10" t="s">
        <v>13</v>
      </c>
      <c r="E22" s="10">
        <v>40</v>
      </c>
      <c r="F22" s="10" t="s">
        <v>103</v>
      </c>
      <c r="G22" s="10">
        <v>30</v>
      </c>
      <c r="H22" s="10" t="s">
        <v>22</v>
      </c>
      <c r="I22" s="10">
        <v>45</v>
      </c>
      <c r="J22" s="12">
        <v>40</v>
      </c>
      <c r="K22" s="13"/>
      <c r="M22">
        <f>SUM(WWFifteen505358111417202326293235385814172023[[#This Row],[Mon]:[Sun]])/8</f>
        <v>20</v>
      </c>
      <c r="N22">
        <f>WWFifteen505358111417202326293235385814172023[[#This Row],[Mileage]]-M22</f>
        <v>20</v>
      </c>
    </row>
    <row r="23" spans="1:14" ht="21" customHeight="1">
      <c r="A23" s="21" t="s">
        <v>42</v>
      </c>
      <c r="B23" s="8"/>
      <c r="C23" s="9">
        <v>40</v>
      </c>
      <c r="D23" s="10" t="s">
        <v>13</v>
      </c>
      <c r="E23" s="10">
        <v>30</v>
      </c>
      <c r="F23" s="10" t="s">
        <v>91</v>
      </c>
      <c r="G23" s="10">
        <v>25</v>
      </c>
      <c r="H23" s="10" t="s">
        <v>22</v>
      </c>
      <c r="I23" s="10">
        <v>40</v>
      </c>
      <c r="J23" s="12">
        <v>35</v>
      </c>
      <c r="K23" s="13" t="s">
        <v>15</v>
      </c>
      <c r="M23">
        <f>SUM(WWFifteen505358111417202326293235385814172023[[#This Row],[Mon]:[Sun]])/8</f>
        <v>16.875</v>
      </c>
      <c r="N23">
        <f>WWFifteen505358111417202326293235385814172023[[#This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32</v>
      </c>
      <c r="D24" s="10" t="s">
        <v>13</v>
      </c>
      <c r="E24" s="10">
        <v>25</v>
      </c>
      <c r="F24" s="10" t="s">
        <v>14</v>
      </c>
      <c r="G24" s="10">
        <v>20</v>
      </c>
      <c r="H24" s="10" t="s">
        <v>36</v>
      </c>
      <c r="I24" s="10" t="s">
        <v>32</v>
      </c>
      <c r="J24" s="12">
        <v>30</v>
      </c>
      <c r="K24" s="13"/>
      <c r="M24">
        <f>SUM(WWFifteen505358111417202326293235385814172023[[#This Row],[Mon]:[Sun]])/8</f>
        <v>5.625</v>
      </c>
      <c r="N24">
        <f>WWFifteen505358111417202326293235385814172023[[#This Row],[Mileage]]-M24</f>
        <v>24.375</v>
      </c>
    </row>
    <row r="25" spans="1:14" ht="21" customHeight="1">
      <c r="A25" s="24" t="s">
        <v>45</v>
      </c>
      <c r="B25" s="25"/>
      <c r="C25" s="9">
        <v>40</v>
      </c>
      <c r="D25" s="10" t="s">
        <v>13</v>
      </c>
      <c r="E25" s="10">
        <v>30</v>
      </c>
      <c r="F25" s="10" t="s">
        <v>91</v>
      </c>
      <c r="G25" s="10">
        <v>25</v>
      </c>
      <c r="H25" s="10" t="s">
        <v>22</v>
      </c>
      <c r="I25" s="10">
        <v>40</v>
      </c>
      <c r="J25" s="12">
        <v>35</v>
      </c>
      <c r="K25" s="13"/>
      <c r="M25">
        <f>SUM(WWFifteen505358111417202326293235385814172023[[#This Row],[Mon]:[Sun]])/8</f>
        <v>16.875</v>
      </c>
      <c r="N25">
        <f>WWFifteen505358111417202326293235385814172023[[#This Row],[Mileage]]-M25</f>
        <v>18.125</v>
      </c>
    </row>
    <row r="26" spans="1:14" ht="39.6" customHeight="1">
      <c r="A26" s="105" t="s">
        <v>46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113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55</v>
      </c>
      <c r="D28" s="10" t="s">
        <v>13</v>
      </c>
      <c r="E28" s="10">
        <v>50</v>
      </c>
      <c r="F28" s="10" t="s">
        <v>104</v>
      </c>
      <c r="G28" s="10">
        <v>30</v>
      </c>
      <c r="H28" s="10" t="s">
        <v>22</v>
      </c>
      <c r="I28" s="10">
        <v>50</v>
      </c>
      <c r="J28" s="30">
        <v>50</v>
      </c>
      <c r="K28" s="13"/>
      <c r="M28">
        <f>SUM(MWFifteenA515469121518212427303336396915182124[[#This Row],[Mon]:[Sun]])/7</f>
        <v>26.428571428571427</v>
      </c>
      <c r="N28">
        <f>MWFifteenA515469121518212427303336396915182124[[#This Row],[Mileage]]-M28</f>
        <v>23.571428571428573</v>
      </c>
    </row>
    <row r="29" spans="1:14" ht="21" customHeight="1">
      <c r="A29" s="7" t="s">
        <v>48</v>
      </c>
      <c r="B29" s="11" t="s">
        <v>20</v>
      </c>
      <c r="C29" s="9">
        <v>55</v>
      </c>
      <c r="D29" s="10" t="s">
        <v>13</v>
      </c>
      <c r="E29" s="10">
        <v>50</v>
      </c>
      <c r="F29" s="10" t="s">
        <v>104</v>
      </c>
      <c r="G29" s="10">
        <v>30</v>
      </c>
      <c r="H29" s="10" t="s">
        <v>22</v>
      </c>
      <c r="I29" s="10">
        <v>50</v>
      </c>
      <c r="J29" s="12">
        <v>50</v>
      </c>
      <c r="K29" s="13"/>
      <c r="M29">
        <f>SUM(MWFifteenA515469121518212427303336396915182124[[#This Row],[Mon]:[Sun]])/7</f>
        <v>26.428571428571427</v>
      </c>
      <c r="N29">
        <f>MWFifteenA515469121518212427303336396915182124[[#This Row],[Mileage]]-M29</f>
        <v>23.571428571428573</v>
      </c>
    </row>
    <row r="30" spans="1:14" ht="21" customHeight="1">
      <c r="A30" s="21" t="s">
        <v>49</v>
      </c>
      <c r="B30" s="8"/>
      <c r="C30" s="9" t="s">
        <v>62</v>
      </c>
      <c r="D30" s="10" t="s">
        <v>13</v>
      </c>
      <c r="E30" s="10">
        <v>75</v>
      </c>
      <c r="F30" s="10" t="s">
        <v>108</v>
      </c>
      <c r="G30" s="10">
        <v>35</v>
      </c>
      <c r="H30" s="10" t="s">
        <v>36</v>
      </c>
      <c r="I30" s="11">
        <v>75</v>
      </c>
      <c r="J30" s="12">
        <v>65</v>
      </c>
      <c r="K30" s="13"/>
      <c r="M30">
        <f>SUM(MWFifteenA515469121518212427303336396915182124[[#This Row],[Mon]:[Sun]])/7</f>
        <v>26.428571428571427</v>
      </c>
      <c r="N30">
        <f>MWFifteenA515469121518212427303336396915182124[[#This Row],[Mileage]]-M30</f>
        <v>38.571428571428569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 t="s">
        <v>59</v>
      </c>
      <c r="G31" s="10">
        <v>30</v>
      </c>
      <c r="H31" s="10" t="s">
        <v>22</v>
      </c>
      <c r="I31" s="11">
        <v>60</v>
      </c>
      <c r="J31" s="12">
        <v>55</v>
      </c>
      <c r="K31" s="13"/>
      <c r="M31">
        <f>SUM(MWFifteenA515469121518212427303336396915182124[[#This Row],[Mon]:[Sun]])/7</f>
        <v>30</v>
      </c>
      <c r="N31">
        <f>MWFifteenA515469121518212427303336396915182124[[#This Row],[Mileage]]-M31</f>
        <v>25</v>
      </c>
    </row>
    <row r="32" spans="1:14" ht="21" customHeight="1">
      <c r="A32" s="7" t="s">
        <v>51</v>
      </c>
      <c r="B32" s="8"/>
      <c r="C32" s="9" t="s">
        <v>62</v>
      </c>
      <c r="D32" s="10" t="s">
        <v>13</v>
      </c>
      <c r="E32" s="10">
        <v>75</v>
      </c>
      <c r="F32" s="10" t="s">
        <v>108</v>
      </c>
      <c r="G32" s="10">
        <v>35</v>
      </c>
      <c r="H32" s="10" t="s">
        <v>22</v>
      </c>
      <c r="I32" s="11">
        <v>75</v>
      </c>
      <c r="J32" s="12">
        <v>65</v>
      </c>
      <c r="K32" s="18"/>
      <c r="M32">
        <f>SUM(MWFifteenA515469121518212427303336396915182124[[#This Row],[Mon]:[Sun]])/7</f>
        <v>26.428571428571427</v>
      </c>
      <c r="N32">
        <f>MWFifteenA515469121518212427303336396915182124[[#This Row],[Mileage]]-M32</f>
        <v>38.571428571428569</v>
      </c>
    </row>
    <row r="33" spans="1:14" ht="21" customHeight="1">
      <c r="A33" s="21" t="s">
        <v>52</v>
      </c>
      <c r="B33" s="8">
        <v>2</v>
      </c>
      <c r="C33" s="9">
        <v>55</v>
      </c>
      <c r="D33" s="10" t="s">
        <v>13</v>
      </c>
      <c r="E33" s="10">
        <v>50</v>
      </c>
      <c r="F33" s="10" t="s">
        <v>18</v>
      </c>
      <c r="G33" s="10" t="s">
        <v>13</v>
      </c>
      <c r="H33" s="10">
        <v>45</v>
      </c>
      <c r="I33" s="10" t="s">
        <v>53</v>
      </c>
      <c r="J33" s="12">
        <v>50</v>
      </c>
      <c r="K33" s="18" t="s">
        <v>15</v>
      </c>
      <c r="M33">
        <f>SUM(MWFifteenA515469121518212427303336396915182124[[#This Row],[Mon]:[Sun]])/7</f>
        <v>21.428571428571427</v>
      </c>
      <c r="N33">
        <f>MWFifteenA515469121518212427303336396915182124[[#This Row],[Mileage]]-M33</f>
        <v>28.571428571428573</v>
      </c>
    </row>
    <row r="34" spans="1:14" ht="21" customHeight="1">
      <c r="A34" s="7" t="s">
        <v>54</v>
      </c>
      <c r="B34" s="8"/>
      <c r="C34" s="9">
        <v>75</v>
      </c>
      <c r="D34" s="10" t="s">
        <v>13</v>
      </c>
      <c r="E34" s="10">
        <v>65</v>
      </c>
      <c r="F34" s="10" t="s">
        <v>109</v>
      </c>
      <c r="G34" s="10">
        <v>30</v>
      </c>
      <c r="H34" s="10" t="s">
        <v>22</v>
      </c>
      <c r="I34" s="11">
        <v>70</v>
      </c>
      <c r="J34" s="12">
        <v>60</v>
      </c>
      <c r="K34" s="18"/>
      <c r="M34">
        <f>SUM(MWFifteenA515469121518212427303336396915182124[[#This Row],[Mon]:[Sun]])/7</f>
        <v>34.285714285714285</v>
      </c>
      <c r="N34">
        <f>MWFifteenA515469121518212427303336396915182124[[#This Row],[Mileage]]-M34</f>
        <v>25.714285714285715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 t="s">
        <v>59</v>
      </c>
      <c r="G35" s="10">
        <v>30</v>
      </c>
      <c r="H35" s="10" t="s">
        <v>22</v>
      </c>
      <c r="I35" s="11">
        <v>60</v>
      </c>
      <c r="J35" s="12">
        <v>55</v>
      </c>
      <c r="K35" s="13"/>
      <c r="M35">
        <f>SUM(MWFifteenA515469121518212427303336396915182124[[#This Row],[Mon]:[Sun]])/7</f>
        <v>30</v>
      </c>
      <c r="N35">
        <f>MWFifteenA515469121518212427303336396915182124[[#This Row],[Mileage]]-M35</f>
        <v>25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 t="s">
        <v>109</v>
      </c>
      <c r="G36" s="10">
        <v>30</v>
      </c>
      <c r="H36" s="10" t="s">
        <v>22</v>
      </c>
      <c r="I36" s="11">
        <v>70</v>
      </c>
      <c r="J36" s="12">
        <v>60</v>
      </c>
      <c r="K36" s="13"/>
      <c r="M36">
        <f>SUM(MWFifteenA515469121518212427303336396915182124[[#This Row],[Mon]:[Sun]])/7</f>
        <v>34.285714285714285</v>
      </c>
      <c r="N36">
        <f>MWFifteenA515469121518212427303336396915182124[[#This Row],[Mileage]]-M36</f>
        <v>25.714285714285715</v>
      </c>
    </row>
    <row r="37" spans="1:14" ht="21" customHeight="1">
      <c r="A37" s="14" t="s">
        <v>57</v>
      </c>
      <c r="B37" s="8"/>
      <c r="C37" s="9" t="s">
        <v>62</v>
      </c>
      <c r="D37" s="10" t="s">
        <v>13</v>
      </c>
      <c r="E37" s="10">
        <v>75</v>
      </c>
      <c r="F37" s="10" t="s">
        <v>108</v>
      </c>
      <c r="G37" s="10">
        <v>35</v>
      </c>
      <c r="H37" s="10" t="s">
        <v>22</v>
      </c>
      <c r="I37" s="11">
        <v>75</v>
      </c>
      <c r="J37" s="12">
        <v>65</v>
      </c>
      <c r="K37" s="13"/>
      <c r="M37">
        <f>SUM(MWFifteenA515469121518212427303336396915182124[[#This Row],[Mon]:[Sun]])/7</f>
        <v>26.428571428571427</v>
      </c>
      <c r="N37">
        <f>MWFifteenA515469121518212427303336396915182124[[#This Row],[Mileage]]-M37</f>
        <v>38.571428571428569</v>
      </c>
    </row>
    <row r="38" spans="1:14" ht="21" customHeight="1">
      <c r="A38" s="7" t="s">
        <v>58</v>
      </c>
      <c r="B38" s="8">
        <v>2</v>
      </c>
      <c r="C38" s="9">
        <v>55</v>
      </c>
      <c r="D38" s="10" t="s">
        <v>13</v>
      </c>
      <c r="E38" s="10">
        <v>50</v>
      </c>
      <c r="F38" s="10" t="s">
        <v>104</v>
      </c>
      <c r="G38" s="10">
        <v>30</v>
      </c>
      <c r="H38" s="10" t="s">
        <v>22</v>
      </c>
      <c r="I38" s="10" t="s">
        <v>53</v>
      </c>
      <c r="J38" s="12">
        <v>50</v>
      </c>
      <c r="K38" s="13"/>
      <c r="M38">
        <f>SUM(MWFifteenA515469121518212427303336396915182124[[#This Row],[Mon]:[Sun]])/7</f>
        <v>19.285714285714285</v>
      </c>
      <c r="N38">
        <f>MWFifteenA515469121518212427303336396915182124[[#This Row],[Mileage]]-M38</f>
        <v>30.714285714285715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 t="s">
        <v>59</v>
      </c>
      <c r="G39" s="10">
        <v>30</v>
      </c>
      <c r="H39" s="10" t="s">
        <v>22</v>
      </c>
      <c r="I39" s="11">
        <v>60</v>
      </c>
      <c r="J39" s="12">
        <v>55</v>
      </c>
      <c r="K39" s="13" t="s">
        <v>15</v>
      </c>
      <c r="M39">
        <f>SUM(MWFifteenA515469121518212427303336396915182124[[#This Row],[Mon]:[Sun]])/7</f>
        <v>30</v>
      </c>
      <c r="N39">
        <f>MWFifteenA515469121518212427303336396915182124[[#This Row],[Mileage]]-M39</f>
        <v>25</v>
      </c>
    </row>
    <row r="40" spans="1:14" ht="21" customHeight="1">
      <c r="A40" s="32" t="s">
        <v>61</v>
      </c>
      <c r="B40" s="33"/>
      <c r="C40" s="9" t="s">
        <v>106</v>
      </c>
      <c r="D40" s="10" t="s">
        <v>13</v>
      </c>
      <c r="E40" s="10">
        <v>80</v>
      </c>
      <c r="F40" s="10" t="s">
        <v>105</v>
      </c>
      <c r="G40" s="10">
        <v>40</v>
      </c>
      <c r="H40" s="10" t="s">
        <v>22</v>
      </c>
      <c r="I40" s="11">
        <v>85</v>
      </c>
      <c r="J40" s="12">
        <v>70</v>
      </c>
      <c r="K40" s="13"/>
      <c r="M40">
        <f>SUM(MWFifteenA515469121518212427303336396915182124[[#This Row],[Mon]:[Sun]])/7</f>
        <v>29.285714285714285</v>
      </c>
      <c r="N40">
        <f>MWFifteenA515469121518212427303336396915182124[[#This Row],[Mileage]]-M40</f>
        <v>40.714285714285715</v>
      </c>
    </row>
    <row r="41" spans="1:14" ht="21" customHeight="1">
      <c r="A41" s="34" t="s">
        <v>63</v>
      </c>
      <c r="B41" s="11" t="s">
        <v>20</v>
      </c>
      <c r="C41" s="9">
        <v>65</v>
      </c>
      <c r="D41" s="10" t="s">
        <v>13</v>
      </c>
      <c r="E41" s="10">
        <v>55</v>
      </c>
      <c r="F41" s="10" t="s">
        <v>59</v>
      </c>
      <c r="G41" s="10">
        <v>30</v>
      </c>
      <c r="H41" s="10" t="s">
        <v>22</v>
      </c>
      <c r="I41" s="11">
        <v>60</v>
      </c>
      <c r="J41" s="12">
        <v>55</v>
      </c>
      <c r="K41" s="13"/>
      <c r="M41">
        <f>SUM(MWFifteenA515469121518212427303336396915182124[[#This Row],[Mon]:[Sun]])/7</f>
        <v>30</v>
      </c>
      <c r="N41">
        <f>MWFifteenA515469121518212427303336396915182124[[#This Row],[Mileage]]-M41</f>
        <v>25</v>
      </c>
    </row>
    <row r="42" spans="1:14" ht="21" customHeight="1">
      <c r="A42" s="7" t="s">
        <v>64</v>
      </c>
      <c r="B42" s="11"/>
      <c r="C42" s="9" t="s">
        <v>62</v>
      </c>
      <c r="D42" s="10" t="s">
        <v>13</v>
      </c>
      <c r="E42" s="10">
        <v>75</v>
      </c>
      <c r="F42" s="10" t="s">
        <v>108</v>
      </c>
      <c r="G42" s="10">
        <v>35</v>
      </c>
      <c r="H42" s="10" t="s">
        <v>22</v>
      </c>
      <c r="I42" s="11">
        <v>75</v>
      </c>
      <c r="J42" s="12">
        <v>65</v>
      </c>
      <c r="K42" s="13"/>
      <c r="M42">
        <f>SUM(MWFifteenA515469121518212427303336396915182124[[#This Row],[Mon]:[Sun]])/7</f>
        <v>26.428571428571427</v>
      </c>
      <c r="N42">
        <f>MWFifteenA515469121518212427303336396915182124[[#This Row],[Mileage]]-M42</f>
        <v>38.571428571428569</v>
      </c>
    </row>
    <row r="43" spans="1:14" ht="21" customHeight="1">
      <c r="A43" s="16" t="s">
        <v>65</v>
      </c>
      <c r="B43" s="11"/>
      <c r="C43" s="9">
        <v>80</v>
      </c>
      <c r="D43" s="10" t="s">
        <v>13</v>
      </c>
      <c r="E43" s="10">
        <v>75</v>
      </c>
      <c r="F43" s="10" t="s">
        <v>108</v>
      </c>
      <c r="G43" s="10">
        <v>35</v>
      </c>
      <c r="H43" s="10" t="s">
        <v>22</v>
      </c>
      <c r="I43" s="11">
        <v>75</v>
      </c>
      <c r="J43" s="12">
        <v>65</v>
      </c>
      <c r="K43" s="13"/>
      <c r="M43">
        <f>SUM(MWFifteenA515469121518212427303336396915182124[[#This Row],[Mon]:[Sun]])/7</f>
        <v>37.857142857142854</v>
      </c>
      <c r="N43">
        <f>MWFifteenA515469121518212427303336396915182124[[#This Row],[Mileage]]-M43</f>
        <v>27.142857142857146</v>
      </c>
    </row>
    <row r="44" spans="1:14" ht="21" customHeight="1">
      <c r="A44" s="15" t="s">
        <v>66</v>
      </c>
      <c r="B44" s="11"/>
      <c r="C44" s="9">
        <v>75</v>
      </c>
      <c r="D44" s="10" t="s">
        <v>13</v>
      </c>
      <c r="E44" s="10">
        <v>65</v>
      </c>
      <c r="F44" s="10" t="s">
        <v>109</v>
      </c>
      <c r="G44" s="10">
        <v>30</v>
      </c>
      <c r="H44" s="10" t="s">
        <v>22</v>
      </c>
      <c r="I44" s="11">
        <v>70</v>
      </c>
      <c r="J44" s="12">
        <v>60</v>
      </c>
      <c r="K44" s="13"/>
      <c r="M44">
        <f>SUM(MWFifteenA515469121518212427303336396915182124[[#This Row],[Mon]:[Sun]])/7</f>
        <v>34.285714285714285</v>
      </c>
      <c r="N44">
        <f>MWFifteenA515469121518212427303336396915182124[[#This Row],[Mileage]]-M44</f>
        <v>25.714285714285715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75</v>
      </c>
      <c r="F45" s="10" t="s">
        <v>108</v>
      </c>
      <c r="G45" s="10">
        <v>35</v>
      </c>
      <c r="H45" s="10" t="s">
        <v>22</v>
      </c>
      <c r="I45" s="11">
        <v>75</v>
      </c>
      <c r="J45" s="12">
        <v>65</v>
      </c>
      <c r="K45" s="13"/>
      <c r="M45">
        <f>SUM(MWFifteenA515469121518212427303336396915182124[[#This Row],[Mon]:[Sun]])/7</f>
        <v>26.428571428571427</v>
      </c>
      <c r="N45">
        <f>MWFifteenA515469121518212427303336396915182124[[#This Row],[Mileage]]-M45</f>
        <v>38.571428571428569</v>
      </c>
    </row>
    <row r="46" spans="1:14" ht="21" customHeight="1">
      <c r="A46" s="7" t="s">
        <v>68</v>
      </c>
      <c r="B46" s="11"/>
      <c r="C46" s="9">
        <v>65</v>
      </c>
      <c r="D46" s="10" t="s">
        <v>13</v>
      </c>
      <c r="E46" s="10">
        <v>55</v>
      </c>
      <c r="F46" s="10" t="s">
        <v>59</v>
      </c>
      <c r="G46" s="10">
        <v>30</v>
      </c>
      <c r="H46" s="10" t="s">
        <v>22</v>
      </c>
      <c r="I46" s="11">
        <v>60</v>
      </c>
      <c r="J46" s="12">
        <v>55</v>
      </c>
      <c r="K46" s="13"/>
      <c r="M46">
        <f>SUM(MWFifteenA515469121518212427303336396915182124[[#This Row],[Mon]:[Sun]])/7</f>
        <v>30</v>
      </c>
      <c r="N46">
        <f>MWFifteenA515469121518212427303336396915182124[[#This Row],[Mileage]]-M46</f>
        <v>25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 t="s">
        <v>59</v>
      </c>
      <c r="G47" s="10">
        <v>30</v>
      </c>
      <c r="H47" s="10" t="s">
        <v>22</v>
      </c>
      <c r="I47" s="11">
        <v>60</v>
      </c>
      <c r="J47" s="12">
        <v>55</v>
      </c>
      <c r="K47" s="13"/>
      <c r="M47">
        <f>SUM(MWFifteenA515469121518212427303336396915182124[[#This Row],[Mon]:[Sun]])/7</f>
        <v>30</v>
      </c>
      <c r="N47">
        <f>MWFifteenA515469121518212427303336396915182124[[#This Row],[Mileage]]-M47</f>
        <v>25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109</v>
      </c>
      <c r="G48" s="10">
        <v>30</v>
      </c>
      <c r="H48" s="10" t="s">
        <v>22</v>
      </c>
      <c r="I48" s="11">
        <v>70</v>
      </c>
      <c r="J48" s="12">
        <v>60</v>
      </c>
      <c r="K48" s="13"/>
      <c r="M48">
        <f>SUM(MWFifteenA515469121518212427303336396915182124[[#This Row],[Mon]:[Sun]])/7</f>
        <v>34.285714285714285</v>
      </c>
      <c r="N48">
        <f>MWFifteenA515469121518212427303336396915182124[[#This Row],[Mileage]]-M48</f>
        <v>25.714285714285715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 t="s">
        <v>59</v>
      </c>
      <c r="G49" s="10">
        <v>30</v>
      </c>
      <c r="H49" s="10" t="s">
        <v>22</v>
      </c>
      <c r="I49" s="11">
        <v>60</v>
      </c>
      <c r="J49" s="12">
        <v>55</v>
      </c>
      <c r="K49" s="13"/>
      <c r="M49">
        <f>SUM(MWFifteenA515469121518212427303336396915182124[[#This Row],[Mon]:[Sun]])/7</f>
        <v>30</v>
      </c>
      <c r="N49">
        <f>MWFifteenA515469121518212427303336396915182124[[#This Row],[Mileage]]-M49</f>
        <v>25</v>
      </c>
    </row>
    <row r="50" spans="1:14" ht="21" customHeight="1">
      <c r="A50" s="7" t="s">
        <v>72</v>
      </c>
      <c r="B50" s="8">
        <v>1</v>
      </c>
      <c r="C50" s="9">
        <v>45</v>
      </c>
      <c r="D50" s="10" t="s">
        <v>13</v>
      </c>
      <c r="E50" s="10">
        <v>40</v>
      </c>
      <c r="F50" s="10" t="s">
        <v>32</v>
      </c>
      <c r="G50" s="10">
        <v>30</v>
      </c>
      <c r="H50" s="10" t="s">
        <v>22</v>
      </c>
      <c r="I50" s="11">
        <v>45</v>
      </c>
      <c r="J50" s="12">
        <v>45</v>
      </c>
      <c r="K50" s="13"/>
      <c r="M50">
        <f>SUM(MWFifteenA515469121518212427303336396915182124[[#This Row],[Mon]:[Sun]])/7</f>
        <v>22.857142857142858</v>
      </c>
      <c r="N50">
        <f>MWFifteenA515469121518212427303336396915182124[[#This Row],[Mileage]]-M50</f>
        <v>22.142857142857142</v>
      </c>
    </row>
    <row r="51" spans="1:14" ht="21" customHeight="1">
      <c r="A51" s="15" t="s">
        <v>73</v>
      </c>
      <c r="B51" s="8"/>
      <c r="C51" s="9" t="s">
        <v>62</v>
      </c>
      <c r="D51" s="10" t="s">
        <v>13</v>
      </c>
      <c r="E51" s="10">
        <v>75</v>
      </c>
      <c r="F51" s="10" t="s">
        <v>108</v>
      </c>
      <c r="G51" s="10">
        <v>35</v>
      </c>
      <c r="H51" s="10" t="s">
        <v>22</v>
      </c>
      <c r="I51" s="11">
        <v>75</v>
      </c>
      <c r="J51" s="12">
        <v>65</v>
      </c>
      <c r="K51" s="13"/>
      <c r="M51">
        <f>SUM(MWFifteenA515469121518212427303336396915182124[[#This Row],[Mon]:[Sun]])/7</f>
        <v>26.428571428571427</v>
      </c>
      <c r="N51">
        <f>MWFifteenA515469121518212427303336396915182124[[#This Row],[Mileage]]-M51</f>
        <v>38.571428571428569</v>
      </c>
    </row>
    <row r="52" spans="1:14" ht="21" customHeight="1">
      <c r="A52" s="7" t="s">
        <v>74</v>
      </c>
      <c r="B52" s="8" t="s">
        <v>20</v>
      </c>
      <c r="C52" s="9">
        <v>75</v>
      </c>
      <c r="D52" s="10" t="s">
        <v>13</v>
      </c>
      <c r="E52" s="10">
        <v>65</v>
      </c>
      <c r="F52" s="10" t="s">
        <v>109</v>
      </c>
      <c r="G52" s="10">
        <v>30</v>
      </c>
      <c r="H52" s="10" t="s">
        <v>36</v>
      </c>
      <c r="I52" s="11">
        <v>70</v>
      </c>
      <c r="J52" s="12">
        <v>60</v>
      </c>
      <c r="K52" s="13"/>
      <c r="M52">
        <f>SUM(MWFifteenA515469121518212427303336396915182124[[#This Row],[Mon]:[Sun]])/7</f>
        <v>34.285714285714285</v>
      </c>
      <c r="N52">
        <f>MWFifteenA515469121518212427303336396915182124[[#This Row],[Mileage]]-M52</f>
        <v>25.714285714285715</v>
      </c>
    </row>
    <row r="53" spans="1:14" ht="36" customHeight="1">
      <c r="A53" s="105" t="s">
        <v>46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113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62</v>
      </c>
      <c r="D55" s="10" t="s">
        <v>13</v>
      </c>
      <c r="E55" s="10">
        <v>75</v>
      </c>
      <c r="F55" s="10" t="s">
        <v>108</v>
      </c>
      <c r="G55" s="10">
        <v>35</v>
      </c>
      <c r="H55" s="10" t="s">
        <v>22</v>
      </c>
      <c r="I55" s="11">
        <v>75</v>
      </c>
      <c r="J55" s="12">
        <v>65</v>
      </c>
      <c r="K55" s="13"/>
      <c r="M55" t="e" cm="1">
        <f t="array" ref="M55">SUM(MWFifteenB52557101316192225283134374071016192225[[#This Row],[Mon]:[Sun]]/7)</f>
        <v>#VALUE!</v>
      </c>
      <c r="N55" t="e">
        <f>MWFifteenB52557101316192225283134374071016192225[[#This Row],[Mileage]]-M55</f>
        <v>#VALUE!</v>
      </c>
    </row>
    <row r="56" spans="1:14" ht="21" customHeight="1">
      <c r="A56" s="21" t="s">
        <v>76</v>
      </c>
      <c r="B56" s="8"/>
      <c r="C56" s="9">
        <v>65</v>
      </c>
      <c r="D56" s="10" t="s">
        <v>13</v>
      </c>
      <c r="E56" s="10">
        <v>55</v>
      </c>
      <c r="F56" s="10" t="s">
        <v>59</v>
      </c>
      <c r="G56" s="10">
        <v>30</v>
      </c>
      <c r="H56" s="10" t="s">
        <v>22</v>
      </c>
      <c r="I56" s="11">
        <v>60</v>
      </c>
      <c r="J56" s="12">
        <v>55</v>
      </c>
      <c r="K56" s="13" t="s">
        <v>15</v>
      </c>
      <c r="M56" t="e" cm="1">
        <f t="array" ref="M56">SUM(MWFifteenB52557101316192225283134374071016192225[[#This Row],[Mon]:[Sun]]/7)</f>
        <v>#VALUE!</v>
      </c>
      <c r="N56" t="e">
        <f>MWFifteenB52557101316192225283134374071016192225[[#This Row],[Mileage]]-M56</f>
        <v>#VALUE!</v>
      </c>
    </row>
    <row r="57" spans="1:14" ht="21" customHeight="1">
      <c r="A57" s="14" t="s">
        <v>77</v>
      </c>
      <c r="B57" s="35"/>
      <c r="C57" s="9" t="s">
        <v>106</v>
      </c>
      <c r="D57" s="10" t="s">
        <v>13</v>
      </c>
      <c r="E57" s="10">
        <v>80</v>
      </c>
      <c r="F57" s="10" t="s">
        <v>105</v>
      </c>
      <c r="G57" s="10">
        <v>40</v>
      </c>
      <c r="H57" s="10" t="s">
        <v>22</v>
      </c>
      <c r="I57" s="11">
        <v>85</v>
      </c>
      <c r="J57" s="12">
        <v>70</v>
      </c>
      <c r="K57" s="13"/>
      <c r="M57" t="e" cm="1">
        <f t="array" ref="M57">SUM(MWFifteenB52557101316192225283134374071016192225[[#This Row],[Mon]:[Sun]]/7)</f>
        <v>#VALUE!</v>
      </c>
      <c r="N57" t="e">
        <f>MWFifteenB52557101316192225283134374071016192225[[#This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 t="s">
        <v>59</v>
      </c>
      <c r="G58" s="10">
        <v>30</v>
      </c>
      <c r="H58" s="10" t="s">
        <v>22</v>
      </c>
      <c r="I58" s="11">
        <v>60</v>
      </c>
      <c r="J58" s="12">
        <v>55</v>
      </c>
      <c r="K58" s="13"/>
      <c r="M58" t="e" cm="1">
        <f t="array" ref="M58">SUM(MWFifteenB52557101316192225283134374071016192225[[#This Row],[Mon]:[Sun]]/7)</f>
        <v>#VALUE!</v>
      </c>
      <c r="N58" t="e">
        <f>MWFifteenB52557101316192225283134374071016192225[[#This Row],[Mileage]]-M58</f>
        <v>#VALUE!</v>
      </c>
    </row>
    <row r="59" spans="1:14" ht="21" customHeight="1">
      <c r="A59" s="7" t="s">
        <v>79</v>
      </c>
      <c r="B59" s="8">
        <v>2</v>
      </c>
      <c r="C59" s="9">
        <v>55</v>
      </c>
      <c r="D59" s="10" t="s">
        <v>13</v>
      </c>
      <c r="E59" s="10">
        <v>50</v>
      </c>
      <c r="F59" s="10" t="s">
        <v>104</v>
      </c>
      <c r="G59" s="10">
        <v>30</v>
      </c>
      <c r="H59" s="10" t="s">
        <v>22</v>
      </c>
      <c r="I59" s="10" t="s">
        <v>53</v>
      </c>
      <c r="J59" s="12">
        <v>50</v>
      </c>
      <c r="K59" s="13"/>
      <c r="M59" t="e" cm="1">
        <f t="array" ref="M59">SUM(MWFifteenB52557101316192225283134374071016192225[[#This Row],[Mon]:[Sun]]/7)</f>
        <v>#VALUE!</v>
      </c>
      <c r="N59" t="e">
        <f>MWFifteenB52557101316192225283134374071016192225[[#This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 t="s">
        <v>18</v>
      </c>
      <c r="G60" s="10" t="s">
        <v>13</v>
      </c>
      <c r="H60" s="10">
        <v>55</v>
      </c>
      <c r="I60" s="11">
        <v>60</v>
      </c>
      <c r="J60" s="12">
        <v>55</v>
      </c>
      <c r="K60" s="13"/>
      <c r="M60" t="e" cm="1">
        <f t="array" ref="M60">SUM(MWFifteenB52557101316192225283134374071016192225[[#This Row],[Mon]:[Sun]]/7)</f>
        <v>#VALUE!</v>
      </c>
      <c r="N60" t="e">
        <f>MWFifteenB52557101316192225283134374071016192225[[#This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 t="s">
        <v>109</v>
      </c>
      <c r="G61" s="10">
        <v>30</v>
      </c>
      <c r="H61" s="10" t="s">
        <v>22</v>
      </c>
      <c r="I61" s="11">
        <v>70</v>
      </c>
      <c r="J61" s="12">
        <v>60</v>
      </c>
      <c r="K61" s="13"/>
      <c r="M61" t="e" cm="1">
        <f t="array" ref="M61">SUM(MWFifteenB52557101316192225283134374071016192225[[#This Row],[Mon]:[Sun]]/7)</f>
        <v>#VALUE!</v>
      </c>
      <c r="N61" t="e">
        <f>MWFifteenB52557101316192225283134374071016192225[[#This Row],[Mileage]]-M61</f>
        <v>#VALUE!</v>
      </c>
    </row>
    <row r="62" spans="1:14" ht="21" customHeight="1">
      <c r="A62" s="7" t="s">
        <v>82</v>
      </c>
      <c r="B62" s="11"/>
      <c r="C62" s="9" t="s">
        <v>114</v>
      </c>
      <c r="D62" s="10" t="s">
        <v>13</v>
      </c>
      <c r="E62" s="10" t="s">
        <v>105</v>
      </c>
      <c r="F62" s="10" t="s">
        <v>32</v>
      </c>
      <c r="G62" s="10" t="s">
        <v>13</v>
      </c>
      <c r="H62" s="10" t="s">
        <v>108</v>
      </c>
      <c r="I62" s="11" t="s">
        <v>105</v>
      </c>
      <c r="J62" s="12">
        <v>65</v>
      </c>
      <c r="K62" s="13" t="s">
        <v>83</v>
      </c>
      <c r="M62" t="e" cm="1">
        <f t="array" ref="M62">SUM(MWFifteenB52557101316192225283134374071016192225[[#This Row],[Mon]:[Sun]]/7)</f>
        <v>#VALUE!</v>
      </c>
      <c r="N62" t="e">
        <f>MWFifteenB52557101316192225283134374071016192225[[#This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75</v>
      </c>
      <c r="F63" s="10" t="s">
        <v>108</v>
      </c>
      <c r="G63" s="10">
        <v>35</v>
      </c>
      <c r="H63" s="10" t="s">
        <v>22</v>
      </c>
      <c r="I63" s="11">
        <v>75</v>
      </c>
      <c r="J63" s="12">
        <v>65</v>
      </c>
      <c r="K63" s="13"/>
      <c r="M63" t="e" cm="1">
        <f t="array" ref="M63">SUM(MWFifteenB52557101316192225283134374071016192225[[#This Row],[Mon]:[Sun]]/7)</f>
        <v>#VALUE!</v>
      </c>
      <c r="N63" t="e">
        <f>MWFifteenB52557101316192225283134374071016192225[[#This Row],[Mileage]]-M63</f>
        <v>#VALUE!</v>
      </c>
    </row>
    <row r="64" spans="1:14" ht="21" customHeight="1">
      <c r="A64" s="19" t="s">
        <v>85</v>
      </c>
      <c r="B64" s="11"/>
      <c r="C64" s="9" t="s">
        <v>106</v>
      </c>
      <c r="D64" s="10" t="s">
        <v>13</v>
      </c>
      <c r="E64" s="10">
        <v>80</v>
      </c>
      <c r="F64" s="10" t="s">
        <v>105</v>
      </c>
      <c r="G64" s="10">
        <v>40</v>
      </c>
      <c r="H64" s="10" t="s">
        <v>22</v>
      </c>
      <c r="I64" s="11">
        <v>85</v>
      </c>
      <c r="J64" s="12">
        <v>70</v>
      </c>
      <c r="K64" s="13"/>
      <c r="M64" t="e" cm="1">
        <f t="array" ref="M64">SUM(MWFifteenB52557101316192225283134374071016192225[[#This Row],[Mon]:[Sun]]/7)</f>
        <v>#VALUE!</v>
      </c>
      <c r="N64" t="e">
        <f>MWFifteenB52557101316192225283134374071016192225[[#This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 t="s">
        <v>109</v>
      </c>
      <c r="G65" s="10">
        <v>30</v>
      </c>
      <c r="H65" s="10" t="s">
        <v>22</v>
      </c>
      <c r="I65" s="11">
        <v>70</v>
      </c>
      <c r="J65" s="12">
        <v>60</v>
      </c>
      <c r="K65" s="13"/>
      <c r="M65" t="e" cm="1">
        <f t="array" ref="M65">SUM(MWFifteenB52557101316192225283134374071016192225[[#This Row],[Mon]:[Sun]]/7)</f>
        <v>#VALUE!</v>
      </c>
      <c r="N65" t="e">
        <f>MWFifteenB52557101316192225283134374071016192225[[#This Row],[Mileage]]-M65</f>
        <v>#VALUE!</v>
      </c>
    </row>
    <row r="66" spans="1:14" ht="21" customHeight="1">
      <c r="A66" s="16" t="s">
        <v>87</v>
      </c>
      <c r="B66" s="11"/>
      <c r="C66" s="9" t="s">
        <v>106</v>
      </c>
      <c r="D66" s="10" t="s">
        <v>13</v>
      </c>
      <c r="E66" s="10">
        <v>80</v>
      </c>
      <c r="F66" s="10" t="s">
        <v>105</v>
      </c>
      <c r="G66" s="10">
        <v>40</v>
      </c>
      <c r="H66" s="10" t="s">
        <v>22</v>
      </c>
      <c r="I66" s="11">
        <v>85</v>
      </c>
      <c r="J66" s="12">
        <v>70</v>
      </c>
      <c r="K66" s="13"/>
      <c r="M66" t="e" cm="1">
        <f t="array" ref="M66">SUM(MWFifteenB52557101316192225283134374071016192225[[#This Row],[Mon]:[Sun]]/7)</f>
        <v>#VALUE!</v>
      </c>
      <c r="N66" t="e">
        <f>MWFifteenB52557101316192225283134374071016192225[[#This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 t="s">
        <v>109</v>
      </c>
      <c r="G67" s="10">
        <v>30</v>
      </c>
      <c r="H67" s="10" t="s">
        <v>22</v>
      </c>
      <c r="I67" s="11">
        <v>70</v>
      </c>
      <c r="J67" s="12">
        <v>60</v>
      </c>
      <c r="K67" s="13"/>
      <c r="M67" t="e" cm="1">
        <f t="array" ref="M67">SUM(MWFifteenB52557101316192225283134374071016192225[[#This Row],[Mon]:[Sun]]/7)</f>
        <v>#VALUE!</v>
      </c>
      <c r="N67" t="e">
        <f>MWFifteenB52557101316192225283134374071016192225[[#This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 t="s">
        <v>104</v>
      </c>
      <c r="G68" s="10">
        <v>30</v>
      </c>
      <c r="H68" s="10" t="s">
        <v>22</v>
      </c>
      <c r="I68" s="10">
        <v>50</v>
      </c>
      <c r="J68" s="12">
        <v>50</v>
      </c>
      <c r="K68" s="13"/>
      <c r="M68" t="e" cm="1">
        <f t="array" ref="M68">SUM(MWFifteenB52557101316192225283134374071016192225[[#This Row],[Mon]:[Sun]]/7)</f>
        <v>#VALUE!</v>
      </c>
      <c r="N68" t="e">
        <f>MWFifteenB52557101316192225283134374071016192225[[#This Row],[Mileage]]-M68</f>
        <v>#VALUE!</v>
      </c>
    </row>
    <row r="69" spans="1:14" ht="21" customHeight="1">
      <c r="A69" s="7" t="s">
        <v>90</v>
      </c>
      <c r="B69" s="11"/>
      <c r="C69" s="9">
        <v>65</v>
      </c>
      <c r="D69" s="10" t="s">
        <v>13</v>
      </c>
      <c r="E69" s="10">
        <v>55</v>
      </c>
      <c r="F69" s="10" t="s">
        <v>59</v>
      </c>
      <c r="G69" s="10">
        <v>30</v>
      </c>
      <c r="H69" s="10" t="s">
        <v>22</v>
      </c>
      <c r="I69" s="11">
        <v>60</v>
      </c>
      <c r="J69" s="12">
        <v>55</v>
      </c>
      <c r="K69" s="13" t="s">
        <v>15</v>
      </c>
      <c r="M69" t="e" cm="1">
        <f t="array" ref="M69">SUM(MWFifteenB52557101316192225283134374071016192225[[#This Row],[Mon]:[Sun]]/7)</f>
        <v>#VALUE!</v>
      </c>
      <c r="N69" t="e">
        <f>MWFifteenB52557101316192225283134374071016192225[[#This Row],[Mileage]]-M69</f>
        <v>#VALUE!</v>
      </c>
    </row>
    <row r="70" spans="1:14" ht="21" customHeight="1">
      <c r="A70" s="16" t="s">
        <v>92</v>
      </c>
      <c r="B70" s="11"/>
      <c r="C70" s="9" t="s">
        <v>106</v>
      </c>
      <c r="D70" s="10" t="s">
        <v>13</v>
      </c>
      <c r="E70" s="10">
        <v>80</v>
      </c>
      <c r="F70" s="10" t="s">
        <v>105</v>
      </c>
      <c r="G70" s="10">
        <v>40</v>
      </c>
      <c r="H70" s="10" t="s">
        <v>22</v>
      </c>
      <c r="I70" s="11">
        <v>85</v>
      </c>
      <c r="J70" s="12">
        <v>70</v>
      </c>
      <c r="K70" s="13"/>
      <c r="M70" t="e" cm="1">
        <f t="array" ref="M70">SUM(MWFifteenB52557101316192225283134374071016192225[[#This Row],[Mon]:[Sun]]/7)</f>
        <v>#VALUE!</v>
      </c>
      <c r="N70" t="e">
        <f>MWFifteenB52557101316192225283134374071016192225[[#This Row],[Mileage]]-M70</f>
        <v>#VALUE!</v>
      </c>
    </row>
    <row r="71" spans="1:14" ht="21" customHeight="1">
      <c r="A71" s="21" t="s">
        <v>93</v>
      </c>
      <c r="B71" s="11"/>
      <c r="C71" s="9">
        <v>65</v>
      </c>
      <c r="D71" s="10" t="s">
        <v>13</v>
      </c>
      <c r="E71" s="10">
        <v>55</v>
      </c>
      <c r="F71" s="10" t="s">
        <v>59</v>
      </c>
      <c r="G71" s="10">
        <v>30</v>
      </c>
      <c r="H71" s="10" t="s">
        <v>36</v>
      </c>
      <c r="I71" s="11">
        <v>60</v>
      </c>
      <c r="J71" s="12">
        <v>55</v>
      </c>
      <c r="K71" s="13"/>
      <c r="M71" t="e" cm="1">
        <f t="array" ref="M71">SUM(MWFifteenB52557101316192225283134374071016192225[[#This Row],[Mon]:[Sun]]/7)</f>
        <v>#VALUE!</v>
      </c>
      <c r="N71" t="e">
        <f>MWFifteenB52557101316192225283134374071016192225[[#This Row],[Mileage]]-M71</f>
        <v>#VALUE!</v>
      </c>
    </row>
    <row r="72" spans="1:14" ht="21" customHeight="1">
      <c r="A72" s="7" t="s">
        <v>94</v>
      </c>
      <c r="B72" s="11"/>
      <c r="C72" s="9" t="s">
        <v>62</v>
      </c>
      <c r="D72" s="10" t="s">
        <v>13</v>
      </c>
      <c r="E72" s="10">
        <v>75</v>
      </c>
      <c r="F72" s="10" t="s">
        <v>108</v>
      </c>
      <c r="G72" s="10">
        <v>35</v>
      </c>
      <c r="H72" s="10" t="s">
        <v>22</v>
      </c>
      <c r="I72" s="11">
        <v>75</v>
      </c>
      <c r="J72" s="12">
        <v>65</v>
      </c>
      <c r="K72" s="13"/>
      <c r="M72" t="e" cm="1">
        <f t="array" ref="M72">SUM(MWFifteenB52557101316192225283134374071016192225[[#This Row],[Mon]:[Sun]]/7)</f>
        <v>#VALUE!</v>
      </c>
      <c r="N72" t="e">
        <f>MWFifteenB52557101316192225283134374071016192225[[#This Row],[Mileage]]-M72</f>
        <v>#VALUE!</v>
      </c>
    </row>
    <row r="73" spans="1:14" ht="21" customHeight="1">
      <c r="A73" s="7" t="s">
        <v>95</v>
      </c>
      <c r="B73" s="11"/>
      <c r="C73" s="9" t="s">
        <v>62</v>
      </c>
      <c r="D73" s="10" t="s">
        <v>13</v>
      </c>
      <c r="E73" s="10">
        <v>75</v>
      </c>
      <c r="F73" s="10" t="s">
        <v>108</v>
      </c>
      <c r="G73" s="10">
        <v>35</v>
      </c>
      <c r="H73" s="10" t="s">
        <v>22</v>
      </c>
      <c r="I73" s="11">
        <v>75</v>
      </c>
      <c r="J73" s="12">
        <v>65</v>
      </c>
      <c r="K73" s="13"/>
      <c r="M73" t="e" cm="1">
        <f t="array" ref="M73">SUM(MWFifteenB52557101316192225283134374071016192225[[#This Row],[Mon]:[Sun]]/7)</f>
        <v>#VALUE!</v>
      </c>
      <c r="N73" t="e">
        <f>MWFifteenB52557101316192225283134374071016192225[[#This Row],[Mileage]]-M73</f>
        <v>#VALUE!</v>
      </c>
    </row>
    <row r="74" spans="1:14" ht="21" customHeight="1">
      <c r="A74" s="37" t="s">
        <v>96</v>
      </c>
      <c r="B74" s="11"/>
      <c r="C74" s="9">
        <v>45</v>
      </c>
      <c r="D74" s="10" t="s">
        <v>13</v>
      </c>
      <c r="E74" s="10">
        <v>40</v>
      </c>
      <c r="F74" s="10" t="s">
        <v>32</v>
      </c>
      <c r="G74" s="10">
        <v>30</v>
      </c>
      <c r="H74" s="10" t="s">
        <v>22</v>
      </c>
      <c r="I74" s="11">
        <v>45</v>
      </c>
      <c r="J74" s="12">
        <v>45</v>
      </c>
      <c r="K74" s="13"/>
      <c r="M74" t="e" cm="1">
        <f t="array" ref="M74">SUM(MWFifteenB52557101316192225283134374071016192225[[#This Row],[Mon]:[Sun]]/7)</f>
        <v>#VALUE!</v>
      </c>
      <c r="N74" t="e">
        <f>MWFifteenB52557101316192225283134374071016192225[[#This Row],[Mileage]]-M74</f>
        <v>#VALUE!</v>
      </c>
    </row>
    <row r="75" spans="1:14" ht="21" customHeight="1">
      <c r="A75" s="15" t="s">
        <v>97</v>
      </c>
      <c r="B75" s="11"/>
      <c r="C75" s="9" t="s">
        <v>106</v>
      </c>
      <c r="D75" s="10" t="s">
        <v>13</v>
      </c>
      <c r="E75" s="10">
        <v>80</v>
      </c>
      <c r="F75" s="10" t="s">
        <v>105</v>
      </c>
      <c r="G75" s="10">
        <v>40</v>
      </c>
      <c r="H75" s="10" t="s">
        <v>22</v>
      </c>
      <c r="I75" s="11">
        <v>85</v>
      </c>
      <c r="J75" s="12">
        <v>70</v>
      </c>
      <c r="K75" s="13"/>
      <c r="M75" t="e" cm="1">
        <f t="array" ref="M75">SUM(MWFifteenB52557101316192225283134374071016192225[[#This Row],[Mon]:[Sun]]/7)</f>
        <v>#VALUE!</v>
      </c>
      <c r="N75" t="e">
        <f>MWFifteenB52557101316192225283134374071016192225[[#This Row],[Mileage]]-M75</f>
        <v>#VALUE!</v>
      </c>
    </row>
    <row r="76" spans="1:14" ht="21" customHeight="1">
      <c r="A76" s="15" t="s">
        <v>98</v>
      </c>
      <c r="B76" s="38"/>
      <c r="C76" s="9">
        <v>75</v>
      </c>
      <c r="D76" s="10" t="s">
        <v>13</v>
      </c>
      <c r="E76" s="10">
        <v>65</v>
      </c>
      <c r="F76" s="10" t="s">
        <v>109</v>
      </c>
      <c r="G76" s="10">
        <v>30</v>
      </c>
      <c r="H76" s="10" t="s">
        <v>22</v>
      </c>
      <c r="I76" s="11">
        <v>70</v>
      </c>
      <c r="J76" s="12">
        <v>60</v>
      </c>
      <c r="K76" s="13"/>
      <c r="M76" t="e" cm="1">
        <f t="array" ref="M76">SUM(MWFifteenB52557101316192225283134374071016192225[[#This Row],[Mon]:[Sun]]/7)</f>
        <v>#VALUE!</v>
      </c>
      <c r="N76" t="e">
        <f>MWFifteenB52557101316192225283134374071016192225[[#This Row],[Mileage]]-M76</f>
        <v>#VALUE!</v>
      </c>
    </row>
    <row r="77" spans="1:14" ht="21" customHeight="1">
      <c r="A77" s="7" t="s">
        <v>99</v>
      </c>
      <c r="B77" s="11"/>
      <c r="C77" s="9">
        <v>45</v>
      </c>
      <c r="D77" s="10" t="s">
        <v>13</v>
      </c>
      <c r="E77" s="10">
        <v>40</v>
      </c>
      <c r="F77" s="10" t="s">
        <v>18</v>
      </c>
      <c r="G77" s="10" t="s">
        <v>13</v>
      </c>
      <c r="H77" s="10">
        <v>35</v>
      </c>
      <c r="I77" s="11">
        <v>45</v>
      </c>
      <c r="J77" s="12">
        <v>45</v>
      </c>
      <c r="K77" s="13" t="s">
        <v>15</v>
      </c>
      <c r="M77" t="e" cm="1">
        <f t="array" ref="M77">SUM(MWFifteenB52557101316192225283134374071016192225[[#This Row],[Mon]:[Sun]]/7)</f>
        <v>#VALUE!</v>
      </c>
      <c r="N77" t="e">
        <f>MWFifteenB52557101316192225283134374071016192225[[#This Row],[Mileage]]-M77</f>
        <v>#VALUE!</v>
      </c>
    </row>
    <row r="78" spans="1:14" ht="21" customHeight="1">
      <c r="A78" s="7" t="s">
        <v>100</v>
      </c>
      <c r="B78" s="8"/>
      <c r="C78" s="9">
        <v>75</v>
      </c>
      <c r="D78" s="10" t="s">
        <v>13</v>
      </c>
      <c r="E78" s="10">
        <v>65</v>
      </c>
      <c r="F78" s="10" t="s">
        <v>109</v>
      </c>
      <c r="G78" s="10">
        <v>30</v>
      </c>
      <c r="H78" s="10" t="s">
        <v>22</v>
      </c>
      <c r="I78" s="11">
        <v>70</v>
      </c>
      <c r="J78" s="12">
        <v>60</v>
      </c>
      <c r="K78" s="13"/>
      <c r="M78" t="e" cm="1">
        <f t="array" ref="M78">SUM(MWFifteenB52557101316192225283134374071016192225[[#This Row],[Mon]:[Sun]]/7)</f>
        <v>#VALUE!</v>
      </c>
      <c r="N78" t="e">
        <f>MWFifteenB52557101316192225283134374071016192225[[#This Row],[Mileage]]-M78</f>
        <v>#VALUE!</v>
      </c>
    </row>
    <row r="79" spans="1:14" ht="21" customHeight="1">
      <c r="A79" s="15" t="s">
        <v>101</v>
      </c>
      <c r="B79" s="8"/>
      <c r="C79" s="9">
        <v>55</v>
      </c>
      <c r="D79" s="10" t="s">
        <v>13</v>
      </c>
      <c r="E79" s="10">
        <v>50</v>
      </c>
      <c r="F79" s="10" t="s">
        <v>104</v>
      </c>
      <c r="G79" s="10">
        <v>30</v>
      </c>
      <c r="H79" s="10" t="s">
        <v>22</v>
      </c>
      <c r="I79" s="10">
        <v>50</v>
      </c>
      <c r="J79" s="12">
        <v>50</v>
      </c>
      <c r="K79" s="13"/>
      <c r="M79" t="e" cm="1">
        <f t="array" ref="M79">SUM(MWFifteenB52557101316192225283134374071016192225[[#This Row],[Mon]:[Sun]]/7)</f>
        <v>#VALUE!</v>
      </c>
      <c r="N79" t="e">
        <f>MWFifteenB52557101316192225283134374071016192225[[#This Row],[Mileage]]-M79</f>
        <v>#VALUE!</v>
      </c>
    </row>
    <row r="80" spans="1:14" ht="34.5" customHeight="1">
      <c r="A80" s="105" t="s">
        <v>46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312" priority="1" operator="notEqual">
      <formula>0</formula>
    </cfRule>
  </conditionalFormatting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8335-04C7-4BB0-9066-5E37464D769F}">
  <dimension ref="A1:Q83"/>
  <sheetViews>
    <sheetView topLeftCell="A53" zoomScale="85" zoomScaleNormal="85" workbookViewId="0">
      <selection activeCell="C77" sqref="C77:I77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115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 t="s">
        <v>36</v>
      </c>
      <c r="H2" s="10">
        <v>25</v>
      </c>
      <c r="I2" s="10">
        <v>65</v>
      </c>
      <c r="J2" s="12">
        <v>35</v>
      </c>
      <c r="K2" s="13" t="s">
        <v>15</v>
      </c>
      <c r="M2">
        <f>SUM(WWFifteen5053581114172023262932353858141720[[#This Row],[Mon]:[Sun]])/8</f>
        <v>14.375</v>
      </c>
      <c r="N2">
        <f>WWFifteen5053581114172023262932353858141720[[#This Row],[Mileage]]-M2</f>
        <v>20.625</v>
      </c>
    </row>
    <row r="3" spans="1:17" ht="21" customHeight="1">
      <c r="A3" s="7" t="s">
        <v>16</v>
      </c>
      <c r="B3" s="8"/>
      <c r="C3" s="9">
        <v>50</v>
      </c>
      <c r="D3" s="10" t="s">
        <v>13</v>
      </c>
      <c r="E3" s="10">
        <v>40</v>
      </c>
      <c r="F3" s="10" t="s">
        <v>18</v>
      </c>
      <c r="G3" s="10" t="s">
        <v>22</v>
      </c>
      <c r="H3" s="10">
        <v>40</v>
      </c>
      <c r="I3" s="10">
        <v>80</v>
      </c>
      <c r="J3" s="12">
        <v>45</v>
      </c>
      <c r="K3" s="13"/>
      <c r="M3">
        <f>SUM(WWFifteen5053581114172023262932353858141720[[#This Row],[Mon]:[Sun]])/8</f>
        <v>26.25</v>
      </c>
      <c r="N3">
        <f>WWFifteen5053581114172023262932353858141720[[#This Row],[Mileage]]-M3</f>
        <v>18.75</v>
      </c>
    </row>
    <row r="4" spans="1:17" ht="21" customHeight="1">
      <c r="A4" s="7" t="s">
        <v>17</v>
      </c>
      <c r="B4" s="8" t="s">
        <v>12</v>
      </c>
      <c r="C4" s="9">
        <v>60</v>
      </c>
      <c r="D4" s="10" t="s">
        <v>13</v>
      </c>
      <c r="E4" s="10">
        <v>50</v>
      </c>
      <c r="F4" s="10" t="s">
        <v>18</v>
      </c>
      <c r="G4" s="10" t="s">
        <v>13</v>
      </c>
      <c r="H4" s="10">
        <v>50</v>
      </c>
      <c r="I4" s="10">
        <v>90</v>
      </c>
      <c r="J4" s="12">
        <v>50</v>
      </c>
      <c r="K4" s="13"/>
      <c r="M4">
        <f>SUM(WWFifteen5053581114172023262932353858141720[[#This Row],[Mon]:[Sun]])/8</f>
        <v>31.25</v>
      </c>
      <c r="N4">
        <f>WWFifteen5053581114172023262932353858141720[[#This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18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SUM(WWFifteen5053581114172023262932353858141720[[#This Row],[Mon]:[Sun]])/8</f>
        <v>36.25</v>
      </c>
      <c r="N5">
        <f>WWFifteen5053581114172023262932353858141720[[#This Row],[Mileage]]-M5</f>
        <v>18.75</v>
      </c>
    </row>
    <row r="6" spans="1:17" ht="21" customHeight="1">
      <c r="A6" s="15" t="s">
        <v>21</v>
      </c>
      <c r="B6" s="8" t="s">
        <v>12</v>
      </c>
      <c r="C6" s="9">
        <v>70</v>
      </c>
      <c r="D6" s="10" t="s">
        <v>13</v>
      </c>
      <c r="E6" s="10">
        <v>60</v>
      </c>
      <c r="F6" s="10" t="s">
        <v>18</v>
      </c>
      <c r="G6" s="10" t="s">
        <v>22</v>
      </c>
      <c r="H6" s="10">
        <v>60</v>
      </c>
      <c r="I6" s="10">
        <v>100</v>
      </c>
      <c r="J6" s="12">
        <v>55</v>
      </c>
      <c r="K6" s="18"/>
      <c r="M6">
        <f>SUM(WWFifteen5053581114172023262932353858141720[[#This Row],[Mon]:[Sun]])/8</f>
        <v>36.25</v>
      </c>
      <c r="N6">
        <f>WWFifteen5053581114172023262932353858141720[[#This Row],[Mileage]]-M6</f>
        <v>18.75</v>
      </c>
    </row>
    <row r="7" spans="1:17" ht="21" customHeight="1">
      <c r="A7" s="16" t="s">
        <v>23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18</v>
      </c>
      <c r="G7" s="10" t="s">
        <v>22</v>
      </c>
      <c r="H7" s="10">
        <v>60</v>
      </c>
      <c r="I7" s="10">
        <v>100</v>
      </c>
      <c r="J7" s="12">
        <v>55</v>
      </c>
      <c r="K7" s="18"/>
      <c r="M7">
        <f>SUM(WWFifteen5053581114172023262932353858141720[[#This Row],[Mon]:[Sun]])/8</f>
        <v>36.25</v>
      </c>
      <c r="N7">
        <f>WWFifteen5053581114172023262932353858141720[[#This Row],[Mileage]]-M7</f>
        <v>18.75</v>
      </c>
    </row>
    <row r="8" spans="1:17" ht="21" customHeight="1">
      <c r="A8" s="15" t="s">
        <v>24</v>
      </c>
      <c r="B8" s="8"/>
      <c r="C8" s="9">
        <v>60</v>
      </c>
      <c r="D8" s="10" t="s">
        <v>13</v>
      </c>
      <c r="E8" s="10">
        <v>50</v>
      </c>
      <c r="F8" s="10" t="s">
        <v>18</v>
      </c>
      <c r="G8" s="10" t="s">
        <v>22</v>
      </c>
      <c r="H8" s="10">
        <v>50</v>
      </c>
      <c r="I8" s="10">
        <v>90</v>
      </c>
      <c r="J8" s="12">
        <v>50</v>
      </c>
      <c r="K8" s="17"/>
      <c r="M8">
        <f>SUM(WWFifteen5053581114172023262932353858141720[[#This Row],[Mon]:[Sun]])/8</f>
        <v>31.25</v>
      </c>
      <c r="N8">
        <f>WWFifteen5053581114172023262932353858141720[[#This Row],[Mileage]]-M8</f>
        <v>18.75</v>
      </c>
    </row>
    <row r="9" spans="1:17" ht="21" customHeight="1">
      <c r="A9" s="16" t="s">
        <v>25</v>
      </c>
      <c r="B9" s="8"/>
      <c r="C9" s="9">
        <v>50</v>
      </c>
      <c r="D9" s="10" t="s">
        <v>13</v>
      </c>
      <c r="E9" s="10">
        <v>40</v>
      </c>
      <c r="F9" s="10" t="s">
        <v>18</v>
      </c>
      <c r="G9" s="10" t="s">
        <v>22</v>
      </c>
      <c r="H9" s="10">
        <v>40</v>
      </c>
      <c r="I9" s="10">
        <v>80</v>
      </c>
      <c r="J9" s="12">
        <v>45</v>
      </c>
      <c r="K9" s="18"/>
      <c r="M9">
        <f>SUM(WWFifteen5053581114172023262932353858141720[[#This Row],[Mon]:[Sun]])/8</f>
        <v>26.25</v>
      </c>
      <c r="N9">
        <f>WWFifteen5053581114172023262932353858141720[[#This Row],[Mileage]]-M9</f>
        <v>18.75</v>
      </c>
    </row>
    <row r="10" spans="1:17" ht="21" customHeight="1">
      <c r="A10" s="16" t="s">
        <v>26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18</v>
      </c>
      <c r="G10" s="10" t="s">
        <v>22</v>
      </c>
      <c r="H10" s="10">
        <v>60</v>
      </c>
      <c r="I10" s="10">
        <v>100</v>
      </c>
      <c r="J10" s="12">
        <v>55</v>
      </c>
      <c r="K10" s="18"/>
      <c r="M10">
        <f>SUM(WWFifteen5053581114172023262932353858141720[[#This Row],[Mon]:[Sun]])/8</f>
        <v>36.25</v>
      </c>
      <c r="N10">
        <f>WWFifteen5053581114172023262932353858141720[[#This Row],[Mileage]]-M10</f>
        <v>18.75</v>
      </c>
    </row>
    <row r="11" spans="1:17" ht="21" customHeight="1">
      <c r="A11" s="19" t="s">
        <v>27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18</v>
      </c>
      <c r="G11" s="10" t="s">
        <v>13</v>
      </c>
      <c r="H11" s="10">
        <v>60</v>
      </c>
      <c r="I11" s="10">
        <v>100</v>
      </c>
      <c r="J11" s="12">
        <v>55</v>
      </c>
      <c r="K11" s="18"/>
      <c r="M11">
        <f>SUM(WWFifteen5053581114172023262932353858141720[[#This Row],[Mon]:[Sun]])/8</f>
        <v>36.25</v>
      </c>
      <c r="N11">
        <f>WWFifteen5053581114172023262932353858141720[[#This Row],[Mileage]]-M11</f>
        <v>18.75</v>
      </c>
    </row>
    <row r="12" spans="1:17" ht="21" customHeight="1">
      <c r="A12" s="15" t="s">
        <v>28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91</v>
      </c>
      <c r="G12" s="10" t="s">
        <v>13</v>
      </c>
      <c r="H12" s="10">
        <v>25</v>
      </c>
      <c r="I12" s="10">
        <v>75</v>
      </c>
      <c r="J12" s="12">
        <v>40</v>
      </c>
      <c r="K12" s="13" t="s">
        <v>15</v>
      </c>
      <c r="M12">
        <f>SUM(WWFifteen5053581114172023262932353858141720[[#This Row],[Mon]:[Sun]])/8</f>
        <v>21.875</v>
      </c>
      <c r="N12">
        <f>WWFifteen5053581114172023262932353858141720[[#This Row],[Mileage]]-M12</f>
        <v>18.125</v>
      </c>
    </row>
    <row r="13" spans="1:17" ht="21" customHeight="1">
      <c r="A13" s="15" t="s">
        <v>29</v>
      </c>
      <c r="B13" s="8"/>
      <c r="C13" s="9">
        <v>45</v>
      </c>
      <c r="D13" s="10" t="s">
        <v>13</v>
      </c>
      <c r="E13" s="10">
        <v>30</v>
      </c>
      <c r="F13" s="10" t="s">
        <v>91</v>
      </c>
      <c r="G13" s="10" t="s">
        <v>22</v>
      </c>
      <c r="H13" s="10">
        <v>25</v>
      </c>
      <c r="I13" s="10">
        <v>75</v>
      </c>
      <c r="J13" s="12">
        <v>40</v>
      </c>
      <c r="K13" s="18"/>
      <c r="M13">
        <f>SUM(WWFifteen5053581114172023262932353858141720[[#This Row],[Mon]:[Sun]])/8</f>
        <v>21.875</v>
      </c>
      <c r="N13">
        <f>WWFifteen5053581114172023262932353858141720[[#This Row],[Mileage]]-M13</f>
        <v>18.125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91</v>
      </c>
      <c r="G14" s="10" t="s">
        <v>22</v>
      </c>
      <c r="H14" s="10">
        <v>25</v>
      </c>
      <c r="I14" s="10">
        <v>75</v>
      </c>
      <c r="J14" s="12">
        <v>40</v>
      </c>
      <c r="K14" s="18"/>
      <c r="M14">
        <f>SUM(WWFifteen5053581114172023262932353858141720[[#This Row],[Mon]:[Sun]])/8</f>
        <v>21.875</v>
      </c>
      <c r="N14">
        <f>WWFifteen5053581114172023262932353858141720[[#This Row],[Mileage]]-M14</f>
        <v>18.125</v>
      </c>
    </row>
    <row r="15" spans="1:17" ht="21" customHeight="1">
      <c r="A15" s="20" t="s">
        <v>33</v>
      </c>
      <c r="B15" s="8"/>
      <c r="C15" s="9">
        <v>45</v>
      </c>
      <c r="D15" s="10" t="s">
        <v>13</v>
      </c>
      <c r="E15" s="10">
        <v>30</v>
      </c>
      <c r="F15" s="10" t="s">
        <v>91</v>
      </c>
      <c r="G15" s="10" t="s">
        <v>22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SUM(WWFifteen5053581114172023262932353858141720[[#This Row],[Mon]:[Sun]])/8</f>
        <v>21.875</v>
      </c>
      <c r="N15">
        <f>WWFifteen5053581114172023262932353858141720[[#This Row],[Mileage]]-M15</f>
        <v>18.125</v>
      </c>
    </row>
    <row r="16" spans="1:17" ht="21" customHeight="1">
      <c r="A16" s="16" t="s">
        <v>34</v>
      </c>
      <c r="B16" s="8" t="s">
        <v>12</v>
      </c>
      <c r="C16" s="9">
        <v>60</v>
      </c>
      <c r="D16" s="10" t="s">
        <v>13</v>
      </c>
      <c r="E16" s="10">
        <v>50</v>
      </c>
      <c r="F16" s="10" t="s">
        <v>18</v>
      </c>
      <c r="G16" s="10" t="s">
        <v>22</v>
      </c>
      <c r="H16" s="10">
        <v>50</v>
      </c>
      <c r="I16" s="10">
        <v>90</v>
      </c>
      <c r="J16" s="12">
        <v>50</v>
      </c>
      <c r="K16" s="13"/>
      <c r="M16">
        <f>SUM(WWFifteen5053581114172023262932353858141720[[#This Row],[Mon]:[Sun]])/8</f>
        <v>31.25</v>
      </c>
      <c r="N16">
        <f>WWFifteen5053581114172023262932353858141720[[#This Row],[Mileage]]-M16</f>
        <v>18.75</v>
      </c>
    </row>
    <row r="17" spans="1:14" ht="21" customHeight="1">
      <c r="A17" s="20" t="s">
        <v>35</v>
      </c>
      <c r="B17" s="8"/>
      <c r="C17" s="9">
        <v>45</v>
      </c>
      <c r="D17" s="10" t="s">
        <v>13</v>
      </c>
      <c r="E17" s="10">
        <v>30</v>
      </c>
      <c r="F17" s="10" t="s">
        <v>91</v>
      </c>
      <c r="G17" s="10" t="s">
        <v>22</v>
      </c>
      <c r="H17" s="10">
        <v>25</v>
      </c>
      <c r="I17" s="10">
        <v>75</v>
      </c>
      <c r="J17" s="12">
        <v>40</v>
      </c>
      <c r="K17" s="13"/>
      <c r="M17">
        <f>SUM(WWFifteen5053581114172023262932353858141720[[#This Row],[Mon]:[Sun]])/8</f>
        <v>21.875</v>
      </c>
      <c r="N17">
        <f>WWFifteen5053581114172023262932353858141720[[#This Row],[Mileage]]-M17</f>
        <v>18.125</v>
      </c>
    </row>
    <row r="18" spans="1:14" ht="21" customHeight="1">
      <c r="A18" s="7" t="s">
        <v>37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18</v>
      </c>
      <c r="G18" s="10" t="s">
        <v>22</v>
      </c>
      <c r="H18" s="10">
        <v>40</v>
      </c>
      <c r="I18" s="10">
        <v>80</v>
      </c>
      <c r="J18" s="12">
        <v>45</v>
      </c>
      <c r="K18" s="13"/>
      <c r="M18">
        <f>SUM(WWFifteen5053581114172023262932353858141720[[#This Row],[Mon]:[Sun]])/8</f>
        <v>26.25</v>
      </c>
      <c r="N18">
        <f>WWFifteen5053581114172023262932353858141720[[#This Row],[Mileage]]-M18</f>
        <v>18.75</v>
      </c>
    </row>
    <row r="19" spans="1:14" ht="21" customHeight="1">
      <c r="A19" s="21" t="s">
        <v>38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18</v>
      </c>
      <c r="G19" s="10" t="s">
        <v>22</v>
      </c>
      <c r="H19" s="10">
        <v>50</v>
      </c>
      <c r="I19" s="10">
        <v>90</v>
      </c>
      <c r="J19" s="12">
        <v>50</v>
      </c>
      <c r="K19" s="13"/>
      <c r="M19">
        <f>SUM(WWFifteen5053581114172023262932353858141720[[#This Row],[Mon]:[Sun]])/8</f>
        <v>31.25</v>
      </c>
      <c r="N19">
        <f>WWFifteen5053581114172023262932353858141720[[#This Row],[Mileage]]-M19</f>
        <v>18.75</v>
      </c>
    </row>
    <row r="20" spans="1:14" ht="21" customHeight="1">
      <c r="A20" s="7" t="s">
        <v>39</v>
      </c>
      <c r="B20" s="8"/>
      <c r="C20" s="9">
        <v>70</v>
      </c>
      <c r="D20" s="10" t="s">
        <v>13</v>
      </c>
      <c r="E20" s="10">
        <v>60</v>
      </c>
      <c r="F20" s="10" t="s">
        <v>18</v>
      </c>
      <c r="G20" s="10" t="s">
        <v>22</v>
      </c>
      <c r="H20" s="10">
        <v>60</v>
      </c>
      <c r="I20" s="10">
        <v>100</v>
      </c>
      <c r="J20" s="12">
        <v>55</v>
      </c>
      <c r="K20" s="13"/>
      <c r="M20">
        <f>SUM(WWFifteen5053581114172023262932353858141720[[#This Row],[Mon]:[Sun]])/8</f>
        <v>36.25</v>
      </c>
      <c r="N20">
        <f>WWFifteen5053581114172023262932353858141720[[#This Row],[Mileage]]-M20</f>
        <v>18.75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SUM(WWFifteen5053581114172023262932353858141720[[#This Row],[Mon]:[Sun]])/8</f>
        <v>18.75</v>
      </c>
      <c r="N21">
        <f>WWFifteen5053581114172023262932353858141720[[#This Row],[Mileage]]-M21</f>
        <v>16.25</v>
      </c>
    </row>
    <row r="22" spans="1:14" ht="21" customHeight="1">
      <c r="A22" s="19" t="s">
        <v>41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18</v>
      </c>
      <c r="G22" s="10" t="s">
        <v>22</v>
      </c>
      <c r="H22" s="10">
        <v>40</v>
      </c>
      <c r="I22" s="10">
        <v>80</v>
      </c>
      <c r="J22" s="12">
        <v>45</v>
      </c>
      <c r="K22" s="13"/>
      <c r="M22">
        <f>SUM(WWFifteen5053581114172023262932353858141720[[#This Row],[Mon]:[Sun]])/8</f>
        <v>26.25</v>
      </c>
      <c r="N22">
        <f>WWFifteen5053581114172023262932353858141720[[#This Row],[Mileage]]-M22</f>
        <v>18.75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30</v>
      </c>
      <c r="F23" s="10" t="s">
        <v>91</v>
      </c>
      <c r="G23" s="10" t="s">
        <v>22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SUM(WWFifteen5053581114172023262932353858141720[[#This Row],[Mon]:[Sun]])/8</f>
        <v>21.875</v>
      </c>
      <c r="N23">
        <f>WWFifteen5053581114172023262932353858141720[[#This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32</v>
      </c>
      <c r="D24" s="10" t="s">
        <v>13</v>
      </c>
      <c r="E24" s="10">
        <v>25</v>
      </c>
      <c r="F24" s="10" t="s">
        <v>14</v>
      </c>
      <c r="G24" s="10" t="s">
        <v>22</v>
      </c>
      <c r="H24" s="10">
        <v>25</v>
      </c>
      <c r="I24" s="10" t="s">
        <v>44</v>
      </c>
      <c r="J24" s="12">
        <v>35</v>
      </c>
      <c r="K24" s="13"/>
      <c r="M24">
        <f>SUM(WWFifteen5053581114172023262932353858141720[[#This Row],[Mon]:[Sun]])/8</f>
        <v>6.25</v>
      </c>
      <c r="N24">
        <f>WWFifteen5053581114172023262932353858141720[[#This Row],[Mileage]]-M24</f>
        <v>28.75</v>
      </c>
    </row>
    <row r="25" spans="1:14" ht="21" customHeight="1">
      <c r="A25" s="24" t="s">
        <v>45</v>
      </c>
      <c r="B25" s="25"/>
      <c r="C25" s="9">
        <v>45</v>
      </c>
      <c r="D25" s="10" t="s">
        <v>13</v>
      </c>
      <c r="E25" s="10">
        <v>30</v>
      </c>
      <c r="F25" s="10" t="s">
        <v>91</v>
      </c>
      <c r="G25" s="10" t="s">
        <v>22</v>
      </c>
      <c r="H25" s="10">
        <v>25</v>
      </c>
      <c r="I25" s="10">
        <v>75</v>
      </c>
      <c r="J25" s="12">
        <v>40</v>
      </c>
      <c r="K25" s="13"/>
      <c r="M25">
        <f>SUM(WWFifteen5053581114172023262932353858141720[[#This Row],[Mon]:[Sun]])/8</f>
        <v>21.875</v>
      </c>
      <c r="N25">
        <f>WWFifteen5053581114172023262932353858141720[[#This Row],[Mileage]]-M25</f>
        <v>18.125</v>
      </c>
    </row>
    <row r="26" spans="1:14" ht="39.6" customHeight="1">
      <c r="A26" s="105" t="s">
        <v>116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115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50</v>
      </c>
      <c r="D28" s="10" t="s">
        <v>13</v>
      </c>
      <c r="E28" s="10">
        <v>35</v>
      </c>
      <c r="F28" s="10">
        <v>30</v>
      </c>
      <c r="G28" s="10" t="s">
        <v>22</v>
      </c>
      <c r="H28" s="10">
        <v>35</v>
      </c>
      <c r="I28" s="10">
        <v>80</v>
      </c>
      <c r="J28" s="30">
        <v>50</v>
      </c>
      <c r="K28" s="13"/>
      <c r="M28">
        <f>SUM(MWFifteenA5154691215182124273033363969151821[[#This Row],[Mon]:[Sun]])/7</f>
        <v>32.857142857142854</v>
      </c>
      <c r="N28">
        <f>MWFifteenA5154691215182124273033363969151821[[#This Row],[Mileage]]-M28</f>
        <v>17.142857142857146</v>
      </c>
    </row>
    <row r="29" spans="1:14" ht="21" customHeight="1">
      <c r="A29" s="7" t="s">
        <v>48</v>
      </c>
      <c r="B29" s="11" t="s">
        <v>20</v>
      </c>
      <c r="C29" s="9">
        <v>65</v>
      </c>
      <c r="D29" s="10" t="s">
        <v>13</v>
      </c>
      <c r="E29" s="10">
        <v>55</v>
      </c>
      <c r="F29" s="10">
        <v>30</v>
      </c>
      <c r="G29" s="10" t="s">
        <v>22</v>
      </c>
      <c r="H29" s="10">
        <v>55</v>
      </c>
      <c r="I29" s="11">
        <v>95</v>
      </c>
      <c r="J29" s="12">
        <v>60</v>
      </c>
      <c r="K29" s="13"/>
      <c r="M29">
        <f>SUM(MWFifteenA5154691215182124273033363969151821[[#This Row],[Mon]:[Sun]])/7</f>
        <v>42.857142857142854</v>
      </c>
      <c r="N29">
        <f>MWFifteenA5154691215182124273033363969151821[[#This Row],[Mileage]]-M29</f>
        <v>17.142857142857146</v>
      </c>
    </row>
    <row r="30" spans="1:14" ht="21" customHeight="1">
      <c r="A30" s="21" t="s">
        <v>49</v>
      </c>
      <c r="B30" s="8"/>
      <c r="C30" s="9" t="s">
        <v>62</v>
      </c>
      <c r="D30" s="10" t="s">
        <v>13</v>
      </c>
      <c r="E30" s="10">
        <v>75</v>
      </c>
      <c r="F30" s="10">
        <v>35</v>
      </c>
      <c r="G30" s="10" t="s">
        <v>22</v>
      </c>
      <c r="H30" s="10">
        <v>70</v>
      </c>
      <c r="I30" s="11">
        <v>110</v>
      </c>
      <c r="J30" s="12">
        <v>70</v>
      </c>
      <c r="K30" s="13"/>
      <c r="M30">
        <f>SUM(MWFifteenA5154691215182124273033363969151821[[#This Row],[Mon]:[Sun]])/7</f>
        <v>41.428571428571431</v>
      </c>
      <c r="N30">
        <f>MWFifteenA5154691215182124273033363969151821[[#This Row],[Mileage]]-M30</f>
        <v>28.571428571428569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>
        <v>30</v>
      </c>
      <c r="G31" s="10" t="s">
        <v>22</v>
      </c>
      <c r="H31" s="10">
        <v>55</v>
      </c>
      <c r="I31" s="11">
        <v>95</v>
      </c>
      <c r="J31" s="12">
        <v>60</v>
      </c>
      <c r="K31" s="13"/>
      <c r="M31">
        <f>SUM(MWFifteenA5154691215182124273033363969151821[[#This Row],[Mon]:[Sun]])/7</f>
        <v>42.857142857142854</v>
      </c>
      <c r="N31">
        <f>MWFifteenA5154691215182124273033363969151821[[#This Row],[Mileage]]-M31</f>
        <v>17.142857142857146</v>
      </c>
    </row>
    <row r="32" spans="1:14" ht="21" customHeight="1">
      <c r="A32" s="7" t="s">
        <v>51</v>
      </c>
      <c r="B32" s="8"/>
      <c r="C32" s="9" t="s">
        <v>62</v>
      </c>
      <c r="D32" s="10" t="s">
        <v>13</v>
      </c>
      <c r="E32" s="10">
        <v>75</v>
      </c>
      <c r="F32" s="10">
        <v>35</v>
      </c>
      <c r="G32" s="10" t="s">
        <v>22</v>
      </c>
      <c r="H32" s="10">
        <v>70</v>
      </c>
      <c r="I32" s="11">
        <v>110</v>
      </c>
      <c r="J32" s="12">
        <v>70</v>
      </c>
      <c r="K32" s="18"/>
      <c r="M32">
        <f>SUM(MWFifteenA5154691215182124273033363969151821[[#This Row],[Mon]:[Sun]])/7</f>
        <v>41.428571428571431</v>
      </c>
      <c r="N32">
        <f>MWFifteenA5154691215182124273033363969151821[[#This Row],[Mileage]]-M32</f>
        <v>28.571428571428569</v>
      </c>
    </row>
    <row r="33" spans="1:14" ht="21" customHeight="1">
      <c r="A33" s="21" t="s">
        <v>52</v>
      </c>
      <c r="B33" s="8">
        <v>2</v>
      </c>
      <c r="C33" s="9" t="s">
        <v>59</v>
      </c>
      <c r="D33" s="10" t="s">
        <v>13</v>
      </c>
      <c r="E33" s="10">
        <v>50</v>
      </c>
      <c r="F33" s="10" t="s">
        <v>18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SUM(MWFifteenA5154691215182124273033363969151821[[#This Row],[Mon]:[Sun]])/7</f>
        <v>25.714285714285715</v>
      </c>
      <c r="N33">
        <f>MWFifteenA5154691215182124273033363969151821[[#This Row],[Mileage]]-M33</f>
        <v>29.285714285714285</v>
      </c>
    </row>
    <row r="34" spans="1:14" ht="21" customHeight="1">
      <c r="A34" s="7" t="s">
        <v>54</v>
      </c>
      <c r="B34" s="8"/>
      <c r="C34" s="9" t="s">
        <v>62</v>
      </c>
      <c r="D34" s="10" t="s">
        <v>13</v>
      </c>
      <c r="E34" s="10">
        <v>75</v>
      </c>
      <c r="F34" s="10">
        <v>35</v>
      </c>
      <c r="G34" s="10" t="s">
        <v>22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SUM(MWFifteenA5154691215182124273033363969151821[[#This Row],[Mon]:[Sun]])/7</f>
        <v>41.428571428571431</v>
      </c>
      <c r="N34">
        <f>MWFifteenA5154691215182124273033363969151821[[#This Row],[Mileage]]-M34</f>
        <v>28.571428571428569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22</v>
      </c>
      <c r="H35" s="10">
        <v>55</v>
      </c>
      <c r="I35" s="11">
        <v>95</v>
      </c>
      <c r="J35" s="12">
        <v>60</v>
      </c>
      <c r="K35" s="13"/>
      <c r="M35">
        <f>SUM(MWFifteenA5154691215182124273033363969151821[[#This Row],[Mon]:[Sun]])/7</f>
        <v>42.857142857142854</v>
      </c>
      <c r="N35">
        <f>MWFifteenA5154691215182124273033363969151821[[#This Row],[Mileage]]-M35</f>
        <v>17.142857142857146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30</v>
      </c>
      <c r="G36" s="10" t="s">
        <v>22</v>
      </c>
      <c r="H36" s="10">
        <v>60</v>
      </c>
      <c r="I36" s="11">
        <v>105</v>
      </c>
      <c r="J36" s="12">
        <v>65</v>
      </c>
      <c r="K36" s="13"/>
      <c r="M36">
        <f>SUM(MWFifteenA5154691215182124273033363969151821[[#This Row],[Mon]:[Sun]])/7</f>
        <v>47.857142857142854</v>
      </c>
      <c r="N36">
        <f>MWFifteenA5154691215182124273033363969151821[[#This Row],[Mileage]]-M36</f>
        <v>17.142857142857146</v>
      </c>
    </row>
    <row r="37" spans="1:14" ht="21" customHeight="1">
      <c r="A37" s="14" t="s">
        <v>57</v>
      </c>
      <c r="B37" s="8"/>
      <c r="C37" s="9" t="s">
        <v>62</v>
      </c>
      <c r="D37" s="10" t="s">
        <v>13</v>
      </c>
      <c r="E37" s="10">
        <v>75</v>
      </c>
      <c r="F37" s="10">
        <v>35</v>
      </c>
      <c r="G37" s="10" t="s">
        <v>22</v>
      </c>
      <c r="H37" s="10">
        <v>70</v>
      </c>
      <c r="I37" s="11">
        <v>110</v>
      </c>
      <c r="J37" s="12">
        <v>70</v>
      </c>
      <c r="K37" s="13"/>
      <c r="M37">
        <f>SUM(MWFifteenA5154691215182124273033363969151821[[#This Row],[Mon]:[Sun]])/7</f>
        <v>41.428571428571431</v>
      </c>
      <c r="N37">
        <f>MWFifteenA5154691215182124273033363969151821[[#This Row],[Mileage]]-M37</f>
        <v>28.571428571428569</v>
      </c>
    </row>
    <row r="38" spans="1:14" ht="21" customHeight="1">
      <c r="A38" s="7" t="s">
        <v>58</v>
      </c>
      <c r="B38" s="8">
        <v>2</v>
      </c>
      <c r="C38" s="9" t="s">
        <v>59</v>
      </c>
      <c r="D38" s="10" t="s">
        <v>13</v>
      </c>
      <c r="E38" s="10">
        <v>50</v>
      </c>
      <c r="F38" s="10" t="s">
        <v>18</v>
      </c>
      <c r="G38" s="10" t="s">
        <v>22</v>
      </c>
      <c r="H38" s="10">
        <v>45</v>
      </c>
      <c r="I38" s="11">
        <v>85</v>
      </c>
      <c r="J38" s="12">
        <v>55</v>
      </c>
      <c r="K38" s="13"/>
      <c r="M38">
        <f>SUM(MWFifteenA5154691215182124273033363969151821[[#This Row],[Mon]:[Sun]])/7</f>
        <v>25.714285714285715</v>
      </c>
      <c r="N38">
        <f>MWFifteenA5154691215182124273033363969151821[[#This Row],[Mileage]]-M38</f>
        <v>29.285714285714285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>
        <v>30</v>
      </c>
      <c r="G39" s="10" t="s">
        <v>22</v>
      </c>
      <c r="H39" s="10">
        <v>55</v>
      </c>
      <c r="I39" s="11">
        <v>95</v>
      </c>
      <c r="J39" s="12">
        <v>60</v>
      </c>
      <c r="K39" s="13" t="s">
        <v>15</v>
      </c>
      <c r="M39">
        <f>SUM(MWFifteenA5154691215182124273033363969151821[[#This Row],[Mon]:[Sun]])/7</f>
        <v>42.857142857142854</v>
      </c>
      <c r="N39">
        <f>MWFifteenA5154691215182124273033363969151821[[#This Row],[Mileage]]-M39</f>
        <v>17.142857142857146</v>
      </c>
    </row>
    <row r="40" spans="1:14" ht="21" customHeight="1">
      <c r="A40" s="32" t="s">
        <v>61</v>
      </c>
      <c r="B40" s="33"/>
      <c r="C40" s="9" t="s">
        <v>106</v>
      </c>
      <c r="D40" s="10" t="s">
        <v>13</v>
      </c>
      <c r="E40" s="10">
        <v>80</v>
      </c>
      <c r="F40" s="10">
        <v>40</v>
      </c>
      <c r="G40" s="10" t="s">
        <v>22</v>
      </c>
      <c r="H40" s="10">
        <v>75</v>
      </c>
      <c r="I40" s="11">
        <v>120</v>
      </c>
      <c r="J40" s="12">
        <v>75</v>
      </c>
      <c r="K40" s="13"/>
      <c r="M40">
        <f>SUM(MWFifteenA5154691215182124273033363969151821[[#This Row],[Mon]:[Sun]])/7</f>
        <v>45</v>
      </c>
      <c r="N40">
        <f>MWFifteenA5154691215182124273033363969151821[[#This Row],[Mileage]]-M40</f>
        <v>30</v>
      </c>
    </row>
    <row r="41" spans="1:14" ht="21" customHeight="1">
      <c r="A41" s="34" t="s">
        <v>63</v>
      </c>
      <c r="B41" s="11" t="s">
        <v>20</v>
      </c>
      <c r="C41" s="9">
        <v>75</v>
      </c>
      <c r="D41" s="10" t="s">
        <v>13</v>
      </c>
      <c r="E41" s="10">
        <v>65</v>
      </c>
      <c r="F41" s="10">
        <v>30</v>
      </c>
      <c r="G41" s="10" t="s">
        <v>13</v>
      </c>
      <c r="H41" s="10">
        <v>60</v>
      </c>
      <c r="I41" s="11">
        <v>105</v>
      </c>
      <c r="J41" s="12">
        <v>65</v>
      </c>
      <c r="K41" s="13"/>
      <c r="M41">
        <f>SUM(MWFifteenA5154691215182124273033363969151821[[#This Row],[Mon]:[Sun]])/7</f>
        <v>47.857142857142854</v>
      </c>
      <c r="N41">
        <f>MWFifteenA5154691215182124273033363969151821[[#This Row],[Mileage]]-M41</f>
        <v>17.142857142857146</v>
      </c>
    </row>
    <row r="42" spans="1:14" ht="21" customHeight="1">
      <c r="A42" s="7" t="s">
        <v>64</v>
      </c>
      <c r="B42" s="11"/>
      <c r="C42" s="9" t="s">
        <v>62</v>
      </c>
      <c r="D42" s="10" t="s">
        <v>13</v>
      </c>
      <c r="E42" s="10">
        <v>75</v>
      </c>
      <c r="F42" s="10">
        <v>35</v>
      </c>
      <c r="G42" s="10" t="s">
        <v>22</v>
      </c>
      <c r="H42" s="10">
        <v>70</v>
      </c>
      <c r="I42" s="11">
        <v>110</v>
      </c>
      <c r="J42" s="12">
        <v>70</v>
      </c>
      <c r="K42" s="13"/>
      <c r="M42">
        <f>SUM(MWFifteenA5154691215182124273033363969151821[[#This Row],[Mon]:[Sun]])/7</f>
        <v>41.428571428571431</v>
      </c>
      <c r="N42">
        <f>MWFifteenA5154691215182124273033363969151821[[#This Row],[Mileage]]-M42</f>
        <v>28.571428571428569</v>
      </c>
    </row>
    <row r="43" spans="1:14" ht="21" customHeight="1">
      <c r="A43" s="16" t="s">
        <v>65</v>
      </c>
      <c r="B43" s="11"/>
      <c r="C43" s="9" t="s">
        <v>62</v>
      </c>
      <c r="D43" s="10" t="s">
        <v>13</v>
      </c>
      <c r="E43" s="10">
        <v>75</v>
      </c>
      <c r="F43" s="10">
        <v>35</v>
      </c>
      <c r="G43" s="10" t="s">
        <v>36</v>
      </c>
      <c r="H43" s="10">
        <v>70</v>
      </c>
      <c r="I43" s="11">
        <v>110</v>
      </c>
      <c r="J43" s="12">
        <v>70</v>
      </c>
      <c r="K43" s="13"/>
      <c r="M43">
        <f>SUM(MWFifteenA5154691215182124273033363969151821[[#This Row],[Mon]:[Sun]])/7</f>
        <v>41.428571428571431</v>
      </c>
      <c r="N43">
        <f>MWFifteenA5154691215182124273033363969151821[[#This Row],[Mileage]]-M43</f>
        <v>28.571428571428569</v>
      </c>
    </row>
    <row r="44" spans="1:14" ht="21" customHeight="1">
      <c r="A44" s="15" t="s">
        <v>66</v>
      </c>
      <c r="B44" s="11"/>
      <c r="C44" s="9" t="s">
        <v>62</v>
      </c>
      <c r="D44" s="10" t="s">
        <v>13</v>
      </c>
      <c r="E44" s="10">
        <v>75</v>
      </c>
      <c r="F44" s="10">
        <v>35</v>
      </c>
      <c r="G44" s="10" t="s">
        <v>22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SUM(MWFifteenA5154691215182124273033363969151821[[#This Row],[Mon]:[Sun]])/7</f>
        <v>41.428571428571431</v>
      </c>
      <c r="N44">
        <f>MWFifteenA5154691215182124273033363969151821[[#This Row],[Mileage]]-M44</f>
        <v>28.571428571428569</v>
      </c>
    </row>
    <row r="45" spans="1:14" ht="21" customHeight="1">
      <c r="A45" s="7" t="s">
        <v>67</v>
      </c>
      <c r="B45" s="11"/>
      <c r="C45" s="9" t="s">
        <v>106</v>
      </c>
      <c r="D45" s="10" t="s">
        <v>13</v>
      </c>
      <c r="E45" s="10">
        <v>80</v>
      </c>
      <c r="F45" s="10">
        <v>40</v>
      </c>
      <c r="G45" s="10" t="s">
        <v>22</v>
      </c>
      <c r="H45" s="10">
        <v>75</v>
      </c>
      <c r="I45" s="11">
        <v>120</v>
      </c>
      <c r="J45" s="12">
        <v>75</v>
      </c>
      <c r="K45" s="13"/>
      <c r="M45">
        <f>SUM(MWFifteenA5154691215182124273033363969151821[[#This Row],[Mon]:[Sun]])/7</f>
        <v>45</v>
      </c>
      <c r="N45">
        <f>MWFifteenA5154691215182124273033363969151821[[#This Row],[Mileage]]-M45</f>
        <v>30</v>
      </c>
    </row>
    <row r="46" spans="1:14" ht="21" customHeight="1">
      <c r="A46" s="7" t="s">
        <v>68</v>
      </c>
      <c r="B46" s="11"/>
      <c r="C46" s="9">
        <v>65</v>
      </c>
      <c r="D46" s="10" t="s">
        <v>13</v>
      </c>
      <c r="E46" s="10">
        <v>55</v>
      </c>
      <c r="F46" s="10">
        <v>30</v>
      </c>
      <c r="G46" s="10" t="s">
        <v>22</v>
      </c>
      <c r="H46" s="10">
        <v>55</v>
      </c>
      <c r="I46" s="11">
        <v>95</v>
      </c>
      <c r="J46" s="12">
        <v>60</v>
      </c>
      <c r="K46" s="13"/>
      <c r="M46">
        <f>SUM(MWFifteenA5154691215182124273033363969151821[[#This Row],[Mon]:[Sun]])/7</f>
        <v>42.857142857142854</v>
      </c>
      <c r="N46">
        <f>MWFifteenA5154691215182124273033363969151821[[#This Row],[Mileage]]-M46</f>
        <v>17.142857142857146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>
        <v>30</v>
      </c>
      <c r="G47" s="10" t="s">
        <v>22</v>
      </c>
      <c r="H47" s="10">
        <v>55</v>
      </c>
      <c r="I47" s="11">
        <v>95</v>
      </c>
      <c r="J47" s="12">
        <v>60</v>
      </c>
      <c r="K47" s="13"/>
      <c r="M47">
        <f>SUM(MWFifteenA5154691215182124273033363969151821[[#This Row],[Mon]:[Sun]])/7</f>
        <v>42.857142857142854</v>
      </c>
      <c r="N47">
        <f>MWFifteenA5154691215182124273033363969151821[[#This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18</v>
      </c>
      <c r="G48" s="10" t="s">
        <v>22</v>
      </c>
      <c r="H48" s="10">
        <v>60</v>
      </c>
      <c r="I48" s="11">
        <v>105</v>
      </c>
      <c r="J48" s="12">
        <v>65</v>
      </c>
      <c r="K48" s="13"/>
      <c r="M48">
        <f>SUM(MWFifteenA5154691215182124273033363969151821[[#This Row],[Mon]:[Sun]])/7</f>
        <v>43.571428571428569</v>
      </c>
      <c r="N48">
        <f>MWFifteenA5154691215182124273033363969151821[[#This Row],[Mileage]]-M48</f>
        <v>21.428571428571431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>
        <v>30</v>
      </c>
      <c r="G49" s="10" t="s">
        <v>22</v>
      </c>
      <c r="H49" s="10">
        <v>55</v>
      </c>
      <c r="I49" s="11">
        <v>95</v>
      </c>
      <c r="J49" s="12">
        <v>60</v>
      </c>
      <c r="K49" s="13"/>
      <c r="M49">
        <f>SUM(MWFifteenA5154691215182124273033363969151821[[#This Row],[Mon]:[Sun]])/7</f>
        <v>42.857142857142854</v>
      </c>
      <c r="N49">
        <f>MWFifteenA5154691215182124273033363969151821[[#This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55</v>
      </c>
      <c r="D50" s="10" t="s">
        <v>13</v>
      </c>
      <c r="E50" s="10">
        <v>50</v>
      </c>
      <c r="F50" s="10" t="s">
        <v>18</v>
      </c>
      <c r="G50" s="10" t="s">
        <v>22</v>
      </c>
      <c r="H50" s="10">
        <v>45</v>
      </c>
      <c r="I50" s="11">
        <v>85</v>
      </c>
      <c r="J50" s="12">
        <v>55</v>
      </c>
      <c r="K50" s="13"/>
      <c r="M50">
        <f>SUM(MWFifteenA5154691215182124273033363969151821[[#This Row],[Mon]:[Sun]])/7</f>
        <v>33.571428571428569</v>
      </c>
      <c r="N50">
        <f>MWFifteenA5154691215182124273033363969151821[[#This Row],[Mileage]]-M50</f>
        <v>21.428571428571431</v>
      </c>
    </row>
    <row r="51" spans="1:14" ht="21" customHeight="1">
      <c r="A51" s="15" t="s">
        <v>73</v>
      </c>
      <c r="B51" s="8"/>
      <c r="C51" s="9" t="s">
        <v>62</v>
      </c>
      <c r="D51" s="10" t="s">
        <v>13</v>
      </c>
      <c r="E51" s="10">
        <v>75</v>
      </c>
      <c r="F51" s="10">
        <v>35</v>
      </c>
      <c r="G51" s="10" t="s">
        <v>22</v>
      </c>
      <c r="H51" s="10">
        <v>70</v>
      </c>
      <c r="I51" s="11">
        <v>110</v>
      </c>
      <c r="J51" s="12">
        <v>70</v>
      </c>
      <c r="K51" s="13"/>
      <c r="M51">
        <f>SUM(MWFifteenA5154691215182124273033363969151821[[#This Row],[Mon]:[Sun]])/7</f>
        <v>41.428571428571431</v>
      </c>
      <c r="N51">
        <f>MWFifteenA5154691215182124273033363969151821[[#This Row],[Mileage]]-M51</f>
        <v>28.571428571428569</v>
      </c>
    </row>
    <row r="52" spans="1:14" ht="21" customHeight="1">
      <c r="A52" s="7" t="s">
        <v>74</v>
      </c>
      <c r="B52" s="8" t="s">
        <v>20</v>
      </c>
      <c r="C52" s="9" t="s">
        <v>62</v>
      </c>
      <c r="D52" s="10" t="s">
        <v>13</v>
      </c>
      <c r="E52" s="10">
        <v>75</v>
      </c>
      <c r="F52" s="10">
        <v>35</v>
      </c>
      <c r="G52" s="10" t="s">
        <v>22</v>
      </c>
      <c r="H52" s="10">
        <v>70</v>
      </c>
      <c r="I52" s="11">
        <v>110</v>
      </c>
      <c r="J52" s="12">
        <v>70</v>
      </c>
      <c r="K52" s="13"/>
      <c r="M52">
        <f>SUM(MWFifteenA5154691215182124273033363969151821[[#This Row],[Mon]:[Sun]])/7</f>
        <v>41.428571428571431</v>
      </c>
      <c r="N52">
        <f>MWFifteenA5154691215182124273033363969151821[[#This Row],[Mileage]]-M52</f>
        <v>28.571428571428569</v>
      </c>
    </row>
    <row r="53" spans="1:14" ht="36" customHeight="1">
      <c r="A53" s="105" t="s">
        <v>116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115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62</v>
      </c>
      <c r="D55" s="10" t="s">
        <v>13</v>
      </c>
      <c r="E55" s="10">
        <v>75</v>
      </c>
      <c r="F55" s="10">
        <v>35</v>
      </c>
      <c r="G55" s="10" t="s">
        <v>22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SUM(MWFifteenB525571013161922252831343740710161922[[#This Row],[Mon]:[Sun]]/7)</f>
        <v>#VALUE!</v>
      </c>
      <c r="N55" t="e">
        <f>MWFifteenB525571013161922252831343740710161922[[#This Row],[Mileage]]-M55</f>
        <v>#VALUE!</v>
      </c>
    </row>
    <row r="56" spans="1:14" ht="21" customHeight="1">
      <c r="A56" s="21" t="s">
        <v>76</v>
      </c>
      <c r="B56" s="8"/>
      <c r="C56" s="9">
        <v>75</v>
      </c>
      <c r="D56" s="10" t="s">
        <v>13</v>
      </c>
      <c r="E56" s="10">
        <v>65</v>
      </c>
      <c r="F56" s="10">
        <v>30</v>
      </c>
      <c r="G56" s="10" t="s">
        <v>22</v>
      </c>
      <c r="H56" s="10">
        <v>60</v>
      </c>
      <c r="I56" s="11">
        <v>105</v>
      </c>
      <c r="J56" s="12">
        <v>65</v>
      </c>
      <c r="K56" s="13" t="s">
        <v>15</v>
      </c>
      <c r="M56" t="e" cm="1">
        <f t="array" ref="M56">SUM(MWFifteenB525571013161922252831343740710161922[[#This Row],[Mon]:[Sun]]/7)</f>
        <v>#VALUE!</v>
      </c>
      <c r="N56" t="e">
        <f>MWFifteenB525571013161922252831343740710161922[[#This Row],[Mileage]]-M56</f>
        <v>#VALUE!</v>
      </c>
    </row>
    <row r="57" spans="1:14" ht="21" customHeight="1">
      <c r="A57" s="14" t="s">
        <v>77</v>
      </c>
      <c r="B57" s="35"/>
      <c r="C57" s="9" t="s">
        <v>106</v>
      </c>
      <c r="D57" s="10" t="s">
        <v>13</v>
      </c>
      <c r="E57" s="10">
        <v>80</v>
      </c>
      <c r="F57" s="10">
        <v>40</v>
      </c>
      <c r="G57" s="10" t="s">
        <v>13</v>
      </c>
      <c r="H57" s="10">
        <v>75</v>
      </c>
      <c r="I57" s="11">
        <v>120</v>
      </c>
      <c r="J57" s="12">
        <v>75</v>
      </c>
      <c r="K57" s="13"/>
      <c r="M57" t="e" cm="1">
        <f t="array" ref="M57">SUM(MWFifteenB525571013161922252831343740710161922[[#This Row],[Mon]:[Sun]]/7)</f>
        <v>#VALUE!</v>
      </c>
      <c r="N57" t="e">
        <f>MWFifteenB525571013161922252831343740710161922[[#This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>
        <v>30</v>
      </c>
      <c r="G58" s="10" t="s">
        <v>22</v>
      </c>
      <c r="H58" s="10">
        <v>55</v>
      </c>
      <c r="I58" s="11">
        <v>95</v>
      </c>
      <c r="J58" s="12">
        <v>60</v>
      </c>
      <c r="K58" s="13"/>
      <c r="M58" t="e" cm="1">
        <f t="array" ref="M58">SUM(MWFifteenB525571013161922252831343740710161922[[#This Row],[Mon]:[Sun]]/7)</f>
        <v>#VALUE!</v>
      </c>
      <c r="N58" t="e">
        <f>MWFifteenB525571013161922252831343740710161922[[#This Row],[Mileage]]-M58</f>
        <v>#VALUE!</v>
      </c>
    </row>
    <row r="59" spans="1:14" ht="21" customHeight="1">
      <c r="A59" s="7" t="s">
        <v>79</v>
      </c>
      <c r="B59" s="8">
        <v>2</v>
      </c>
      <c r="C59" s="9" t="s">
        <v>59</v>
      </c>
      <c r="D59" s="10" t="s">
        <v>13</v>
      </c>
      <c r="E59" s="10">
        <v>50</v>
      </c>
      <c r="F59" s="10" t="s">
        <v>18</v>
      </c>
      <c r="G59" s="10" t="s">
        <v>22</v>
      </c>
      <c r="H59" s="10">
        <v>45</v>
      </c>
      <c r="I59" s="11">
        <v>85</v>
      </c>
      <c r="J59" s="12">
        <v>55</v>
      </c>
      <c r="K59" s="13"/>
      <c r="M59" t="e" cm="1">
        <f t="array" ref="M59">SUM(MWFifteenB525571013161922252831343740710161922[[#This Row],[Mon]:[Sun]]/7)</f>
        <v>#VALUE!</v>
      </c>
      <c r="N59" t="e">
        <f>MWFifteenB525571013161922252831343740710161922[[#This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>
        <v>30</v>
      </c>
      <c r="G60" s="10" t="s">
        <v>22</v>
      </c>
      <c r="H60" s="10">
        <v>55</v>
      </c>
      <c r="I60" s="11">
        <v>95</v>
      </c>
      <c r="J60" s="12">
        <v>60</v>
      </c>
      <c r="K60" s="13"/>
      <c r="M60" t="e" cm="1">
        <f t="array" ref="M60">SUM(MWFifteenB525571013161922252831343740710161922[[#This Row],[Mon]:[Sun]]/7)</f>
        <v>#VALUE!</v>
      </c>
      <c r="N60" t="e">
        <f>MWFifteenB525571013161922252831343740710161922[[#This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22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SUM(MWFifteenB525571013161922252831343740710161922[[#This Row],[Mon]:[Sun]]/7)</f>
        <v>#VALUE!</v>
      </c>
      <c r="N61" t="e">
        <f>MWFifteenB525571013161922252831343740710161922[[#This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15</v>
      </c>
      <c r="M62" t="e" cm="1">
        <f t="array" ref="M62">SUM(MWFifteenB525571013161922252831343740710161922[[#This Row],[Mon]:[Sun]]/7)</f>
        <v>#VALUE!</v>
      </c>
      <c r="N62" t="e">
        <f>MWFifteenB525571013161922252831343740710161922[[#This Row],[Mileage]]-M62</f>
        <v>#VALUE!</v>
      </c>
    </row>
    <row r="63" spans="1:14" ht="21" customHeight="1">
      <c r="A63" s="7" t="s">
        <v>84</v>
      </c>
      <c r="B63" s="11"/>
      <c r="C63" s="9" t="s">
        <v>106</v>
      </c>
      <c r="D63" s="10" t="s">
        <v>13</v>
      </c>
      <c r="E63" s="10">
        <v>80</v>
      </c>
      <c r="F63" s="10">
        <v>40</v>
      </c>
      <c r="G63" s="10" t="s">
        <v>22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SUM(MWFifteenB525571013161922252831343740710161922[[#This Row],[Mon]:[Sun]]/7)</f>
        <v>#VALUE!</v>
      </c>
      <c r="N63" t="e">
        <f>MWFifteenB525571013161922252831343740710161922[[#This Row],[Mileage]]-M63</f>
        <v>#VALUE!</v>
      </c>
    </row>
    <row r="64" spans="1:14" ht="21" customHeight="1">
      <c r="A64" s="19" t="s">
        <v>85</v>
      </c>
      <c r="B64" s="11"/>
      <c r="C64" s="9" t="s">
        <v>106</v>
      </c>
      <c r="D64" s="10" t="s">
        <v>13</v>
      </c>
      <c r="E64" s="10">
        <v>80</v>
      </c>
      <c r="F64" s="10">
        <v>40</v>
      </c>
      <c r="G64" s="10" t="s">
        <v>22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SUM(MWFifteenB525571013161922252831343740710161922[[#This Row],[Mon]:[Sun]]/7)</f>
        <v>#VALUE!</v>
      </c>
      <c r="N64" t="e">
        <f>MWFifteenB525571013161922252831343740710161922[[#This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30</v>
      </c>
      <c r="G65" s="10" t="s">
        <v>13</v>
      </c>
      <c r="H65" s="10">
        <v>60</v>
      </c>
      <c r="I65" s="11">
        <v>105</v>
      </c>
      <c r="J65" s="12">
        <v>65</v>
      </c>
      <c r="K65" s="13"/>
      <c r="M65" t="e" cm="1">
        <f t="array" ref="M65">SUM(MWFifteenB525571013161922252831343740710161922[[#This Row],[Mon]:[Sun]]/7)</f>
        <v>#VALUE!</v>
      </c>
      <c r="N65" t="e">
        <f>MWFifteenB525571013161922252831343740710161922[[#This Row],[Mileage]]-M65</f>
        <v>#VALUE!</v>
      </c>
    </row>
    <row r="66" spans="1:14" ht="21" customHeight="1">
      <c r="A66" s="16" t="s">
        <v>87</v>
      </c>
      <c r="B66" s="11"/>
      <c r="C66" s="9" t="s">
        <v>106</v>
      </c>
      <c r="D66" s="10" t="s">
        <v>13</v>
      </c>
      <c r="E66" s="10">
        <v>80</v>
      </c>
      <c r="F66" s="10">
        <v>40</v>
      </c>
      <c r="G66" s="10" t="s">
        <v>22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SUM(MWFifteenB525571013161922252831343740710161922[[#This Row],[Mon]:[Sun]]/7)</f>
        <v>#VALUE!</v>
      </c>
      <c r="N66" t="e">
        <f>MWFifteenB525571013161922252831343740710161922[[#This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22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SUM(MWFifteenB525571013161922252831343740710161922[[#This Row],[Mon]:[Sun]]/7)</f>
        <v>#VALUE!</v>
      </c>
      <c r="N67" t="e">
        <f>MWFifteenB525571013161922252831343740710161922[[#This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22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SUM(MWFifteenB525571013161922252831343740710161922[[#This Row],[Mon]:[Sun]]/7)</f>
        <v>#VALUE!</v>
      </c>
      <c r="N68" t="e">
        <f>MWFifteenB525571013161922252831343740710161922[[#This Row],[Mileage]]-M68</f>
        <v>#VALUE!</v>
      </c>
    </row>
    <row r="69" spans="1:14" ht="21" customHeight="1">
      <c r="A69" s="7" t="s">
        <v>90</v>
      </c>
      <c r="B69" s="11"/>
      <c r="C69" s="9">
        <v>55</v>
      </c>
      <c r="D69" s="10" t="s">
        <v>13</v>
      </c>
      <c r="E69" s="10">
        <v>50</v>
      </c>
      <c r="F69" s="10">
        <v>30</v>
      </c>
      <c r="G69" s="10" t="s">
        <v>22</v>
      </c>
      <c r="H69" s="10">
        <v>45</v>
      </c>
      <c r="I69" s="11">
        <v>85</v>
      </c>
      <c r="J69" s="12">
        <v>55</v>
      </c>
      <c r="K69" s="13"/>
      <c r="M69" t="e" cm="1">
        <f t="array" ref="M69">SUM(MWFifteenB525571013161922252831343740710161922[[#This Row],[Mon]:[Sun]]/7)</f>
        <v>#VALUE!</v>
      </c>
      <c r="N69" t="e">
        <f>MWFifteenB525571013161922252831343740710161922[[#This Row],[Mileage]]-M69</f>
        <v>#VALUE!</v>
      </c>
    </row>
    <row r="70" spans="1:14" ht="21" customHeight="1">
      <c r="A70" s="16" t="s">
        <v>92</v>
      </c>
      <c r="B70" s="11"/>
      <c r="C70" s="9" t="s">
        <v>106</v>
      </c>
      <c r="D70" s="10" t="s">
        <v>13</v>
      </c>
      <c r="E70" s="10">
        <v>80</v>
      </c>
      <c r="F70" s="10">
        <v>40</v>
      </c>
      <c r="G70" s="10" t="s">
        <v>22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SUM(MWFifteenB525571013161922252831343740710161922[[#This Row],[Mon]:[Sun]]/7)</f>
        <v>#VALUE!</v>
      </c>
      <c r="N70" t="e">
        <f>MWFifteenB525571013161922252831343740710161922[[#This Row],[Mileage]]-M70</f>
        <v>#VALUE!</v>
      </c>
    </row>
    <row r="71" spans="1:14" ht="21" customHeight="1">
      <c r="A71" s="21" t="s">
        <v>93</v>
      </c>
      <c r="B71" s="11"/>
      <c r="C71" s="9">
        <v>75</v>
      </c>
      <c r="D71" s="10" t="s">
        <v>13</v>
      </c>
      <c r="E71" s="10">
        <v>65</v>
      </c>
      <c r="F71" s="10">
        <v>30</v>
      </c>
      <c r="G71" s="10" t="s">
        <v>13</v>
      </c>
      <c r="H71" s="10">
        <v>60</v>
      </c>
      <c r="I71" s="11">
        <v>105</v>
      </c>
      <c r="J71" s="12">
        <v>65</v>
      </c>
      <c r="K71" s="13"/>
      <c r="M71" t="e" cm="1">
        <f t="array" ref="M71">SUM(MWFifteenB525571013161922252831343740710161922[[#This Row],[Mon]:[Sun]]/7)</f>
        <v>#VALUE!</v>
      </c>
      <c r="N71" t="e">
        <f>MWFifteenB525571013161922252831343740710161922[[#This Row],[Mileage]]-M71</f>
        <v>#VALUE!</v>
      </c>
    </row>
    <row r="72" spans="1:14" ht="21" customHeight="1">
      <c r="A72" s="7" t="s">
        <v>94</v>
      </c>
      <c r="B72" s="11"/>
      <c r="C72" s="9" t="s">
        <v>62</v>
      </c>
      <c r="D72" s="10" t="s">
        <v>13</v>
      </c>
      <c r="E72" s="10">
        <v>75</v>
      </c>
      <c r="F72" s="10">
        <v>35</v>
      </c>
      <c r="G72" s="10" t="s">
        <v>22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SUM(MWFifteenB525571013161922252831343740710161922[[#This Row],[Mon]:[Sun]]/7)</f>
        <v>#VALUE!</v>
      </c>
      <c r="N72" t="e">
        <f>MWFifteenB525571013161922252831343740710161922[[#This Row],[Mileage]]-M72</f>
        <v>#VALUE!</v>
      </c>
    </row>
    <row r="73" spans="1:14" ht="21" customHeight="1">
      <c r="A73" s="7" t="s">
        <v>95</v>
      </c>
      <c r="B73" s="11"/>
      <c r="C73" s="9" t="s">
        <v>62</v>
      </c>
      <c r="D73" s="10" t="s">
        <v>13</v>
      </c>
      <c r="E73" s="10">
        <v>75</v>
      </c>
      <c r="F73" s="10">
        <v>35</v>
      </c>
      <c r="G73" s="10" t="s">
        <v>13</v>
      </c>
      <c r="H73" s="10">
        <v>70</v>
      </c>
      <c r="I73" s="11">
        <v>110</v>
      </c>
      <c r="J73" s="12">
        <v>70</v>
      </c>
      <c r="K73" s="13"/>
      <c r="M73" t="e" cm="1">
        <f t="array" ref="M73">SUM(MWFifteenB525571013161922252831343740710161922[[#This Row],[Mon]:[Sun]]/7)</f>
        <v>#VALUE!</v>
      </c>
      <c r="N73" t="e">
        <f>MWFifteenB525571013161922252831343740710161922[[#This Row],[Mileage]]-M73</f>
        <v>#VALUE!</v>
      </c>
    </row>
    <row r="74" spans="1:14" ht="21" customHeight="1">
      <c r="A74" s="37" t="s">
        <v>96</v>
      </c>
      <c r="B74" s="11"/>
      <c r="C74" s="9">
        <v>55</v>
      </c>
      <c r="D74" s="10" t="s">
        <v>13</v>
      </c>
      <c r="E74" s="10">
        <v>50</v>
      </c>
      <c r="F74" s="10">
        <v>30</v>
      </c>
      <c r="G74" s="10" t="s">
        <v>22</v>
      </c>
      <c r="H74" s="10">
        <v>45</v>
      </c>
      <c r="I74" s="11">
        <v>85</v>
      </c>
      <c r="J74" s="12">
        <v>55</v>
      </c>
      <c r="K74" s="13"/>
      <c r="M74" t="e" cm="1">
        <f t="array" ref="M74">SUM(MWFifteenB525571013161922252831343740710161922[[#This Row],[Mon]:[Sun]]/7)</f>
        <v>#VALUE!</v>
      </c>
      <c r="N74" t="e">
        <f>MWFifteenB525571013161922252831343740710161922[[#This Row],[Mileage]]-M74</f>
        <v>#VALUE!</v>
      </c>
    </row>
    <row r="75" spans="1:14" ht="21" customHeight="1">
      <c r="A75" s="15" t="s">
        <v>97</v>
      </c>
      <c r="B75" s="11"/>
      <c r="C75" s="9" t="s">
        <v>106</v>
      </c>
      <c r="D75" s="10" t="s">
        <v>13</v>
      </c>
      <c r="E75" s="10">
        <v>80</v>
      </c>
      <c r="F75" s="10">
        <v>40</v>
      </c>
      <c r="G75" s="10" t="s">
        <v>13</v>
      </c>
      <c r="H75" s="10">
        <v>75</v>
      </c>
      <c r="I75" s="11">
        <v>120</v>
      </c>
      <c r="J75" s="12">
        <v>75</v>
      </c>
      <c r="K75" s="13"/>
      <c r="M75" t="e" cm="1">
        <f t="array" ref="M75">SUM(MWFifteenB525571013161922252831343740710161922[[#This Row],[Mon]:[Sun]]/7)</f>
        <v>#VALUE!</v>
      </c>
      <c r="N75" t="e">
        <f>MWFifteenB525571013161922252831343740710161922[[#This Row],[Mileage]]-M75</f>
        <v>#VALUE!</v>
      </c>
    </row>
    <row r="76" spans="1:14" ht="21" customHeight="1">
      <c r="A76" s="15" t="s">
        <v>98</v>
      </c>
      <c r="B76" s="38"/>
      <c r="C76" s="9">
        <v>75</v>
      </c>
      <c r="D76" s="10" t="s">
        <v>13</v>
      </c>
      <c r="E76" s="10">
        <v>65</v>
      </c>
      <c r="F76" s="10">
        <v>30</v>
      </c>
      <c r="G76" s="10" t="s">
        <v>22</v>
      </c>
      <c r="H76" s="10">
        <v>60</v>
      </c>
      <c r="I76" s="11">
        <v>105</v>
      </c>
      <c r="J76" s="12">
        <v>65</v>
      </c>
      <c r="K76" s="13" t="s">
        <v>15</v>
      </c>
      <c r="M76" t="e" cm="1">
        <f t="array" ref="M76">SUM(MWFifteenB525571013161922252831343740710161922[[#This Row],[Mon]:[Sun]]/7)</f>
        <v>#VALUE!</v>
      </c>
      <c r="N76" t="e">
        <f>MWFifteenB525571013161922252831343740710161922[[#This Row],[Mileage]]-M76</f>
        <v>#VALUE!</v>
      </c>
    </row>
    <row r="77" spans="1:14" ht="21" customHeight="1">
      <c r="A77" s="7" t="s">
        <v>99</v>
      </c>
      <c r="B77" s="11"/>
      <c r="C77" s="9">
        <v>50</v>
      </c>
      <c r="D77" s="10" t="s">
        <v>13</v>
      </c>
      <c r="E77" s="10">
        <v>35</v>
      </c>
      <c r="F77" s="10">
        <v>30</v>
      </c>
      <c r="G77" s="10" t="s">
        <v>22</v>
      </c>
      <c r="H77" s="10">
        <v>35</v>
      </c>
      <c r="I77" s="10">
        <v>80</v>
      </c>
      <c r="J77" s="12">
        <v>50</v>
      </c>
      <c r="K77" s="13" t="s">
        <v>15</v>
      </c>
      <c r="M77" t="e" cm="1">
        <f t="array" ref="M77">SUM(MWFifteenB525571013161922252831343740710161922[[#This Row],[Mon]:[Sun]]/7)</f>
        <v>#VALUE!</v>
      </c>
      <c r="N77" t="e">
        <f>MWFifteenB525571013161922252831343740710161922[[#This Row],[Mileage]]-M77</f>
        <v>#VALUE!</v>
      </c>
    </row>
    <row r="78" spans="1:14" ht="21" customHeight="1">
      <c r="A78" s="7" t="s">
        <v>100</v>
      </c>
      <c r="B78" s="8"/>
      <c r="C78" s="9">
        <v>75</v>
      </c>
      <c r="D78" s="10" t="s">
        <v>13</v>
      </c>
      <c r="E78" s="10">
        <v>65</v>
      </c>
      <c r="F78" s="10">
        <v>30</v>
      </c>
      <c r="G78" s="10" t="s">
        <v>22</v>
      </c>
      <c r="H78" s="10">
        <v>60</v>
      </c>
      <c r="I78" s="11">
        <v>105</v>
      </c>
      <c r="J78" s="12">
        <v>65</v>
      </c>
      <c r="K78" s="13"/>
      <c r="M78" t="e" cm="1">
        <f t="array" ref="M78">SUM(MWFifteenB525571013161922252831343740710161922[[#This Row],[Mon]:[Sun]]/7)</f>
        <v>#VALUE!</v>
      </c>
      <c r="N78" t="e">
        <f>MWFifteenB525571013161922252831343740710161922[[#This Row],[Mileage]]-M78</f>
        <v>#VALUE!</v>
      </c>
    </row>
    <row r="79" spans="1:14" ht="21" customHeight="1">
      <c r="A79" s="15" t="s">
        <v>101</v>
      </c>
      <c r="B79" s="8"/>
      <c r="C79" s="9">
        <v>55</v>
      </c>
      <c r="D79" s="10" t="s">
        <v>13</v>
      </c>
      <c r="E79" s="10">
        <v>50</v>
      </c>
      <c r="F79" s="10">
        <v>30</v>
      </c>
      <c r="G79" s="10" t="s">
        <v>22</v>
      </c>
      <c r="H79" s="10">
        <v>45</v>
      </c>
      <c r="I79" s="11">
        <v>85</v>
      </c>
      <c r="J79" s="12">
        <v>55</v>
      </c>
      <c r="K79" s="13"/>
      <c r="M79" t="e" cm="1">
        <f t="array" ref="M79">SUM(MWFifteenB525571013161922252831343740710161922[[#This Row],[Mon]:[Sun]]/7)</f>
        <v>#VALUE!</v>
      </c>
      <c r="N79" t="e">
        <f>MWFifteenB525571013161922252831343740710161922[[#This Row],[Mileage]]-M79</f>
        <v>#VALUE!</v>
      </c>
    </row>
    <row r="80" spans="1:14" ht="34.5" customHeight="1">
      <c r="A80" s="105" t="s">
        <v>116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27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4666-D62E-4514-B735-093BF3FD4DDD}">
  <dimension ref="A1:Q83"/>
  <sheetViews>
    <sheetView topLeftCell="A71" zoomScale="85" zoomScaleNormal="85" workbookViewId="0">
      <selection activeCell="C57" sqref="C57:I57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117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 t="s">
        <v>36</v>
      </c>
      <c r="H2" s="10">
        <v>25</v>
      </c>
      <c r="I2" s="10">
        <v>65</v>
      </c>
      <c r="J2" s="12">
        <v>35</v>
      </c>
      <c r="K2" s="13" t="s">
        <v>15</v>
      </c>
      <c r="M2">
        <f>SUM(WWFifteen50535811141720232629323538581417[[#This Row],[Mon]:[Sun]])/8</f>
        <v>14.375</v>
      </c>
      <c r="N2">
        <f>WWFifteen50535811141720232629323538581417[[#This Row],[Mileage]]-M2</f>
        <v>20.625</v>
      </c>
    </row>
    <row r="3" spans="1:17" ht="21" customHeight="1">
      <c r="A3" s="7" t="s">
        <v>16</v>
      </c>
      <c r="B3" s="8"/>
      <c r="C3" s="9">
        <v>45</v>
      </c>
      <c r="D3" s="10" t="s">
        <v>13</v>
      </c>
      <c r="E3" s="10">
        <v>30</v>
      </c>
      <c r="F3" s="10" t="s">
        <v>91</v>
      </c>
      <c r="G3" s="10" t="s">
        <v>22</v>
      </c>
      <c r="H3" s="10">
        <v>25</v>
      </c>
      <c r="I3" s="10">
        <v>75</v>
      </c>
      <c r="J3" s="12">
        <v>40</v>
      </c>
      <c r="K3" s="13"/>
      <c r="M3">
        <f>SUM(WWFifteen50535811141720232629323538581417[[#This Row],[Mon]:[Sun]])/8</f>
        <v>21.875</v>
      </c>
      <c r="N3">
        <f>WWFifteen50535811141720232629323538581417[[#This Row],[Mileage]]-M3</f>
        <v>18.125</v>
      </c>
    </row>
    <row r="4" spans="1:17" ht="21" customHeight="1">
      <c r="A4" s="7" t="s">
        <v>17</v>
      </c>
      <c r="B4" s="8" t="s">
        <v>12</v>
      </c>
      <c r="C4" s="9">
        <v>60</v>
      </c>
      <c r="D4" s="10" t="s">
        <v>13</v>
      </c>
      <c r="E4" s="10">
        <v>50</v>
      </c>
      <c r="F4" s="10" t="s">
        <v>18</v>
      </c>
      <c r="G4" s="10" t="s">
        <v>22</v>
      </c>
      <c r="H4" s="10">
        <v>50</v>
      </c>
      <c r="I4" s="10">
        <v>90</v>
      </c>
      <c r="J4" s="12">
        <v>50</v>
      </c>
      <c r="K4" s="13"/>
      <c r="M4">
        <f>SUM(WWFifteen50535811141720232629323538581417[[#This Row],[Mon]:[Sun]])/8</f>
        <v>31.25</v>
      </c>
      <c r="N4">
        <f>WWFifteen50535811141720232629323538581417[[#This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18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SUM(WWFifteen50535811141720232629323538581417[[#This Row],[Mon]:[Sun]])/8</f>
        <v>36.25</v>
      </c>
      <c r="N5">
        <f>WWFifteen50535811141720232629323538581417[[#This Row],[Mileage]]-M5</f>
        <v>18.75</v>
      </c>
    </row>
    <row r="6" spans="1:17" ht="21" customHeight="1">
      <c r="A6" s="15" t="s">
        <v>21</v>
      </c>
      <c r="B6" s="8" t="s">
        <v>12</v>
      </c>
      <c r="C6" s="9">
        <v>70</v>
      </c>
      <c r="D6" s="10" t="s">
        <v>13</v>
      </c>
      <c r="E6" s="10">
        <v>60</v>
      </c>
      <c r="F6" s="10" t="s">
        <v>18</v>
      </c>
      <c r="G6" s="10" t="s">
        <v>22</v>
      </c>
      <c r="H6" s="10">
        <v>60</v>
      </c>
      <c r="I6" s="10">
        <v>100</v>
      </c>
      <c r="J6" s="12">
        <v>55</v>
      </c>
      <c r="K6" s="18"/>
      <c r="M6">
        <f>SUM(WWFifteen50535811141720232629323538581417[[#This Row],[Mon]:[Sun]])/8</f>
        <v>36.25</v>
      </c>
      <c r="N6">
        <f>WWFifteen50535811141720232629323538581417[[#This Row],[Mileage]]-M6</f>
        <v>18.75</v>
      </c>
    </row>
    <row r="7" spans="1:17" ht="21" customHeight="1">
      <c r="A7" s="16" t="s">
        <v>23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18</v>
      </c>
      <c r="G7" s="10" t="s">
        <v>13</v>
      </c>
      <c r="H7" s="10">
        <v>60</v>
      </c>
      <c r="I7" s="10">
        <v>100</v>
      </c>
      <c r="J7" s="12">
        <v>55</v>
      </c>
      <c r="K7" s="18"/>
      <c r="M7">
        <f>SUM(WWFifteen50535811141720232629323538581417[[#This Row],[Mon]:[Sun]])/8</f>
        <v>36.25</v>
      </c>
      <c r="N7">
        <f>WWFifteen50535811141720232629323538581417[[#This Row],[Mileage]]-M7</f>
        <v>18.75</v>
      </c>
    </row>
    <row r="8" spans="1:17" ht="21" customHeight="1">
      <c r="A8" s="15" t="s">
        <v>24</v>
      </c>
      <c r="B8" s="8"/>
      <c r="C8" s="9">
        <v>60</v>
      </c>
      <c r="D8" s="10" t="s">
        <v>13</v>
      </c>
      <c r="E8" s="10">
        <v>50</v>
      </c>
      <c r="F8" s="10" t="s">
        <v>18</v>
      </c>
      <c r="G8" s="10" t="s">
        <v>22</v>
      </c>
      <c r="H8" s="10">
        <v>50</v>
      </c>
      <c r="I8" s="10">
        <v>90</v>
      </c>
      <c r="J8" s="12">
        <v>50</v>
      </c>
      <c r="K8" s="17"/>
      <c r="M8">
        <f>SUM(WWFifteen50535811141720232629323538581417[[#This Row],[Mon]:[Sun]])/8</f>
        <v>31.25</v>
      </c>
      <c r="N8">
        <f>WWFifteen50535811141720232629323538581417[[#This Row],[Mileage]]-M8</f>
        <v>18.75</v>
      </c>
    </row>
    <row r="9" spans="1:17" ht="21" customHeight="1">
      <c r="A9" s="16" t="s">
        <v>25</v>
      </c>
      <c r="B9" s="8"/>
      <c r="C9" s="9">
        <v>50</v>
      </c>
      <c r="D9" s="10" t="s">
        <v>13</v>
      </c>
      <c r="E9" s="10">
        <v>40</v>
      </c>
      <c r="F9" s="10" t="s">
        <v>18</v>
      </c>
      <c r="G9" s="10" t="s">
        <v>22</v>
      </c>
      <c r="H9" s="10">
        <v>40</v>
      </c>
      <c r="I9" s="10">
        <v>80</v>
      </c>
      <c r="J9" s="12">
        <v>45</v>
      </c>
      <c r="K9" s="18"/>
      <c r="M9">
        <f>SUM(WWFifteen50535811141720232629323538581417[[#This Row],[Mon]:[Sun]])/8</f>
        <v>26.25</v>
      </c>
      <c r="N9">
        <f>WWFifteen50535811141720232629323538581417[[#This Row],[Mileage]]-M9</f>
        <v>18.75</v>
      </c>
    </row>
    <row r="10" spans="1:17" ht="21" customHeight="1">
      <c r="A10" s="16" t="s">
        <v>26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18</v>
      </c>
      <c r="G10" s="10" t="s">
        <v>22</v>
      </c>
      <c r="H10" s="10">
        <v>60</v>
      </c>
      <c r="I10" s="10">
        <v>100</v>
      </c>
      <c r="J10" s="12">
        <v>55</v>
      </c>
      <c r="K10" s="18"/>
      <c r="M10">
        <f>SUM(WWFifteen50535811141720232629323538581417[[#This Row],[Mon]:[Sun]])/8</f>
        <v>36.25</v>
      </c>
      <c r="N10">
        <f>WWFifteen50535811141720232629323538581417[[#This Row],[Mileage]]-M10</f>
        <v>18.75</v>
      </c>
    </row>
    <row r="11" spans="1:17" ht="21" customHeight="1">
      <c r="A11" s="19" t="s">
        <v>27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18</v>
      </c>
      <c r="G11" s="10" t="s">
        <v>22</v>
      </c>
      <c r="H11" s="10">
        <v>60</v>
      </c>
      <c r="I11" s="10">
        <v>100</v>
      </c>
      <c r="J11" s="12">
        <v>55</v>
      </c>
      <c r="K11" s="18"/>
      <c r="M11">
        <f>SUM(WWFifteen50535811141720232629323538581417[[#This Row],[Mon]:[Sun]])/8</f>
        <v>36.25</v>
      </c>
      <c r="N11">
        <f>WWFifteen50535811141720232629323538581417[[#This Row],[Mileage]]-M11</f>
        <v>18.75</v>
      </c>
    </row>
    <row r="12" spans="1:17" ht="21" customHeight="1">
      <c r="A12" s="15" t="s">
        <v>28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91</v>
      </c>
      <c r="G12" s="10" t="s">
        <v>22</v>
      </c>
      <c r="H12" s="10">
        <v>25</v>
      </c>
      <c r="I12" s="10">
        <v>75</v>
      </c>
      <c r="J12" s="12">
        <v>40</v>
      </c>
      <c r="K12" s="13" t="s">
        <v>15</v>
      </c>
      <c r="M12">
        <f>SUM(WWFifteen50535811141720232629323538581417[[#This Row],[Mon]:[Sun]])/8</f>
        <v>21.875</v>
      </c>
      <c r="N12">
        <f>WWFifteen50535811141720232629323538581417[[#This Row],[Mileage]]-M12</f>
        <v>18.125</v>
      </c>
    </row>
    <row r="13" spans="1:17" ht="21" customHeight="1">
      <c r="A13" s="15" t="s">
        <v>29</v>
      </c>
      <c r="B13" s="8"/>
      <c r="C13" s="9">
        <v>45</v>
      </c>
      <c r="D13" s="10" t="s">
        <v>13</v>
      </c>
      <c r="E13" s="10">
        <v>30</v>
      </c>
      <c r="F13" s="10" t="s">
        <v>91</v>
      </c>
      <c r="G13" s="10" t="s">
        <v>22</v>
      </c>
      <c r="H13" s="10">
        <v>25</v>
      </c>
      <c r="I13" s="10">
        <v>75</v>
      </c>
      <c r="J13" s="12">
        <v>40</v>
      </c>
      <c r="K13" s="18"/>
      <c r="M13">
        <f>SUM(WWFifteen50535811141720232629323538581417[[#This Row],[Mon]:[Sun]])/8</f>
        <v>21.875</v>
      </c>
      <c r="N13">
        <f>WWFifteen50535811141720232629323538581417[[#This Row],[Mileage]]-M13</f>
        <v>18.125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91</v>
      </c>
      <c r="G14" s="10" t="s">
        <v>22</v>
      </c>
      <c r="H14" s="10">
        <v>25</v>
      </c>
      <c r="I14" s="10">
        <v>75</v>
      </c>
      <c r="J14" s="12">
        <v>40</v>
      </c>
      <c r="K14" s="18"/>
      <c r="M14">
        <f>SUM(WWFifteen50535811141720232629323538581417[[#This Row],[Mon]:[Sun]])/8</f>
        <v>21.875</v>
      </c>
      <c r="N14">
        <f>WWFifteen50535811141720232629323538581417[[#This Row],[Mileage]]-M14</f>
        <v>18.125</v>
      </c>
    </row>
    <row r="15" spans="1:17" ht="21" customHeight="1">
      <c r="A15" s="20" t="s">
        <v>33</v>
      </c>
      <c r="B15" s="8"/>
      <c r="C15" s="9">
        <v>50</v>
      </c>
      <c r="D15" s="10" t="s">
        <v>13</v>
      </c>
      <c r="E15" s="10">
        <v>40</v>
      </c>
      <c r="F15" s="10" t="s">
        <v>18</v>
      </c>
      <c r="G15" s="10" t="s">
        <v>22</v>
      </c>
      <c r="H15" s="10">
        <v>40</v>
      </c>
      <c r="I15" s="10">
        <v>80</v>
      </c>
      <c r="J15" s="12">
        <v>45</v>
      </c>
      <c r="K15" s="13"/>
      <c r="M15">
        <f>SUM(WWFifteen50535811141720232629323538581417[[#This Row],[Mon]:[Sun]])/8</f>
        <v>26.25</v>
      </c>
      <c r="N15">
        <f>WWFifteen50535811141720232629323538581417[[#This Row],[Mileage]]-M15</f>
        <v>18.75</v>
      </c>
    </row>
    <row r="16" spans="1:17" ht="21" customHeight="1">
      <c r="A16" s="16" t="s">
        <v>34</v>
      </c>
      <c r="B16" s="8" t="s">
        <v>12</v>
      </c>
      <c r="C16" s="9">
        <v>60</v>
      </c>
      <c r="D16" s="10" t="s">
        <v>13</v>
      </c>
      <c r="E16" s="10">
        <v>50</v>
      </c>
      <c r="F16" s="10" t="s">
        <v>18</v>
      </c>
      <c r="G16" s="10" t="s">
        <v>22</v>
      </c>
      <c r="H16" s="10">
        <v>50</v>
      </c>
      <c r="I16" s="10">
        <v>90</v>
      </c>
      <c r="J16" s="12">
        <v>50</v>
      </c>
      <c r="K16" s="13"/>
      <c r="M16">
        <f>SUM(WWFifteen50535811141720232629323538581417[[#This Row],[Mon]:[Sun]])/8</f>
        <v>31.25</v>
      </c>
      <c r="N16">
        <f>WWFifteen50535811141720232629323538581417[[#This Row],[Mileage]]-M16</f>
        <v>18.75</v>
      </c>
    </row>
    <row r="17" spans="1:14" ht="21" customHeight="1">
      <c r="A17" s="20" t="s">
        <v>35</v>
      </c>
      <c r="B17" s="8"/>
      <c r="C17" s="9">
        <v>45</v>
      </c>
      <c r="D17" s="10" t="s">
        <v>13</v>
      </c>
      <c r="E17" s="10">
        <v>30</v>
      </c>
      <c r="F17" s="10" t="s">
        <v>91</v>
      </c>
      <c r="G17" s="10" t="s">
        <v>22</v>
      </c>
      <c r="H17" s="10">
        <v>25</v>
      </c>
      <c r="I17" s="10">
        <v>75</v>
      </c>
      <c r="J17" s="12">
        <v>40</v>
      </c>
      <c r="K17" s="13"/>
      <c r="M17">
        <f>SUM(WWFifteen50535811141720232629323538581417[[#This Row],[Mon]:[Sun]])/8</f>
        <v>21.875</v>
      </c>
      <c r="N17">
        <f>WWFifteen50535811141720232629323538581417[[#This Row],[Mileage]]-M17</f>
        <v>18.125</v>
      </c>
    </row>
    <row r="18" spans="1:14" ht="21" customHeight="1">
      <c r="A18" s="7" t="s">
        <v>37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18</v>
      </c>
      <c r="G18" s="10" t="s">
        <v>22</v>
      </c>
      <c r="H18" s="10">
        <v>40</v>
      </c>
      <c r="I18" s="10">
        <v>80</v>
      </c>
      <c r="J18" s="12">
        <v>45</v>
      </c>
      <c r="K18" s="13"/>
      <c r="M18">
        <f>SUM(WWFifteen50535811141720232629323538581417[[#This Row],[Mon]:[Sun]])/8</f>
        <v>26.25</v>
      </c>
      <c r="N18">
        <f>WWFifteen50535811141720232629323538581417[[#This Row],[Mileage]]-M18</f>
        <v>18.75</v>
      </c>
    </row>
    <row r="19" spans="1:14" ht="21" customHeight="1">
      <c r="A19" s="21" t="s">
        <v>38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18</v>
      </c>
      <c r="G19" s="10" t="s">
        <v>22</v>
      </c>
      <c r="H19" s="10">
        <v>50</v>
      </c>
      <c r="I19" s="10">
        <v>90</v>
      </c>
      <c r="J19" s="12">
        <v>50</v>
      </c>
      <c r="K19" s="13"/>
      <c r="M19">
        <f>SUM(WWFifteen50535811141720232629323538581417[[#This Row],[Mon]:[Sun]])/8</f>
        <v>31.25</v>
      </c>
      <c r="N19">
        <f>WWFifteen50535811141720232629323538581417[[#This Row],[Mileage]]-M19</f>
        <v>18.75</v>
      </c>
    </row>
    <row r="20" spans="1:14" ht="21" customHeight="1">
      <c r="A20" s="7" t="s">
        <v>39</v>
      </c>
      <c r="B20" s="8"/>
      <c r="C20" s="9">
        <v>70</v>
      </c>
      <c r="D20" s="10" t="s">
        <v>13</v>
      </c>
      <c r="E20" s="10">
        <v>60</v>
      </c>
      <c r="F20" s="10" t="s">
        <v>18</v>
      </c>
      <c r="G20" s="10" t="s">
        <v>22</v>
      </c>
      <c r="H20" s="10">
        <v>60</v>
      </c>
      <c r="I20" s="10">
        <v>100</v>
      </c>
      <c r="J20" s="12">
        <v>55</v>
      </c>
      <c r="K20" s="13"/>
      <c r="M20">
        <f>SUM(WWFifteen50535811141720232629323538581417[[#This Row],[Mon]:[Sun]])/8</f>
        <v>36.25</v>
      </c>
      <c r="N20">
        <f>WWFifteen50535811141720232629323538581417[[#This Row],[Mileage]]-M20</f>
        <v>18.75</v>
      </c>
    </row>
    <row r="21" spans="1:14" ht="21" customHeight="1">
      <c r="A21" s="7" t="s">
        <v>40</v>
      </c>
      <c r="B21" s="22"/>
      <c r="C21" s="9">
        <v>35</v>
      </c>
      <c r="D21" s="10" t="s">
        <v>13</v>
      </c>
      <c r="E21" s="10">
        <v>25</v>
      </c>
      <c r="F21" s="10" t="s">
        <v>14</v>
      </c>
      <c r="G21" s="10" t="s">
        <v>22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SUM(WWFifteen50535811141720232629323538581417[[#This Row],[Mon]:[Sun]])/8</f>
        <v>18.75</v>
      </c>
      <c r="N21">
        <f>WWFifteen50535811141720232629323538581417[[#This Row],[Mileage]]-M21</f>
        <v>16.25</v>
      </c>
    </row>
    <row r="22" spans="1:14" ht="21" customHeight="1">
      <c r="A22" s="19" t="s">
        <v>41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18</v>
      </c>
      <c r="G22" s="10" t="s">
        <v>22</v>
      </c>
      <c r="H22" s="10">
        <v>40</v>
      </c>
      <c r="I22" s="10">
        <v>80</v>
      </c>
      <c r="J22" s="12">
        <v>45</v>
      </c>
      <c r="K22" s="13"/>
      <c r="M22">
        <f>SUM(WWFifteen50535811141720232629323538581417[[#This Row],[Mon]:[Sun]])/8</f>
        <v>26.25</v>
      </c>
      <c r="N22">
        <f>WWFifteen50535811141720232629323538581417[[#This Row],[Mileage]]-M22</f>
        <v>18.75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30</v>
      </c>
      <c r="F23" s="10" t="s">
        <v>91</v>
      </c>
      <c r="G23" s="10" t="s">
        <v>22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SUM(WWFifteen50535811141720232629323538581417[[#This Row],[Mon]:[Sun]])/8</f>
        <v>21.875</v>
      </c>
      <c r="N23">
        <f>WWFifteen50535811141720232629323538581417[[#This Row],[Mileage]]-M23</f>
        <v>18.125</v>
      </c>
    </row>
    <row r="24" spans="1:14" ht="21" customHeight="1">
      <c r="A24" s="7" t="s">
        <v>43</v>
      </c>
      <c r="B24" s="8">
        <v>3</v>
      </c>
      <c r="C24" s="9" t="s">
        <v>32</v>
      </c>
      <c r="D24" s="10" t="s">
        <v>13</v>
      </c>
      <c r="E24" s="10">
        <v>25</v>
      </c>
      <c r="F24" s="10" t="s">
        <v>14</v>
      </c>
      <c r="G24" s="10" t="s">
        <v>13</v>
      </c>
      <c r="H24" s="10">
        <v>25</v>
      </c>
      <c r="I24" s="10" t="s">
        <v>44</v>
      </c>
      <c r="J24" s="12">
        <v>35</v>
      </c>
      <c r="K24" s="13"/>
      <c r="M24">
        <f>SUM(WWFifteen50535811141720232629323538581417[[#This Row],[Mon]:[Sun]])/8</f>
        <v>6.25</v>
      </c>
      <c r="N24">
        <f>WWFifteen50535811141720232629323538581417[[#This Row],[Mileage]]-M24</f>
        <v>28.75</v>
      </c>
    </row>
    <row r="25" spans="1:14" ht="21" customHeight="1">
      <c r="A25" s="24" t="s">
        <v>45</v>
      </c>
      <c r="B25" s="25"/>
      <c r="C25" s="9">
        <v>45</v>
      </c>
      <c r="D25" s="10" t="s">
        <v>13</v>
      </c>
      <c r="E25" s="10">
        <v>30</v>
      </c>
      <c r="F25" s="10" t="s">
        <v>91</v>
      </c>
      <c r="G25" s="10" t="s">
        <v>22</v>
      </c>
      <c r="H25" s="10">
        <v>25</v>
      </c>
      <c r="I25" s="10">
        <v>75</v>
      </c>
      <c r="J25" s="12">
        <v>40</v>
      </c>
      <c r="K25" s="13"/>
      <c r="M25">
        <f>SUM(WWFifteen50535811141720232629323538581417[[#This Row],[Mon]:[Sun]])/8</f>
        <v>21.875</v>
      </c>
      <c r="N25">
        <f>WWFifteen50535811141720232629323538581417[[#This Row],[Mileage]]-M25</f>
        <v>18.125</v>
      </c>
    </row>
    <row r="26" spans="1:14" ht="39.6" customHeight="1">
      <c r="A26" s="105" t="s">
        <v>116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117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65</v>
      </c>
      <c r="D28" s="10" t="s">
        <v>13</v>
      </c>
      <c r="E28" s="10">
        <v>55</v>
      </c>
      <c r="F28" s="10">
        <v>30</v>
      </c>
      <c r="G28" s="10" t="s">
        <v>22</v>
      </c>
      <c r="H28" s="10">
        <v>55</v>
      </c>
      <c r="I28" s="10">
        <v>95</v>
      </c>
      <c r="J28" s="30">
        <v>60</v>
      </c>
      <c r="K28" s="13"/>
      <c r="M28">
        <f>SUM(MWFifteenA51546912151821242730333639691518[[#This Row],[Mon]:[Sun]])/7</f>
        <v>42.857142857142854</v>
      </c>
      <c r="N28">
        <f>MWFifteenA51546912151821242730333639691518[[#This Row],[Mileage]]-M28</f>
        <v>17.142857142857146</v>
      </c>
    </row>
    <row r="29" spans="1:14" ht="21" customHeight="1">
      <c r="A29" s="7" t="s">
        <v>48</v>
      </c>
      <c r="B29" s="11" t="s">
        <v>20</v>
      </c>
      <c r="C29" s="9">
        <v>65</v>
      </c>
      <c r="D29" s="10" t="s">
        <v>13</v>
      </c>
      <c r="E29" s="10">
        <v>55</v>
      </c>
      <c r="F29" s="10">
        <v>30</v>
      </c>
      <c r="G29" s="10" t="s">
        <v>22</v>
      </c>
      <c r="H29" s="10">
        <v>55</v>
      </c>
      <c r="I29" s="10">
        <v>95</v>
      </c>
      <c r="J29" s="12">
        <v>60</v>
      </c>
      <c r="K29" s="13"/>
      <c r="M29">
        <f>SUM(MWFifteenA51546912151821242730333639691518[[#This Row],[Mon]:[Sun]])/7</f>
        <v>42.857142857142854</v>
      </c>
      <c r="N29">
        <f>MWFifteenA51546912151821242730333639691518[[#This Row],[Mileage]]-M29</f>
        <v>17.142857142857146</v>
      </c>
    </row>
    <row r="30" spans="1:14" ht="21" customHeight="1">
      <c r="A30" s="21" t="s">
        <v>49</v>
      </c>
      <c r="B30" s="8"/>
      <c r="C30" s="9" t="s">
        <v>62</v>
      </c>
      <c r="D30" s="10" t="s">
        <v>13</v>
      </c>
      <c r="E30" s="10">
        <v>75</v>
      </c>
      <c r="F30" s="10">
        <v>35</v>
      </c>
      <c r="G30" s="10" t="s">
        <v>22</v>
      </c>
      <c r="H30" s="10">
        <v>70</v>
      </c>
      <c r="I30" s="11">
        <v>110</v>
      </c>
      <c r="J30" s="12">
        <v>70</v>
      </c>
      <c r="K30" s="13"/>
      <c r="M30">
        <f>SUM(MWFifteenA51546912151821242730333639691518[[#This Row],[Mon]:[Sun]])/7</f>
        <v>41.428571428571431</v>
      </c>
      <c r="N30">
        <f>MWFifteenA51546912151821242730333639691518[[#This Row],[Mileage]]-M30</f>
        <v>28.571428571428569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>
        <v>30</v>
      </c>
      <c r="G31" s="10" t="s">
        <v>22</v>
      </c>
      <c r="H31" s="10">
        <v>55</v>
      </c>
      <c r="I31" s="10">
        <v>95</v>
      </c>
      <c r="J31" s="12">
        <v>60</v>
      </c>
      <c r="K31" s="13"/>
      <c r="M31">
        <f>SUM(MWFifteenA51546912151821242730333639691518[[#This Row],[Mon]:[Sun]])/7</f>
        <v>42.857142857142854</v>
      </c>
      <c r="N31">
        <f>MWFifteenA51546912151821242730333639691518[[#This Row],[Mileage]]-M31</f>
        <v>17.142857142857146</v>
      </c>
    </row>
    <row r="32" spans="1:14" ht="21" customHeight="1">
      <c r="A32" s="7" t="s">
        <v>51</v>
      </c>
      <c r="B32" s="8"/>
      <c r="C32" s="9" t="s">
        <v>62</v>
      </c>
      <c r="D32" s="10" t="s">
        <v>13</v>
      </c>
      <c r="E32" s="10">
        <v>75</v>
      </c>
      <c r="F32" s="10">
        <v>35</v>
      </c>
      <c r="G32" s="10" t="s">
        <v>22</v>
      </c>
      <c r="H32" s="10">
        <v>70</v>
      </c>
      <c r="I32" s="11">
        <v>110</v>
      </c>
      <c r="J32" s="12">
        <v>70</v>
      </c>
      <c r="K32" s="18"/>
      <c r="M32">
        <f>SUM(MWFifteenA51546912151821242730333639691518[[#This Row],[Mon]:[Sun]])/7</f>
        <v>41.428571428571431</v>
      </c>
      <c r="N32">
        <f>MWFifteenA51546912151821242730333639691518[[#This Row],[Mileage]]-M32</f>
        <v>28.571428571428569</v>
      </c>
    </row>
    <row r="33" spans="1:14" ht="21" customHeight="1">
      <c r="A33" s="21" t="s">
        <v>52</v>
      </c>
      <c r="B33" s="8">
        <v>2</v>
      </c>
      <c r="C33" s="9" t="s">
        <v>59</v>
      </c>
      <c r="D33" s="10" t="s">
        <v>13</v>
      </c>
      <c r="E33" s="10">
        <v>50</v>
      </c>
      <c r="F33" s="10" t="s">
        <v>18</v>
      </c>
      <c r="G33" s="10" t="s">
        <v>36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SUM(MWFifteenA51546912151821242730333639691518[[#This Row],[Mon]:[Sun]])/7</f>
        <v>25.714285714285715</v>
      </c>
      <c r="N33">
        <f>MWFifteenA51546912151821242730333639691518[[#This Row],[Mileage]]-M33</f>
        <v>29.285714285714285</v>
      </c>
    </row>
    <row r="34" spans="1:14" ht="21" customHeight="1">
      <c r="A34" s="7" t="s">
        <v>54</v>
      </c>
      <c r="B34" s="8"/>
      <c r="C34" s="9" t="s">
        <v>62</v>
      </c>
      <c r="D34" s="10" t="s">
        <v>13</v>
      </c>
      <c r="E34" s="10">
        <v>75</v>
      </c>
      <c r="F34" s="10">
        <v>35</v>
      </c>
      <c r="G34" s="10" t="s">
        <v>22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SUM(MWFifteenA51546912151821242730333639691518[[#This Row],[Mon]:[Sun]])/7</f>
        <v>41.428571428571431</v>
      </c>
      <c r="N34">
        <f>MWFifteenA51546912151821242730333639691518[[#This Row],[Mileage]]-M34</f>
        <v>28.571428571428569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22</v>
      </c>
      <c r="H35" s="10">
        <v>55</v>
      </c>
      <c r="I35" s="11">
        <v>95</v>
      </c>
      <c r="J35" s="12">
        <v>60</v>
      </c>
      <c r="K35" s="13"/>
      <c r="M35">
        <f>SUM(MWFifteenA51546912151821242730333639691518[[#This Row],[Mon]:[Sun]])/7</f>
        <v>42.857142857142854</v>
      </c>
      <c r="N35">
        <f>MWFifteenA51546912151821242730333639691518[[#This Row],[Mileage]]-M35</f>
        <v>17.142857142857146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30</v>
      </c>
      <c r="G36" s="10" t="s">
        <v>22</v>
      </c>
      <c r="H36" s="10">
        <v>60</v>
      </c>
      <c r="I36" s="11">
        <v>105</v>
      </c>
      <c r="J36" s="12">
        <v>65</v>
      </c>
      <c r="K36" s="13"/>
      <c r="M36">
        <f>SUM(MWFifteenA51546912151821242730333639691518[[#This Row],[Mon]:[Sun]])/7</f>
        <v>47.857142857142854</v>
      </c>
      <c r="N36">
        <f>MWFifteenA51546912151821242730333639691518[[#This Row],[Mileage]]-M36</f>
        <v>17.142857142857146</v>
      </c>
    </row>
    <row r="37" spans="1:14" ht="21" customHeight="1">
      <c r="A37" s="14" t="s">
        <v>57</v>
      </c>
      <c r="B37" s="8"/>
      <c r="C37" s="9">
        <v>75</v>
      </c>
      <c r="D37" s="10" t="s">
        <v>13</v>
      </c>
      <c r="E37" s="10">
        <v>65</v>
      </c>
      <c r="F37" s="10">
        <v>30</v>
      </c>
      <c r="G37" s="10" t="s">
        <v>22</v>
      </c>
      <c r="H37" s="10">
        <v>60</v>
      </c>
      <c r="I37" s="11">
        <v>105</v>
      </c>
      <c r="J37" s="12">
        <v>65</v>
      </c>
      <c r="K37" s="13"/>
      <c r="M37">
        <f>SUM(MWFifteenA51546912151821242730333639691518[[#This Row],[Mon]:[Sun]])/7</f>
        <v>47.857142857142854</v>
      </c>
      <c r="N37">
        <f>MWFifteenA51546912151821242730333639691518[[#This Row],[Mileage]]-M37</f>
        <v>17.142857142857146</v>
      </c>
    </row>
    <row r="38" spans="1:14" ht="21" customHeight="1">
      <c r="A38" s="7" t="s">
        <v>58</v>
      </c>
      <c r="B38" s="8">
        <v>2</v>
      </c>
      <c r="C38" s="9" t="s">
        <v>53</v>
      </c>
      <c r="D38" s="10" t="s">
        <v>13</v>
      </c>
      <c r="E38" s="10">
        <v>35</v>
      </c>
      <c r="F38" s="10" t="s">
        <v>18</v>
      </c>
      <c r="G38" s="10" t="s">
        <v>22</v>
      </c>
      <c r="H38" s="10">
        <v>35</v>
      </c>
      <c r="I38" s="11">
        <v>80</v>
      </c>
      <c r="J38" s="12">
        <v>50</v>
      </c>
      <c r="K38" s="13"/>
      <c r="M38">
        <f>SUM(MWFifteenA51546912151821242730333639691518[[#This Row],[Mon]:[Sun]])/7</f>
        <v>21.428571428571427</v>
      </c>
      <c r="N38">
        <f>MWFifteenA51546912151821242730333639691518[[#This Row],[Mileage]]-M38</f>
        <v>28.571428571428573</v>
      </c>
    </row>
    <row r="39" spans="1:14" ht="21" customHeight="1">
      <c r="A39" s="31" t="s">
        <v>60</v>
      </c>
      <c r="B39" s="8" t="s">
        <v>20</v>
      </c>
      <c r="C39" s="9">
        <v>75</v>
      </c>
      <c r="D39" s="10" t="s">
        <v>13</v>
      </c>
      <c r="E39" s="10">
        <v>65</v>
      </c>
      <c r="F39" s="10">
        <v>30</v>
      </c>
      <c r="G39" s="10" t="s">
        <v>36</v>
      </c>
      <c r="H39" s="10">
        <v>60</v>
      </c>
      <c r="I39" s="11">
        <v>105</v>
      </c>
      <c r="J39" s="12">
        <v>65</v>
      </c>
      <c r="K39" s="13" t="s">
        <v>15</v>
      </c>
      <c r="M39">
        <f>SUM(MWFifteenA51546912151821242730333639691518[[#This Row],[Mon]:[Sun]])/7</f>
        <v>47.857142857142854</v>
      </c>
      <c r="N39">
        <f>MWFifteenA51546912151821242730333639691518[[#This Row],[Mileage]]-M39</f>
        <v>17.142857142857146</v>
      </c>
    </row>
    <row r="40" spans="1:14" ht="21" customHeight="1">
      <c r="A40" s="32" t="s">
        <v>61</v>
      </c>
      <c r="B40" s="33"/>
      <c r="C40" s="9" t="s">
        <v>106</v>
      </c>
      <c r="D40" s="10" t="s">
        <v>13</v>
      </c>
      <c r="E40" s="10">
        <v>80</v>
      </c>
      <c r="F40" s="10">
        <v>40</v>
      </c>
      <c r="G40" s="10" t="s">
        <v>22</v>
      </c>
      <c r="H40" s="10">
        <v>75</v>
      </c>
      <c r="I40" s="11">
        <v>120</v>
      </c>
      <c r="J40" s="12">
        <v>75</v>
      </c>
      <c r="K40" s="13"/>
      <c r="M40">
        <f>SUM(MWFifteenA51546912151821242730333639691518[[#This Row],[Mon]:[Sun]])/7</f>
        <v>45</v>
      </c>
      <c r="N40">
        <f>MWFifteenA51546912151821242730333639691518[[#This Row],[Mileage]]-M40</f>
        <v>30</v>
      </c>
    </row>
    <row r="41" spans="1:14" ht="21" customHeight="1">
      <c r="A41" s="34" t="s">
        <v>63</v>
      </c>
      <c r="B41" s="11" t="s">
        <v>20</v>
      </c>
      <c r="C41" s="9">
        <v>75</v>
      </c>
      <c r="D41" s="10" t="s">
        <v>13</v>
      </c>
      <c r="E41" s="10">
        <v>65</v>
      </c>
      <c r="F41" s="10">
        <v>30</v>
      </c>
      <c r="G41" s="10" t="s">
        <v>22</v>
      </c>
      <c r="H41" s="10">
        <v>60</v>
      </c>
      <c r="I41" s="11">
        <v>105</v>
      </c>
      <c r="J41" s="12">
        <v>65</v>
      </c>
      <c r="K41" s="13"/>
      <c r="M41">
        <f>SUM(MWFifteenA51546912151821242730333639691518[[#This Row],[Mon]:[Sun]])/7</f>
        <v>47.857142857142854</v>
      </c>
      <c r="N41">
        <f>MWFifteenA51546912151821242730333639691518[[#This Row],[Mileage]]-M41</f>
        <v>17.142857142857146</v>
      </c>
    </row>
    <row r="42" spans="1:14" ht="21" customHeight="1">
      <c r="A42" s="7" t="s">
        <v>64</v>
      </c>
      <c r="B42" s="11"/>
      <c r="C42" s="9" t="s">
        <v>62</v>
      </c>
      <c r="D42" s="10" t="s">
        <v>13</v>
      </c>
      <c r="E42" s="10">
        <v>75</v>
      </c>
      <c r="F42" s="10">
        <v>35</v>
      </c>
      <c r="G42" s="10" t="s">
        <v>22</v>
      </c>
      <c r="H42" s="10">
        <v>70</v>
      </c>
      <c r="I42" s="11">
        <v>110</v>
      </c>
      <c r="J42" s="12">
        <v>70</v>
      </c>
      <c r="K42" s="13"/>
      <c r="M42">
        <f>SUM(MWFifteenA51546912151821242730333639691518[[#This Row],[Mon]:[Sun]])/7</f>
        <v>41.428571428571431</v>
      </c>
      <c r="N42">
        <f>MWFifteenA51546912151821242730333639691518[[#This Row],[Mileage]]-M42</f>
        <v>28.571428571428569</v>
      </c>
    </row>
    <row r="43" spans="1:14" ht="21" customHeight="1">
      <c r="A43" s="16" t="s">
        <v>65</v>
      </c>
      <c r="B43" s="11"/>
      <c r="C43" s="9" t="s">
        <v>62</v>
      </c>
      <c r="D43" s="10" t="s">
        <v>13</v>
      </c>
      <c r="E43" s="10">
        <v>75</v>
      </c>
      <c r="F43" s="10">
        <v>35</v>
      </c>
      <c r="G43" s="10" t="s">
        <v>22</v>
      </c>
      <c r="H43" s="10">
        <v>70</v>
      </c>
      <c r="I43" s="11">
        <v>110</v>
      </c>
      <c r="J43" s="12">
        <v>70</v>
      </c>
      <c r="K43" s="13"/>
      <c r="M43">
        <f>SUM(MWFifteenA51546912151821242730333639691518[[#This Row],[Mon]:[Sun]])/7</f>
        <v>41.428571428571431</v>
      </c>
      <c r="N43">
        <f>MWFifteenA51546912151821242730333639691518[[#This Row],[Mileage]]-M43</f>
        <v>28.571428571428569</v>
      </c>
    </row>
    <row r="44" spans="1:14" ht="21" customHeight="1">
      <c r="A44" s="15" t="s">
        <v>66</v>
      </c>
      <c r="B44" s="11"/>
      <c r="C44" s="9" t="s">
        <v>62</v>
      </c>
      <c r="D44" s="10" t="s">
        <v>13</v>
      </c>
      <c r="E44" s="10">
        <v>75</v>
      </c>
      <c r="F44" s="10">
        <v>35</v>
      </c>
      <c r="G44" s="10" t="s">
        <v>22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SUM(MWFifteenA51546912151821242730333639691518[[#This Row],[Mon]:[Sun]])/7</f>
        <v>41.428571428571431</v>
      </c>
      <c r="N44">
        <f>MWFifteenA51546912151821242730333639691518[[#This Row],[Mileage]]-M44</f>
        <v>28.571428571428569</v>
      </c>
    </row>
    <row r="45" spans="1:14" ht="21" customHeight="1">
      <c r="A45" s="7" t="s">
        <v>67</v>
      </c>
      <c r="B45" s="11"/>
      <c r="C45" s="9" t="s">
        <v>106</v>
      </c>
      <c r="D45" s="10" t="s">
        <v>13</v>
      </c>
      <c r="E45" s="10">
        <v>80</v>
      </c>
      <c r="F45" s="10">
        <v>40</v>
      </c>
      <c r="G45" s="10" t="s">
        <v>22</v>
      </c>
      <c r="H45" s="10">
        <v>75</v>
      </c>
      <c r="I45" s="11">
        <v>120</v>
      </c>
      <c r="J45" s="12">
        <v>75</v>
      </c>
      <c r="K45" s="13"/>
      <c r="M45">
        <f>SUM(MWFifteenA51546912151821242730333639691518[[#This Row],[Mon]:[Sun]])/7</f>
        <v>45</v>
      </c>
      <c r="N45">
        <f>MWFifteenA51546912151821242730333639691518[[#This Row],[Mileage]]-M45</f>
        <v>30</v>
      </c>
    </row>
    <row r="46" spans="1:14" ht="21" customHeight="1">
      <c r="A46" s="7" t="s">
        <v>68</v>
      </c>
      <c r="B46" s="11"/>
      <c r="C46" s="9">
        <v>65</v>
      </c>
      <c r="D46" s="10" t="s">
        <v>13</v>
      </c>
      <c r="E46" s="10">
        <v>55</v>
      </c>
      <c r="F46" s="10">
        <v>30</v>
      </c>
      <c r="G46" s="10" t="s">
        <v>22</v>
      </c>
      <c r="H46" s="10">
        <v>55</v>
      </c>
      <c r="I46" s="11">
        <v>95</v>
      </c>
      <c r="J46" s="12">
        <v>60</v>
      </c>
      <c r="K46" s="13"/>
      <c r="M46">
        <f>SUM(MWFifteenA51546912151821242730333639691518[[#This Row],[Mon]:[Sun]])/7</f>
        <v>42.857142857142854</v>
      </c>
      <c r="N46">
        <f>MWFifteenA51546912151821242730333639691518[[#This Row],[Mileage]]-M46</f>
        <v>17.142857142857146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>
        <v>30</v>
      </c>
      <c r="G47" s="10" t="s">
        <v>22</v>
      </c>
      <c r="H47" s="10">
        <v>55</v>
      </c>
      <c r="I47" s="11">
        <v>95</v>
      </c>
      <c r="J47" s="12">
        <v>60</v>
      </c>
      <c r="K47" s="13"/>
      <c r="M47">
        <f>SUM(MWFifteenA51546912151821242730333639691518[[#This Row],[Mon]:[Sun]])/7</f>
        <v>42.857142857142854</v>
      </c>
      <c r="N47">
        <f>MWFifteenA51546912151821242730333639691518[[#This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18</v>
      </c>
      <c r="G48" s="10" t="s">
        <v>22</v>
      </c>
      <c r="H48" s="10">
        <v>60</v>
      </c>
      <c r="I48" s="11">
        <v>105</v>
      </c>
      <c r="J48" s="12">
        <v>65</v>
      </c>
      <c r="K48" s="13"/>
      <c r="M48">
        <f>SUM(MWFifteenA51546912151821242730333639691518[[#This Row],[Mon]:[Sun]])/7</f>
        <v>43.571428571428569</v>
      </c>
      <c r="N48">
        <f>MWFifteenA51546912151821242730333639691518[[#This Row],[Mileage]]-M48</f>
        <v>21.428571428571431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>
        <v>30</v>
      </c>
      <c r="G49" s="10" t="s">
        <v>22</v>
      </c>
      <c r="H49" s="10">
        <v>55</v>
      </c>
      <c r="I49" s="11">
        <v>95</v>
      </c>
      <c r="J49" s="12">
        <v>60</v>
      </c>
      <c r="K49" s="13"/>
      <c r="M49">
        <f>SUM(MWFifteenA51546912151821242730333639691518[[#This Row],[Mon]:[Sun]])/7</f>
        <v>42.857142857142854</v>
      </c>
      <c r="N49">
        <f>MWFifteenA51546912151821242730333639691518[[#This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55</v>
      </c>
      <c r="D50" s="10" t="s">
        <v>13</v>
      </c>
      <c r="E50" s="10">
        <v>50</v>
      </c>
      <c r="F50" s="10" t="s">
        <v>18</v>
      </c>
      <c r="G50" s="10" t="s">
        <v>22</v>
      </c>
      <c r="H50" s="10">
        <v>45</v>
      </c>
      <c r="I50" s="11">
        <v>85</v>
      </c>
      <c r="J50" s="12">
        <v>55</v>
      </c>
      <c r="K50" s="13"/>
      <c r="M50">
        <f>SUM(MWFifteenA51546912151821242730333639691518[[#This Row],[Mon]:[Sun]])/7</f>
        <v>33.571428571428569</v>
      </c>
      <c r="N50">
        <f>MWFifteenA51546912151821242730333639691518[[#This Row],[Mileage]]-M50</f>
        <v>21.428571428571431</v>
      </c>
    </row>
    <row r="51" spans="1:14" ht="21" customHeight="1">
      <c r="A51" s="15" t="s">
        <v>73</v>
      </c>
      <c r="B51" s="8"/>
      <c r="C51" s="9" t="s">
        <v>62</v>
      </c>
      <c r="D51" s="10" t="s">
        <v>13</v>
      </c>
      <c r="E51" s="10">
        <v>75</v>
      </c>
      <c r="F51" s="10">
        <v>35</v>
      </c>
      <c r="G51" s="10" t="s">
        <v>22</v>
      </c>
      <c r="H51" s="10">
        <v>70</v>
      </c>
      <c r="I51" s="11">
        <v>110</v>
      </c>
      <c r="J51" s="12">
        <v>70</v>
      </c>
      <c r="K51" s="13"/>
      <c r="M51">
        <f>SUM(MWFifteenA51546912151821242730333639691518[[#This Row],[Mon]:[Sun]])/7</f>
        <v>41.428571428571431</v>
      </c>
      <c r="N51">
        <f>MWFifteenA51546912151821242730333639691518[[#This Row],[Mileage]]-M51</f>
        <v>28.571428571428569</v>
      </c>
    </row>
    <row r="52" spans="1:14" ht="21" customHeight="1">
      <c r="A52" s="7" t="s">
        <v>74</v>
      </c>
      <c r="B52" s="8" t="s">
        <v>20</v>
      </c>
      <c r="C52" s="9" t="s">
        <v>62</v>
      </c>
      <c r="D52" s="10" t="s">
        <v>13</v>
      </c>
      <c r="E52" s="10">
        <v>75</v>
      </c>
      <c r="F52" s="10">
        <v>35</v>
      </c>
      <c r="G52" s="10" t="s">
        <v>22</v>
      </c>
      <c r="H52" s="10">
        <v>70</v>
      </c>
      <c r="I52" s="11">
        <v>110</v>
      </c>
      <c r="J52" s="12">
        <v>70</v>
      </c>
      <c r="K52" s="13"/>
      <c r="M52">
        <f>SUM(MWFifteenA51546912151821242730333639691518[[#This Row],[Mon]:[Sun]])/7</f>
        <v>41.428571428571431</v>
      </c>
      <c r="N52">
        <f>MWFifteenA51546912151821242730333639691518[[#This Row],[Mileage]]-M52</f>
        <v>28.571428571428569</v>
      </c>
    </row>
    <row r="53" spans="1:14" ht="36" customHeight="1">
      <c r="A53" s="105" t="s">
        <v>116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117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62</v>
      </c>
      <c r="D55" s="10" t="s">
        <v>13</v>
      </c>
      <c r="E55" s="10">
        <v>75</v>
      </c>
      <c r="F55" s="10">
        <v>35</v>
      </c>
      <c r="G55" s="10" t="s">
        <v>22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SUM(MWFifteenB5255710131619222528313437407101619[[#This Row],[Mon]:[Sun]]/7)</f>
        <v>#VALUE!</v>
      </c>
      <c r="N55" t="e">
        <f>MWFifteenB5255710131619222528313437407101619[[#This Row],[Mileage]]-M55</f>
        <v>#VALUE!</v>
      </c>
    </row>
    <row r="56" spans="1:14" ht="21" customHeight="1">
      <c r="A56" s="21" t="s">
        <v>76</v>
      </c>
      <c r="B56" s="8"/>
      <c r="C56" s="9">
        <v>75</v>
      </c>
      <c r="D56" s="10" t="s">
        <v>13</v>
      </c>
      <c r="E56" s="10">
        <v>65</v>
      </c>
      <c r="F56" s="10">
        <v>30</v>
      </c>
      <c r="G56" s="10" t="s">
        <v>22</v>
      </c>
      <c r="H56" s="10">
        <v>60</v>
      </c>
      <c r="I56" s="11">
        <v>105</v>
      </c>
      <c r="J56" s="12">
        <v>65</v>
      </c>
      <c r="K56" s="13" t="s">
        <v>15</v>
      </c>
      <c r="M56" t="e" cm="1">
        <f t="array" ref="M56">SUM(MWFifteenB5255710131619222528313437407101619[[#This Row],[Mon]:[Sun]]/7)</f>
        <v>#VALUE!</v>
      </c>
      <c r="N56" t="e">
        <f>MWFifteenB5255710131619222528313437407101619[[#This Row],[Mileage]]-M56</f>
        <v>#VALUE!</v>
      </c>
    </row>
    <row r="57" spans="1:14" ht="21" customHeight="1">
      <c r="A57" s="14" t="s">
        <v>77</v>
      </c>
      <c r="B57" s="35"/>
      <c r="C57" s="9" t="s">
        <v>106</v>
      </c>
      <c r="D57" s="10" t="s">
        <v>13</v>
      </c>
      <c r="E57" s="10">
        <v>80</v>
      </c>
      <c r="F57" s="10">
        <v>40</v>
      </c>
      <c r="G57" s="10" t="s">
        <v>22</v>
      </c>
      <c r="H57" s="10">
        <v>75</v>
      </c>
      <c r="I57" s="11">
        <v>120</v>
      </c>
      <c r="J57" s="12">
        <v>75</v>
      </c>
      <c r="K57" s="13"/>
      <c r="M57" t="e" cm="1">
        <f t="array" ref="M57">SUM(MWFifteenB5255710131619222528313437407101619[[#This Row],[Mon]:[Sun]]/7)</f>
        <v>#VALUE!</v>
      </c>
      <c r="N57" t="e">
        <f>MWFifteenB5255710131619222528313437407101619[[#This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>
        <v>30</v>
      </c>
      <c r="G58" s="10" t="s">
        <v>22</v>
      </c>
      <c r="H58" s="10">
        <v>55</v>
      </c>
      <c r="I58" s="11">
        <v>95</v>
      </c>
      <c r="J58" s="12">
        <v>60</v>
      </c>
      <c r="K58" s="13"/>
      <c r="M58" t="e" cm="1">
        <f t="array" ref="M58">SUM(MWFifteenB5255710131619222528313437407101619[[#This Row],[Mon]:[Sun]]/7)</f>
        <v>#VALUE!</v>
      </c>
      <c r="N58" t="e">
        <f>MWFifteenB5255710131619222528313437407101619[[#This Row],[Mileage]]-M58</f>
        <v>#VALUE!</v>
      </c>
    </row>
    <row r="59" spans="1:14" ht="21" customHeight="1">
      <c r="A59" s="7" t="s">
        <v>79</v>
      </c>
      <c r="B59" s="8">
        <v>2</v>
      </c>
      <c r="C59" s="9">
        <v>65</v>
      </c>
      <c r="D59" s="10" t="s">
        <v>13</v>
      </c>
      <c r="E59" s="10">
        <v>55</v>
      </c>
      <c r="F59" s="10" t="s">
        <v>18</v>
      </c>
      <c r="G59" s="10" t="s">
        <v>22</v>
      </c>
      <c r="H59" s="10" t="s">
        <v>59</v>
      </c>
      <c r="I59" s="11">
        <v>95</v>
      </c>
      <c r="J59" s="12">
        <v>60</v>
      </c>
      <c r="K59" s="13"/>
      <c r="M59" t="e" cm="1">
        <f t="array" ref="M59">SUM(MWFifteenB5255710131619222528313437407101619[[#This Row],[Mon]:[Sun]]/7)</f>
        <v>#VALUE!</v>
      </c>
      <c r="N59" t="e">
        <f>MWFifteenB5255710131619222528313437407101619[[#This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55</v>
      </c>
      <c r="D60" s="10" t="s">
        <v>13</v>
      </c>
      <c r="E60" s="10">
        <v>50</v>
      </c>
      <c r="F60" s="10">
        <v>30</v>
      </c>
      <c r="G60" s="10" t="s">
        <v>13</v>
      </c>
      <c r="H60" s="10">
        <v>45</v>
      </c>
      <c r="I60" s="11">
        <v>85</v>
      </c>
      <c r="J60" s="12">
        <v>55</v>
      </c>
      <c r="K60" s="13"/>
      <c r="M60" t="e" cm="1">
        <f t="array" ref="M60">SUM(MWFifteenB5255710131619222528313437407101619[[#This Row],[Mon]:[Sun]]/7)</f>
        <v>#VALUE!</v>
      </c>
      <c r="N60" t="e">
        <f>MWFifteenB5255710131619222528313437407101619[[#This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22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SUM(MWFifteenB5255710131619222528313437407101619[[#This Row],[Mon]:[Sun]]/7)</f>
        <v>#VALUE!</v>
      </c>
      <c r="N61" t="e">
        <f>MWFifteenB5255710131619222528313437407101619[[#This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22</v>
      </c>
      <c r="H62" s="10">
        <v>60</v>
      </c>
      <c r="I62" s="11">
        <v>105</v>
      </c>
      <c r="J62" s="12">
        <v>65</v>
      </c>
      <c r="K62" s="13" t="s">
        <v>15</v>
      </c>
      <c r="M62" t="e" cm="1">
        <f t="array" ref="M62">SUM(MWFifteenB5255710131619222528313437407101619[[#This Row],[Mon]:[Sun]]/7)</f>
        <v>#VALUE!</v>
      </c>
      <c r="N62" t="e">
        <f>MWFifteenB5255710131619222528313437407101619[[#This Row],[Mileage]]-M62</f>
        <v>#VALUE!</v>
      </c>
    </row>
    <row r="63" spans="1:14" ht="21" customHeight="1">
      <c r="A63" s="7" t="s">
        <v>84</v>
      </c>
      <c r="B63" s="11"/>
      <c r="C63" s="9" t="s">
        <v>106</v>
      </c>
      <c r="D63" s="10" t="s">
        <v>13</v>
      </c>
      <c r="E63" s="10">
        <v>80</v>
      </c>
      <c r="F63" s="10">
        <v>40</v>
      </c>
      <c r="G63" s="10" t="s">
        <v>22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SUM(MWFifteenB5255710131619222528313437407101619[[#This Row],[Mon]:[Sun]]/7)</f>
        <v>#VALUE!</v>
      </c>
      <c r="N63" t="e">
        <f>MWFifteenB5255710131619222528313437407101619[[#This Row],[Mileage]]-M63</f>
        <v>#VALUE!</v>
      </c>
    </row>
    <row r="64" spans="1:14" ht="21" customHeight="1">
      <c r="A64" s="19" t="s">
        <v>85</v>
      </c>
      <c r="B64" s="11"/>
      <c r="C64" s="9" t="s">
        <v>106</v>
      </c>
      <c r="D64" s="10" t="s">
        <v>13</v>
      </c>
      <c r="E64" s="10">
        <v>80</v>
      </c>
      <c r="F64" s="10">
        <v>40</v>
      </c>
      <c r="G64" s="10" t="s">
        <v>22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SUM(MWFifteenB5255710131619222528313437407101619[[#This Row],[Mon]:[Sun]]/7)</f>
        <v>#VALUE!</v>
      </c>
      <c r="N64" t="e">
        <f>MWFifteenB5255710131619222528313437407101619[[#This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30</v>
      </c>
      <c r="G65" s="10" t="s">
        <v>22</v>
      </c>
      <c r="H65" s="10">
        <v>60</v>
      </c>
      <c r="I65" s="11">
        <v>105</v>
      </c>
      <c r="J65" s="12">
        <v>65</v>
      </c>
      <c r="K65" s="13"/>
      <c r="M65" t="e" cm="1">
        <f t="array" ref="M65">SUM(MWFifteenB5255710131619222528313437407101619[[#This Row],[Mon]:[Sun]]/7)</f>
        <v>#VALUE!</v>
      </c>
      <c r="N65" t="e">
        <f>MWFifteenB5255710131619222528313437407101619[[#This Row],[Mileage]]-M65</f>
        <v>#VALUE!</v>
      </c>
    </row>
    <row r="66" spans="1:14" ht="21" customHeight="1">
      <c r="A66" s="16" t="s">
        <v>87</v>
      </c>
      <c r="B66" s="11"/>
      <c r="C66" s="9" t="s">
        <v>106</v>
      </c>
      <c r="D66" s="10" t="s">
        <v>13</v>
      </c>
      <c r="E66" s="10">
        <v>80</v>
      </c>
      <c r="F66" s="10">
        <v>40</v>
      </c>
      <c r="G66" s="10" t="s">
        <v>22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SUM(MWFifteenB5255710131619222528313437407101619[[#This Row],[Mon]:[Sun]]/7)</f>
        <v>#VALUE!</v>
      </c>
      <c r="N66" t="e">
        <f>MWFifteenB5255710131619222528313437407101619[[#This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22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SUM(MWFifteenB5255710131619222528313437407101619[[#This Row],[Mon]:[Sun]]/7)</f>
        <v>#VALUE!</v>
      </c>
      <c r="N67" t="e">
        <f>MWFifteenB5255710131619222528313437407101619[[#This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22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SUM(MWFifteenB5255710131619222528313437407101619[[#This Row],[Mon]:[Sun]]/7)</f>
        <v>#VALUE!</v>
      </c>
      <c r="N68" t="e">
        <f>MWFifteenB5255710131619222528313437407101619[[#This Row],[Mileage]]-M68</f>
        <v>#VALUE!</v>
      </c>
    </row>
    <row r="69" spans="1:14" ht="21" customHeight="1">
      <c r="A69" s="7" t="s">
        <v>90</v>
      </c>
      <c r="B69" s="11"/>
      <c r="C69" s="9">
        <v>65</v>
      </c>
      <c r="D69" s="10" t="s">
        <v>13</v>
      </c>
      <c r="E69" s="10">
        <v>55</v>
      </c>
      <c r="F69" s="10">
        <v>30</v>
      </c>
      <c r="G69" s="10" t="s">
        <v>22</v>
      </c>
      <c r="H69" s="10">
        <v>55</v>
      </c>
      <c r="I69" s="11">
        <v>95</v>
      </c>
      <c r="J69" s="12">
        <v>60</v>
      </c>
      <c r="K69" s="13"/>
      <c r="M69" t="e" cm="1">
        <f t="array" ref="M69">SUM(MWFifteenB5255710131619222528313437407101619[[#This Row],[Mon]:[Sun]]/7)</f>
        <v>#VALUE!</v>
      </c>
      <c r="N69" t="e">
        <f>MWFifteenB5255710131619222528313437407101619[[#This Row],[Mileage]]-M69</f>
        <v>#VALUE!</v>
      </c>
    </row>
    <row r="70" spans="1:14" ht="21" customHeight="1">
      <c r="A70" s="16" t="s">
        <v>92</v>
      </c>
      <c r="B70" s="11"/>
      <c r="C70" s="9" t="s">
        <v>106</v>
      </c>
      <c r="D70" s="10" t="s">
        <v>13</v>
      </c>
      <c r="E70" s="10">
        <v>80</v>
      </c>
      <c r="F70" s="10">
        <v>40</v>
      </c>
      <c r="G70" s="10" t="s">
        <v>22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SUM(MWFifteenB5255710131619222528313437407101619[[#This Row],[Mon]:[Sun]]/7)</f>
        <v>#VALUE!</v>
      </c>
      <c r="N70" t="e">
        <f>MWFifteenB5255710131619222528313437407101619[[#This Row],[Mileage]]-M70</f>
        <v>#VALUE!</v>
      </c>
    </row>
    <row r="71" spans="1:14" ht="21" customHeight="1">
      <c r="A71" s="21" t="s">
        <v>93</v>
      </c>
      <c r="B71" s="11"/>
      <c r="C71" s="9">
        <v>75</v>
      </c>
      <c r="D71" s="10" t="s">
        <v>13</v>
      </c>
      <c r="E71" s="10">
        <v>65</v>
      </c>
      <c r="F71" s="10">
        <v>30</v>
      </c>
      <c r="G71" s="10" t="s">
        <v>22</v>
      </c>
      <c r="H71" s="10">
        <v>60</v>
      </c>
      <c r="I71" s="11">
        <v>105</v>
      </c>
      <c r="J71" s="12">
        <v>65</v>
      </c>
      <c r="K71" s="13"/>
      <c r="M71" t="e" cm="1">
        <f t="array" ref="M71">SUM(MWFifteenB5255710131619222528313437407101619[[#This Row],[Mon]:[Sun]]/7)</f>
        <v>#VALUE!</v>
      </c>
      <c r="N71" t="e">
        <f>MWFifteenB5255710131619222528313437407101619[[#This Row],[Mileage]]-M71</f>
        <v>#VALUE!</v>
      </c>
    </row>
    <row r="72" spans="1:14" ht="21" customHeight="1">
      <c r="A72" s="7" t="s">
        <v>94</v>
      </c>
      <c r="B72" s="11"/>
      <c r="C72" s="9" t="s">
        <v>62</v>
      </c>
      <c r="D72" s="10" t="s">
        <v>13</v>
      </c>
      <c r="E72" s="10">
        <v>75</v>
      </c>
      <c r="F72" s="10">
        <v>35</v>
      </c>
      <c r="G72" s="10" t="s">
        <v>22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SUM(MWFifteenB5255710131619222528313437407101619[[#This Row],[Mon]:[Sun]]/7)</f>
        <v>#VALUE!</v>
      </c>
      <c r="N72" t="e">
        <f>MWFifteenB5255710131619222528313437407101619[[#This Row],[Mileage]]-M72</f>
        <v>#VALUE!</v>
      </c>
    </row>
    <row r="73" spans="1:14" ht="21" customHeight="1">
      <c r="A73" s="7" t="s">
        <v>95</v>
      </c>
      <c r="B73" s="11"/>
      <c r="C73" s="9" t="s">
        <v>62</v>
      </c>
      <c r="D73" s="10" t="s">
        <v>13</v>
      </c>
      <c r="E73" s="10">
        <v>75</v>
      </c>
      <c r="F73" s="10">
        <v>35</v>
      </c>
      <c r="G73" s="10" t="s">
        <v>22</v>
      </c>
      <c r="H73" s="10">
        <v>70</v>
      </c>
      <c r="I73" s="11">
        <v>110</v>
      </c>
      <c r="J73" s="12">
        <v>70</v>
      </c>
      <c r="K73" s="13"/>
      <c r="M73" t="e" cm="1">
        <f t="array" ref="M73">SUM(MWFifteenB5255710131619222528313437407101619[[#This Row],[Mon]:[Sun]]/7)</f>
        <v>#VALUE!</v>
      </c>
      <c r="N73" t="e">
        <f>MWFifteenB5255710131619222528313437407101619[[#This Row],[Mileage]]-M73</f>
        <v>#VALUE!</v>
      </c>
    </row>
    <row r="74" spans="1:14" ht="21" customHeight="1">
      <c r="A74" s="37" t="s">
        <v>96</v>
      </c>
      <c r="B74" s="11"/>
      <c r="C74" s="9">
        <v>55</v>
      </c>
      <c r="D74" s="10" t="s">
        <v>13</v>
      </c>
      <c r="E74" s="10">
        <v>50</v>
      </c>
      <c r="F74" s="10">
        <v>30</v>
      </c>
      <c r="G74" s="10" t="s">
        <v>13</v>
      </c>
      <c r="H74" s="10">
        <v>45</v>
      </c>
      <c r="I74" s="11">
        <v>85</v>
      </c>
      <c r="J74" s="12">
        <v>55</v>
      </c>
      <c r="K74" s="13"/>
      <c r="M74" t="e" cm="1">
        <f t="array" ref="M74">SUM(MWFifteenB5255710131619222528313437407101619[[#This Row],[Mon]:[Sun]]/7)</f>
        <v>#VALUE!</v>
      </c>
      <c r="N74" t="e">
        <f>MWFifteenB5255710131619222528313437407101619[[#This Row],[Mileage]]-M74</f>
        <v>#VALUE!</v>
      </c>
    </row>
    <row r="75" spans="1:14" ht="21" customHeight="1">
      <c r="A75" s="15" t="s">
        <v>97</v>
      </c>
      <c r="B75" s="11"/>
      <c r="C75" s="9" t="s">
        <v>106</v>
      </c>
      <c r="D75" s="10" t="s">
        <v>13</v>
      </c>
      <c r="E75" s="10">
        <v>80</v>
      </c>
      <c r="F75" s="10">
        <v>40</v>
      </c>
      <c r="G75" s="10" t="s">
        <v>22</v>
      </c>
      <c r="H75" s="10">
        <v>75</v>
      </c>
      <c r="I75" s="11">
        <v>120</v>
      </c>
      <c r="J75" s="12">
        <v>75</v>
      </c>
      <c r="K75" s="13"/>
      <c r="M75" t="e" cm="1">
        <f t="array" ref="M75">SUM(MWFifteenB5255710131619222528313437407101619[[#This Row],[Mon]:[Sun]]/7)</f>
        <v>#VALUE!</v>
      </c>
      <c r="N75" t="e">
        <f>MWFifteenB5255710131619222528313437407101619[[#This Row],[Mileage]]-M75</f>
        <v>#VALUE!</v>
      </c>
    </row>
    <row r="76" spans="1:14" ht="21" customHeight="1">
      <c r="A76" s="15" t="s">
        <v>98</v>
      </c>
      <c r="B76" s="38"/>
      <c r="C76" s="9">
        <v>75</v>
      </c>
      <c r="D76" s="10" t="s">
        <v>13</v>
      </c>
      <c r="E76" s="10">
        <v>65</v>
      </c>
      <c r="F76" s="10">
        <v>30</v>
      </c>
      <c r="G76" s="10" t="s">
        <v>22</v>
      </c>
      <c r="H76" s="10">
        <v>60</v>
      </c>
      <c r="I76" s="11">
        <v>105</v>
      </c>
      <c r="J76" s="12">
        <v>65</v>
      </c>
      <c r="K76" s="13" t="s">
        <v>15</v>
      </c>
      <c r="M76" t="e" cm="1">
        <f t="array" ref="M76">SUM(MWFifteenB5255710131619222528313437407101619[[#This Row],[Mon]:[Sun]]/7)</f>
        <v>#VALUE!</v>
      </c>
      <c r="N76" t="e">
        <f>MWFifteenB5255710131619222528313437407101619[[#This Row],[Mileage]]-M76</f>
        <v>#VALUE!</v>
      </c>
    </row>
    <row r="77" spans="1:14" ht="21" customHeight="1">
      <c r="A77" s="7" t="s">
        <v>99</v>
      </c>
      <c r="B77" s="11"/>
      <c r="C77" s="9">
        <v>35</v>
      </c>
      <c r="D77" s="10" t="s">
        <v>13</v>
      </c>
      <c r="E77" s="10">
        <v>30</v>
      </c>
      <c r="F77" s="10">
        <v>30</v>
      </c>
      <c r="G77" s="10" t="s">
        <v>13</v>
      </c>
      <c r="H77" s="10">
        <v>30</v>
      </c>
      <c r="I77" s="11">
        <v>70</v>
      </c>
      <c r="J77" s="12">
        <v>45</v>
      </c>
      <c r="K77" s="13" t="s">
        <v>15</v>
      </c>
      <c r="M77" t="e" cm="1">
        <f t="array" ref="M77">SUM(MWFifteenB5255710131619222528313437407101619[[#This Row],[Mon]:[Sun]]/7)</f>
        <v>#VALUE!</v>
      </c>
      <c r="N77" t="e">
        <f>MWFifteenB5255710131619222528313437407101619[[#This Row],[Mileage]]-M77</f>
        <v>#VALUE!</v>
      </c>
    </row>
    <row r="78" spans="1:14" ht="21" customHeight="1">
      <c r="A78" s="7" t="s">
        <v>100</v>
      </c>
      <c r="B78" s="8"/>
      <c r="C78" s="9">
        <v>75</v>
      </c>
      <c r="D78" s="10" t="s">
        <v>13</v>
      </c>
      <c r="E78" s="10">
        <v>65</v>
      </c>
      <c r="F78" s="10">
        <v>30</v>
      </c>
      <c r="G78" s="10" t="s">
        <v>22</v>
      </c>
      <c r="H78" s="10">
        <v>60</v>
      </c>
      <c r="I78" s="11">
        <v>105</v>
      </c>
      <c r="J78" s="12">
        <v>65</v>
      </c>
      <c r="K78" s="13"/>
      <c r="M78" t="e" cm="1">
        <f t="array" ref="M78">SUM(MWFifteenB5255710131619222528313437407101619[[#This Row],[Mon]:[Sun]]/7)</f>
        <v>#VALUE!</v>
      </c>
      <c r="N78" t="e">
        <f>MWFifteenB5255710131619222528313437407101619[[#This Row],[Mileage]]-M78</f>
        <v>#VALUE!</v>
      </c>
    </row>
    <row r="79" spans="1:14" ht="21" customHeight="1">
      <c r="A79" s="15" t="s">
        <v>101</v>
      </c>
      <c r="B79" s="8"/>
      <c r="C79" s="9">
        <v>65</v>
      </c>
      <c r="D79" s="10" t="s">
        <v>13</v>
      </c>
      <c r="E79" s="10">
        <v>55</v>
      </c>
      <c r="F79" s="10">
        <v>30</v>
      </c>
      <c r="G79" s="10" t="s">
        <v>22</v>
      </c>
      <c r="H79" s="10">
        <v>55</v>
      </c>
      <c r="I79" s="11">
        <v>95</v>
      </c>
      <c r="J79" s="12">
        <v>60</v>
      </c>
      <c r="K79" s="13"/>
      <c r="M79" t="e" cm="1">
        <f t="array" ref="M79">SUM(MWFifteenB5255710131619222528313437407101619[[#This Row],[Mon]:[Sun]]/7)</f>
        <v>#VALUE!</v>
      </c>
      <c r="N79" t="e">
        <f>MWFifteenB5255710131619222528313437407101619[[#This Row],[Mileage]]-M79</f>
        <v>#VALUE!</v>
      </c>
    </row>
    <row r="80" spans="1:14" ht="34.5" customHeight="1">
      <c r="A80" s="105" t="s">
        <v>116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23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CC49-1581-44E6-8C38-3F4F78695283}">
  <dimension ref="A1:Q83"/>
  <sheetViews>
    <sheetView topLeftCell="A50" zoomScale="85" zoomScaleNormal="85" workbookViewId="0">
      <selection activeCell="I52" sqref="I52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118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>
        <v>25</v>
      </c>
      <c r="D2" s="10" t="s">
        <v>13</v>
      </c>
      <c r="E2" s="10">
        <v>25</v>
      </c>
      <c r="F2" s="10" t="s">
        <v>14</v>
      </c>
      <c r="G2" s="10" t="s">
        <v>13</v>
      </c>
      <c r="H2" s="10">
        <v>25</v>
      </c>
      <c r="I2" s="10">
        <v>25</v>
      </c>
      <c r="J2" s="12">
        <v>30</v>
      </c>
      <c r="K2" s="13" t="s">
        <v>15</v>
      </c>
      <c r="M2">
        <f>SUM(WWFifteen505358111417202326293235385814[[#This Row],[Mon]:[Sun]])/8</f>
        <v>12.5</v>
      </c>
      <c r="N2">
        <f>WWFifteen505358111417202326293235385814[[#This Row],[Mileage]]-M2</f>
        <v>17.5</v>
      </c>
    </row>
    <row r="3" spans="1:17" ht="21" customHeight="1">
      <c r="A3" s="7" t="s">
        <v>16</v>
      </c>
      <c r="B3" s="8"/>
      <c r="C3" s="9">
        <v>35</v>
      </c>
      <c r="D3" s="10" t="s">
        <v>13</v>
      </c>
      <c r="E3" s="10">
        <v>30</v>
      </c>
      <c r="F3" s="10" t="s">
        <v>18</v>
      </c>
      <c r="G3" s="10">
        <v>30</v>
      </c>
      <c r="H3" s="10" t="s">
        <v>22</v>
      </c>
      <c r="I3" s="10">
        <v>35</v>
      </c>
      <c r="J3" s="12">
        <v>35</v>
      </c>
      <c r="K3" s="13"/>
      <c r="M3">
        <f>SUM(WWFifteen505358111417202326293235385814[[#This Row],[Mon]:[Sun]])/8</f>
        <v>16.25</v>
      </c>
      <c r="N3">
        <f>WWFifteen505358111417202326293235385814[[#This Row],[Mileage]]-M3</f>
        <v>18.75</v>
      </c>
    </row>
    <row r="4" spans="1:17" ht="21" customHeight="1">
      <c r="A4" s="7" t="s">
        <v>17</v>
      </c>
      <c r="B4" s="8" t="s">
        <v>12</v>
      </c>
      <c r="C4" s="9">
        <v>55</v>
      </c>
      <c r="D4" s="10" t="s">
        <v>13</v>
      </c>
      <c r="E4" s="10">
        <v>50</v>
      </c>
      <c r="F4" s="10" t="s">
        <v>53</v>
      </c>
      <c r="G4" s="10">
        <v>30</v>
      </c>
      <c r="H4" s="10" t="s">
        <v>22</v>
      </c>
      <c r="I4" s="10">
        <v>55</v>
      </c>
      <c r="J4" s="12">
        <v>45</v>
      </c>
      <c r="K4" s="13"/>
      <c r="M4">
        <f>SUM(WWFifteen505358111417202326293235385814[[#This Row],[Mon]:[Sun]])/8</f>
        <v>23.75</v>
      </c>
      <c r="N4">
        <f>WWFifteen505358111417202326293235385814[[#This Row],[Mileage]]-M4</f>
        <v>21.25</v>
      </c>
    </row>
    <row r="5" spans="1:17" ht="21" customHeight="1">
      <c r="A5" s="14" t="s">
        <v>19</v>
      </c>
      <c r="B5" s="8" t="s">
        <v>20</v>
      </c>
      <c r="C5" s="9">
        <v>55</v>
      </c>
      <c r="D5" s="10" t="s">
        <v>13</v>
      </c>
      <c r="E5" s="10">
        <v>50</v>
      </c>
      <c r="F5" s="10" t="s">
        <v>18</v>
      </c>
      <c r="G5" s="10" t="s">
        <v>13</v>
      </c>
      <c r="H5" s="10">
        <v>50</v>
      </c>
      <c r="I5" s="10">
        <v>55</v>
      </c>
      <c r="J5" s="12">
        <v>45</v>
      </c>
      <c r="K5" s="13"/>
      <c r="M5">
        <f>SUM(WWFifteen505358111417202326293235385814[[#This Row],[Mon]:[Sun]])/8</f>
        <v>26.25</v>
      </c>
      <c r="N5">
        <f>WWFifteen505358111417202326293235385814[[#This Row],[Mileage]]-M5</f>
        <v>18.75</v>
      </c>
    </row>
    <row r="6" spans="1:17" ht="21" customHeight="1">
      <c r="A6" s="15" t="s">
        <v>21</v>
      </c>
      <c r="B6" s="8" t="s">
        <v>12</v>
      </c>
      <c r="C6" s="9">
        <v>65</v>
      </c>
      <c r="D6" s="10" t="s">
        <v>13</v>
      </c>
      <c r="E6" s="10">
        <v>60</v>
      </c>
      <c r="F6" s="10" t="s">
        <v>109</v>
      </c>
      <c r="G6" s="10">
        <v>30</v>
      </c>
      <c r="H6" s="10" t="s">
        <v>22</v>
      </c>
      <c r="I6" s="10">
        <v>65</v>
      </c>
      <c r="J6" s="12">
        <v>50</v>
      </c>
      <c r="K6" s="18"/>
      <c r="M6">
        <f>SUM(WWFifteen505358111417202326293235385814[[#This Row],[Mon]:[Sun]])/8</f>
        <v>27.5</v>
      </c>
      <c r="N6">
        <f>WWFifteen505358111417202326293235385814[[#This Row],[Mileage]]-M6</f>
        <v>22.5</v>
      </c>
    </row>
    <row r="7" spans="1:17" ht="21" customHeight="1">
      <c r="A7" s="16" t="s">
        <v>23</v>
      </c>
      <c r="B7" s="8" t="s">
        <v>12</v>
      </c>
      <c r="C7" s="9">
        <v>65</v>
      </c>
      <c r="D7" s="10" t="s">
        <v>13</v>
      </c>
      <c r="E7" s="10">
        <v>60</v>
      </c>
      <c r="F7" s="10" t="s">
        <v>109</v>
      </c>
      <c r="G7" s="10">
        <v>30</v>
      </c>
      <c r="H7" s="10" t="s">
        <v>22</v>
      </c>
      <c r="I7" s="10">
        <v>65</v>
      </c>
      <c r="J7" s="12">
        <v>50</v>
      </c>
      <c r="K7" s="18"/>
      <c r="M7">
        <f>SUM(WWFifteen505358111417202326293235385814[[#This Row],[Mon]:[Sun]])/8</f>
        <v>27.5</v>
      </c>
      <c r="N7">
        <f>WWFifteen505358111417202326293235385814[[#This Row],[Mileage]]-M7</f>
        <v>22.5</v>
      </c>
    </row>
    <row r="8" spans="1:17" ht="21" customHeight="1">
      <c r="A8" s="15" t="s">
        <v>24</v>
      </c>
      <c r="B8" s="8"/>
      <c r="C8" s="9">
        <v>55</v>
      </c>
      <c r="D8" s="10" t="s">
        <v>13</v>
      </c>
      <c r="E8" s="10">
        <v>50</v>
      </c>
      <c r="F8" s="10" t="s">
        <v>18</v>
      </c>
      <c r="G8" s="10" t="s">
        <v>13</v>
      </c>
      <c r="H8" s="10">
        <v>50</v>
      </c>
      <c r="I8" s="10">
        <v>55</v>
      </c>
      <c r="J8" s="12">
        <v>45</v>
      </c>
      <c r="K8" s="17"/>
      <c r="M8">
        <f>SUM(WWFifteen505358111417202326293235385814[[#This Row],[Mon]:[Sun]])/8</f>
        <v>26.25</v>
      </c>
      <c r="N8">
        <f>WWFifteen505358111417202326293235385814[[#This Row],[Mileage]]-M8</f>
        <v>18.75</v>
      </c>
    </row>
    <row r="9" spans="1:17" ht="21" customHeight="1">
      <c r="A9" s="16" t="s">
        <v>25</v>
      </c>
      <c r="B9" s="8"/>
      <c r="C9" s="9">
        <v>45</v>
      </c>
      <c r="D9" s="10" t="s">
        <v>13</v>
      </c>
      <c r="E9" s="10">
        <v>40</v>
      </c>
      <c r="F9" s="10" t="s">
        <v>103</v>
      </c>
      <c r="G9" s="10">
        <v>30</v>
      </c>
      <c r="H9" s="10" t="s">
        <v>22</v>
      </c>
      <c r="I9" s="10">
        <v>45</v>
      </c>
      <c r="J9" s="12">
        <v>40</v>
      </c>
      <c r="K9" s="18"/>
      <c r="M9">
        <f>SUM(WWFifteen505358111417202326293235385814[[#This Row],[Mon]:[Sun]])/8</f>
        <v>20</v>
      </c>
      <c r="N9">
        <f>WWFifteen505358111417202326293235385814[[#This Row],[Mileage]]-M9</f>
        <v>20</v>
      </c>
    </row>
    <row r="10" spans="1:17" ht="21" customHeight="1">
      <c r="A10" s="16" t="s">
        <v>26</v>
      </c>
      <c r="B10" s="8" t="s">
        <v>12</v>
      </c>
      <c r="C10" s="9">
        <v>65</v>
      </c>
      <c r="D10" s="10" t="s">
        <v>13</v>
      </c>
      <c r="E10" s="10">
        <v>60</v>
      </c>
      <c r="F10" s="10" t="s">
        <v>109</v>
      </c>
      <c r="G10" s="10">
        <v>30</v>
      </c>
      <c r="H10" s="10" t="s">
        <v>22</v>
      </c>
      <c r="I10" s="10">
        <v>65</v>
      </c>
      <c r="J10" s="12">
        <v>50</v>
      </c>
      <c r="K10" s="18"/>
      <c r="M10">
        <f>SUM(WWFifteen505358111417202326293235385814[[#This Row],[Mon]:[Sun]])/8</f>
        <v>27.5</v>
      </c>
      <c r="N10">
        <f>WWFifteen505358111417202326293235385814[[#This Row],[Mileage]]-M10</f>
        <v>22.5</v>
      </c>
    </row>
    <row r="11" spans="1:17" ht="21" customHeight="1">
      <c r="A11" s="19" t="s">
        <v>27</v>
      </c>
      <c r="B11" s="8" t="s">
        <v>12</v>
      </c>
      <c r="C11" s="9">
        <v>65</v>
      </c>
      <c r="D11" s="10" t="s">
        <v>13</v>
      </c>
      <c r="E11" s="10">
        <v>60</v>
      </c>
      <c r="F11" s="10" t="s">
        <v>109</v>
      </c>
      <c r="G11" s="10">
        <v>30</v>
      </c>
      <c r="H11" s="10" t="s">
        <v>22</v>
      </c>
      <c r="I11" s="10">
        <v>65</v>
      </c>
      <c r="J11" s="12">
        <v>50</v>
      </c>
      <c r="K11" s="18"/>
      <c r="M11">
        <f>SUM(WWFifteen505358111417202326293235385814[[#This Row],[Mon]:[Sun]])/8</f>
        <v>27.5</v>
      </c>
      <c r="N11">
        <f>WWFifteen505358111417202326293235385814[[#This Row],[Mileage]]-M11</f>
        <v>22.5</v>
      </c>
    </row>
    <row r="12" spans="1:17" ht="21" customHeight="1">
      <c r="A12" s="15" t="s">
        <v>28</v>
      </c>
      <c r="B12" s="8" t="s">
        <v>12</v>
      </c>
      <c r="C12" s="9">
        <v>35</v>
      </c>
      <c r="D12" s="10" t="s">
        <v>13</v>
      </c>
      <c r="E12" s="10">
        <v>30</v>
      </c>
      <c r="F12" s="10" t="s">
        <v>18</v>
      </c>
      <c r="G12" s="10">
        <v>30</v>
      </c>
      <c r="H12" s="10" t="s">
        <v>22</v>
      </c>
      <c r="I12" s="10">
        <v>35</v>
      </c>
      <c r="J12" s="12">
        <v>35</v>
      </c>
      <c r="K12" s="13" t="s">
        <v>15</v>
      </c>
      <c r="M12">
        <f>SUM(WWFifteen505358111417202326293235385814[[#This Row],[Mon]:[Sun]])/8</f>
        <v>16.25</v>
      </c>
      <c r="N12">
        <f>WWFifteen505358111417202326293235385814[[#This Row],[Mileage]]-M12</f>
        <v>18.75</v>
      </c>
    </row>
    <row r="13" spans="1:17" ht="21" customHeight="1">
      <c r="A13" s="15" t="s">
        <v>29</v>
      </c>
      <c r="B13" s="8"/>
      <c r="C13" s="9">
        <v>35</v>
      </c>
      <c r="D13" s="10" t="s">
        <v>13</v>
      </c>
      <c r="E13" s="10">
        <v>30</v>
      </c>
      <c r="F13" s="10" t="s">
        <v>18</v>
      </c>
      <c r="G13" s="10">
        <v>30</v>
      </c>
      <c r="H13" s="10" t="s">
        <v>22</v>
      </c>
      <c r="I13" s="10">
        <v>35</v>
      </c>
      <c r="J13" s="12">
        <v>35</v>
      </c>
      <c r="K13" s="18"/>
      <c r="M13">
        <f>SUM(WWFifteen505358111417202326293235385814[[#This Row],[Mon]:[Sun]])/8</f>
        <v>16.25</v>
      </c>
      <c r="N13">
        <f>WWFifteen505358111417202326293235385814[[#This Row],[Mileage]]-M13</f>
        <v>18.75</v>
      </c>
    </row>
    <row r="14" spans="1:17" ht="21" customHeight="1">
      <c r="A14" s="20" t="s">
        <v>30</v>
      </c>
      <c r="B14" s="8" t="s">
        <v>31</v>
      </c>
      <c r="C14" s="9" t="s">
        <v>32</v>
      </c>
      <c r="D14" s="10" t="s">
        <v>13</v>
      </c>
      <c r="E14" s="10">
        <v>30</v>
      </c>
      <c r="F14" s="10" t="s">
        <v>18</v>
      </c>
      <c r="G14" s="10">
        <v>30</v>
      </c>
      <c r="H14" s="10" t="s">
        <v>22</v>
      </c>
      <c r="I14" s="10">
        <v>35</v>
      </c>
      <c r="J14" s="12">
        <v>35</v>
      </c>
      <c r="K14" s="18"/>
      <c r="M14">
        <f>SUM(WWFifteen505358111417202326293235385814[[#This Row],[Mon]:[Sun]])/8</f>
        <v>11.875</v>
      </c>
      <c r="N14">
        <f>WWFifteen505358111417202326293235385814[[#This Row],[Mileage]]-M14</f>
        <v>23.125</v>
      </c>
    </row>
    <row r="15" spans="1:17" ht="21" customHeight="1">
      <c r="A15" s="20" t="s">
        <v>33</v>
      </c>
      <c r="B15" s="8"/>
      <c r="C15" s="9">
        <v>45</v>
      </c>
      <c r="D15" s="10" t="s">
        <v>13</v>
      </c>
      <c r="E15" s="10">
        <v>40</v>
      </c>
      <c r="F15" s="10" t="s">
        <v>103</v>
      </c>
      <c r="G15" s="10">
        <v>30</v>
      </c>
      <c r="H15" s="10" t="s">
        <v>22</v>
      </c>
      <c r="I15" s="10">
        <v>45</v>
      </c>
      <c r="J15" s="12">
        <v>40</v>
      </c>
      <c r="K15" s="13"/>
      <c r="M15">
        <f>SUM(WWFifteen505358111417202326293235385814[[#This Row],[Mon]:[Sun]])/8</f>
        <v>20</v>
      </c>
      <c r="N15">
        <f>WWFifteen505358111417202326293235385814[[#This Row],[Mileage]]-M15</f>
        <v>20</v>
      </c>
    </row>
    <row r="16" spans="1:17" ht="21" customHeight="1">
      <c r="A16" s="16" t="s">
        <v>34</v>
      </c>
      <c r="B16" s="8" t="s">
        <v>12</v>
      </c>
      <c r="C16" s="9">
        <v>55</v>
      </c>
      <c r="D16" s="10" t="s">
        <v>13</v>
      </c>
      <c r="E16" s="10">
        <v>50</v>
      </c>
      <c r="F16" s="10" t="s">
        <v>53</v>
      </c>
      <c r="G16" s="10">
        <v>30</v>
      </c>
      <c r="H16" s="10" t="s">
        <v>22</v>
      </c>
      <c r="I16" s="10">
        <v>55</v>
      </c>
      <c r="J16" s="12">
        <v>45</v>
      </c>
      <c r="K16" s="13"/>
      <c r="M16">
        <f>SUM(WWFifteen505358111417202326293235385814[[#This Row],[Mon]:[Sun]])/8</f>
        <v>23.75</v>
      </c>
      <c r="N16">
        <f>WWFifteen505358111417202326293235385814[[#This Row],[Mileage]]-M16</f>
        <v>21.25</v>
      </c>
    </row>
    <row r="17" spans="1:14" ht="21" customHeight="1">
      <c r="A17" s="20" t="s">
        <v>35</v>
      </c>
      <c r="B17" s="8"/>
      <c r="C17" s="9">
        <v>35</v>
      </c>
      <c r="D17" s="10" t="s">
        <v>13</v>
      </c>
      <c r="E17" s="10">
        <v>30</v>
      </c>
      <c r="F17" s="10" t="s">
        <v>18</v>
      </c>
      <c r="G17" s="10">
        <v>30</v>
      </c>
      <c r="H17" s="10" t="s">
        <v>22</v>
      </c>
      <c r="I17" s="10">
        <v>35</v>
      </c>
      <c r="J17" s="12">
        <v>35</v>
      </c>
      <c r="K17" s="13"/>
      <c r="M17">
        <f>SUM(WWFifteen505358111417202326293235385814[[#This Row],[Mon]:[Sun]])/8</f>
        <v>16.25</v>
      </c>
      <c r="N17">
        <f>WWFifteen505358111417202326293235385814[[#This Row],[Mileage]]-M17</f>
        <v>18.75</v>
      </c>
    </row>
    <row r="18" spans="1:14" ht="21" customHeight="1">
      <c r="A18" s="7" t="s">
        <v>37</v>
      </c>
      <c r="B18" s="8" t="s">
        <v>12</v>
      </c>
      <c r="C18" s="9">
        <v>45</v>
      </c>
      <c r="D18" s="10" t="s">
        <v>13</v>
      </c>
      <c r="E18" s="10">
        <v>40</v>
      </c>
      <c r="F18" s="10" t="s">
        <v>103</v>
      </c>
      <c r="G18" s="10">
        <v>30</v>
      </c>
      <c r="H18" s="10" t="s">
        <v>22</v>
      </c>
      <c r="I18" s="10">
        <v>45</v>
      </c>
      <c r="J18" s="12">
        <v>40</v>
      </c>
      <c r="K18" s="13"/>
      <c r="M18">
        <f>SUM(WWFifteen505358111417202326293235385814[[#This Row],[Mon]:[Sun]])/8</f>
        <v>20</v>
      </c>
      <c r="N18">
        <f>WWFifteen505358111417202326293235385814[[#This Row],[Mileage]]-M18</f>
        <v>20</v>
      </c>
    </row>
    <row r="19" spans="1:14" ht="21" customHeight="1">
      <c r="A19" s="21" t="s">
        <v>38</v>
      </c>
      <c r="B19" s="8" t="s">
        <v>12</v>
      </c>
      <c r="C19" s="9">
        <v>55</v>
      </c>
      <c r="D19" s="10" t="s">
        <v>13</v>
      </c>
      <c r="E19" s="10">
        <v>50</v>
      </c>
      <c r="F19" s="10" t="s">
        <v>53</v>
      </c>
      <c r="G19" s="10">
        <v>30</v>
      </c>
      <c r="H19" s="10" t="s">
        <v>22</v>
      </c>
      <c r="I19" s="10">
        <v>55</v>
      </c>
      <c r="J19" s="12">
        <v>45</v>
      </c>
      <c r="K19" s="13"/>
      <c r="M19">
        <f>SUM(WWFifteen505358111417202326293235385814[[#This Row],[Mon]:[Sun]])/8</f>
        <v>23.75</v>
      </c>
      <c r="N19">
        <f>WWFifteen505358111417202326293235385814[[#This Row],[Mileage]]-M19</f>
        <v>21.25</v>
      </c>
    </row>
    <row r="20" spans="1:14" ht="21" customHeight="1">
      <c r="A20" s="7" t="s">
        <v>39</v>
      </c>
      <c r="B20" s="8"/>
      <c r="C20" s="9">
        <v>65</v>
      </c>
      <c r="D20" s="10" t="s">
        <v>13</v>
      </c>
      <c r="E20" s="10">
        <v>60</v>
      </c>
      <c r="F20" s="10" t="s">
        <v>109</v>
      </c>
      <c r="G20" s="10">
        <v>30</v>
      </c>
      <c r="H20" s="10" t="s">
        <v>22</v>
      </c>
      <c r="I20" s="10">
        <v>65</v>
      </c>
      <c r="J20" s="12">
        <v>50</v>
      </c>
      <c r="K20" s="13"/>
      <c r="M20">
        <f>SUM(WWFifteen505358111417202326293235385814[[#This Row],[Mon]:[Sun]])/8</f>
        <v>27.5</v>
      </c>
      <c r="N20">
        <f>WWFifteen505358111417202326293235385814[[#This Row],[Mileage]]-M20</f>
        <v>22.5</v>
      </c>
    </row>
    <row r="21" spans="1:14" ht="21" customHeight="1">
      <c r="A21" s="7" t="s">
        <v>40</v>
      </c>
      <c r="B21" s="22"/>
      <c r="C21" s="9">
        <v>25</v>
      </c>
      <c r="D21" s="10" t="s">
        <v>13</v>
      </c>
      <c r="E21" s="10">
        <v>25</v>
      </c>
      <c r="F21" s="10" t="s">
        <v>14</v>
      </c>
      <c r="G21" s="10" t="s">
        <v>13</v>
      </c>
      <c r="H21" s="10">
        <v>25</v>
      </c>
      <c r="I21" s="10">
        <v>25</v>
      </c>
      <c r="J21" s="12">
        <v>30</v>
      </c>
      <c r="K21" s="13" t="s">
        <v>15</v>
      </c>
      <c r="M21">
        <f>SUM(WWFifteen505358111417202326293235385814[[#This Row],[Mon]:[Sun]])/8</f>
        <v>12.5</v>
      </c>
      <c r="N21">
        <f>WWFifteen505358111417202326293235385814[[#This Row],[Mileage]]-M21</f>
        <v>17.5</v>
      </c>
    </row>
    <row r="22" spans="1:14" ht="21" customHeight="1">
      <c r="A22" s="19" t="s">
        <v>41</v>
      </c>
      <c r="B22" s="23" t="s">
        <v>12</v>
      </c>
      <c r="C22" s="9">
        <v>45</v>
      </c>
      <c r="D22" s="10" t="s">
        <v>13</v>
      </c>
      <c r="E22" s="10">
        <v>40</v>
      </c>
      <c r="F22" s="10" t="s">
        <v>103</v>
      </c>
      <c r="G22" s="10">
        <v>30</v>
      </c>
      <c r="H22" s="10" t="s">
        <v>22</v>
      </c>
      <c r="I22" s="10">
        <v>45</v>
      </c>
      <c r="J22" s="12">
        <v>40</v>
      </c>
      <c r="K22" s="13"/>
      <c r="M22">
        <f>SUM(WWFifteen505358111417202326293235385814[[#This Row],[Mon]:[Sun]])/8</f>
        <v>20</v>
      </c>
      <c r="N22">
        <f>WWFifteen505358111417202326293235385814[[#This Row],[Mileage]]-M22</f>
        <v>20</v>
      </c>
    </row>
    <row r="23" spans="1:14" ht="21" customHeight="1">
      <c r="A23" s="21" t="s">
        <v>42</v>
      </c>
      <c r="B23" s="8"/>
      <c r="C23" s="9">
        <v>45</v>
      </c>
      <c r="D23" s="10" t="s">
        <v>13</v>
      </c>
      <c r="E23" s="10">
        <v>40</v>
      </c>
      <c r="F23" s="10" t="s">
        <v>103</v>
      </c>
      <c r="G23" s="10">
        <v>30</v>
      </c>
      <c r="H23" s="10" t="s">
        <v>22</v>
      </c>
      <c r="I23" s="10">
        <v>45</v>
      </c>
      <c r="J23" s="12">
        <v>40</v>
      </c>
      <c r="K23" s="13" t="s">
        <v>15</v>
      </c>
      <c r="M23">
        <f>SUM(WWFifteen505358111417202326293235385814[[#This Row],[Mon]:[Sun]])/8</f>
        <v>20</v>
      </c>
      <c r="N23">
        <f>WWFifteen505358111417202326293235385814[[#This Row],[Mileage]]-M23</f>
        <v>20</v>
      </c>
    </row>
    <row r="24" spans="1:14" ht="21" customHeight="1">
      <c r="A24" s="7" t="s">
        <v>43</v>
      </c>
      <c r="B24" s="8">
        <v>3</v>
      </c>
      <c r="C24" s="9" t="s">
        <v>91</v>
      </c>
      <c r="D24" s="10" t="s">
        <v>13</v>
      </c>
      <c r="E24" s="10">
        <v>25</v>
      </c>
      <c r="F24" s="10" t="s">
        <v>91</v>
      </c>
      <c r="G24" s="10">
        <v>20</v>
      </c>
      <c r="H24" s="10" t="s">
        <v>22</v>
      </c>
      <c r="I24" s="10" t="s">
        <v>91</v>
      </c>
      <c r="J24" s="12">
        <v>30</v>
      </c>
      <c r="K24" s="13"/>
      <c r="M24">
        <f>SUM(WWFifteen505358111417202326293235385814[[#This Row],[Mon]:[Sun]])/8</f>
        <v>5.625</v>
      </c>
      <c r="N24">
        <f>WWFifteen505358111417202326293235385814[[#This Row],[Mileage]]-M24</f>
        <v>24.375</v>
      </c>
    </row>
    <row r="25" spans="1:14" ht="21" customHeight="1" thickBot="1">
      <c r="A25" s="24" t="s">
        <v>45</v>
      </c>
      <c r="B25" s="25"/>
      <c r="C25" s="9">
        <v>45</v>
      </c>
      <c r="D25" s="10" t="s">
        <v>13</v>
      </c>
      <c r="E25" s="10">
        <v>40</v>
      </c>
      <c r="F25" s="10" t="s">
        <v>103</v>
      </c>
      <c r="G25" s="10">
        <v>30</v>
      </c>
      <c r="H25" s="10" t="s">
        <v>22</v>
      </c>
      <c r="I25" s="10">
        <v>45</v>
      </c>
      <c r="J25" s="12">
        <v>40</v>
      </c>
      <c r="K25" s="13"/>
      <c r="M25">
        <f>SUM(WWFifteen505358111417202326293235385814[[#This Row],[Mon]:[Sun]])/8</f>
        <v>20</v>
      </c>
      <c r="N25">
        <f>WWFifteen505358111417202326293235385814[[#This Row],[Mileage]]-M25</f>
        <v>20</v>
      </c>
    </row>
    <row r="26" spans="1:14" ht="39.6" customHeight="1" thickBot="1">
      <c r="A26" s="105" t="s">
        <v>119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118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65</v>
      </c>
      <c r="D28" s="10" t="s">
        <v>13</v>
      </c>
      <c r="E28" s="10">
        <v>55</v>
      </c>
      <c r="F28" s="10" t="s">
        <v>59</v>
      </c>
      <c r="G28" s="10">
        <v>30</v>
      </c>
      <c r="H28" s="10" t="s">
        <v>22</v>
      </c>
      <c r="I28" s="11">
        <v>60</v>
      </c>
      <c r="J28" s="30">
        <v>55</v>
      </c>
      <c r="K28" s="13"/>
      <c r="M28">
        <f>SUM(MWFifteenA515469121518212427303336396915[[#This Row],[Mon]:[Sun]])/7</f>
        <v>30</v>
      </c>
      <c r="N28">
        <f>MWFifteenA515469121518212427303336396915[[#This Row],[Mileage]]-M28</f>
        <v>25</v>
      </c>
    </row>
    <row r="29" spans="1:14" ht="21" customHeight="1">
      <c r="A29" s="7" t="s">
        <v>48</v>
      </c>
      <c r="B29" s="11" t="s">
        <v>20</v>
      </c>
      <c r="C29" s="9">
        <v>65</v>
      </c>
      <c r="D29" s="10" t="s">
        <v>13</v>
      </c>
      <c r="E29" s="10">
        <v>55</v>
      </c>
      <c r="F29" s="10" t="s">
        <v>59</v>
      </c>
      <c r="G29" s="10">
        <v>30</v>
      </c>
      <c r="H29" s="10" t="s">
        <v>22</v>
      </c>
      <c r="I29" s="11">
        <v>60</v>
      </c>
      <c r="J29" s="12">
        <v>55</v>
      </c>
      <c r="K29" s="13"/>
      <c r="M29">
        <f>SUM(MWFifteenA515469121518212427303336396915[[#This Row],[Mon]:[Sun]])/7</f>
        <v>30</v>
      </c>
      <c r="N29">
        <f>MWFifteenA515469121518212427303336396915[[#This Row],[Mileage]]-M29</f>
        <v>25</v>
      </c>
    </row>
    <row r="30" spans="1:14" ht="21" customHeight="1">
      <c r="A30" s="21" t="s">
        <v>49</v>
      </c>
      <c r="B30" s="8"/>
      <c r="C30" s="9" t="s">
        <v>62</v>
      </c>
      <c r="D30" s="10" t="s">
        <v>13</v>
      </c>
      <c r="E30" s="10">
        <v>75</v>
      </c>
      <c r="F30" s="10" t="s">
        <v>105</v>
      </c>
      <c r="G30" s="10">
        <v>30</v>
      </c>
      <c r="H30" s="10" t="s">
        <v>22</v>
      </c>
      <c r="I30" s="11">
        <v>75</v>
      </c>
      <c r="J30" s="12">
        <v>65</v>
      </c>
      <c r="K30" s="13"/>
      <c r="M30">
        <f>SUM(MWFifteenA515469121518212427303336396915[[#This Row],[Mon]:[Sun]])/7</f>
        <v>25.714285714285715</v>
      </c>
      <c r="N30">
        <f>MWFifteenA515469121518212427303336396915[[#This Row],[Mileage]]-M30</f>
        <v>39.285714285714285</v>
      </c>
    </row>
    <row r="31" spans="1:14" ht="21" customHeight="1">
      <c r="A31" s="7" t="s">
        <v>50</v>
      </c>
      <c r="B31" s="8"/>
      <c r="C31" s="9">
        <v>55</v>
      </c>
      <c r="D31" s="10" t="s">
        <v>13</v>
      </c>
      <c r="E31" s="10">
        <v>50</v>
      </c>
      <c r="F31" s="10" t="s">
        <v>104</v>
      </c>
      <c r="G31" s="10">
        <v>30</v>
      </c>
      <c r="H31" s="10" t="s">
        <v>22</v>
      </c>
      <c r="I31" s="11">
        <v>50</v>
      </c>
      <c r="J31" s="12">
        <v>50</v>
      </c>
      <c r="K31" s="13"/>
      <c r="M31">
        <f>SUM(MWFifteenA515469121518212427303336396915[[#This Row],[Mon]:[Sun]])/7</f>
        <v>26.428571428571427</v>
      </c>
      <c r="N31">
        <f>MWFifteenA515469121518212427303336396915[[#This Row],[Mileage]]-M31</f>
        <v>23.571428571428573</v>
      </c>
    </row>
    <row r="32" spans="1:14" ht="21" customHeight="1">
      <c r="A32" s="7" t="s">
        <v>51</v>
      </c>
      <c r="B32" s="8"/>
      <c r="C32" s="9" t="s">
        <v>120</v>
      </c>
      <c r="D32" s="10" t="s">
        <v>13</v>
      </c>
      <c r="E32" s="10">
        <v>75</v>
      </c>
      <c r="F32" s="10" t="s">
        <v>105</v>
      </c>
      <c r="G32" s="10">
        <v>30</v>
      </c>
      <c r="H32" s="10" t="s">
        <v>22</v>
      </c>
      <c r="I32" s="11">
        <v>75</v>
      </c>
      <c r="J32" s="12">
        <v>65</v>
      </c>
      <c r="K32" s="18"/>
      <c r="M32">
        <f>SUM(MWFifteenA515469121518212427303336396915[[#This Row],[Mon]:[Sun]])/7</f>
        <v>25.714285714285715</v>
      </c>
      <c r="N32">
        <f>MWFifteenA515469121518212427303336396915[[#This Row],[Mileage]]-M32</f>
        <v>39.285714285714285</v>
      </c>
    </row>
    <row r="33" spans="1:14" ht="21" customHeight="1">
      <c r="A33" s="21" t="s">
        <v>52</v>
      </c>
      <c r="B33" s="8">
        <v>2</v>
      </c>
      <c r="C33" s="9" t="s">
        <v>59</v>
      </c>
      <c r="D33" s="10" t="s">
        <v>13</v>
      </c>
      <c r="E33" s="10">
        <v>50</v>
      </c>
      <c r="F33" s="10" t="s">
        <v>18</v>
      </c>
      <c r="G33" s="10" t="s">
        <v>13</v>
      </c>
      <c r="H33" s="10">
        <v>45</v>
      </c>
      <c r="I33" s="11">
        <v>50</v>
      </c>
      <c r="J33" s="12">
        <v>50</v>
      </c>
      <c r="K33" s="18" t="s">
        <v>15</v>
      </c>
      <c r="M33">
        <f>SUM(MWFifteenA515469121518212427303336396915[[#This Row],[Mon]:[Sun]])/7</f>
        <v>20.714285714285715</v>
      </c>
      <c r="N33">
        <f>MWFifteenA515469121518212427303336396915[[#This Row],[Mileage]]-M33</f>
        <v>29.285714285714285</v>
      </c>
    </row>
    <row r="34" spans="1:14" ht="21" customHeight="1">
      <c r="A34" s="7" t="s">
        <v>54</v>
      </c>
      <c r="B34" s="8"/>
      <c r="C34" s="9" t="s">
        <v>62</v>
      </c>
      <c r="D34" s="10" t="s">
        <v>13</v>
      </c>
      <c r="E34" s="10">
        <v>75</v>
      </c>
      <c r="F34" s="10" t="s">
        <v>105</v>
      </c>
      <c r="G34" s="10">
        <v>30</v>
      </c>
      <c r="H34" s="10" t="s">
        <v>22</v>
      </c>
      <c r="I34" s="11">
        <v>75</v>
      </c>
      <c r="J34" s="12">
        <v>65</v>
      </c>
      <c r="K34" s="18"/>
      <c r="M34">
        <f>SUM(MWFifteenA515469121518212427303336396915[[#This Row],[Mon]:[Sun]])/7</f>
        <v>25.714285714285715</v>
      </c>
      <c r="N34">
        <f>MWFifteenA515469121518212427303336396915[[#This Row],[Mileage]]-M34</f>
        <v>39.285714285714285</v>
      </c>
    </row>
    <row r="35" spans="1:14" ht="21" customHeight="1">
      <c r="A35" s="21" t="s">
        <v>55</v>
      </c>
      <c r="B35" s="8"/>
      <c r="C35" s="9">
        <v>55</v>
      </c>
      <c r="D35" s="10" t="s">
        <v>13</v>
      </c>
      <c r="E35" s="10">
        <v>50</v>
      </c>
      <c r="F35" s="10" t="s">
        <v>104</v>
      </c>
      <c r="G35" s="10">
        <v>30</v>
      </c>
      <c r="H35" s="10" t="s">
        <v>22</v>
      </c>
      <c r="I35" s="11">
        <v>50</v>
      </c>
      <c r="J35" s="12">
        <v>50</v>
      </c>
      <c r="K35" s="13"/>
      <c r="M35">
        <f>SUM(MWFifteenA515469121518212427303336396915[[#This Row],[Mon]:[Sun]])/7</f>
        <v>26.428571428571427</v>
      </c>
      <c r="N35">
        <f>MWFifteenA515469121518212427303336396915[[#This Row],[Mileage]]-M35</f>
        <v>23.571428571428573</v>
      </c>
    </row>
    <row r="36" spans="1:14" ht="21" customHeight="1">
      <c r="A36" s="7" t="s">
        <v>56</v>
      </c>
      <c r="B36" s="8"/>
      <c r="C36" s="9">
        <v>65</v>
      </c>
      <c r="D36" s="10" t="s">
        <v>13</v>
      </c>
      <c r="E36" s="10">
        <v>55</v>
      </c>
      <c r="F36" s="10" t="s">
        <v>59</v>
      </c>
      <c r="G36" s="10">
        <v>30</v>
      </c>
      <c r="H36" s="10" t="s">
        <v>22</v>
      </c>
      <c r="I36" s="11">
        <v>60</v>
      </c>
      <c r="J36" s="12">
        <v>55</v>
      </c>
      <c r="K36" s="13"/>
      <c r="M36">
        <f>SUM(MWFifteenA515469121518212427303336396915[[#This Row],[Mon]:[Sun]])/7</f>
        <v>30</v>
      </c>
      <c r="N36">
        <f>MWFifteenA515469121518212427303336396915[[#This Row],[Mileage]]-M36</f>
        <v>25</v>
      </c>
    </row>
    <row r="37" spans="1:14" ht="21" customHeight="1">
      <c r="A37" s="14" t="s">
        <v>57</v>
      </c>
      <c r="B37" s="8"/>
      <c r="C37" s="9" t="s">
        <v>62</v>
      </c>
      <c r="D37" s="10" t="s">
        <v>13</v>
      </c>
      <c r="E37" s="10">
        <v>75</v>
      </c>
      <c r="F37" s="10" t="s">
        <v>105</v>
      </c>
      <c r="G37" s="10">
        <v>30</v>
      </c>
      <c r="H37" s="10" t="s">
        <v>22</v>
      </c>
      <c r="I37" s="11">
        <v>75</v>
      </c>
      <c r="J37" s="12">
        <v>65</v>
      </c>
      <c r="K37" s="13"/>
      <c r="M37">
        <f>SUM(MWFifteenA515469121518212427303336396915[[#This Row],[Mon]:[Sun]])/7</f>
        <v>25.714285714285715</v>
      </c>
      <c r="N37">
        <f>MWFifteenA515469121518212427303336396915[[#This Row],[Mileage]]-M37</f>
        <v>39.285714285714285</v>
      </c>
    </row>
    <row r="38" spans="1:14" ht="21" customHeight="1">
      <c r="A38" s="7" t="s">
        <v>58</v>
      </c>
      <c r="B38" s="8">
        <v>2</v>
      </c>
      <c r="C38" s="9" t="s">
        <v>104</v>
      </c>
      <c r="D38" s="10" t="s">
        <v>13</v>
      </c>
      <c r="E38" s="10">
        <v>40</v>
      </c>
      <c r="F38" s="10" t="s">
        <v>32</v>
      </c>
      <c r="G38" s="10">
        <v>30</v>
      </c>
      <c r="H38" s="10" t="s">
        <v>22</v>
      </c>
      <c r="I38" s="11">
        <v>45</v>
      </c>
      <c r="J38" s="12">
        <v>45</v>
      </c>
      <c r="K38" s="13"/>
      <c r="M38">
        <f>SUM(MWFifteenA515469121518212427303336396915[[#This Row],[Mon]:[Sun]])/7</f>
        <v>16.428571428571427</v>
      </c>
      <c r="N38">
        <f>MWFifteenA515469121518212427303336396915[[#This Row],[Mileage]]-M38</f>
        <v>28.571428571428573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 t="s">
        <v>59</v>
      </c>
      <c r="G39" s="10">
        <v>30</v>
      </c>
      <c r="H39" s="10" t="s">
        <v>36</v>
      </c>
      <c r="I39" s="11">
        <v>60</v>
      </c>
      <c r="J39" s="12">
        <v>55</v>
      </c>
      <c r="K39" s="13" t="s">
        <v>15</v>
      </c>
      <c r="M39">
        <f>SUM(MWFifteenA515469121518212427303336396915[[#This Row],[Mon]:[Sun]])/7</f>
        <v>30</v>
      </c>
      <c r="N39">
        <f>MWFifteenA515469121518212427303336396915[[#This Row],[Mileage]]-M39</f>
        <v>25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75</v>
      </c>
      <c r="F40" s="10" t="s">
        <v>18</v>
      </c>
      <c r="G40" s="10" t="s">
        <v>13</v>
      </c>
      <c r="H40" s="10">
        <v>75</v>
      </c>
      <c r="I40" s="11">
        <v>75</v>
      </c>
      <c r="J40" s="12">
        <v>65</v>
      </c>
      <c r="K40" s="13"/>
      <c r="M40">
        <f>SUM(MWFifteenA515469121518212427303336396915[[#This Row],[Mon]:[Sun]])/7</f>
        <v>32.142857142857146</v>
      </c>
      <c r="N40">
        <f>MWFifteenA515469121518212427303336396915[[#This Row],[Mileage]]-M40</f>
        <v>32.857142857142854</v>
      </c>
    </row>
    <row r="41" spans="1:14" ht="21" customHeight="1">
      <c r="A41" s="34" t="s">
        <v>63</v>
      </c>
      <c r="B41" s="11" t="s">
        <v>20</v>
      </c>
      <c r="C41" s="9">
        <v>70</v>
      </c>
      <c r="D41" s="10" t="s">
        <v>13</v>
      </c>
      <c r="E41" s="10">
        <v>65</v>
      </c>
      <c r="F41" s="10" t="s">
        <v>44</v>
      </c>
      <c r="G41" s="10">
        <v>30</v>
      </c>
      <c r="H41" s="10" t="s">
        <v>22</v>
      </c>
      <c r="I41" s="11">
        <v>70</v>
      </c>
      <c r="J41" s="12">
        <v>60</v>
      </c>
      <c r="K41" s="13"/>
      <c r="M41">
        <f>SUM(MWFifteenA515469121518212427303336396915[[#This Row],[Mon]:[Sun]])/7</f>
        <v>33.571428571428569</v>
      </c>
      <c r="N41">
        <f>MWFifteenA515469121518212427303336396915[[#This Row],[Mileage]]-M41</f>
        <v>26.428571428571431</v>
      </c>
    </row>
    <row r="42" spans="1:14" ht="21" customHeight="1">
      <c r="A42" s="7" t="s">
        <v>64</v>
      </c>
      <c r="B42" s="11"/>
      <c r="C42" s="9" t="s">
        <v>62</v>
      </c>
      <c r="D42" s="10" t="s">
        <v>13</v>
      </c>
      <c r="E42" s="10">
        <v>75</v>
      </c>
      <c r="F42" s="10" t="s">
        <v>105</v>
      </c>
      <c r="G42" s="10">
        <v>30</v>
      </c>
      <c r="H42" s="10" t="s">
        <v>22</v>
      </c>
      <c r="I42" s="11">
        <v>75</v>
      </c>
      <c r="J42" s="12">
        <v>65</v>
      </c>
      <c r="K42" s="13"/>
      <c r="M42">
        <f>SUM(MWFifteenA515469121518212427303336396915[[#This Row],[Mon]:[Sun]])/7</f>
        <v>25.714285714285715</v>
      </c>
      <c r="N42">
        <f>MWFifteenA515469121518212427303336396915[[#This Row],[Mileage]]-M42</f>
        <v>39.285714285714285</v>
      </c>
    </row>
    <row r="43" spans="1:14" ht="21" customHeight="1">
      <c r="A43" s="16" t="s">
        <v>65</v>
      </c>
      <c r="B43" s="11"/>
      <c r="C43" s="9">
        <v>70</v>
      </c>
      <c r="D43" s="10" t="s">
        <v>13</v>
      </c>
      <c r="E43" s="10">
        <v>65</v>
      </c>
      <c r="F43" s="10" t="s">
        <v>44</v>
      </c>
      <c r="G43" s="10">
        <v>30</v>
      </c>
      <c r="H43" s="10" t="s">
        <v>22</v>
      </c>
      <c r="I43" s="11">
        <v>70</v>
      </c>
      <c r="J43" s="12">
        <v>60</v>
      </c>
      <c r="K43" s="13"/>
      <c r="M43">
        <f>SUM(MWFifteenA515469121518212427303336396915[[#This Row],[Mon]:[Sun]])/7</f>
        <v>33.571428571428569</v>
      </c>
      <c r="N43">
        <f>MWFifteenA515469121518212427303336396915[[#This Row],[Mileage]]-M43</f>
        <v>26.428571428571431</v>
      </c>
    </row>
    <row r="44" spans="1:14" ht="21" customHeight="1">
      <c r="A44" s="15" t="s">
        <v>66</v>
      </c>
      <c r="B44" s="11"/>
      <c r="C44" s="9" t="s">
        <v>62</v>
      </c>
      <c r="D44" s="10" t="s">
        <v>13</v>
      </c>
      <c r="E44" s="10">
        <v>75</v>
      </c>
      <c r="F44" s="10" t="s">
        <v>105</v>
      </c>
      <c r="G44" s="10">
        <v>30</v>
      </c>
      <c r="H44" s="10" t="s">
        <v>22</v>
      </c>
      <c r="I44" s="11">
        <v>75</v>
      </c>
      <c r="J44" s="12">
        <v>65</v>
      </c>
      <c r="K44" s="13"/>
      <c r="M44">
        <f>SUM(MWFifteenA515469121518212427303336396915[[#This Row],[Mon]:[Sun]])/7</f>
        <v>25.714285714285715</v>
      </c>
      <c r="N44">
        <f>MWFifteenA515469121518212427303336396915[[#This Row],[Mileage]]-M44</f>
        <v>39.285714285714285</v>
      </c>
    </row>
    <row r="45" spans="1:14" ht="21" customHeight="1">
      <c r="A45" s="7" t="s">
        <v>67</v>
      </c>
      <c r="B45" s="11"/>
      <c r="C45" s="9" t="s">
        <v>106</v>
      </c>
      <c r="D45" s="10" t="s">
        <v>13</v>
      </c>
      <c r="E45" s="10">
        <v>75</v>
      </c>
      <c r="F45" s="10" t="s">
        <v>105</v>
      </c>
      <c r="G45" s="10">
        <v>40</v>
      </c>
      <c r="H45" s="10" t="s">
        <v>22</v>
      </c>
      <c r="I45" s="11">
        <v>90</v>
      </c>
      <c r="J45" s="12">
        <v>70</v>
      </c>
      <c r="K45" s="13"/>
      <c r="M45">
        <f>SUM(MWFifteenA515469121518212427303336396915[[#This Row],[Mon]:[Sun]])/7</f>
        <v>29.285714285714285</v>
      </c>
      <c r="N45">
        <f>MWFifteenA515469121518212427303336396915[[#This Row],[Mileage]]-M45</f>
        <v>40.714285714285715</v>
      </c>
    </row>
    <row r="46" spans="1:14" ht="21" customHeight="1">
      <c r="A46" s="7" t="s">
        <v>68</v>
      </c>
      <c r="B46" s="11"/>
      <c r="C46" s="9">
        <v>65</v>
      </c>
      <c r="D46" s="10" t="s">
        <v>13</v>
      </c>
      <c r="E46" s="10">
        <v>55</v>
      </c>
      <c r="F46" s="10" t="s">
        <v>59</v>
      </c>
      <c r="G46" s="10">
        <v>30</v>
      </c>
      <c r="H46" s="10" t="s">
        <v>22</v>
      </c>
      <c r="I46" s="11">
        <v>60</v>
      </c>
      <c r="J46" s="12">
        <v>55</v>
      </c>
      <c r="K46" s="13"/>
      <c r="M46">
        <f>SUM(MWFifteenA515469121518212427303336396915[[#This Row],[Mon]:[Sun]])/7</f>
        <v>30</v>
      </c>
      <c r="N46">
        <f>MWFifteenA515469121518212427303336396915[[#This Row],[Mileage]]-M46</f>
        <v>25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 t="s">
        <v>59</v>
      </c>
      <c r="G47" s="10">
        <v>30</v>
      </c>
      <c r="H47" s="10" t="s">
        <v>22</v>
      </c>
      <c r="I47" s="11">
        <v>60</v>
      </c>
      <c r="J47" s="12">
        <v>55</v>
      </c>
      <c r="K47" s="13"/>
      <c r="M47">
        <f>SUM(MWFifteenA515469121518212427303336396915[[#This Row],[Mon]:[Sun]])/7</f>
        <v>30</v>
      </c>
      <c r="N47">
        <f>MWFifteenA515469121518212427303336396915[[#This Row],[Mileage]]-M47</f>
        <v>25</v>
      </c>
    </row>
    <row r="48" spans="1:14" ht="21" customHeight="1">
      <c r="A48" s="7" t="s">
        <v>70</v>
      </c>
      <c r="B48" s="11">
        <v>1</v>
      </c>
      <c r="C48" s="9">
        <v>70</v>
      </c>
      <c r="D48" s="10" t="s">
        <v>13</v>
      </c>
      <c r="E48" s="10">
        <v>65</v>
      </c>
      <c r="F48" s="10" t="s">
        <v>44</v>
      </c>
      <c r="G48" s="10">
        <v>30</v>
      </c>
      <c r="H48" s="10" t="s">
        <v>22</v>
      </c>
      <c r="I48" s="11">
        <v>70</v>
      </c>
      <c r="J48" s="12">
        <v>60</v>
      </c>
      <c r="K48" s="13"/>
      <c r="M48">
        <f>SUM(MWFifteenA515469121518212427303336396915[[#This Row],[Mon]:[Sun]])/7</f>
        <v>33.571428571428569</v>
      </c>
      <c r="N48">
        <f>MWFifteenA515469121518212427303336396915[[#This Row],[Mileage]]-M48</f>
        <v>26.428571428571431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 t="s">
        <v>59</v>
      </c>
      <c r="G49" s="10">
        <v>30</v>
      </c>
      <c r="H49" s="10" t="s">
        <v>22</v>
      </c>
      <c r="I49" s="11">
        <v>60</v>
      </c>
      <c r="J49" s="12">
        <v>55</v>
      </c>
      <c r="K49" s="13"/>
      <c r="M49">
        <f>SUM(MWFifteenA515469121518212427303336396915[[#This Row],[Mon]:[Sun]])/7</f>
        <v>30</v>
      </c>
      <c r="N49">
        <f>MWFifteenA515469121518212427303336396915[[#This Row],[Mileage]]-M49</f>
        <v>25</v>
      </c>
    </row>
    <row r="50" spans="1:14" ht="21" customHeight="1">
      <c r="A50" s="7" t="s">
        <v>72</v>
      </c>
      <c r="B50" s="8">
        <v>1</v>
      </c>
      <c r="C50" s="9" t="s">
        <v>104</v>
      </c>
      <c r="D50" s="10" t="s">
        <v>13</v>
      </c>
      <c r="E50" s="10">
        <v>40</v>
      </c>
      <c r="F50" s="10" t="s">
        <v>32</v>
      </c>
      <c r="G50" s="10">
        <v>30</v>
      </c>
      <c r="H50" s="10" t="s">
        <v>22</v>
      </c>
      <c r="I50" s="11">
        <v>45</v>
      </c>
      <c r="J50" s="12">
        <v>45</v>
      </c>
      <c r="K50" s="13"/>
      <c r="M50">
        <f>SUM(MWFifteenA515469121518212427303336396915[[#This Row],[Mon]:[Sun]])/7</f>
        <v>16.428571428571427</v>
      </c>
      <c r="N50">
        <f>MWFifteenA515469121518212427303336396915[[#This Row],[Mileage]]-M50</f>
        <v>28.571428571428573</v>
      </c>
    </row>
    <row r="51" spans="1:14" ht="21" customHeight="1">
      <c r="A51" s="15" t="s">
        <v>73</v>
      </c>
      <c r="B51" s="8"/>
      <c r="C51" s="9" t="s">
        <v>62</v>
      </c>
      <c r="D51" s="10" t="s">
        <v>13</v>
      </c>
      <c r="E51" s="10">
        <v>75</v>
      </c>
      <c r="F51" s="10" t="s">
        <v>105</v>
      </c>
      <c r="G51" s="10">
        <v>30</v>
      </c>
      <c r="H51" s="10" t="s">
        <v>22</v>
      </c>
      <c r="I51" s="11">
        <v>75</v>
      </c>
      <c r="J51" s="12">
        <v>65</v>
      </c>
      <c r="K51" s="13"/>
    </row>
    <row r="52" spans="1:14" ht="21" customHeight="1" thickBot="1">
      <c r="A52" s="7" t="s">
        <v>74</v>
      </c>
      <c r="B52" s="8" t="s">
        <v>20</v>
      </c>
      <c r="C52" s="9" t="s">
        <v>62</v>
      </c>
      <c r="D52" s="10" t="s">
        <v>13</v>
      </c>
      <c r="E52" s="10">
        <v>75</v>
      </c>
      <c r="F52" s="10" t="s">
        <v>105</v>
      </c>
      <c r="G52" s="10">
        <v>30</v>
      </c>
      <c r="H52" s="10" t="s">
        <v>22</v>
      </c>
      <c r="I52" s="11">
        <v>75</v>
      </c>
      <c r="J52" s="12">
        <v>60</v>
      </c>
      <c r="K52" s="13"/>
      <c r="M52">
        <f>SUM(MWFifteenA515469121518212427303336396915[[#This Row],[Mon]:[Sun]])/7</f>
        <v>25.714285714285715</v>
      </c>
      <c r="N52">
        <f>MWFifteenA515469121518212427303336396915[[#This Row],[Mileage]]-M52</f>
        <v>34.285714285714285</v>
      </c>
    </row>
    <row r="53" spans="1:14" ht="36" customHeight="1" thickBot="1">
      <c r="A53" s="105" t="s">
        <v>119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118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62</v>
      </c>
      <c r="D55" s="10" t="s">
        <v>13</v>
      </c>
      <c r="E55" s="10">
        <v>75</v>
      </c>
      <c r="F55" s="10" t="s">
        <v>105</v>
      </c>
      <c r="G55" s="10">
        <v>30</v>
      </c>
      <c r="H55" s="10" t="s">
        <v>22</v>
      </c>
      <c r="I55" s="11">
        <v>75</v>
      </c>
      <c r="J55" s="12">
        <v>65</v>
      </c>
      <c r="K55" s="13"/>
      <c r="M55" t="e" cm="1">
        <f t="array" ref="M55">SUM(MWFifteenB52557101316192225283134374071016[[#This Row],[Mon]:[Sun]]/7)</f>
        <v>#VALUE!</v>
      </c>
      <c r="N55" t="e">
        <f>MWFifteenB52557101316192225283134374071016[[#This Row],[Mileage]]-M55</f>
        <v>#VALUE!</v>
      </c>
    </row>
    <row r="56" spans="1:14" ht="21" customHeight="1">
      <c r="A56" s="21" t="s">
        <v>76</v>
      </c>
      <c r="B56" s="8"/>
      <c r="C56" s="9">
        <v>65</v>
      </c>
      <c r="D56" s="10" t="s">
        <v>13</v>
      </c>
      <c r="E56" s="10">
        <v>55</v>
      </c>
      <c r="F56" s="10" t="s">
        <v>59</v>
      </c>
      <c r="G56" s="10">
        <v>30</v>
      </c>
      <c r="H56" s="10" t="s">
        <v>22</v>
      </c>
      <c r="I56" s="11">
        <v>60</v>
      </c>
      <c r="J56" s="12">
        <v>55</v>
      </c>
      <c r="K56" s="13" t="s">
        <v>15</v>
      </c>
      <c r="M56" t="e" cm="1">
        <f t="array" ref="M56">SUM(MWFifteenB52557101316192225283134374071016[[#This Row],[Mon]:[Sun]]/7)</f>
        <v>#VALUE!</v>
      </c>
      <c r="N56" t="e">
        <f>MWFifteenB52557101316192225283134374071016[[#This Row],[Mileage]]-M56</f>
        <v>#VALUE!</v>
      </c>
    </row>
    <row r="57" spans="1:14" ht="21" customHeight="1">
      <c r="A57" s="14" t="s">
        <v>77</v>
      </c>
      <c r="B57" s="35"/>
      <c r="C57" s="9" t="s">
        <v>106</v>
      </c>
      <c r="D57" s="10" t="s">
        <v>13</v>
      </c>
      <c r="E57" s="10">
        <v>75</v>
      </c>
      <c r="F57" s="10" t="s">
        <v>105</v>
      </c>
      <c r="G57" s="10">
        <v>40</v>
      </c>
      <c r="H57" s="10" t="s">
        <v>22</v>
      </c>
      <c r="I57" s="11">
        <v>90</v>
      </c>
      <c r="J57" s="12">
        <v>70</v>
      </c>
      <c r="K57" s="13"/>
      <c r="M57" t="e" cm="1">
        <f t="array" ref="M57">SUM(MWFifteenB52557101316192225283134374071016[[#This Row],[Mon]:[Sun]]/7)</f>
        <v>#VALUE!</v>
      </c>
      <c r="N57" t="e">
        <f>MWFifteenB52557101316192225283134374071016[[#This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 t="s">
        <v>59</v>
      </c>
      <c r="G58" s="10">
        <v>30</v>
      </c>
      <c r="H58" s="10" t="s">
        <v>22</v>
      </c>
      <c r="I58" s="11">
        <v>60</v>
      </c>
      <c r="J58" s="12">
        <v>55</v>
      </c>
      <c r="K58" s="13"/>
      <c r="M58" t="e" cm="1">
        <f t="array" ref="M58">SUM(MWFifteenB52557101316192225283134374071016[[#This Row],[Mon]:[Sun]]/7)</f>
        <v>#VALUE!</v>
      </c>
      <c r="N58" t="e">
        <f>MWFifteenB52557101316192225283134374071016[[#This Row],[Mileage]]-M58</f>
        <v>#VALUE!</v>
      </c>
    </row>
    <row r="59" spans="1:14" ht="21" customHeight="1">
      <c r="A59" s="7" t="s">
        <v>79</v>
      </c>
      <c r="B59" s="8">
        <v>2</v>
      </c>
      <c r="C59" s="9">
        <v>55</v>
      </c>
      <c r="D59" s="10" t="s">
        <v>13</v>
      </c>
      <c r="E59" s="10">
        <v>50</v>
      </c>
      <c r="F59" s="10" t="s">
        <v>104</v>
      </c>
      <c r="G59" s="10">
        <v>30</v>
      </c>
      <c r="H59" s="10" t="s">
        <v>22</v>
      </c>
      <c r="I59" s="11" t="s">
        <v>121</v>
      </c>
      <c r="J59" s="12">
        <v>50</v>
      </c>
      <c r="K59" s="13"/>
      <c r="M59" t="e" cm="1">
        <f t="array" ref="M59">SUM(MWFifteenB52557101316192225283134374071016[[#This Row],[Mon]:[Sun]]/7)</f>
        <v>#VALUE!</v>
      </c>
      <c r="N59" t="e">
        <f>MWFifteenB52557101316192225283134374071016[[#This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55</v>
      </c>
      <c r="D60" s="10" t="s">
        <v>13</v>
      </c>
      <c r="E60" s="10">
        <v>50</v>
      </c>
      <c r="F60" s="10" t="s">
        <v>18</v>
      </c>
      <c r="G60" s="10" t="s">
        <v>13</v>
      </c>
      <c r="H60" s="10">
        <v>45</v>
      </c>
      <c r="I60" s="11">
        <v>50</v>
      </c>
      <c r="J60" s="12">
        <v>50</v>
      </c>
      <c r="K60" s="13"/>
      <c r="M60" t="e" cm="1">
        <f t="array" ref="M60">SUM(MWFifteenB52557101316192225283134374071016[[#This Row],[Mon]:[Sun]]/7)</f>
        <v>#VALUE!</v>
      </c>
      <c r="N60" t="e">
        <f>MWFifteenB52557101316192225283134374071016[[#This Row],[Mileage]]-M60</f>
        <v>#VALUE!</v>
      </c>
    </row>
    <row r="61" spans="1:14" ht="21" customHeight="1">
      <c r="A61" s="21" t="s">
        <v>81</v>
      </c>
      <c r="B61" s="8"/>
      <c r="C61" s="9">
        <v>65</v>
      </c>
      <c r="D61" s="10" t="s">
        <v>13</v>
      </c>
      <c r="E61" s="10">
        <v>55</v>
      </c>
      <c r="F61" s="10" t="s">
        <v>59</v>
      </c>
      <c r="G61" s="10">
        <v>30</v>
      </c>
      <c r="H61" s="10" t="s">
        <v>22</v>
      </c>
      <c r="I61" s="11">
        <v>60</v>
      </c>
      <c r="J61" s="12">
        <v>55</v>
      </c>
      <c r="K61" s="13"/>
      <c r="M61" t="e" cm="1">
        <f t="array" ref="M61">SUM(MWFifteenB52557101316192225283134374071016[[#This Row],[Mon]:[Sun]]/7)</f>
        <v>#VALUE!</v>
      </c>
      <c r="N61" t="e">
        <f>MWFifteenB52557101316192225283134374071016[[#This Row],[Mileage]]-M61</f>
        <v>#VALUE!</v>
      </c>
    </row>
    <row r="62" spans="1:14" ht="21" customHeight="1">
      <c r="A62" s="7" t="s">
        <v>82</v>
      </c>
      <c r="B62" s="11"/>
      <c r="C62" s="9">
        <v>65</v>
      </c>
      <c r="D62" s="10" t="s">
        <v>13</v>
      </c>
      <c r="E62" s="10">
        <v>55</v>
      </c>
      <c r="F62" s="10" t="s">
        <v>59</v>
      </c>
      <c r="G62" s="10">
        <v>30</v>
      </c>
      <c r="H62" s="10" t="s">
        <v>22</v>
      </c>
      <c r="I62" s="11">
        <v>60</v>
      </c>
      <c r="J62" s="12">
        <v>55</v>
      </c>
      <c r="K62" s="13"/>
      <c r="M62" t="e" cm="1">
        <f t="array" ref="M62">SUM(MWFifteenB52557101316192225283134374071016[[#This Row],[Mon]:[Sun]]/7)</f>
        <v>#VALUE!</v>
      </c>
      <c r="N62" t="e">
        <f>MWFifteenB52557101316192225283134374071016[[#This Row],[Mileage]]-M62</f>
        <v>#VALUE!</v>
      </c>
    </row>
    <row r="63" spans="1:14" ht="21" customHeight="1">
      <c r="A63" s="7" t="s">
        <v>84</v>
      </c>
      <c r="B63" s="11"/>
      <c r="C63" s="9" t="s">
        <v>106</v>
      </c>
      <c r="D63" s="10" t="s">
        <v>13</v>
      </c>
      <c r="E63" s="10">
        <v>75</v>
      </c>
      <c r="F63" s="10" t="s">
        <v>105</v>
      </c>
      <c r="G63" s="10">
        <v>40</v>
      </c>
      <c r="H63" s="10" t="s">
        <v>22</v>
      </c>
      <c r="I63" s="11">
        <v>90</v>
      </c>
      <c r="J63" s="12">
        <v>70</v>
      </c>
      <c r="K63" s="13"/>
      <c r="M63" t="e" cm="1">
        <f t="array" ref="M63">SUM(MWFifteenB52557101316192225283134374071016[[#This Row],[Mon]:[Sun]]/7)</f>
        <v>#VALUE!</v>
      </c>
      <c r="N63" t="e">
        <f>MWFifteenB52557101316192225283134374071016[[#This Row],[Mileage]]-M63</f>
        <v>#VALUE!</v>
      </c>
    </row>
    <row r="64" spans="1:14" ht="21" customHeight="1">
      <c r="A64" s="19" t="s">
        <v>85</v>
      </c>
      <c r="B64" s="11"/>
      <c r="C64" s="9" t="s">
        <v>106</v>
      </c>
      <c r="D64" s="10" t="s">
        <v>13</v>
      </c>
      <c r="E64" s="10">
        <v>75</v>
      </c>
      <c r="F64" s="10" t="s">
        <v>105</v>
      </c>
      <c r="G64" s="10">
        <v>40</v>
      </c>
      <c r="H64" s="10" t="s">
        <v>22</v>
      </c>
      <c r="I64" s="11">
        <v>90</v>
      </c>
      <c r="J64" s="12">
        <v>70</v>
      </c>
      <c r="K64" s="13"/>
      <c r="M64" t="e" cm="1">
        <f t="array" ref="M64">SUM(MWFifteenB52557101316192225283134374071016[[#This Row],[Mon]:[Sun]]/7)</f>
        <v>#VALUE!</v>
      </c>
      <c r="N64" t="e">
        <f>MWFifteenB52557101316192225283134374071016[[#This Row],[Mileage]]-M64</f>
        <v>#VALUE!</v>
      </c>
    </row>
    <row r="65" spans="1:14" ht="21" customHeight="1">
      <c r="A65" s="21" t="s">
        <v>86</v>
      </c>
      <c r="B65" s="11"/>
      <c r="C65" s="9">
        <v>70</v>
      </c>
      <c r="D65" s="10" t="s">
        <v>13</v>
      </c>
      <c r="E65" s="10">
        <v>65</v>
      </c>
      <c r="F65" s="10" t="s">
        <v>44</v>
      </c>
      <c r="G65" s="10">
        <v>30</v>
      </c>
      <c r="H65" s="10" t="s">
        <v>22</v>
      </c>
      <c r="I65" s="11">
        <v>70</v>
      </c>
      <c r="J65" s="12">
        <v>60</v>
      </c>
      <c r="K65" s="13"/>
      <c r="M65" t="e" cm="1">
        <f t="array" ref="M65">SUM(MWFifteenB52557101316192225283134374071016[[#This Row],[Mon]:[Sun]]/7)</f>
        <v>#VALUE!</v>
      </c>
      <c r="N65" t="e">
        <f>MWFifteenB52557101316192225283134374071016[[#This Row],[Mileage]]-M65</f>
        <v>#VALUE!</v>
      </c>
    </row>
    <row r="66" spans="1:14" ht="21" customHeight="1">
      <c r="A66" s="16" t="s">
        <v>87</v>
      </c>
      <c r="B66" s="11"/>
      <c r="C66" s="9" t="s">
        <v>106</v>
      </c>
      <c r="D66" s="10" t="s">
        <v>13</v>
      </c>
      <c r="E66" s="10">
        <v>75</v>
      </c>
      <c r="F66" s="10" t="s">
        <v>105</v>
      </c>
      <c r="G66" s="10">
        <v>40</v>
      </c>
      <c r="H66" s="10" t="s">
        <v>22</v>
      </c>
      <c r="I66" s="11">
        <v>90</v>
      </c>
      <c r="J66" s="12">
        <v>70</v>
      </c>
      <c r="K66" s="13"/>
      <c r="M66" t="e" cm="1">
        <f t="array" ref="M66">SUM(MWFifteenB52557101316192225283134374071016[[#This Row],[Mon]:[Sun]]/7)</f>
        <v>#VALUE!</v>
      </c>
      <c r="N66" t="e">
        <f>MWFifteenB52557101316192225283134374071016[[#This Row],[Mileage]]-M66</f>
        <v>#VALUE!</v>
      </c>
    </row>
    <row r="67" spans="1:14" ht="21" customHeight="1">
      <c r="A67" s="19" t="s">
        <v>88</v>
      </c>
      <c r="B67" s="11"/>
      <c r="C67" s="9">
        <v>70</v>
      </c>
      <c r="D67" s="10" t="s">
        <v>13</v>
      </c>
      <c r="E67" s="10">
        <v>65</v>
      </c>
      <c r="F67" s="10" t="s">
        <v>44</v>
      </c>
      <c r="G67" s="10">
        <v>30</v>
      </c>
      <c r="H67" s="10" t="s">
        <v>22</v>
      </c>
      <c r="I67" s="11">
        <v>70</v>
      </c>
      <c r="J67" s="12">
        <v>60</v>
      </c>
      <c r="K67" s="13"/>
      <c r="M67" t="e" cm="1">
        <f t="array" ref="M67">SUM(MWFifteenB52557101316192225283134374071016[[#This Row],[Mon]:[Sun]]/7)</f>
        <v>#VALUE!</v>
      </c>
      <c r="N67" t="e">
        <f>MWFifteenB52557101316192225283134374071016[[#This Row],[Mileage]]-M67</f>
        <v>#VALUE!</v>
      </c>
    </row>
    <row r="68" spans="1:14" ht="21" customHeight="1">
      <c r="A68" s="19" t="s">
        <v>89</v>
      </c>
      <c r="B68" s="11"/>
      <c r="C68" s="9">
        <v>45</v>
      </c>
      <c r="D68" s="10" t="s">
        <v>13</v>
      </c>
      <c r="E68" s="10">
        <v>40</v>
      </c>
      <c r="F68" s="10" t="s">
        <v>32</v>
      </c>
      <c r="G68" s="10">
        <v>30</v>
      </c>
      <c r="H68" s="10" t="s">
        <v>22</v>
      </c>
      <c r="I68" s="11">
        <v>45</v>
      </c>
      <c r="J68" s="12">
        <v>45</v>
      </c>
      <c r="K68" s="13"/>
      <c r="M68" t="e" cm="1">
        <f t="array" ref="M68">SUM(MWFifteenB52557101316192225283134374071016[[#This Row],[Mon]:[Sun]]/7)</f>
        <v>#VALUE!</v>
      </c>
      <c r="N68" t="e">
        <f>MWFifteenB52557101316192225283134374071016[[#This Row],[Mileage]]-M68</f>
        <v>#VALUE!</v>
      </c>
    </row>
    <row r="69" spans="1:14" ht="21" customHeight="1">
      <c r="A69" s="7" t="s">
        <v>90</v>
      </c>
      <c r="B69" s="11"/>
      <c r="C69" s="9">
        <v>70</v>
      </c>
      <c r="D69" s="10" t="s">
        <v>13</v>
      </c>
      <c r="E69" s="10">
        <v>65</v>
      </c>
      <c r="F69" s="10" t="s">
        <v>44</v>
      </c>
      <c r="G69" s="10">
        <v>30</v>
      </c>
      <c r="H69" s="10" t="s">
        <v>22</v>
      </c>
      <c r="I69" s="11">
        <v>70</v>
      </c>
      <c r="J69" s="12">
        <v>60</v>
      </c>
      <c r="K69" s="13"/>
      <c r="M69" t="e" cm="1">
        <f t="array" ref="M69">SUM(MWFifteenB52557101316192225283134374071016[[#This Row],[Mon]:[Sun]]/7)</f>
        <v>#VALUE!</v>
      </c>
      <c r="N69" t="e">
        <f>MWFifteenB52557101316192225283134374071016[[#This Row],[Mileage]]-M69</f>
        <v>#VALUE!</v>
      </c>
    </row>
    <row r="70" spans="1:14" ht="21" customHeight="1">
      <c r="A70" s="16" t="s">
        <v>92</v>
      </c>
      <c r="B70" s="11"/>
      <c r="C70" s="9" t="s">
        <v>106</v>
      </c>
      <c r="D70" s="10" t="s">
        <v>13</v>
      </c>
      <c r="E70" s="10">
        <v>75</v>
      </c>
      <c r="F70" s="10" t="s">
        <v>105</v>
      </c>
      <c r="G70" s="10">
        <v>40</v>
      </c>
      <c r="H70" s="10" t="s">
        <v>22</v>
      </c>
      <c r="I70" s="11">
        <v>90</v>
      </c>
      <c r="J70" s="12">
        <v>70</v>
      </c>
      <c r="K70" s="13"/>
      <c r="M70" t="e" cm="1">
        <f t="array" ref="M70">SUM(MWFifteenB52557101316192225283134374071016[[#This Row],[Mon]:[Sun]]/7)</f>
        <v>#VALUE!</v>
      </c>
      <c r="N70" t="e">
        <f>MWFifteenB52557101316192225283134374071016[[#This Row],[Mileage]]-M70</f>
        <v>#VALUE!</v>
      </c>
    </row>
    <row r="71" spans="1:14" ht="21" customHeight="1">
      <c r="A71" s="21" t="s">
        <v>93</v>
      </c>
      <c r="B71" s="11"/>
      <c r="C71" s="9">
        <v>70</v>
      </c>
      <c r="D71" s="10" t="s">
        <v>13</v>
      </c>
      <c r="E71" s="10">
        <v>65</v>
      </c>
      <c r="F71" s="10" t="s">
        <v>44</v>
      </c>
      <c r="G71" s="10">
        <v>30</v>
      </c>
      <c r="H71" s="10" t="s">
        <v>22</v>
      </c>
      <c r="I71" s="11">
        <v>70</v>
      </c>
      <c r="J71" s="12">
        <v>60</v>
      </c>
      <c r="K71" s="13"/>
      <c r="M71" t="e" cm="1">
        <f t="array" ref="M71">SUM(MWFifteenB52557101316192225283134374071016[[#This Row],[Mon]:[Sun]]/7)</f>
        <v>#VALUE!</v>
      </c>
      <c r="N71" t="e">
        <f>MWFifteenB52557101316192225283134374071016[[#This Row],[Mileage]]-M71</f>
        <v>#VALUE!</v>
      </c>
    </row>
    <row r="72" spans="1:14" ht="21" customHeight="1">
      <c r="A72" s="7" t="s">
        <v>94</v>
      </c>
      <c r="B72" s="11"/>
      <c r="C72" s="9" t="s">
        <v>62</v>
      </c>
      <c r="D72" s="10" t="s">
        <v>13</v>
      </c>
      <c r="E72" s="10">
        <v>75</v>
      </c>
      <c r="F72" s="10" t="s">
        <v>105</v>
      </c>
      <c r="G72" s="10">
        <v>30</v>
      </c>
      <c r="H72" s="10" t="s">
        <v>22</v>
      </c>
      <c r="I72" s="11">
        <v>75</v>
      </c>
      <c r="J72" s="12">
        <v>65</v>
      </c>
      <c r="K72" s="13"/>
      <c r="M72" t="e" cm="1">
        <f t="array" ref="M72">SUM(MWFifteenB52557101316192225283134374071016[[#This Row],[Mon]:[Sun]]/7)</f>
        <v>#VALUE!</v>
      </c>
      <c r="N72" t="e">
        <f>MWFifteenB52557101316192225283134374071016[[#This Row],[Mileage]]-M72</f>
        <v>#VALUE!</v>
      </c>
    </row>
    <row r="73" spans="1:14" ht="21" customHeight="1">
      <c r="A73" s="7" t="s">
        <v>95</v>
      </c>
      <c r="B73" s="11"/>
      <c r="C73" s="9">
        <v>70</v>
      </c>
      <c r="D73" s="10" t="s">
        <v>13</v>
      </c>
      <c r="E73" s="10">
        <v>65</v>
      </c>
      <c r="F73" s="10" t="s">
        <v>44</v>
      </c>
      <c r="G73" s="10">
        <v>30</v>
      </c>
      <c r="H73" s="10" t="s">
        <v>22</v>
      </c>
      <c r="I73" s="11">
        <v>70</v>
      </c>
      <c r="J73" s="12">
        <v>60</v>
      </c>
      <c r="K73" s="13"/>
      <c r="M73" t="e" cm="1">
        <f t="array" ref="M73">SUM(MWFifteenB52557101316192225283134374071016[[#This Row],[Mon]:[Sun]]/7)</f>
        <v>#VALUE!</v>
      </c>
      <c r="N73" t="e">
        <f>MWFifteenB52557101316192225283134374071016[[#This Row],[Mileage]]-M73</f>
        <v>#VALUE!</v>
      </c>
    </row>
    <row r="74" spans="1:14" ht="21" customHeight="1">
      <c r="A74" s="37" t="s">
        <v>96</v>
      </c>
      <c r="B74" s="11"/>
      <c r="C74" s="9">
        <v>45</v>
      </c>
      <c r="D74" s="10" t="s">
        <v>13</v>
      </c>
      <c r="E74" s="10">
        <v>40</v>
      </c>
      <c r="F74" s="10" t="s">
        <v>32</v>
      </c>
      <c r="G74" s="10">
        <v>30</v>
      </c>
      <c r="H74" s="10" t="s">
        <v>22</v>
      </c>
      <c r="I74" s="11">
        <v>45</v>
      </c>
      <c r="J74" s="12">
        <v>45</v>
      </c>
      <c r="K74" s="13"/>
      <c r="M74" t="e" cm="1">
        <f t="array" ref="M74">SUM(MWFifteenB52557101316192225283134374071016[[#This Row],[Mon]:[Sun]]/7)</f>
        <v>#VALUE!</v>
      </c>
      <c r="N74" t="e">
        <f>MWFifteenB52557101316192225283134374071016[[#This Row],[Mileage]]-M74</f>
        <v>#VALUE!</v>
      </c>
    </row>
    <row r="75" spans="1:14" ht="21" customHeight="1">
      <c r="A75" s="15" t="s">
        <v>97</v>
      </c>
      <c r="B75" s="11"/>
      <c r="C75" s="9" t="s">
        <v>106</v>
      </c>
      <c r="D75" s="10" t="s">
        <v>13</v>
      </c>
      <c r="E75" s="10">
        <v>75</v>
      </c>
      <c r="F75" s="10" t="s">
        <v>105</v>
      </c>
      <c r="G75" s="10">
        <v>40</v>
      </c>
      <c r="H75" s="10" t="s">
        <v>22</v>
      </c>
      <c r="I75" s="11">
        <v>90</v>
      </c>
      <c r="J75" s="12">
        <v>70</v>
      </c>
      <c r="K75" s="13"/>
      <c r="M75" t="e" cm="1">
        <f t="array" ref="M75">SUM(MWFifteenB52557101316192225283134374071016[[#This Row],[Mon]:[Sun]]/7)</f>
        <v>#VALUE!</v>
      </c>
      <c r="N75" t="e">
        <f>MWFifteenB52557101316192225283134374071016[[#This Row],[Mileage]]-M75</f>
        <v>#VALUE!</v>
      </c>
    </row>
    <row r="76" spans="1:14" ht="21" customHeight="1">
      <c r="A76" s="15" t="s">
        <v>98</v>
      </c>
      <c r="B76" s="38"/>
      <c r="C76" s="9">
        <v>65</v>
      </c>
      <c r="D76" s="10" t="s">
        <v>13</v>
      </c>
      <c r="E76" s="10">
        <v>55</v>
      </c>
      <c r="F76" s="10" t="s">
        <v>59</v>
      </c>
      <c r="G76" s="10">
        <v>30</v>
      </c>
      <c r="H76" s="10" t="s">
        <v>22</v>
      </c>
      <c r="I76" s="11">
        <v>60</v>
      </c>
      <c r="J76" s="12">
        <v>55</v>
      </c>
      <c r="K76" s="13" t="s">
        <v>15</v>
      </c>
      <c r="M76" t="e" cm="1">
        <f t="array" ref="M76">SUM(MWFifteenB52557101316192225283134374071016[[#This Row],[Mon]:[Sun]]/7)</f>
        <v>#VALUE!</v>
      </c>
      <c r="N76" t="e">
        <f>MWFifteenB52557101316192225283134374071016[[#This Row],[Mileage]]-M76</f>
        <v>#VALUE!</v>
      </c>
    </row>
    <row r="77" spans="1:14" ht="21" customHeight="1">
      <c r="A77" s="7" t="s">
        <v>99</v>
      </c>
      <c r="B77" s="11"/>
      <c r="C77" s="9">
        <v>35</v>
      </c>
      <c r="D77" s="10" t="s">
        <v>13</v>
      </c>
      <c r="E77" s="10">
        <v>30</v>
      </c>
      <c r="F77" s="10" t="s">
        <v>18</v>
      </c>
      <c r="G77" s="10" t="s">
        <v>13</v>
      </c>
      <c r="H77" s="10">
        <v>30</v>
      </c>
      <c r="I77" s="11">
        <v>35</v>
      </c>
      <c r="J77" s="12">
        <v>40</v>
      </c>
      <c r="K77" s="13" t="s">
        <v>15</v>
      </c>
      <c r="M77" t="e" cm="1">
        <f t="array" ref="M77">SUM(MWFifteenB52557101316192225283134374071016[[#This Row],[Mon]:[Sun]]/7)</f>
        <v>#VALUE!</v>
      </c>
      <c r="N77" t="e">
        <f>MWFifteenB52557101316192225283134374071016[[#This Row],[Mileage]]-M77</f>
        <v>#VALUE!</v>
      </c>
    </row>
    <row r="78" spans="1:14" ht="21" customHeight="1">
      <c r="A78" s="7" t="s">
        <v>100</v>
      </c>
      <c r="B78" s="8"/>
      <c r="C78" s="9">
        <v>70</v>
      </c>
      <c r="D78" s="10" t="s">
        <v>13</v>
      </c>
      <c r="E78" s="10">
        <v>65</v>
      </c>
      <c r="F78" s="10" t="s">
        <v>44</v>
      </c>
      <c r="G78" s="10">
        <v>30</v>
      </c>
      <c r="H78" s="10" t="s">
        <v>22</v>
      </c>
      <c r="I78" s="11">
        <v>70</v>
      </c>
      <c r="J78" s="12">
        <v>60</v>
      </c>
      <c r="K78" s="13"/>
      <c r="M78" t="e" cm="1">
        <f t="array" ref="M78">SUM(MWFifteenB52557101316192225283134374071016[[#This Row],[Mon]:[Sun]]/7)</f>
        <v>#VALUE!</v>
      </c>
      <c r="N78" t="e">
        <f>MWFifteenB52557101316192225283134374071016[[#This Row],[Mileage]]-M78</f>
        <v>#VALUE!</v>
      </c>
    </row>
    <row r="79" spans="1:14" ht="21" customHeight="1" thickBot="1">
      <c r="A79" s="15" t="s">
        <v>101</v>
      </c>
      <c r="B79" s="8"/>
      <c r="C79" s="9">
        <v>55</v>
      </c>
      <c r="D79" s="10" t="s">
        <v>13</v>
      </c>
      <c r="E79" s="10">
        <v>50</v>
      </c>
      <c r="F79" s="10" t="s">
        <v>104</v>
      </c>
      <c r="G79" s="10">
        <v>30</v>
      </c>
      <c r="H79" s="10" t="s">
        <v>22</v>
      </c>
      <c r="I79" s="11">
        <v>50</v>
      </c>
      <c r="J79" s="12">
        <v>50</v>
      </c>
      <c r="K79" s="13"/>
      <c r="M79" t="e" cm="1">
        <f t="array" ref="M79">SUM(MWFifteenB52557101316192225283134374071016[[#This Row],[Mon]:[Sun]]/7)</f>
        <v>#VALUE!</v>
      </c>
      <c r="N79" t="e">
        <f>MWFifteenB52557101316192225283134374071016[[#This Row],[Mileage]]-M79</f>
        <v>#VALUE!</v>
      </c>
    </row>
    <row r="80" spans="1:14" ht="34.5" customHeight="1" thickBot="1">
      <c r="A80" s="105" t="s">
        <v>119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192" priority="2" operator="notEqual">
      <formula>0</formula>
    </cfRule>
  </conditionalFormatting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41-CB89-442C-93B9-59D095A0FAB1}">
  <dimension ref="A1:P84"/>
  <sheetViews>
    <sheetView topLeftCell="A5" zoomScale="85" zoomScaleNormal="85" workbookViewId="0">
      <selection activeCell="N14" sqref="N14:N15"/>
    </sheetView>
  </sheetViews>
  <sheetFormatPr defaultRowHeight="14.45"/>
  <cols>
    <col min="1" max="1" width="23.140625" bestFit="1" customWidth="1"/>
    <col min="2" max="2" width="5.7109375" customWidth="1"/>
    <col min="3" max="3" width="9.140625" customWidth="1"/>
    <col min="4" max="7" width="13.85546875" customWidth="1"/>
    <col min="8" max="8" width="41.42578125" customWidth="1"/>
    <col min="9" max="16" width="16.42578125" customWidth="1"/>
  </cols>
  <sheetData>
    <row r="1" spans="1:16" ht="23.45" customHeight="1" thickBot="1">
      <c r="A1" s="1" t="s">
        <v>122</v>
      </c>
      <c r="B1" s="68" t="s">
        <v>123</v>
      </c>
      <c r="C1" s="68" t="s">
        <v>1</v>
      </c>
      <c r="D1" s="67" t="s">
        <v>124</v>
      </c>
      <c r="E1" s="67" t="s">
        <v>125</v>
      </c>
      <c r="F1" s="67" t="s">
        <v>126</v>
      </c>
      <c r="G1" s="67" t="s">
        <v>127</v>
      </c>
      <c r="H1" s="85" t="s">
        <v>10</v>
      </c>
      <c r="I1" s="113" t="s">
        <v>128</v>
      </c>
      <c r="J1" s="114"/>
      <c r="K1" s="114"/>
      <c r="L1" s="115"/>
      <c r="M1" s="113" t="s">
        <v>128</v>
      </c>
      <c r="N1" s="114"/>
      <c r="O1" s="114"/>
      <c r="P1" s="115"/>
    </row>
    <row r="2" spans="1:16" ht="21" customHeight="1">
      <c r="A2" s="7" t="s">
        <v>11</v>
      </c>
      <c r="B2" s="70" t="s">
        <v>129</v>
      </c>
      <c r="C2" s="8"/>
      <c r="D2" s="9">
        <v>35</v>
      </c>
      <c r="E2" s="10">
        <v>30</v>
      </c>
      <c r="F2" s="10">
        <v>35</v>
      </c>
      <c r="G2" s="10">
        <v>35</v>
      </c>
      <c r="H2" s="98" t="s">
        <v>130</v>
      </c>
      <c r="I2" s="116" t="s">
        <v>131</v>
      </c>
      <c r="J2" s="117"/>
      <c r="K2" s="117"/>
      <c r="L2" s="118"/>
      <c r="M2" s="116" t="s">
        <v>132</v>
      </c>
      <c r="N2" s="117"/>
      <c r="O2" s="117"/>
      <c r="P2" s="118"/>
    </row>
    <row r="3" spans="1:16" ht="21" customHeight="1">
      <c r="A3" s="7" t="s">
        <v>16</v>
      </c>
      <c r="B3" s="70" t="s">
        <v>133</v>
      </c>
      <c r="C3" s="8"/>
      <c r="D3" s="9">
        <v>40</v>
      </c>
      <c r="E3" s="10">
        <v>35</v>
      </c>
      <c r="F3" s="10">
        <v>40</v>
      </c>
      <c r="G3" s="10">
        <v>40</v>
      </c>
      <c r="H3" s="98" t="s">
        <v>134</v>
      </c>
      <c r="I3" s="101" t="s">
        <v>129</v>
      </c>
      <c r="J3" s="100" t="s">
        <v>133</v>
      </c>
      <c r="K3" s="100" t="s">
        <v>135</v>
      </c>
      <c r="L3" s="102" t="s">
        <v>136</v>
      </c>
      <c r="M3" s="101" t="s">
        <v>129</v>
      </c>
      <c r="N3" s="100" t="s">
        <v>133</v>
      </c>
      <c r="O3" s="100" t="s">
        <v>135</v>
      </c>
      <c r="P3" s="102" t="s">
        <v>136</v>
      </c>
    </row>
    <row r="4" spans="1:16" ht="21" customHeight="1">
      <c r="A4" s="7" t="s">
        <v>17</v>
      </c>
      <c r="B4" s="70" t="s">
        <v>135</v>
      </c>
      <c r="C4" s="8"/>
      <c r="D4" s="9">
        <v>50</v>
      </c>
      <c r="E4" s="10">
        <v>45</v>
      </c>
      <c r="F4" s="10">
        <v>50</v>
      </c>
      <c r="G4" s="10">
        <v>50</v>
      </c>
      <c r="H4" s="98" t="s">
        <v>137</v>
      </c>
      <c r="I4" s="119" t="s">
        <v>138</v>
      </c>
      <c r="J4" s="120" t="s">
        <v>139</v>
      </c>
      <c r="K4" s="120" t="s">
        <v>140</v>
      </c>
      <c r="L4" s="120" t="s">
        <v>140</v>
      </c>
      <c r="M4" s="119" t="s">
        <v>141</v>
      </c>
      <c r="N4" s="120" t="s">
        <v>142</v>
      </c>
      <c r="O4" s="120" t="s">
        <v>143</v>
      </c>
      <c r="P4" s="121" t="s">
        <v>144</v>
      </c>
    </row>
    <row r="5" spans="1:16" ht="21" customHeight="1">
      <c r="A5" s="14" t="s">
        <v>19</v>
      </c>
      <c r="B5" s="71" t="s">
        <v>135</v>
      </c>
      <c r="C5" s="8"/>
      <c r="D5" s="9">
        <v>55</v>
      </c>
      <c r="E5" s="10">
        <v>50</v>
      </c>
      <c r="F5" s="10">
        <v>55</v>
      </c>
      <c r="G5" s="10">
        <v>55</v>
      </c>
      <c r="H5" s="86" t="s">
        <v>145</v>
      </c>
      <c r="I5" s="119"/>
      <c r="J5" s="120"/>
      <c r="K5" s="120"/>
      <c r="L5" s="120"/>
      <c r="M5" s="119"/>
      <c r="N5" s="120"/>
      <c r="O5" s="120"/>
      <c r="P5" s="121"/>
    </row>
    <row r="6" spans="1:16" ht="21" customHeight="1">
      <c r="A6" s="15" t="s">
        <v>21</v>
      </c>
      <c r="B6" s="72" t="s">
        <v>135</v>
      </c>
      <c r="C6" s="8" t="s">
        <v>12</v>
      </c>
      <c r="D6" s="9">
        <v>40</v>
      </c>
      <c r="E6" s="10">
        <v>40</v>
      </c>
      <c r="F6" s="10">
        <v>50</v>
      </c>
      <c r="G6" s="10">
        <v>55</v>
      </c>
      <c r="H6" s="98" t="s">
        <v>146</v>
      </c>
      <c r="I6" s="119" t="s">
        <v>147</v>
      </c>
      <c r="J6" s="120" t="s">
        <v>148</v>
      </c>
      <c r="K6" s="120" t="s">
        <v>148</v>
      </c>
      <c r="L6" s="120" t="s">
        <v>148</v>
      </c>
      <c r="M6" s="119" t="s">
        <v>149</v>
      </c>
      <c r="N6" s="120" t="s">
        <v>150</v>
      </c>
      <c r="O6" s="120" t="s">
        <v>150</v>
      </c>
      <c r="P6" s="121" t="s">
        <v>148</v>
      </c>
    </row>
    <row r="7" spans="1:16" ht="21" customHeight="1">
      <c r="A7" s="16" t="s">
        <v>23</v>
      </c>
      <c r="B7" s="73" t="s">
        <v>136</v>
      </c>
      <c r="C7" s="8" t="s">
        <v>12</v>
      </c>
      <c r="D7" s="9">
        <v>40</v>
      </c>
      <c r="E7" s="10">
        <v>40</v>
      </c>
      <c r="F7" s="10">
        <v>50</v>
      </c>
      <c r="G7" s="10">
        <v>55</v>
      </c>
      <c r="H7" s="98" t="s">
        <v>151</v>
      </c>
      <c r="I7" s="119"/>
      <c r="J7" s="120"/>
      <c r="K7" s="120"/>
      <c r="L7" s="120"/>
      <c r="M7" s="119"/>
      <c r="N7" s="120"/>
      <c r="O7" s="120"/>
      <c r="P7" s="121"/>
    </row>
    <row r="8" spans="1:16" ht="21" customHeight="1">
      <c r="A8" s="15" t="s">
        <v>24</v>
      </c>
      <c r="B8" s="72" t="s">
        <v>136</v>
      </c>
      <c r="C8" s="8"/>
      <c r="D8" s="9">
        <v>50</v>
      </c>
      <c r="E8" s="10">
        <v>45</v>
      </c>
      <c r="F8" s="10">
        <v>50</v>
      </c>
      <c r="G8" s="10">
        <v>50</v>
      </c>
      <c r="H8" s="98" t="s">
        <v>152</v>
      </c>
      <c r="I8" s="119" t="s">
        <v>153</v>
      </c>
      <c r="J8" s="120" t="s">
        <v>153</v>
      </c>
      <c r="K8" s="120" t="s">
        <v>154</v>
      </c>
      <c r="L8" s="121" t="s">
        <v>154</v>
      </c>
      <c r="M8" s="119" t="s">
        <v>153</v>
      </c>
      <c r="N8" s="120" t="s">
        <v>155</v>
      </c>
      <c r="O8" s="120" t="s">
        <v>154</v>
      </c>
      <c r="P8" s="121" t="s">
        <v>154</v>
      </c>
    </row>
    <row r="9" spans="1:16" ht="21" customHeight="1">
      <c r="A9" s="16" t="s">
        <v>25</v>
      </c>
      <c r="B9" s="73" t="s">
        <v>135</v>
      </c>
      <c r="C9" s="8"/>
      <c r="D9" s="9">
        <v>45</v>
      </c>
      <c r="E9" s="10">
        <v>40</v>
      </c>
      <c r="F9" s="10">
        <v>45</v>
      </c>
      <c r="G9" s="10">
        <v>45</v>
      </c>
      <c r="H9" s="99" t="s">
        <v>156</v>
      </c>
      <c r="I9" s="119"/>
      <c r="J9" s="120"/>
      <c r="K9" s="120"/>
      <c r="L9" s="121"/>
      <c r="M9" s="119"/>
      <c r="N9" s="120"/>
      <c r="O9" s="120"/>
      <c r="P9" s="121"/>
    </row>
    <row r="10" spans="1:16" ht="21" customHeight="1">
      <c r="A10" s="16" t="s">
        <v>26</v>
      </c>
      <c r="B10" s="73" t="s">
        <v>133</v>
      </c>
      <c r="C10" s="8" t="s">
        <v>12</v>
      </c>
      <c r="D10" s="9">
        <v>55</v>
      </c>
      <c r="E10" s="10">
        <v>50</v>
      </c>
      <c r="F10" s="10">
        <v>55</v>
      </c>
      <c r="G10" s="10">
        <v>55</v>
      </c>
      <c r="H10" s="111" t="s">
        <v>157</v>
      </c>
      <c r="I10" s="104"/>
      <c r="J10" s="39"/>
      <c r="K10" s="39"/>
      <c r="L10" s="103"/>
      <c r="M10" s="104"/>
      <c r="N10" s="39"/>
      <c r="O10" s="39"/>
      <c r="P10" s="103"/>
    </row>
    <row r="11" spans="1:16" ht="21" customHeight="1">
      <c r="A11" s="19" t="s">
        <v>27</v>
      </c>
      <c r="B11" s="74" t="s">
        <v>136</v>
      </c>
      <c r="C11" s="8"/>
      <c r="D11" s="9">
        <v>55</v>
      </c>
      <c r="E11" s="10">
        <v>50</v>
      </c>
      <c r="F11" s="10">
        <v>55</v>
      </c>
      <c r="G11" s="10">
        <v>55</v>
      </c>
      <c r="H11" s="111"/>
      <c r="I11" s="104"/>
      <c r="J11" s="39"/>
      <c r="K11" s="39"/>
      <c r="L11" s="103"/>
      <c r="M11" s="104"/>
      <c r="N11" s="39"/>
      <c r="O11" s="39"/>
      <c r="P11" s="103"/>
    </row>
    <row r="12" spans="1:16" ht="21" customHeight="1">
      <c r="A12" s="15" t="s">
        <v>28</v>
      </c>
      <c r="B12" s="72" t="s">
        <v>136</v>
      </c>
      <c r="C12" s="8" t="s">
        <v>12</v>
      </c>
      <c r="D12" s="9">
        <v>40</v>
      </c>
      <c r="E12" s="10">
        <v>35</v>
      </c>
      <c r="F12" s="10">
        <v>40</v>
      </c>
      <c r="G12" s="10">
        <v>40</v>
      </c>
      <c r="H12" s="111" t="s">
        <v>158</v>
      </c>
      <c r="I12" s="116" t="s">
        <v>159</v>
      </c>
      <c r="J12" s="117"/>
      <c r="K12" s="117"/>
      <c r="L12" s="118"/>
      <c r="M12" s="116" t="s">
        <v>160</v>
      </c>
      <c r="N12" s="117"/>
      <c r="O12" s="117"/>
      <c r="P12" s="118"/>
    </row>
    <row r="13" spans="1:16" ht="21" customHeight="1">
      <c r="A13" s="15" t="s">
        <v>29</v>
      </c>
      <c r="B13" s="72" t="s">
        <v>129</v>
      </c>
      <c r="C13" s="8"/>
      <c r="D13" s="9">
        <v>40</v>
      </c>
      <c r="E13" s="10">
        <v>35</v>
      </c>
      <c r="F13" s="10">
        <v>40</v>
      </c>
      <c r="G13" s="10">
        <v>40</v>
      </c>
      <c r="H13" s="111"/>
      <c r="I13" s="101" t="s">
        <v>129</v>
      </c>
      <c r="J13" s="100" t="s">
        <v>133</v>
      </c>
      <c r="K13" s="100" t="s">
        <v>135</v>
      </c>
      <c r="L13" s="102" t="s">
        <v>136</v>
      </c>
      <c r="M13" s="101" t="s">
        <v>129</v>
      </c>
      <c r="N13" s="100" t="s">
        <v>133</v>
      </c>
      <c r="O13" s="100" t="s">
        <v>135</v>
      </c>
      <c r="P13" s="102" t="s">
        <v>136</v>
      </c>
    </row>
    <row r="14" spans="1:16" ht="21" customHeight="1">
      <c r="A14" s="20" t="s">
        <v>30</v>
      </c>
      <c r="B14" s="75" t="s">
        <v>133</v>
      </c>
      <c r="C14" s="8" t="s">
        <v>161</v>
      </c>
      <c r="D14" s="9">
        <v>40</v>
      </c>
      <c r="E14" s="10">
        <v>35</v>
      </c>
      <c r="F14" s="10">
        <v>40</v>
      </c>
      <c r="G14" s="10">
        <v>40</v>
      </c>
      <c r="H14" s="111" t="s">
        <v>162</v>
      </c>
      <c r="I14" s="119" t="s">
        <v>163</v>
      </c>
      <c r="J14" s="120" t="s">
        <v>163</v>
      </c>
      <c r="K14" s="120" t="s">
        <v>164</v>
      </c>
      <c r="L14" s="121" t="s">
        <v>165</v>
      </c>
      <c r="M14" s="119" t="s">
        <v>166</v>
      </c>
      <c r="N14" s="120" t="s">
        <v>167</v>
      </c>
      <c r="O14" s="120" t="s">
        <v>168</v>
      </c>
      <c r="P14" s="121" t="s">
        <v>168</v>
      </c>
    </row>
    <row r="15" spans="1:16" ht="21" customHeight="1">
      <c r="A15" s="20" t="s">
        <v>33</v>
      </c>
      <c r="B15" s="75" t="s">
        <v>133</v>
      </c>
      <c r="C15" s="8" t="s">
        <v>20</v>
      </c>
      <c r="D15" s="9">
        <v>45</v>
      </c>
      <c r="E15" s="10">
        <v>40</v>
      </c>
      <c r="F15" s="10">
        <v>45</v>
      </c>
      <c r="G15" s="10">
        <v>45</v>
      </c>
      <c r="H15" s="111"/>
      <c r="I15" s="119"/>
      <c r="J15" s="120"/>
      <c r="K15" s="120"/>
      <c r="L15" s="121"/>
      <c r="M15" s="119"/>
      <c r="N15" s="120"/>
      <c r="O15" s="120"/>
      <c r="P15" s="121"/>
    </row>
    <row r="16" spans="1:16" ht="21" customHeight="1">
      <c r="A16" s="16" t="s">
        <v>34</v>
      </c>
      <c r="B16" s="73" t="s">
        <v>133</v>
      </c>
      <c r="C16" s="8" t="s">
        <v>12</v>
      </c>
      <c r="D16" s="9">
        <v>50</v>
      </c>
      <c r="E16" s="10">
        <v>45</v>
      </c>
      <c r="F16" s="10">
        <v>50</v>
      </c>
      <c r="G16" s="10">
        <v>50</v>
      </c>
      <c r="H16" s="111"/>
      <c r="I16" s="119" t="s">
        <v>169</v>
      </c>
      <c r="J16" s="129" t="s">
        <v>170</v>
      </c>
      <c r="K16" s="120" t="s">
        <v>171</v>
      </c>
      <c r="L16" s="121" t="s">
        <v>172</v>
      </c>
      <c r="M16" s="116" t="s">
        <v>173</v>
      </c>
      <c r="N16" s="117"/>
      <c r="O16" s="117"/>
      <c r="P16" s="118"/>
    </row>
    <row r="17" spans="1:16" ht="21" customHeight="1">
      <c r="A17" s="20" t="s">
        <v>35</v>
      </c>
      <c r="B17" s="75" t="s">
        <v>129</v>
      </c>
      <c r="C17" s="8"/>
      <c r="D17" s="9">
        <v>40</v>
      </c>
      <c r="E17" s="10">
        <v>35</v>
      </c>
      <c r="F17" s="10">
        <v>40</v>
      </c>
      <c r="G17" s="10">
        <v>40</v>
      </c>
      <c r="H17" s="111" t="s">
        <v>174</v>
      </c>
      <c r="I17" s="128"/>
      <c r="J17" s="130"/>
      <c r="K17" s="131"/>
      <c r="L17" s="132"/>
      <c r="M17" s="125"/>
      <c r="N17" s="126"/>
      <c r="O17" s="126"/>
      <c r="P17" s="127"/>
    </row>
    <row r="18" spans="1:16" ht="21" customHeight="1" thickBot="1">
      <c r="A18" s="7" t="s">
        <v>37</v>
      </c>
      <c r="B18" s="70" t="s">
        <v>133</v>
      </c>
      <c r="C18" s="8" t="s">
        <v>12</v>
      </c>
      <c r="D18" s="9">
        <v>40</v>
      </c>
      <c r="E18" s="10">
        <v>35</v>
      </c>
      <c r="F18" s="10">
        <v>45</v>
      </c>
      <c r="G18" s="10">
        <v>45</v>
      </c>
      <c r="H18" s="108"/>
      <c r="I18" s="122" t="s">
        <v>10</v>
      </c>
      <c r="J18" s="123"/>
      <c r="K18" s="123"/>
      <c r="L18" s="123"/>
      <c r="M18" s="123"/>
      <c r="N18" s="124"/>
      <c r="O18" s="39"/>
      <c r="P18" s="39"/>
    </row>
    <row r="19" spans="1:16" ht="21" customHeight="1">
      <c r="A19" s="21" t="s">
        <v>38</v>
      </c>
      <c r="B19" s="76" t="s">
        <v>133</v>
      </c>
      <c r="C19" s="8"/>
      <c r="D19" s="9">
        <v>50</v>
      </c>
      <c r="E19" s="10">
        <v>45</v>
      </c>
      <c r="F19" s="10">
        <v>50</v>
      </c>
      <c r="G19" s="10">
        <v>50</v>
      </c>
      <c r="H19" s="108" t="s">
        <v>175</v>
      </c>
      <c r="I19" s="89" t="s">
        <v>176</v>
      </c>
      <c r="J19" s="90"/>
      <c r="K19" s="90"/>
      <c r="L19" s="90"/>
      <c r="M19" s="90"/>
      <c r="N19" s="91"/>
      <c r="O19" s="39"/>
      <c r="P19" s="39"/>
    </row>
    <row r="20" spans="1:16" ht="21" customHeight="1">
      <c r="A20" s="7" t="s">
        <v>39</v>
      </c>
      <c r="B20" s="70" t="s">
        <v>135</v>
      </c>
      <c r="C20" s="8"/>
      <c r="D20" s="9">
        <v>50</v>
      </c>
      <c r="E20" s="10">
        <v>45</v>
      </c>
      <c r="F20" s="10">
        <v>50</v>
      </c>
      <c r="G20" s="10">
        <v>55</v>
      </c>
      <c r="H20" s="108"/>
      <c r="I20" s="92" t="s">
        <v>177</v>
      </c>
      <c r="J20" s="39"/>
      <c r="K20" s="39"/>
      <c r="L20" s="39"/>
      <c r="M20" s="39"/>
      <c r="N20" s="93"/>
      <c r="O20" s="39"/>
      <c r="P20" s="39"/>
    </row>
    <row r="21" spans="1:16" ht="21" customHeight="1">
      <c r="A21" s="7" t="s">
        <v>40</v>
      </c>
      <c r="B21" s="70" t="s">
        <v>129</v>
      </c>
      <c r="C21" s="22"/>
      <c r="D21" s="9">
        <v>35</v>
      </c>
      <c r="E21" s="10">
        <v>30</v>
      </c>
      <c r="F21" s="10">
        <v>35</v>
      </c>
      <c r="G21" s="10">
        <v>35</v>
      </c>
      <c r="H21" s="108"/>
      <c r="I21" s="92" t="s">
        <v>178</v>
      </c>
      <c r="J21" s="39"/>
      <c r="K21" s="39"/>
      <c r="L21" s="39"/>
      <c r="M21" s="39"/>
      <c r="N21" s="94"/>
      <c r="O21" s="39"/>
      <c r="P21" s="39"/>
    </row>
    <row r="22" spans="1:16" ht="21" customHeight="1">
      <c r="A22" s="19" t="s">
        <v>41</v>
      </c>
      <c r="B22" s="74" t="s">
        <v>133</v>
      </c>
      <c r="C22" s="23"/>
      <c r="D22" s="9">
        <v>40</v>
      </c>
      <c r="E22" s="10">
        <v>35</v>
      </c>
      <c r="F22" s="10">
        <v>40</v>
      </c>
      <c r="G22" s="10">
        <v>45</v>
      </c>
      <c r="H22" s="108" t="s">
        <v>179</v>
      </c>
      <c r="I22" s="92" t="s">
        <v>180</v>
      </c>
      <c r="J22" s="39"/>
      <c r="K22" s="39"/>
      <c r="L22" s="39"/>
      <c r="M22" s="39"/>
      <c r="N22" s="93"/>
      <c r="O22" s="39"/>
      <c r="P22" s="39"/>
    </row>
    <row r="23" spans="1:16" ht="21" customHeight="1">
      <c r="A23" s="21" t="s">
        <v>42</v>
      </c>
      <c r="B23" s="76" t="s">
        <v>133</v>
      </c>
      <c r="C23" s="8"/>
      <c r="D23" s="9">
        <v>40</v>
      </c>
      <c r="E23" s="10">
        <v>35</v>
      </c>
      <c r="F23" s="10">
        <v>40</v>
      </c>
      <c r="G23" s="10">
        <v>40</v>
      </c>
      <c r="H23" s="108"/>
      <c r="I23" s="92" t="s">
        <v>181</v>
      </c>
      <c r="J23" s="39"/>
      <c r="K23" s="39"/>
      <c r="L23" s="39"/>
      <c r="M23" s="39"/>
      <c r="N23" s="93"/>
      <c r="O23" s="39"/>
      <c r="P23" s="39"/>
    </row>
    <row r="24" spans="1:16" ht="21" customHeight="1">
      <c r="A24" s="7" t="s">
        <v>43</v>
      </c>
      <c r="B24" s="70" t="s">
        <v>133</v>
      </c>
      <c r="C24" s="8">
        <v>3</v>
      </c>
      <c r="D24" s="9">
        <v>35</v>
      </c>
      <c r="E24" s="10">
        <v>30</v>
      </c>
      <c r="F24" s="10">
        <v>35</v>
      </c>
      <c r="G24" s="10">
        <v>35</v>
      </c>
      <c r="H24" s="88" t="s">
        <v>182</v>
      </c>
      <c r="I24" s="92" t="s">
        <v>183</v>
      </c>
      <c r="J24" s="39"/>
      <c r="K24" s="39"/>
      <c r="L24" s="39"/>
      <c r="M24" s="39"/>
      <c r="N24" s="93"/>
      <c r="O24" s="39"/>
      <c r="P24" s="39"/>
    </row>
    <row r="25" spans="1:16" ht="21" customHeight="1" thickBot="1">
      <c r="A25" s="24" t="s">
        <v>45</v>
      </c>
      <c r="B25" s="77" t="s">
        <v>133</v>
      </c>
      <c r="C25" s="25"/>
      <c r="D25" s="9">
        <v>40</v>
      </c>
      <c r="E25" s="10">
        <v>35</v>
      </c>
      <c r="F25" s="10">
        <v>40</v>
      </c>
      <c r="G25" s="10">
        <v>45</v>
      </c>
      <c r="H25" s="13"/>
      <c r="I25" s="92" t="s">
        <v>184</v>
      </c>
      <c r="J25" s="39"/>
      <c r="K25" s="39"/>
      <c r="L25" s="39"/>
      <c r="M25" s="39"/>
      <c r="N25" s="93"/>
    </row>
    <row r="26" spans="1:16" ht="39.6" customHeight="1" thickBot="1">
      <c r="A26" s="109" t="s">
        <v>185</v>
      </c>
      <c r="B26" s="110"/>
      <c r="C26" s="110"/>
      <c r="D26" s="110"/>
      <c r="E26" s="110"/>
      <c r="F26" s="110"/>
      <c r="G26" s="110"/>
      <c r="H26" s="110"/>
      <c r="I26" s="95" t="s">
        <v>186</v>
      </c>
      <c r="J26" s="96"/>
      <c r="K26" s="96"/>
      <c r="L26" s="96"/>
      <c r="M26" s="96"/>
      <c r="N26" s="97"/>
    </row>
    <row r="27" spans="1:16" ht="18.600000000000001" customHeight="1" thickBot="1">
      <c r="A27" s="26" t="s">
        <v>122</v>
      </c>
      <c r="B27" s="69" t="s">
        <v>123</v>
      </c>
      <c r="C27" s="27" t="s">
        <v>1</v>
      </c>
      <c r="D27" s="67" t="s">
        <v>124</v>
      </c>
      <c r="E27" s="67" t="s">
        <v>125</v>
      </c>
      <c r="F27" s="67" t="s">
        <v>126</v>
      </c>
      <c r="G27" s="67" t="s">
        <v>127</v>
      </c>
      <c r="H27" s="85" t="s">
        <v>10</v>
      </c>
    </row>
    <row r="28" spans="1:16" ht="21" customHeight="1">
      <c r="A28" s="7" t="s">
        <v>47</v>
      </c>
      <c r="B28" s="70" t="s">
        <v>133</v>
      </c>
      <c r="C28" s="8"/>
      <c r="D28" s="9">
        <v>65</v>
      </c>
      <c r="E28" s="10">
        <v>55</v>
      </c>
      <c r="F28" s="10">
        <v>65</v>
      </c>
      <c r="G28" s="10">
        <v>65</v>
      </c>
      <c r="H28" s="86" t="s">
        <v>130</v>
      </c>
    </row>
    <row r="29" spans="1:16" ht="21" customHeight="1">
      <c r="A29" s="7" t="s">
        <v>48</v>
      </c>
      <c r="B29" s="78" t="s">
        <v>135</v>
      </c>
      <c r="C29" s="11"/>
      <c r="D29" s="9">
        <v>55</v>
      </c>
      <c r="E29" s="10">
        <v>50</v>
      </c>
      <c r="F29" s="10">
        <v>60</v>
      </c>
      <c r="G29" s="10">
        <v>60</v>
      </c>
      <c r="H29" s="86" t="s">
        <v>134</v>
      </c>
    </row>
    <row r="30" spans="1:16" ht="21" customHeight="1">
      <c r="A30" s="21" t="s">
        <v>49</v>
      </c>
      <c r="B30" s="76" t="s">
        <v>135</v>
      </c>
      <c r="C30" s="8"/>
      <c r="D30" s="9">
        <v>70</v>
      </c>
      <c r="E30" s="10">
        <v>65</v>
      </c>
      <c r="F30" s="10">
        <v>70</v>
      </c>
      <c r="G30" s="10">
        <v>70</v>
      </c>
      <c r="H30" s="86" t="s">
        <v>137</v>
      </c>
    </row>
    <row r="31" spans="1:16" ht="21" customHeight="1">
      <c r="A31" s="7" t="s">
        <v>50</v>
      </c>
      <c r="B31" s="70" t="s">
        <v>133</v>
      </c>
      <c r="C31" s="8"/>
      <c r="D31" s="9">
        <v>55</v>
      </c>
      <c r="E31" s="10">
        <v>50</v>
      </c>
      <c r="F31" s="10">
        <v>55</v>
      </c>
      <c r="G31" s="10">
        <v>55</v>
      </c>
      <c r="H31" s="86" t="s">
        <v>145</v>
      </c>
    </row>
    <row r="32" spans="1:16" ht="21" customHeight="1">
      <c r="A32" s="7" t="s">
        <v>51</v>
      </c>
      <c r="B32" s="70" t="s">
        <v>133</v>
      </c>
      <c r="C32" s="8"/>
      <c r="D32" s="9">
        <v>55</v>
      </c>
      <c r="E32" s="10">
        <v>50</v>
      </c>
      <c r="F32" s="10">
        <v>65</v>
      </c>
      <c r="G32" s="10">
        <v>70</v>
      </c>
      <c r="H32" s="86" t="s">
        <v>146</v>
      </c>
    </row>
    <row r="33" spans="1:8" ht="21" customHeight="1">
      <c r="A33" s="21" t="s">
        <v>52</v>
      </c>
      <c r="B33" s="76" t="s">
        <v>133</v>
      </c>
      <c r="C33" s="8"/>
      <c r="D33" s="9">
        <v>60</v>
      </c>
      <c r="E33" s="10">
        <v>55</v>
      </c>
      <c r="F33" s="10">
        <v>60</v>
      </c>
      <c r="G33" s="10">
        <v>60</v>
      </c>
      <c r="H33" s="86" t="s">
        <v>151</v>
      </c>
    </row>
    <row r="34" spans="1:8" ht="21" customHeight="1">
      <c r="A34" s="7" t="s">
        <v>54</v>
      </c>
      <c r="B34" s="70" t="s">
        <v>133</v>
      </c>
      <c r="C34" s="8"/>
      <c r="D34" s="9">
        <v>65</v>
      </c>
      <c r="E34" s="10">
        <v>60</v>
      </c>
      <c r="F34" s="10">
        <v>65</v>
      </c>
      <c r="G34" s="10">
        <v>70</v>
      </c>
      <c r="H34" s="86" t="s">
        <v>152</v>
      </c>
    </row>
    <row r="35" spans="1:8" ht="21" customHeight="1">
      <c r="A35" s="21" t="s">
        <v>55</v>
      </c>
      <c r="B35" s="76" t="s">
        <v>129</v>
      </c>
      <c r="C35" s="8"/>
      <c r="D35" s="9">
        <v>55</v>
      </c>
      <c r="E35" s="10">
        <v>50</v>
      </c>
      <c r="F35" s="10">
        <v>60</v>
      </c>
      <c r="G35" s="10">
        <v>60</v>
      </c>
      <c r="H35" s="87" t="s">
        <v>156</v>
      </c>
    </row>
    <row r="36" spans="1:8" ht="21" customHeight="1">
      <c r="A36" s="7" t="s">
        <v>56</v>
      </c>
      <c r="B36" s="70" t="s">
        <v>133</v>
      </c>
      <c r="C36" s="8"/>
      <c r="D36" s="9">
        <v>60</v>
      </c>
      <c r="E36" s="10">
        <v>55</v>
      </c>
      <c r="F36" s="10">
        <v>60</v>
      </c>
      <c r="G36" s="10">
        <v>60</v>
      </c>
      <c r="H36" s="108" t="s">
        <v>157</v>
      </c>
    </row>
    <row r="37" spans="1:8" ht="21" customHeight="1">
      <c r="A37" s="14" t="s">
        <v>57</v>
      </c>
      <c r="B37" s="71" t="s">
        <v>135</v>
      </c>
      <c r="C37" s="8"/>
      <c r="D37" s="9">
        <v>70</v>
      </c>
      <c r="E37" s="10">
        <v>65</v>
      </c>
      <c r="F37" s="10">
        <v>70</v>
      </c>
      <c r="G37" s="10">
        <v>70</v>
      </c>
      <c r="H37" s="108"/>
    </row>
    <row r="38" spans="1:8" ht="21" customHeight="1">
      <c r="A38" s="7" t="s">
        <v>58</v>
      </c>
      <c r="B38" s="70" t="s">
        <v>133</v>
      </c>
      <c r="C38" s="8">
        <v>2</v>
      </c>
      <c r="D38" s="9">
        <v>45</v>
      </c>
      <c r="E38" s="10">
        <v>40</v>
      </c>
      <c r="F38" s="10">
        <v>50</v>
      </c>
      <c r="G38" s="10">
        <v>50</v>
      </c>
      <c r="H38" s="108" t="s">
        <v>158</v>
      </c>
    </row>
    <row r="39" spans="1:8" ht="21" customHeight="1">
      <c r="A39" s="31" t="s">
        <v>60</v>
      </c>
      <c r="B39" s="79" t="s">
        <v>135</v>
      </c>
      <c r="C39" s="8" t="s">
        <v>20</v>
      </c>
      <c r="D39" s="9">
        <v>60</v>
      </c>
      <c r="E39" s="10">
        <v>55</v>
      </c>
      <c r="F39" s="10">
        <v>65</v>
      </c>
      <c r="G39" s="10">
        <v>65</v>
      </c>
      <c r="H39" s="108"/>
    </row>
    <row r="40" spans="1:8" ht="21" customHeight="1">
      <c r="A40" s="32" t="s">
        <v>61</v>
      </c>
      <c r="B40" s="80" t="s">
        <v>136</v>
      </c>
      <c r="C40" s="33"/>
      <c r="D40" s="9">
        <v>60</v>
      </c>
      <c r="E40" s="10">
        <v>55</v>
      </c>
      <c r="F40" s="10">
        <v>70</v>
      </c>
      <c r="G40" s="10">
        <v>75</v>
      </c>
      <c r="H40" s="108" t="s">
        <v>162</v>
      </c>
    </row>
    <row r="41" spans="1:8" ht="21" customHeight="1">
      <c r="A41" s="34" t="s">
        <v>63</v>
      </c>
      <c r="B41" s="81" t="s">
        <v>136</v>
      </c>
      <c r="C41" s="11" t="s">
        <v>20</v>
      </c>
      <c r="D41" s="9">
        <v>45</v>
      </c>
      <c r="E41" s="10">
        <v>40</v>
      </c>
      <c r="F41" s="10">
        <v>55</v>
      </c>
      <c r="G41" s="10">
        <v>65</v>
      </c>
      <c r="H41" s="108"/>
    </row>
    <row r="42" spans="1:8" ht="21" customHeight="1">
      <c r="A42" s="7" t="s">
        <v>64</v>
      </c>
      <c r="B42" s="78" t="s">
        <v>135</v>
      </c>
      <c r="C42" s="11"/>
      <c r="D42" s="9">
        <v>70</v>
      </c>
      <c r="E42" s="10">
        <v>65</v>
      </c>
      <c r="F42" s="10">
        <v>70</v>
      </c>
      <c r="G42" s="10">
        <v>70</v>
      </c>
      <c r="H42" s="108"/>
    </row>
    <row r="43" spans="1:8" ht="21" customHeight="1">
      <c r="A43" s="16" t="s">
        <v>65</v>
      </c>
      <c r="B43" s="81" t="s">
        <v>135</v>
      </c>
      <c r="C43" s="11"/>
      <c r="D43" s="9">
        <v>60</v>
      </c>
      <c r="E43" s="10">
        <v>55</v>
      </c>
      <c r="F43" s="10">
        <v>65</v>
      </c>
      <c r="G43" s="10">
        <v>70</v>
      </c>
      <c r="H43" s="108" t="s">
        <v>174</v>
      </c>
    </row>
    <row r="44" spans="1:8" ht="21" customHeight="1">
      <c r="A44" s="7" t="s">
        <v>187</v>
      </c>
      <c r="B44" s="78" t="s">
        <v>133</v>
      </c>
      <c r="C44" s="11"/>
      <c r="D44" s="9">
        <v>75</v>
      </c>
      <c r="E44" s="10">
        <v>65</v>
      </c>
      <c r="F44" s="10">
        <v>75</v>
      </c>
      <c r="G44" s="10">
        <v>75</v>
      </c>
      <c r="H44" s="108"/>
    </row>
    <row r="45" spans="1:8" ht="21" customHeight="1">
      <c r="A45" s="15" t="s">
        <v>66</v>
      </c>
      <c r="B45" s="80" t="s">
        <v>136</v>
      </c>
      <c r="C45" s="11"/>
      <c r="D45" s="9">
        <v>65</v>
      </c>
      <c r="E45" s="10">
        <v>55</v>
      </c>
      <c r="F45" s="10">
        <v>65</v>
      </c>
      <c r="G45" s="10">
        <v>70</v>
      </c>
      <c r="H45" s="108" t="s">
        <v>175</v>
      </c>
    </row>
    <row r="46" spans="1:8" ht="21" customHeight="1">
      <c r="A46" s="7" t="s">
        <v>67</v>
      </c>
      <c r="B46" s="78" t="s">
        <v>136</v>
      </c>
      <c r="C46" s="11"/>
      <c r="D46" s="9">
        <v>70</v>
      </c>
      <c r="E46" s="10">
        <v>65</v>
      </c>
      <c r="F46" s="10">
        <v>70</v>
      </c>
      <c r="G46" s="10">
        <v>75</v>
      </c>
      <c r="H46" s="108"/>
    </row>
    <row r="47" spans="1:8" ht="21" customHeight="1">
      <c r="A47" s="7" t="s">
        <v>68</v>
      </c>
      <c r="B47" s="78" t="s">
        <v>129</v>
      </c>
      <c r="C47" s="11"/>
      <c r="D47" s="9">
        <v>60</v>
      </c>
      <c r="E47" s="10">
        <v>55</v>
      </c>
      <c r="F47" s="10">
        <v>65</v>
      </c>
      <c r="G47" s="10">
        <v>65</v>
      </c>
      <c r="H47" s="108"/>
    </row>
    <row r="48" spans="1:8" ht="21" customHeight="1">
      <c r="A48" s="7" t="s">
        <v>69</v>
      </c>
      <c r="B48" s="78" t="s">
        <v>133</v>
      </c>
      <c r="C48" s="11"/>
      <c r="D48" s="9">
        <v>55</v>
      </c>
      <c r="E48" s="10">
        <v>45</v>
      </c>
      <c r="F48" s="10">
        <v>55</v>
      </c>
      <c r="G48" s="10">
        <v>60</v>
      </c>
      <c r="H48" s="108" t="s">
        <v>179</v>
      </c>
    </row>
    <row r="49" spans="1:8" ht="21" customHeight="1">
      <c r="A49" s="7" t="s">
        <v>70</v>
      </c>
      <c r="B49" s="78" t="s">
        <v>133</v>
      </c>
      <c r="C49" s="11">
        <v>1</v>
      </c>
      <c r="D49" s="9">
        <v>55</v>
      </c>
      <c r="E49" s="10">
        <v>45</v>
      </c>
      <c r="F49" s="10">
        <v>60</v>
      </c>
      <c r="G49" s="10">
        <v>65</v>
      </c>
      <c r="H49" s="108"/>
    </row>
    <row r="50" spans="1:8" ht="21" customHeight="1">
      <c r="A50" s="16" t="s">
        <v>71</v>
      </c>
      <c r="B50" s="81" t="s">
        <v>129</v>
      </c>
      <c r="C50" s="11"/>
      <c r="D50" s="9">
        <v>60</v>
      </c>
      <c r="E50" s="10">
        <v>55</v>
      </c>
      <c r="F50" s="10">
        <v>60</v>
      </c>
      <c r="G50" s="10">
        <v>60</v>
      </c>
      <c r="H50" s="112" t="s">
        <v>182</v>
      </c>
    </row>
    <row r="51" spans="1:8" ht="21" customHeight="1">
      <c r="A51" s="7" t="s">
        <v>72</v>
      </c>
      <c r="B51" s="70" t="s">
        <v>129</v>
      </c>
      <c r="C51" s="8">
        <v>1</v>
      </c>
      <c r="D51" s="9">
        <v>50</v>
      </c>
      <c r="E51" s="10">
        <v>45</v>
      </c>
      <c r="F51" s="10">
        <v>55</v>
      </c>
      <c r="G51" s="10">
        <v>55</v>
      </c>
      <c r="H51" s="112"/>
    </row>
    <row r="52" spans="1:8" ht="21" customHeight="1">
      <c r="A52" s="15" t="s">
        <v>73</v>
      </c>
      <c r="B52" s="72" t="s">
        <v>133</v>
      </c>
      <c r="C52" s="8"/>
      <c r="D52" s="9">
        <v>55</v>
      </c>
      <c r="E52" s="10">
        <v>50</v>
      </c>
      <c r="F52" s="10">
        <v>65</v>
      </c>
      <c r="G52" s="10">
        <v>70</v>
      </c>
      <c r="H52" s="13"/>
    </row>
    <row r="53" spans="1:8" ht="36" customHeight="1" thickBot="1">
      <c r="A53" s="109" t="s">
        <v>185</v>
      </c>
      <c r="B53" s="110"/>
      <c r="C53" s="110"/>
      <c r="D53" s="110"/>
      <c r="E53" s="110"/>
      <c r="F53" s="110"/>
      <c r="G53" s="110"/>
      <c r="H53" s="110"/>
    </row>
    <row r="54" spans="1:8" ht="18" customHeight="1" thickBot="1">
      <c r="A54" s="26" t="s">
        <v>122</v>
      </c>
      <c r="B54" s="69" t="s">
        <v>123</v>
      </c>
      <c r="C54" s="27" t="s">
        <v>1</v>
      </c>
      <c r="D54" s="67" t="s">
        <v>124</v>
      </c>
      <c r="E54" s="67" t="s">
        <v>125</v>
      </c>
      <c r="F54" s="67" t="s">
        <v>126</v>
      </c>
      <c r="G54" s="67" t="s">
        <v>127</v>
      </c>
      <c r="H54" s="85" t="s">
        <v>10</v>
      </c>
    </row>
    <row r="55" spans="1:8" ht="18.600000000000001" customHeight="1">
      <c r="A55" s="7" t="s">
        <v>74</v>
      </c>
      <c r="B55" s="70" t="s">
        <v>135</v>
      </c>
      <c r="C55" s="8"/>
      <c r="D55" s="9">
        <v>65</v>
      </c>
      <c r="E55" s="10">
        <v>60</v>
      </c>
      <c r="F55" s="10">
        <v>70</v>
      </c>
      <c r="G55" s="10">
        <v>70</v>
      </c>
      <c r="H55" s="86" t="s">
        <v>130</v>
      </c>
    </row>
    <row r="56" spans="1:8" ht="20.100000000000001" customHeight="1">
      <c r="A56" s="16" t="s">
        <v>75</v>
      </c>
      <c r="B56" s="73" t="s">
        <v>136</v>
      </c>
      <c r="C56" s="8"/>
      <c r="D56" s="9">
        <v>70</v>
      </c>
      <c r="E56" s="10">
        <v>65</v>
      </c>
      <c r="F56" s="10">
        <v>70</v>
      </c>
      <c r="G56" s="10">
        <v>70</v>
      </c>
      <c r="H56" s="86" t="s">
        <v>134</v>
      </c>
    </row>
    <row r="57" spans="1:8" ht="20.100000000000001" customHeight="1">
      <c r="A57" s="21" t="s">
        <v>76</v>
      </c>
      <c r="B57" s="76" t="s">
        <v>135</v>
      </c>
      <c r="C57" s="8"/>
      <c r="D57" s="9">
        <v>65</v>
      </c>
      <c r="E57" s="10">
        <v>55</v>
      </c>
      <c r="F57" s="10">
        <v>65</v>
      </c>
      <c r="G57" s="10">
        <v>65</v>
      </c>
      <c r="H57" s="86" t="s">
        <v>137</v>
      </c>
    </row>
    <row r="58" spans="1:8" ht="20.100000000000001" customHeight="1">
      <c r="A58" s="14" t="s">
        <v>77</v>
      </c>
      <c r="B58" s="71" t="s">
        <v>136</v>
      </c>
      <c r="C58" s="35"/>
      <c r="D58" s="9">
        <v>70</v>
      </c>
      <c r="E58" s="10">
        <v>65</v>
      </c>
      <c r="F58" s="10">
        <v>70</v>
      </c>
      <c r="G58" s="10">
        <v>75</v>
      </c>
      <c r="H58" s="86" t="s">
        <v>145</v>
      </c>
    </row>
    <row r="59" spans="1:8" ht="20.100000000000001" customHeight="1">
      <c r="A59" s="7" t="s">
        <v>78</v>
      </c>
      <c r="B59" s="70" t="s">
        <v>133</v>
      </c>
      <c r="C59" s="8"/>
      <c r="D59" s="9">
        <v>55</v>
      </c>
      <c r="E59" s="10">
        <v>50</v>
      </c>
      <c r="F59" s="10">
        <v>60</v>
      </c>
      <c r="G59" s="10">
        <v>60</v>
      </c>
      <c r="H59" s="86" t="s">
        <v>146</v>
      </c>
    </row>
    <row r="60" spans="1:8" ht="20.100000000000001" customHeight="1">
      <c r="A60" s="7" t="s">
        <v>79</v>
      </c>
      <c r="B60" s="70" t="s">
        <v>129</v>
      </c>
      <c r="C60" s="8"/>
      <c r="D60" s="9">
        <v>55</v>
      </c>
      <c r="E60" s="10">
        <v>50</v>
      </c>
      <c r="F60" s="10">
        <v>55</v>
      </c>
      <c r="G60" s="10">
        <v>60</v>
      </c>
      <c r="H60" s="86" t="s">
        <v>151</v>
      </c>
    </row>
    <row r="61" spans="1:8" ht="20.100000000000001" customHeight="1">
      <c r="A61" s="7" t="s">
        <v>80</v>
      </c>
      <c r="B61" s="70" t="s">
        <v>136</v>
      </c>
      <c r="C61" s="8" t="s">
        <v>20</v>
      </c>
      <c r="D61" s="9">
        <v>50</v>
      </c>
      <c r="E61" s="10">
        <v>45</v>
      </c>
      <c r="F61" s="10">
        <v>55</v>
      </c>
      <c r="G61" s="10">
        <v>55</v>
      </c>
      <c r="H61" s="86" t="s">
        <v>152</v>
      </c>
    </row>
    <row r="62" spans="1:8" ht="20.100000000000001" customHeight="1">
      <c r="A62" s="21" t="s">
        <v>81</v>
      </c>
      <c r="B62" s="76" t="s">
        <v>133</v>
      </c>
      <c r="C62" s="8"/>
      <c r="D62" s="9">
        <v>60</v>
      </c>
      <c r="E62" s="10">
        <v>55</v>
      </c>
      <c r="F62" s="10">
        <v>65</v>
      </c>
      <c r="G62" s="10">
        <v>65</v>
      </c>
      <c r="H62" s="87" t="s">
        <v>156</v>
      </c>
    </row>
    <row r="63" spans="1:8" ht="20.100000000000001" customHeight="1">
      <c r="A63" s="7" t="s">
        <v>82</v>
      </c>
      <c r="B63" s="78" t="s">
        <v>129</v>
      </c>
      <c r="C63" s="11"/>
      <c r="D63" s="9">
        <v>60</v>
      </c>
      <c r="E63" s="10">
        <v>55</v>
      </c>
      <c r="F63" s="10">
        <v>65</v>
      </c>
      <c r="G63" s="10">
        <v>65</v>
      </c>
      <c r="H63" s="108" t="s">
        <v>157</v>
      </c>
    </row>
    <row r="64" spans="1:8" ht="20.100000000000001" customHeight="1">
      <c r="A64" s="7" t="s">
        <v>84</v>
      </c>
      <c r="B64" s="78" t="s">
        <v>136</v>
      </c>
      <c r="C64" s="11"/>
      <c r="D64" s="9">
        <v>75</v>
      </c>
      <c r="E64" s="10">
        <v>65</v>
      </c>
      <c r="F64" s="10">
        <v>75</v>
      </c>
      <c r="G64" s="10">
        <v>75</v>
      </c>
      <c r="H64" s="108"/>
    </row>
    <row r="65" spans="1:8" ht="20.100000000000001" customHeight="1">
      <c r="A65" s="19" t="s">
        <v>85</v>
      </c>
      <c r="B65" s="82" t="s">
        <v>136</v>
      </c>
      <c r="C65" s="11"/>
      <c r="D65" s="9">
        <v>75</v>
      </c>
      <c r="E65" s="10">
        <v>70</v>
      </c>
      <c r="F65" s="10">
        <v>75</v>
      </c>
      <c r="G65" s="10">
        <v>75</v>
      </c>
      <c r="H65" s="108" t="s">
        <v>158</v>
      </c>
    </row>
    <row r="66" spans="1:8" ht="20.100000000000001" customHeight="1">
      <c r="A66" s="21" t="s">
        <v>86</v>
      </c>
      <c r="B66" s="83" t="s">
        <v>135</v>
      </c>
      <c r="C66" s="11"/>
      <c r="D66" s="9">
        <v>65</v>
      </c>
      <c r="E66" s="10">
        <v>60</v>
      </c>
      <c r="F66" s="10">
        <v>65</v>
      </c>
      <c r="G66" s="10">
        <v>65</v>
      </c>
      <c r="H66" s="108"/>
    </row>
    <row r="67" spans="1:8" ht="20.100000000000001" customHeight="1">
      <c r="A67" s="16" t="s">
        <v>87</v>
      </c>
      <c r="B67" s="81" t="s">
        <v>136</v>
      </c>
      <c r="C67" s="11"/>
      <c r="D67" s="9">
        <v>75</v>
      </c>
      <c r="E67" s="10">
        <v>70</v>
      </c>
      <c r="F67" s="10">
        <v>75</v>
      </c>
      <c r="G67" s="10">
        <v>75</v>
      </c>
      <c r="H67" s="108" t="s">
        <v>162</v>
      </c>
    </row>
    <row r="68" spans="1:8" ht="20.100000000000001" customHeight="1">
      <c r="A68" s="19" t="s">
        <v>88</v>
      </c>
      <c r="B68" s="82" t="s">
        <v>133</v>
      </c>
      <c r="C68" s="11"/>
      <c r="D68" s="9">
        <v>60</v>
      </c>
      <c r="E68" s="10">
        <v>55</v>
      </c>
      <c r="F68" s="10">
        <v>60</v>
      </c>
      <c r="G68" s="10">
        <v>65</v>
      </c>
      <c r="H68" s="108"/>
    </row>
    <row r="69" spans="1:8" ht="20.100000000000001" customHeight="1">
      <c r="A69" s="19" t="s">
        <v>89</v>
      </c>
      <c r="B69" s="82" t="s">
        <v>129</v>
      </c>
      <c r="C69" s="11"/>
      <c r="D69" s="9">
        <v>50</v>
      </c>
      <c r="E69" s="10">
        <v>45</v>
      </c>
      <c r="F69" s="10">
        <v>50</v>
      </c>
      <c r="G69" s="10">
        <v>55</v>
      </c>
      <c r="H69" s="108"/>
    </row>
    <row r="70" spans="1:8" ht="20.100000000000001" customHeight="1">
      <c r="A70" s="7" t="s">
        <v>90</v>
      </c>
      <c r="B70" s="78" t="s">
        <v>133</v>
      </c>
      <c r="C70" s="11">
        <v>1</v>
      </c>
      <c r="D70" s="9">
        <v>60</v>
      </c>
      <c r="E70" s="10">
        <v>55</v>
      </c>
      <c r="F70" s="10">
        <v>60</v>
      </c>
      <c r="G70" s="10">
        <v>65</v>
      </c>
      <c r="H70" s="108" t="s">
        <v>174</v>
      </c>
    </row>
    <row r="71" spans="1:8" ht="20.100000000000001" customHeight="1">
      <c r="A71" s="16" t="s">
        <v>92</v>
      </c>
      <c r="B71" s="81" t="s">
        <v>136</v>
      </c>
      <c r="C71" s="11"/>
      <c r="D71" s="9">
        <v>70</v>
      </c>
      <c r="E71" s="10">
        <v>65</v>
      </c>
      <c r="F71" s="10">
        <v>75</v>
      </c>
      <c r="G71" s="10">
        <v>75</v>
      </c>
      <c r="H71" s="108"/>
    </row>
    <row r="72" spans="1:8" ht="20.100000000000001" customHeight="1">
      <c r="A72" s="21" t="s">
        <v>93</v>
      </c>
      <c r="B72" s="83" t="s">
        <v>135</v>
      </c>
      <c r="C72" s="11"/>
      <c r="D72" s="9">
        <v>65</v>
      </c>
      <c r="E72" s="10">
        <v>60</v>
      </c>
      <c r="F72" s="10">
        <v>65</v>
      </c>
      <c r="G72" s="10">
        <v>70</v>
      </c>
      <c r="H72" s="108" t="s">
        <v>175</v>
      </c>
    </row>
    <row r="73" spans="1:8" ht="20.100000000000001" customHeight="1">
      <c r="A73" s="7" t="s">
        <v>94</v>
      </c>
      <c r="B73" s="78" t="s">
        <v>133</v>
      </c>
      <c r="C73" s="11"/>
      <c r="D73" s="9">
        <v>70</v>
      </c>
      <c r="E73" s="10">
        <v>65</v>
      </c>
      <c r="F73" s="10">
        <v>70</v>
      </c>
      <c r="G73" s="10">
        <v>70</v>
      </c>
      <c r="H73" s="108"/>
    </row>
    <row r="74" spans="1:8" ht="20.100000000000001" customHeight="1">
      <c r="A74" s="7" t="s">
        <v>95</v>
      </c>
      <c r="B74" s="78" t="s">
        <v>135</v>
      </c>
      <c r="C74" s="11"/>
      <c r="D74" s="9">
        <v>55</v>
      </c>
      <c r="E74" s="10">
        <v>50</v>
      </c>
      <c r="F74" s="10">
        <v>65</v>
      </c>
      <c r="G74" s="10">
        <v>70</v>
      </c>
      <c r="H74" s="108"/>
    </row>
    <row r="75" spans="1:8" ht="20.100000000000001" customHeight="1">
      <c r="A75" s="37" t="s">
        <v>96</v>
      </c>
      <c r="B75" s="84" t="s">
        <v>129</v>
      </c>
      <c r="C75" s="11"/>
      <c r="D75" s="9">
        <v>55</v>
      </c>
      <c r="E75" s="10">
        <v>50</v>
      </c>
      <c r="F75" s="10">
        <v>55</v>
      </c>
      <c r="G75" s="10">
        <v>55</v>
      </c>
      <c r="H75" s="108" t="s">
        <v>179</v>
      </c>
    </row>
    <row r="76" spans="1:8" ht="20.100000000000001" customHeight="1">
      <c r="A76" s="15" t="s">
        <v>97</v>
      </c>
      <c r="B76" s="80" t="s">
        <v>135</v>
      </c>
      <c r="C76" s="11"/>
      <c r="D76" s="9">
        <v>75</v>
      </c>
      <c r="E76" s="10">
        <v>70</v>
      </c>
      <c r="F76" s="10">
        <v>75</v>
      </c>
      <c r="G76" s="10">
        <v>75</v>
      </c>
      <c r="H76" s="108"/>
    </row>
    <row r="77" spans="1:8" ht="20.100000000000001" customHeight="1">
      <c r="A77" s="15" t="s">
        <v>98</v>
      </c>
      <c r="B77" s="72" t="s">
        <v>133</v>
      </c>
      <c r="C77" s="38"/>
      <c r="D77" s="9">
        <v>65</v>
      </c>
      <c r="E77" s="10">
        <v>60</v>
      </c>
      <c r="F77" s="10">
        <v>65</v>
      </c>
      <c r="G77" s="10">
        <v>65</v>
      </c>
      <c r="H77" s="112" t="s">
        <v>182</v>
      </c>
    </row>
    <row r="78" spans="1:8" ht="20.100000000000001" customHeight="1">
      <c r="A78" s="7" t="s">
        <v>99</v>
      </c>
      <c r="B78" s="78" t="s">
        <v>133</v>
      </c>
      <c r="C78" s="11"/>
      <c r="D78" s="9">
        <v>45</v>
      </c>
      <c r="E78" s="10">
        <v>35</v>
      </c>
      <c r="F78" s="10">
        <v>45</v>
      </c>
      <c r="G78" s="10">
        <v>45</v>
      </c>
      <c r="H78" s="112"/>
    </row>
    <row r="79" spans="1:8" ht="19.899999999999999" customHeight="1">
      <c r="A79" s="7" t="s">
        <v>100</v>
      </c>
      <c r="B79" s="70" t="s">
        <v>133</v>
      </c>
      <c r="C79" s="8"/>
      <c r="D79" s="9">
        <v>60</v>
      </c>
      <c r="E79" s="10">
        <v>55</v>
      </c>
      <c r="F79" s="10">
        <v>60</v>
      </c>
      <c r="G79" s="10">
        <v>65</v>
      </c>
      <c r="H79" s="13"/>
    </row>
    <row r="80" spans="1:8" ht="19.899999999999999" customHeight="1">
      <c r="A80" s="15" t="s">
        <v>101</v>
      </c>
      <c r="B80" s="72" t="s">
        <v>129</v>
      </c>
      <c r="C80" s="8"/>
      <c r="D80" s="9">
        <v>55</v>
      </c>
      <c r="E80" s="10">
        <v>50</v>
      </c>
      <c r="F80" s="10">
        <v>55</v>
      </c>
      <c r="G80" s="10">
        <v>55</v>
      </c>
      <c r="H80" s="13"/>
    </row>
    <row r="81" spans="1:13" ht="34.5" customHeight="1" thickBot="1">
      <c r="A81" s="109" t="s">
        <v>185</v>
      </c>
      <c r="B81" s="110"/>
      <c r="C81" s="110"/>
      <c r="D81" s="110"/>
      <c r="E81" s="110"/>
      <c r="F81" s="110"/>
      <c r="G81" s="110"/>
      <c r="H81" s="110"/>
    </row>
    <row r="82" spans="1:13" ht="34.9" customHeight="1">
      <c r="A82" s="39"/>
      <c r="B82" s="39"/>
      <c r="C82" s="39"/>
      <c r="D82" s="39"/>
      <c r="E82" s="39"/>
      <c r="F82" s="39"/>
      <c r="G82" s="39"/>
      <c r="H82" s="39"/>
      <c r="I82" s="39"/>
    </row>
    <row r="83" spans="1:13" ht="26.1" customHeight="1"/>
    <row r="84" spans="1:13">
      <c r="J84" s="39"/>
      <c r="K84" s="39"/>
      <c r="L84" s="39"/>
      <c r="M84" s="39"/>
    </row>
  </sheetData>
  <mergeCells count="67">
    <mergeCell ref="I18:N18"/>
    <mergeCell ref="M16:P17"/>
    <mergeCell ref="M12:P12"/>
    <mergeCell ref="M14:M15"/>
    <mergeCell ref="N14:N15"/>
    <mergeCell ref="O14:O15"/>
    <mergeCell ref="P14:P15"/>
    <mergeCell ref="I12:L12"/>
    <mergeCell ref="I14:I15"/>
    <mergeCell ref="J14:J15"/>
    <mergeCell ref="K14:K15"/>
    <mergeCell ref="L14:L15"/>
    <mergeCell ref="I16:I17"/>
    <mergeCell ref="J16:J17"/>
    <mergeCell ref="K16:K17"/>
    <mergeCell ref="L16:L17"/>
    <mergeCell ref="P6:P7"/>
    <mergeCell ref="P8:P9"/>
    <mergeCell ref="M2:P2"/>
    <mergeCell ref="M4:M5"/>
    <mergeCell ref="N4:N5"/>
    <mergeCell ref="O4:O5"/>
    <mergeCell ref="P4:P5"/>
    <mergeCell ref="M6:M7"/>
    <mergeCell ref="N6:N7"/>
    <mergeCell ref="O6:O7"/>
    <mergeCell ref="M8:M9"/>
    <mergeCell ref="N8:N9"/>
    <mergeCell ref="O8:O9"/>
    <mergeCell ref="I6:I7"/>
    <mergeCell ref="J6:J7"/>
    <mergeCell ref="K6:K7"/>
    <mergeCell ref="L6:L7"/>
    <mergeCell ref="I8:I9"/>
    <mergeCell ref="J8:J9"/>
    <mergeCell ref="K8:K9"/>
    <mergeCell ref="L8:L9"/>
    <mergeCell ref="I1:L1"/>
    <mergeCell ref="M1:P1"/>
    <mergeCell ref="I2:L2"/>
    <mergeCell ref="I4:I5"/>
    <mergeCell ref="J4:J5"/>
    <mergeCell ref="K4:K5"/>
    <mergeCell ref="L4:L5"/>
    <mergeCell ref="H77:H78"/>
    <mergeCell ref="A53:H53"/>
    <mergeCell ref="A81:H81"/>
    <mergeCell ref="H36:H37"/>
    <mergeCell ref="H38:H39"/>
    <mergeCell ref="H40:H42"/>
    <mergeCell ref="H43:H44"/>
    <mergeCell ref="H45:H47"/>
    <mergeCell ref="H48:H49"/>
    <mergeCell ref="H50:H51"/>
    <mergeCell ref="H63:H64"/>
    <mergeCell ref="H65:H66"/>
    <mergeCell ref="H67:H69"/>
    <mergeCell ref="H70:H71"/>
    <mergeCell ref="H72:H74"/>
    <mergeCell ref="H75:H76"/>
    <mergeCell ref="H22:H23"/>
    <mergeCell ref="A26:H26"/>
    <mergeCell ref="H10:H11"/>
    <mergeCell ref="H12:H13"/>
    <mergeCell ref="H14:H16"/>
    <mergeCell ref="H17:H18"/>
    <mergeCell ref="H19:H21"/>
  </mergeCells>
  <phoneticPr fontId="17" type="noConversion"/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7D7C-3356-4382-B667-D23FA9739DE4}">
  <dimension ref="A1:Q84"/>
  <sheetViews>
    <sheetView topLeftCell="A64" zoomScale="85" zoomScaleNormal="85" workbookViewId="0">
      <selection activeCell="A81" sqref="A81:K81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188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/>
      <c r="C2" s="9">
        <v>30</v>
      </c>
      <c r="D2" s="10" t="s">
        <v>13</v>
      </c>
      <c r="E2" s="10">
        <v>25</v>
      </c>
      <c r="F2" s="10" t="s">
        <v>14</v>
      </c>
      <c r="G2" s="10" t="s">
        <v>13</v>
      </c>
      <c r="H2" s="10">
        <v>20</v>
      </c>
      <c r="I2" s="10">
        <v>55</v>
      </c>
      <c r="J2" s="12">
        <v>30</v>
      </c>
      <c r="K2" s="13"/>
      <c r="M2">
        <f>SUM(WWFifteen5053581114172023262932353858[[#This Row],[Mon]:[Sun]])/8</f>
        <v>16.25</v>
      </c>
      <c r="N2">
        <f>WWFifteen5053581114172023262932353858[[#This Row],[Mileage]]-M2</f>
        <v>13.75</v>
      </c>
    </row>
    <row r="3" spans="1:17" ht="21" customHeight="1">
      <c r="A3" s="7" t="s">
        <v>16</v>
      </c>
      <c r="B3" s="8"/>
      <c r="C3" s="9">
        <v>30</v>
      </c>
      <c r="D3" s="10" t="s">
        <v>13</v>
      </c>
      <c r="E3" s="10">
        <v>25</v>
      </c>
      <c r="F3" s="10" t="s">
        <v>14</v>
      </c>
      <c r="G3" s="10" t="s">
        <v>13</v>
      </c>
      <c r="H3" s="10">
        <v>25</v>
      </c>
      <c r="I3" s="10">
        <v>65</v>
      </c>
      <c r="J3" s="12">
        <v>35</v>
      </c>
      <c r="K3" s="13"/>
      <c r="M3">
        <f>SUM(WWFifteen5053581114172023262932353858[[#This Row],[Mon]:[Sun]])/8</f>
        <v>18.125</v>
      </c>
      <c r="N3">
        <f>WWFifteen5053581114172023262932353858[[#This Row],[Mileage]]-M3</f>
        <v>16.875</v>
      </c>
    </row>
    <row r="4" spans="1:17" ht="21" customHeight="1">
      <c r="A4" s="7" t="s">
        <v>17</v>
      </c>
      <c r="B4" s="8"/>
      <c r="C4" s="9">
        <v>35</v>
      </c>
      <c r="D4" s="10" t="s">
        <v>13</v>
      </c>
      <c r="E4" s="10">
        <v>35</v>
      </c>
      <c r="F4" s="10" t="s">
        <v>18</v>
      </c>
      <c r="G4" s="10" t="s">
        <v>13</v>
      </c>
      <c r="H4" s="10">
        <v>30</v>
      </c>
      <c r="I4" s="11">
        <v>70</v>
      </c>
      <c r="J4" s="12">
        <v>40</v>
      </c>
      <c r="K4" s="13"/>
      <c r="M4">
        <f>SUM(WWFifteen5053581114172023262932353858[[#This Row],[Mon]:[Sun]])/8</f>
        <v>21.25</v>
      </c>
      <c r="N4">
        <f>WWFifteen5053581114172023262932353858[[#This Row],[Mileage]]-M4</f>
        <v>18.75</v>
      </c>
    </row>
    <row r="5" spans="1:17" ht="21" customHeight="1">
      <c r="A5" s="14" t="s">
        <v>19</v>
      </c>
      <c r="B5" s="8"/>
      <c r="C5" s="9">
        <v>55</v>
      </c>
      <c r="D5" s="10" t="s">
        <v>13</v>
      </c>
      <c r="E5" s="10">
        <v>55</v>
      </c>
      <c r="F5" s="10" t="s">
        <v>18</v>
      </c>
      <c r="G5" s="10" t="s">
        <v>13</v>
      </c>
      <c r="H5" s="10">
        <v>50</v>
      </c>
      <c r="I5" s="10">
        <v>90</v>
      </c>
      <c r="J5" s="12">
        <v>50</v>
      </c>
      <c r="K5" s="13"/>
      <c r="M5">
        <f>SUM(WWFifteen5053581114172023262932353858[[#This Row],[Mon]:[Sun]])/8</f>
        <v>31.25</v>
      </c>
      <c r="N5">
        <f>WWFifteen5053581114172023262932353858[[#This Row],[Mileage]]-M5</f>
        <v>18.75</v>
      </c>
    </row>
    <row r="6" spans="1:17" ht="21" customHeight="1">
      <c r="A6" s="15" t="s">
        <v>21</v>
      </c>
      <c r="B6" s="8" t="s">
        <v>12</v>
      </c>
      <c r="C6" s="9"/>
      <c r="D6" s="10"/>
      <c r="E6" s="10"/>
      <c r="F6" s="10"/>
      <c r="G6" s="10"/>
      <c r="H6" s="10" t="s">
        <v>189</v>
      </c>
      <c r="I6" s="11" t="s">
        <v>190</v>
      </c>
      <c r="J6" s="12"/>
      <c r="K6" s="18"/>
      <c r="M6">
        <f>SUM(WWFifteen5053581114172023262932353858[[#This Row],[Mon]:[Sun]])/8</f>
        <v>0</v>
      </c>
      <c r="N6">
        <f>WWFifteen5053581114172023262932353858[[#This Row],[Mileage]]-M6</f>
        <v>0</v>
      </c>
    </row>
    <row r="7" spans="1:17" ht="21" customHeight="1">
      <c r="A7" s="16" t="s">
        <v>23</v>
      </c>
      <c r="B7" s="8" t="s">
        <v>12</v>
      </c>
      <c r="C7" s="9"/>
      <c r="D7" s="10"/>
      <c r="E7" s="10"/>
      <c r="F7" s="10"/>
      <c r="G7" s="10"/>
      <c r="H7" s="10" t="s">
        <v>189</v>
      </c>
      <c r="I7" s="11" t="s">
        <v>190</v>
      </c>
      <c r="J7" s="12"/>
      <c r="K7" s="18"/>
      <c r="M7">
        <f>SUM(WWFifteen5053581114172023262932353858[[#This Row],[Mon]:[Sun]])/8</f>
        <v>0</v>
      </c>
      <c r="N7">
        <f>WWFifteen5053581114172023262932353858[[#This Row],[Mileage]]-M7</f>
        <v>0</v>
      </c>
    </row>
    <row r="8" spans="1:17" ht="21" customHeight="1">
      <c r="A8" s="15" t="s">
        <v>24</v>
      </c>
      <c r="B8" s="8"/>
      <c r="C8" s="9">
        <v>35</v>
      </c>
      <c r="D8" s="10" t="s">
        <v>13</v>
      </c>
      <c r="E8" s="10">
        <v>35</v>
      </c>
      <c r="F8" s="10" t="s">
        <v>18</v>
      </c>
      <c r="G8" s="10" t="s">
        <v>13</v>
      </c>
      <c r="H8" s="10">
        <v>30</v>
      </c>
      <c r="I8" s="11">
        <v>70</v>
      </c>
      <c r="J8" s="12">
        <v>40</v>
      </c>
      <c r="K8" s="17"/>
      <c r="M8">
        <f>SUM(WWFifteen5053581114172023262932353858[[#This Row],[Mon]:[Sun]])/8</f>
        <v>21.25</v>
      </c>
      <c r="N8">
        <f>WWFifteen5053581114172023262932353858[[#This Row],[Mileage]]-M8</f>
        <v>18.75</v>
      </c>
    </row>
    <row r="9" spans="1:17" ht="21" customHeight="1">
      <c r="A9" s="16" t="s">
        <v>25</v>
      </c>
      <c r="B9" s="8"/>
      <c r="C9" s="9">
        <v>35</v>
      </c>
      <c r="D9" s="10" t="s">
        <v>13</v>
      </c>
      <c r="E9" s="10">
        <v>35</v>
      </c>
      <c r="F9" s="10" t="s">
        <v>18</v>
      </c>
      <c r="G9" s="10" t="s">
        <v>13</v>
      </c>
      <c r="H9" s="10">
        <v>30</v>
      </c>
      <c r="I9" s="11">
        <v>70</v>
      </c>
      <c r="J9" s="12">
        <v>40</v>
      </c>
      <c r="K9" s="18"/>
      <c r="M9">
        <f>SUM(WWFifteen5053581114172023262932353858[[#This Row],[Mon]:[Sun]])/8</f>
        <v>21.25</v>
      </c>
      <c r="N9">
        <f>WWFifteen5053581114172023262932353858[[#This Row],[Mileage]]-M9</f>
        <v>18.75</v>
      </c>
    </row>
    <row r="10" spans="1:17" ht="21" customHeight="1">
      <c r="A10" s="16" t="s">
        <v>26</v>
      </c>
      <c r="B10" s="8" t="s">
        <v>12</v>
      </c>
      <c r="C10" s="9">
        <v>55</v>
      </c>
      <c r="D10" s="10" t="s">
        <v>13</v>
      </c>
      <c r="E10" s="10">
        <v>55</v>
      </c>
      <c r="F10" s="10" t="s">
        <v>18</v>
      </c>
      <c r="G10" s="10" t="s">
        <v>13</v>
      </c>
      <c r="H10" s="10">
        <v>50</v>
      </c>
      <c r="I10" s="10">
        <v>90</v>
      </c>
      <c r="J10" s="12">
        <v>50</v>
      </c>
      <c r="K10" s="18"/>
      <c r="M10">
        <f>SUM(WWFifteen5053581114172023262932353858[[#This Row],[Mon]:[Sun]])/8</f>
        <v>31.25</v>
      </c>
      <c r="N10">
        <f>WWFifteen5053581114172023262932353858[[#This Row],[Mileage]]-M10</f>
        <v>18.75</v>
      </c>
    </row>
    <row r="11" spans="1:17" ht="21" customHeight="1">
      <c r="A11" s="19" t="s">
        <v>27</v>
      </c>
      <c r="B11" s="8"/>
      <c r="C11" s="9">
        <v>55</v>
      </c>
      <c r="D11" s="10" t="s">
        <v>13</v>
      </c>
      <c r="E11" s="10">
        <v>55</v>
      </c>
      <c r="F11" s="10" t="s">
        <v>18</v>
      </c>
      <c r="G11" s="10" t="s">
        <v>13</v>
      </c>
      <c r="H11" s="10">
        <v>50</v>
      </c>
      <c r="I11" s="10">
        <v>90</v>
      </c>
      <c r="J11" s="12">
        <v>50</v>
      </c>
      <c r="K11" s="18"/>
      <c r="M11">
        <f>SUM(WWFifteen5053581114172023262932353858[[#This Row],[Mon]:[Sun]])/8</f>
        <v>31.25</v>
      </c>
      <c r="N11">
        <f>WWFifteen5053581114172023262932353858[[#This Row],[Mileage]]-M11</f>
        <v>18.75</v>
      </c>
    </row>
    <row r="12" spans="1:17" ht="21" customHeight="1">
      <c r="A12" s="15" t="s">
        <v>28</v>
      </c>
      <c r="B12" s="8" t="s">
        <v>12</v>
      </c>
      <c r="C12" s="9">
        <v>30</v>
      </c>
      <c r="D12" s="10" t="s">
        <v>13</v>
      </c>
      <c r="E12" s="10">
        <v>25</v>
      </c>
      <c r="F12" s="10" t="s">
        <v>14</v>
      </c>
      <c r="G12" s="10" t="s">
        <v>13</v>
      </c>
      <c r="H12" s="10">
        <v>25</v>
      </c>
      <c r="I12" s="10">
        <v>65</v>
      </c>
      <c r="J12" s="12">
        <v>35</v>
      </c>
      <c r="K12" s="13" t="s">
        <v>15</v>
      </c>
      <c r="M12">
        <f>SUM(WWFifteen5053581114172023262932353858[[#This Row],[Mon]:[Sun]])/8</f>
        <v>18.125</v>
      </c>
      <c r="N12">
        <f>WWFifteen5053581114172023262932353858[[#This Row],[Mileage]]-M12</f>
        <v>16.875</v>
      </c>
    </row>
    <row r="13" spans="1:17" ht="21" customHeight="1">
      <c r="A13" s="15" t="s">
        <v>29</v>
      </c>
      <c r="B13" s="8"/>
      <c r="C13" s="9">
        <v>30</v>
      </c>
      <c r="D13" s="10" t="s">
        <v>13</v>
      </c>
      <c r="E13" s="10">
        <v>25</v>
      </c>
      <c r="F13" s="10" t="s">
        <v>14</v>
      </c>
      <c r="G13" s="10" t="s">
        <v>13</v>
      </c>
      <c r="H13" s="10">
        <v>25</v>
      </c>
      <c r="I13" s="10">
        <v>65</v>
      </c>
      <c r="J13" s="12">
        <v>35</v>
      </c>
      <c r="K13" s="18"/>
      <c r="M13">
        <f>SUM(WWFifteen5053581114172023262932353858[[#This Row],[Mon]:[Sun]])/8</f>
        <v>18.125</v>
      </c>
      <c r="N13">
        <f>WWFifteen5053581114172023262932353858[[#This Row],[Mileage]]-M13</f>
        <v>16.875</v>
      </c>
    </row>
    <row r="14" spans="1:17" ht="21" customHeight="1">
      <c r="A14" s="20" t="s">
        <v>30</v>
      </c>
      <c r="B14" s="8" t="s">
        <v>161</v>
      </c>
      <c r="C14" s="9" t="s">
        <v>18</v>
      </c>
      <c r="D14" s="10" t="s">
        <v>13</v>
      </c>
      <c r="E14" s="10">
        <v>25</v>
      </c>
      <c r="F14" s="10" t="s">
        <v>14</v>
      </c>
      <c r="G14" s="10" t="s">
        <v>13</v>
      </c>
      <c r="H14" s="10">
        <v>25</v>
      </c>
      <c r="I14" s="10">
        <v>65</v>
      </c>
      <c r="J14" s="12">
        <v>35</v>
      </c>
      <c r="K14" s="18"/>
      <c r="M14">
        <f>SUM(WWFifteen5053581114172023262932353858[[#This Row],[Mon]:[Sun]])/8</f>
        <v>14.375</v>
      </c>
      <c r="N14">
        <f>WWFifteen5053581114172023262932353858[[#This Row],[Mileage]]-M14</f>
        <v>20.625</v>
      </c>
    </row>
    <row r="15" spans="1:17" ht="21" customHeight="1">
      <c r="A15" s="20" t="s">
        <v>33</v>
      </c>
      <c r="B15" s="8" t="s">
        <v>20</v>
      </c>
      <c r="C15" s="9">
        <v>35</v>
      </c>
      <c r="D15" s="10" t="s">
        <v>13</v>
      </c>
      <c r="E15" s="10">
        <v>35</v>
      </c>
      <c r="F15" s="10" t="s">
        <v>18</v>
      </c>
      <c r="G15" s="10" t="s">
        <v>13</v>
      </c>
      <c r="H15" s="10">
        <v>30</v>
      </c>
      <c r="I15" s="11">
        <v>70</v>
      </c>
      <c r="J15" s="12">
        <v>40</v>
      </c>
      <c r="K15" s="13"/>
      <c r="M15">
        <f>SUM(WWFifteen5053581114172023262932353858[[#This Row],[Mon]:[Sun]])/8</f>
        <v>21.25</v>
      </c>
      <c r="N15">
        <f>WWFifteen5053581114172023262932353858[[#This Row],[Mileage]]-M15</f>
        <v>18.75</v>
      </c>
    </row>
    <row r="16" spans="1:17" ht="21" customHeight="1">
      <c r="A16" s="16" t="s">
        <v>34</v>
      </c>
      <c r="B16" s="8" t="s">
        <v>12</v>
      </c>
      <c r="C16" s="9">
        <v>35</v>
      </c>
      <c r="D16" s="10" t="s">
        <v>13</v>
      </c>
      <c r="E16" s="10">
        <v>35</v>
      </c>
      <c r="F16" s="10" t="s">
        <v>18</v>
      </c>
      <c r="G16" s="10" t="s">
        <v>13</v>
      </c>
      <c r="H16" s="10">
        <v>30</v>
      </c>
      <c r="I16" s="11">
        <v>70</v>
      </c>
      <c r="J16" s="12">
        <v>40</v>
      </c>
      <c r="K16" s="13"/>
      <c r="M16">
        <f>SUM(WWFifteen5053581114172023262932353858[[#This Row],[Mon]:[Sun]])/8</f>
        <v>21.25</v>
      </c>
      <c r="N16">
        <f>WWFifteen5053581114172023262932353858[[#This Row],[Mileage]]-M16</f>
        <v>18.75</v>
      </c>
    </row>
    <row r="17" spans="1:14" ht="21" customHeight="1">
      <c r="A17" s="20" t="s">
        <v>35</v>
      </c>
      <c r="B17" s="8"/>
      <c r="C17" s="9">
        <v>30</v>
      </c>
      <c r="D17" s="10" t="s">
        <v>13</v>
      </c>
      <c r="E17" s="10">
        <v>25</v>
      </c>
      <c r="F17" s="10" t="s">
        <v>14</v>
      </c>
      <c r="G17" s="10" t="s">
        <v>13</v>
      </c>
      <c r="H17" s="10">
        <v>25</v>
      </c>
      <c r="I17" s="10">
        <v>65</v>
      </c>
      <c r="J17" s="12">
        <v>35</v>
      </c>
      <c r="K17" s="13"/>
      <c r="M17">
        <f>SUM(WWFifteen5053581114172023262932353858[[#This Row],[Mon]:[Sun]])/8</f>
        <v>18.125</v>
      </c>
      <c r="N17">
        <f>WWFifteen5053581114172023262932353858[[#This Row],[Mileage]]-M17</f>
        <v>16.875</v>
      </c>
    </row>
    <row r="18" spans="1:14" ht="21" customHeight="1">
      <c r="A18" s="7" t="s">
        <v>37</v>
      </c>
      <c r="B18" s="8" t="s">
        <v>12</v>
      </c>
      <c r="C18" s="9"/>
      <c r="D18" s="10"/>
      <c r="E18" s="10"/>
      <c r="F18" s="10"/>
      <c r="G18" s="10"/>
      <c r="H18" s="10" t="s">
        <v>189</v>
      </c>
      <c r="I18" s="11" t="s">
        <v>190</v>
      </c>
      <c r="J18" s="12"/>
      <c r="K18" s="13"/>
      <c r="M18">
        <f>SUM(WWFifteen5053581114172023262932353858[[#This Row],[Mon]:[Sun]])/8</f>
        <v>0</v>
      </c>
      <c r="N18">
        <f>WWFifteen5053581114172023262932353858[[#This Row],[Mileage]]-M18</f>
        <v>0</v>
      </c>
    </row>
    <row r="19" spans="1:14" ht="21" customHeight="1">
      <c r="A19" s="21" t="s">
        <v>38</v>
      </c>
      <c r="B19" s="8"/>
      <c r="C19" s="9">
        <v>45</v>
      </c>
      <c r="D19" s="10" t="s">
        <v>13</v>
      </c>
      <c r="E19" s="10">
        <v>45</v>
      </c>
      <c r="F19" s="10" t="s">
        <v>18</v>
      </c>
      <c r="G19" s="10" t="s">
        <v>13</v>
      </c>
      <c r="H19" s="10">
        <v>40</v>
      </c>
      <c r="I19" s="10">
        <v>80</v>
      </c>
      <c r="J19" s="12">
        <v>45</v>
      </c>
      <c r="K19" s="13"/>
      <c r="M19">
        <f>SUM(WWFifteen5053581114172023262932353858[[#This Row],[Mon]:[Sun]])/8</f>
        <v>26.25</v>
      </c>
      <c r="N19">
        <f>WWFifteen5053581114172023262932353858[[#This Row],[Mileage]]-M19</f>
        <v>18.75</v>
      </c>
    </row>
    <row r="20" spans="1:14" ht="21" customHeight="1">
      <c r="A20" s="7" t="s">
        <v>39</v>
      </c>
      <c r="B20" s="8"/>
      <c r="C20" s="9">
        <v>45</v>
      </c>
      <c r="D20" s="10" t="s">
        <v>13</v>
      </c>
      <c r="E20" s="10">
        <v>45</v>
      </c>
      <c r="F20" s="10" t="s">
        <v>18</v>
      </c>
      <c r="G20" s="10" t="s">
        <v>13</v>
      </c>
      <c r="H20" s="10">
        <v>40</v>
      </c>
      <c r="I20" s="10">
        <v>80</v>
      </c>
      <c r="J20" s="12">
        <v>45</v>
      </c>
      <c r="K20" s="13"/>
      <c r="M20">
        <f>SUM(WWFifteen5053581114172023262932353858[[#This Row],[Mon]:[Sun]])/8</f>
        <v>26.25</v>
      </c>
      <c r="N20">
        <f>WWFifteen5053581114172023262932353858[[#This Row],[Mileage]]-M20</f>
        <v>18.75</v>
      </c>
    </row>
    <row r="21" spans="1:14" ht="21" customHeight="1">
      <c r="A21" s="7" t="s">
        <v>40</v>
      </c>
      <c r="B21" s="22"/>
      <c r="C21" s="9">
        <v>30</v>
      </c>
      <c r="D21" s="10" t="s">
        <v>13</v>
      </c>
      <c r="E21" s="10">
        <v>25</v>
      </c>
      <c r="F21" s="10" t="s">
        <v>14</v>
      </c>
      <c r="G21" s="10" t="s">
        <v>13</v>
      </c>
      <c r="H21" s="10">
        <v>20</v>
      </c>
      <c r="I21" s="10">
        <v>55</v>
      </c>
      <c r="J21" s="12">
        <v>30</v>
      </c>
      <c r="K21" s="13" t="s">
        <v>15</v>
      </c>
      <c r="M21">
        <f>SUM(WWFifteen5053581114172023262932353858[[#This Row],[Mon]:[Sun]])/8</f>
        <v>16.25</v>
      </c>
      <c r="N21">
        <f>WWFifteen5053581114172023262932353858[[#This Row],[Mileage]]-M21</f>
        <v>13.75</v>
      </c>
    </row>
    <row r="22" spans="1:14" ht="21" customHeight="1">
      <c r="A22" s="19" t="s">
        <v>41</v>
      </c>
      <c r="B22" s="23"/>
      <c r="C22" s="9">
        <v>35</v>
      </c>
      <c r="D22" s="10" t="s">
        <v>13</v>
      </c>
      <c r="E22" s="10">
        <v>35</v>
      </c>
      <c r="F22" s="10" t="s">
        <v>18</v>
      </c>
      <c r="G22" s="10" t="s">
        <v>13</v>
      </c>
      <c r="H22" s="10">
        <v>30</v>
      </c>
      <c r="I22" s="11">
        <v>70</v>
      </c>
      <c r="J22" s="12">
        <v>40</v>
      </c>
      <c r="K22" s="13"/>
      <c r="M22">
        <f>SUM(WWFifteen5053581114172023262932353858[[#This Row],[Mon]:[Sun]])/8</f>
        <v>21.25</v>
      </c>
      <c r="N22">
        <f>WWFifteen5053581114172023262932353858[[#This Row],[Mileage]]-M22</f>
        <v>18.75</v>
      </c>
    </row>
    <row r="23" spans="1:14" ht="21" customHeight="1">
      <c r="A23" s="21" t="s">
        <v>42</v>
      </c>
      <c r="B23" s="8"/>
      <c r="C23" s="9">
        <v>30</v>
      </c>
      <c r="D23" s="10" t="s">
        <v>13</v>
      </c>
      <c r="E23" s="10">
        <v>25</v>
      </c>
      <c r="F23" s="10" t="s">
        <v>14</v>
      </c>
      <c r="G23" s="10" t="s">
        <v>13</v>
      </c>
      <c r="H23" s="10">
        <v>25</v>
      </c>
      <c r="I23" s="10">
        <v>65</v>
      </c>
      <c r="J23" s="12">
        <v>35</v>
      </c>
      <c r="K23" s="13" t="s">
        <v>15</v>
      </c>
      <c r="M23">
        <f>SUM(WWFifteen5053581114172023262932353858[[#This Row],[Mon]:[Sun]])/8</f>
        <v>18.125</v>
      </c>
      <c r="N23">
        <f>WWFifteen5053581114172023262932353858[[#This Row],[Mileage]]-M23</f>
        <v>16.875</v>
      </c>
    </row>
    <row r="24" spans="1:14" ht="21" customHeight="1">
      <c r="A24" s="7" t="s">
        <v>43</v>
      </c>
      <c r="B24" s="8">
        <v>3</v>
      </c>
      <c r="C24" s="9" t="s">
        <v>18</v>
      </c>
      <c r="D24" s="10" t="s">
        <v>13</v>
      </c>
      <c r="E24" s="10">
        <v>25</v>
      </c>
      <c r="F24" s="10" t="s">
        <v>14</v>
      </c>
      <c r="G24" s="10" t="s">
        <v>13</v>
      </c>
      <c r="H24" s="10">
        <v>20</v>
      </c>
      <c r="I24" s="10" t="s">
        <v>59</v>
      </c>
      <c r="J24" s="12">
        <v>30</v>
      </c>
      <c r="K24" s="13"/>
      <c r="M24">
        <f>SUM(WWFifteen5053581114172023262932353858[[#This Row],[Mon]:[Sun]])/8</f>
        <v>5.625</v>
      </c>
      <c r="N24">
        <f>WWFifteen5053581114172023262932353858[[#This Row],[Mileage]]-M24</f>
        <v>24.375</v>
      </c>
    </row>
    <row r="25" spans="1:14" ht="21" customHeight="1" thickBot="1">
      <c r="A25" s="24" t="s">
        <v>45</v>
      </c>
      <c r="B25" s="25"/>
      <c r="C25" s="9">
        <v>30</v>
      </c>
      <c r="D25" s="10" t="s">
        <v>13</v>
      </c>
      <c r="E25" s="10">
        <v>25</v>
      </c>
      <c r="F25" s="10" t="s">
        <v>14</v>
      </c>
      <c r="G25" s="10" t="s">
        <v>13</v>
      </c>
      <c r="H25" s="10">
        <v>25</v>
      </c>
      <c r="I25" s="10">
        <v>65</v>
      </c>
      <c r="J25" s="12">
        <v>35</v>
      </c>
      <c r="K25" s="13"/>
      <c r="M25">
        <f>SUM(WWFifteen5053581114172023262932353858[[#This Row],[Mon]:[Sun]])/8</f>
        <v>18.125</v>
      </c>
      <c r="N25">
        <f>WWFifteen5053581114172023262932353858[[#This Row],[Mileage]]-M25</f>
        <v>16.875</v>
      </c>
    </row>
    <row r="26" spans="1:14" ht="39.6" customHeight="1" thickBot="1">
      <c r="A26" s="105" t="s">
        <v>116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188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60</v>
      </c>
      <c r="D28" s="10" t="s">
        <v>13</v>
      </c>
      <c r="E28" s="10">
        <v>60</v>
      </c>
      <c r="F28" s="10">
        <v>30</v>
      </c>
      <c r="G28" s="10" t="s">
        <v>13</v>
      </c>
      <c r="H28" s="10">
        <v>55</v>
      </c>
      <c r="I28" s="11">
        <v>95</v>
      </c>
      <c r="J28" s="30">
        <v>60</v>
      </c>
      <c r="K28" s="13"/>
      <c r="M28">
        <f>SUM(MWFifteenA5154691215182124273033363969[[#This Row],[Mon]:[Sun]])/7</f>
        <v>42.857142857142854</v>
      </c>
      <c r="N28">
        <f>MWFifteenA5154691215182124273033363969[[#This Row],[Mileage]]-M28</f>
        <v>17.142857142857146</v>
      </c>
    </row>
    <row r="29" spans="1:14" ht="21" customHeight="1">
      <c r="A29" s="7" t="s">
        <v>48</v>
      </c>
      <c r="B29" s="11"/>
      <c r="C29" s="9">
        <v>40</v>
      </c>
      <c r="D29" s="10" t="s">
        <v>13</v>
      </c>
      <c r="E29" s="10">
        <v>40</v>
      </c>
      <c r="F29" s="10">
        <v>30</v>
      </c>
      <c r="G29" s="10" t="s">
        <v>13</v>
      </c>
      <c r="H29" s="10">
        <v>40</v>
      </c>
      <c r="I29" s="11">
        <v>80</v>
      </c>
      <c r="J29" s="12">
        <v>50</v>
      </c>
      <c r="K29" s="13"/>
      <c r="M29">
        <f>SUM(MWFifteenA5154691215182124273033363969[[#This Row],[Mon]:[Sun]])/7</f>
        <v>32.857142857142854</v>
      </c>
      <c r="N29">
        <f>MWFifteenA5154691215182124273033363969[[#This Row],[Mileage]]-M29</f>
        <v>17.142857142857146</v>
      </c>
    </row>
    <row r="30" spans="1:14" ht="21" customHeight="1">
      <c r="A30" s="21" t="s">
        <v>49</v>
      </c>
      <c r="B30" s="8"/>
      <c r="C30" s="9">
        <v>70</v>
      </c>
      <c r="D30" s="10" t="s">
        <v>13</v>
      </c>
      <c r="E30" s="10">
        <v>65</v>
      </c>
      <c r="F30" s="10">
        <v>30</v>
      </c>
      <c r="G30" s="10" t="s">
        <v>13</v>
      </c>
      <c r="H30" s="10">
        <v>65</v>
      </c>
      <c r="I30" s="11">
        <v>105</v>
      </c>
      <c r="J30" s="12">
        <v>65</v>
      </c>
      <c r="K30" s="13"/>
      <c r="M30">
        <f>SUM(MWFifteenA5154691215182124273033363969[[#This Row],[Mon]:[Sun]])/7</f>
        <v>47.857142857142854</v>
      </c>
      <c r="N30">
        <f>MWFifteenA5154691215182124273033363969[[#This Row],[Mileage]]-M30</f>
        <v>17.142857142857146</v>
      </c>
    </row>
    <row r="31" spans="1:14" ht="21" customHeight="1">
      <c r="A31" s="7" t="s">
        <v>50</v>
      </c>
      <c r="B31" s="8"/>
      <c r="C31" s="9">
        <v>40</v>
      </c>
      <c r="D31" s="10" t="s">
        <v>13</v>
      </c>
      <c r="E31" s="10">
        <v>40</v>
      </c>
      <c r="F31" s="10" t="s">
        <v>18</v>
      </c>
      <c r="G31" s="10" t="s">
        <v>13</v>
      </c>
      <c r="H31" s="10">
        <v>40</v>
      </c>
      <c r="I31" s="11">
        <v>80</v>
      </c>
      <c r="J31" s="12">
        <v>50</v>
      </c>
      <c r="K31" s="13"/>
      <c r="M31">
        <f>SUM(MWFifteenA5154691215182124273033363969[[#This Row],[Mon]:[Sun]])/7</f>
        <v>28.571428571428573</v>
      </c>
      <c r="N31">
        <f>MWFifteenA5154691215182124273033363969[[#This Row],[Mileage]]-M31</f>
        <v>21.428571428571427</v>
      </c>
    </row>
    <row r="32" spans="1:14" ht="21" customHeight="1">
      <c r="A32" s="7" t="s">
        <v>51</v>
      </c>
      <c r="B32" s="8"/>
      <c r="C32" s="9"/>
      <c r="D32" s="10"/>
      <c r="E32" s="10"/>
      <c r="F32" s="10"/>
      <c r="G32" s="10"/>
      <c r="H32" s="10" t="s">
        <v>191</v>
      </c>
      <c r="I32" s="11" t="s">
        <v>192</v>
      </c>
      <c r="J32" s="12" t="s">
        <v>193</v>
      </c>
      <c r="K32" s="18"/>
      <c r="M32">
        <f>SUM(MWFifteenA5154691215182124273033363969[[#This Row],[Mon]:[Sun]])/7</f>
        <v>0</v>
      </c>
      <c r="N32" t="e">
        <f>MWFifteenA5154691215182124273033363969[[#This Row],[Mileage]]-M32</f>
        <v>#VALUE!</v>
      </c>
    </row>
    <row r="33" spans="1:14" ht="21" customHeight="1">
      <c r="A33" s="21" t="s">
        <v>52</v>
      </c>
      <c r="B33" s="8"/>
      <c r="C33" s="9">
        <v>60</v>
      </c>
      <c r="D33" s="10" t="s">
        <v>13</v>
      </c>
      <c r="E33" s="10">
        <v>60</v>
      </c>
      <c r="F33" s="10">
        <v>30</v>
      </c>
      <c r="G33" s="10" t="s">
        <v>13</v>
      </c>
      <c r="H33" s="10">
        <v>55</v>
      </c>
      <c r="I33" s="11">
        <v>95</v>
      </c>
      <c r="J33" s="12">
        <v>60</v>
      </c>
      <c r="K33" s="18"/>
      <c r="M33">
        <f>SUM(MWFifteenA5154691215182124273033363969[[#This Row],[Mon]:[Sun]])/7</f>
        <v>42.857142857142854</v>
      </c>
      <c r="N33">
        <f>MWFifteenA5154691215182124273033363969[[#This Row],[Mileage]]-M33</f>
        <v>17.142857142857146</v>
      </c>
    </row>
    <row r="34" spans="1:14" ht="21" customHeight="1">
      <c r="A34" s="7" t="s">
        <v>54</v>
      </c>
      <c r="B34" s="8"/>
      <c r="C34" s="9">
        <v>60</v>
      </c>
      <c r="D34" s="10" t="s">
        <v>13</v>
      </c>
      <c r="E34" s="10">
        <v>60</v>
      </c>
      <c r="F34" s="10">
        <v>30</v>
      </c>
      <c r="G34" s="10" t="s">
        <v>13</v>
      </c>
      <c r="H34" s="10">
        <v>55</v>
      </c>
      <c r="I34" s="11">
        <v>95</v>
      </c>
      <c r="J34" s="12">
        <v>60</v>
      </c>
      <c r="K34" s="18"/>
      <c r="M34">
        <f>SUM(MWFifteenA5154691215182124273033363969[[#This Row],[Mon]:[Sun]])/7</f>
        <v>42.857142857142854</v>
      </c>
      <c r="N34">
        <f>MWFifteenA5154691215182124273033363969[[#This Row],[Mileage]]-M34</f>
        <v>17.142857142857146</v>
      </c>
    </row>
    <row r="35" spans="1:14" ht="21" customHeight="1">
      <c r="A35" s="21" t="s">
        <v>55</v>
      </c>
      <c r="B35" s="8"/>
      <c r="C35" s="9" t="s">
        <v>103</v>
      </c>
      <c r="D35" s="10" t="s">
        <v>13</v>
      </c>
      <c r="E35" s="10">
        <v>40</v>
      </c>
      <c r="F35" s="10">
        <v>30</v>
      </c>
      <c r="G35" s="10" t="s">
        <v>13</v>
      </c>
      <c r="H35" s="10">
        <v>40</v>
      </c>
      <c r="I35" s="11">
        <v>80</v>
      </c>
      <c r="J35" s="12">
        <v>50</v>
      </c>
      <c r="K35" s="13"/>
      <c r="M35">
        <f>SUM(MWFifteenA5154691215182124273033363969[[#This Row],[Mon]:[Sun]])/7</f>
        <v>27.142857142857142</v>
      </c>
      <c r="N35">
        <f>MWFifteenA5154691215182124273033363969[[#This Row],[Mileage]]-M35</f>
        <v>22.857142857142858</v>
      </c>
    </row>
    <row r="36" spans="1:14" ht="21" customHeight="1">
      <c r="A36" s="7" t="s">
        <v>56</v>
      </c>
      <c r="B36" s="8"/>
      <c r="C36" s="9">
        <v>60</v>
      </c>
      <c r="D36" s="10" t="s">
        <v>13</v>
      </c>
      <c r="E36" s="10">
        <v>60</v>
      </c>
      <c r="F36" s="10">
        <v>30</v>
      </c>
      <c r="G36" s="10" t="s">
        <v>13</v>
      </c>
      <c r="H36" s="10">
        <v>55</v>
      </c>
      <c r="I36" s="11">
        <v>95</v>
      </c>
      <c r="J36" s="12">
        <v>60</v>
      </c>
      <c r="K36" s="13"/>
      <c r="M36">
        <f>SUM(MWFifteenA5154691215182124273033363969[[#This Row],[Mon]:[Sun]])/7</f>
        <v>42.857142857142854</v>
      </c>
      <c r="N36">
        <f>MWFifteenA5154691215182124273033363969[[#This Row],[Mileage]]-M36</f>
        <v>17.142857142857146</v>
      </c>
    </row>
    <row r="37" spans="1:14" ht="21" customHeight="1">
      <c r="A37" s="14" t="s">
        <v>57</v>
      </c>
      <c r="B37" s="8"/>
      <c r="C37" s="9">
        <v>70</v>
      </c>
      <c r="D37" s="10" t="s">
        <v>13</v>
      </c>
      <c r="E37" s="10">
        <v>65</v>
      </c>
      <c r="F37" s="10">
        <v>30</v>
      </c>
      <c r="G37" s="10" t="s">
        <v>13</v>
      </c>
      <c r="H37" s="10">
        <v>65</v>
      </c>
      <c r="I37" s="11">
        <v>105</v>
      </c>
      <c r="J37" s="12">
        <v>65</v>
      </c>
      <c r="K37" s="13"/>
      <c r="M37">
        <f>SUM(MWFifteenA5154691215182124273033363969[[#This Row],[Mon]:[Sun]])/7</f>
        <v>47.857142857142854</v>
      </c>
      <c r="N37">
        <f>MWFifteenA5154691215182124273033363969[[#This Row],[Mileage]]-M37</f>
        <v>17.142857142857146</v>
      </c>
    </row>
    <row r="38" spans="1:14" ht="21" customHeight="1">
      <c r="A38" s="7" t="s">
        <v>58</v>
      </c>
      <c r="B38" s="8">
        <v>2</v>
      </c>
      <c r="C38" s="9" t="s">
        <v>32</v>
      </c>
      <c r="D38" s="10" t="s">
        <v>13</v>
      </c>
      <c r="E38" s="10">
        <v>30</v>
      </c>
      <c r="F38" s="10" t="s">
        <v>18</v>
      </c>
      <c r="G38" s="10" t="s">
        <v>13</v>
      </c>
      <c r="H38" s="10">
        <v>30</v>
      </c>
      <c r="I38" s="11">
        <v>70</v>
      </c>
      <c r="J38" s="12">
        <v>45</v>
      </c>
      <c r="K38" s="13"/>
      <c r="M38">
        <f>SUM(MWFifteenA5154691215182124273033363969[[#This Row],[Mon]:[Sun]])/7</f>
        <v>18.571428571428573</v>
      </c>
      <c r="N38">
        <f>MWFifteenA5154691215182124273033363969[[#This Row],[Mileage]]-M38</f>
        <v>26.428571428571427</v>
      </c>
    </row>
    <row r="39" spans="1:14" ht="21" customHeight="1">
      <c r="A39" s="31" t="s">
        <v>60</v>
      </c>
      <c r="B39" s="8" t="s">
        <v>20</v>
      </c>
      <c r="C39" s="9">
        <v>50</v>
      </c>
      <c r="D39" s="10" t="s">
        <v>13</v>
      </c>
      <c r="E39" s="10">
        <v>50</v>
      </c>
      <c r="F39" s="10" t="s">
        <v>18</v>
      </c>
      <c r="G39" s="10" t="s">
        <v>13</v>
      </c>
      <c r="H39" s="10">
        <v>50</v>
      </c>
      <c r="I39" s="11">
        <v>85</v>
      </c>
      <c r="J39" s="12">
        <v>55</v>
      </c>
      <c r="K39" s="13"/>
      <c r="M39">
        <f>SUM(MWFifteenA5154691215182124273033363969[[#This Row],[Mon]:[Sun]])/7</f>
        <v>33.571428571428569</v>
      </c>
      <c r="N39">
        <f>MWFifteenA5154691215182124273033363969[[#This Row],[Mileage]]-M39</f>
        <v>21.428571428571431</v>
      </c>
    </row>
    <row r="40" spans="1:14" ht="21" customHeight="1">
      <c r="A40" s="32" t="s">
        <v>61</v>
      </c>
      <c r="B40" s="33"/>
      <c r="C40" s="9"/>
      <c r="D40" s="10"/>
      <c r="E40" s="10"/>
      <c r="F40" s="10"/>
      <c r="G40" s="10"/>
      <c r="H40" s="10" t="s">
        <v>191</v>
      </c>
      <c r="I40" s="11" t="s">
        <v>194</v>
      </c>
      <c r="J40" s="12" t="s">
        <v>193</v>
      </c>
      <c r="K40" s="13"/>
      <c r="M40">
        <f>SUM(MWFifteenA5154691215182124273033363969[[#This Row],[Mon]:[Sun]])/7</f>
        <v>0</v>
      </c>
      <c r="N40" t="e">
        <f>MWFifteenA5154691215182124273033363969[[#This Row],[Mileage]]-M40</f>
        <v>#VALUE!</v>
      </c>
    </row>
    <row r="41" spans="1:14" ht="21" customHeight="1">
      <c r="A41" s="34" t="s">
        <v>63</v>
      </c>
      <c r="B41" s="11" t="s">
        <v>20</v>
      </c>
      <c r="C41" s="9"/>
      <c r="D41" s="10"/>
      <c r="E41" s="10"/>
      <c r="F41" s="10"/>
      <c r="G41" s="10"/>
      <c r="H41" s="10" t="s">
        <v>191</v>
      </c>
      <c r="I41" s="11" t="s">
        <v>194</v>
      </c>
      <c r="J41" s="12" t="s">
        <v>193</v>
      </c>
      <c r="K41" s="13"/>
      <c r="M41">
        <f>SUM(MWFifteenA5154691215182124273033363969[[#This Row],[Mon]:[Sun]])/7</f>
        <v>0</v>
      </c>
      <c r="N41" t="e">
        <f>MWFifteenA5154691215182124273033363969[[#This Row],[Mileage]]-M41</f>
        <v>#VALUE!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75</v>
      </c>
      <c r="F42" s="10">
        <v>35</v>
      </c>
      <c r="G42" s="10" t="s">
        <v>13</v>
      </c>
      <c r="H42" s="10">
        <v>75</v>
      </c>
      <c r="I42" s="11">
        <v>110</v>
      </c>
      <c r="J42" s="12">
        <v>70</v>
      </c>
      <c r="K42" s="13"/>
      <c r="M42">
        <f>SUM(MWFifteenA5154691215182124273033363969[[#This Row],[Mon]:[Sun]])/7</f>
        <v>52.857142857142854</v>
      </c>
      <c r="N42">
        <f>MWFifteenA5154691215182124273033363969[[#This Row],[Mileage]]-M42</f>
        <v>17.142857142857146</v>
      </c>
    </row>
    <row r="43" spans="1:14" ht="21" customHeight="1">
      <c r="A43" s="16" t="s">
        <v>65</v>
      </c>
      <c r="B43" s="11"/>
      <c r="C43" s="9">
        <v>40</v>
      </c>
      <c r="D43" s="10" t="s">
        <v>13</v>
      </c>
      <c r="E43" s="10">
        <v>40</v>
      </c>
      <c r="F43" s="10">
        <v>30</v>
      </c>
      <c r="G43" s="10" t="s">
        <v>13</v>
      </c>
      <c r="H43" s="10">
        <v>40</v>
      </c>
      <c r="I43" s="11">
        <v>80</v>
      </c>
      <c r="J43" s="12">
        <v>50</v>
      </c>
      <c r="K43" s="13"/>
      <c r="M43">
        <f>SUM(MWFifteenA5154691215182124273033363969[[#This Row],[Mon]:[Sun]])/7</f>
        <v>32.857142857142854</v>
      </c>
      <c r="N43">
        <f>MWFifteenA5154691215182124273033363969[[#This Row],[Mileage]]-M43</f>
        <v>17.142857142857146</v>
      </c>
    </row>
    <row r="44" spans="1:14" ht="21" customHeight="1">
      <c r="A44" s="7" t="s">
        <v>187</v>
      </c>
      <c r="B44" s="11"/>
      <c r="C44" s="9">
        <v>90</v>
      </c>
      <c r="D44" s="10" t="s">
        <v>13</v>
      </c>
      <c r="E44" s="10">
        <v>80</v>
      </c>
      <c r="F44" s="10">
        <v>40</v>
      </c>
      <c r="G44" s="10" t="s">
        <v>13</v>
      </c>
      <c r="H44" s="10">
        <v>75</v>
      </c>
      <c r="I44" s="11">
        <v>120</v>
      </c>
      <c r="J44" s="12">
        <v>75</v>
      </c>
      <c r="K44" s="13"/>
      <c r="M44">
        <f>SUM(MWFifteenA5154691215182124273033363969[[#This Row],[Mon]:[Sun]])/7</f>
        <v>57.857142857142854</v>
      </c>
      <c r="N44">
        <f>MWFifteenA5154691215182124273033363969[[#This Row],[Mileage]]-M44</f>
        <v>17.142857142857146</v>
      </c>
    </row>
    <row r="45" spans="1:14" ht="21" customHeight="1">
      <c r="A45" s="15" t="s">
        <v>66</v>
      </c>
      <c r="B45" s="11"/>
      <c r="C45" s="9">
        <v>70</v>
      </c>
      <c r="D45" s="10" t="s">
        <v>13</v>
      </c>
      <c r="E45" s="10">
        <v>65</v>
      </c>
      <c r="F45" s="10" t="s">
        <v>18</v>
      </c>
      <c r="G45" s="10" t="s">
        <v>13</v>
      </c>
      <c r="H45" s="10">
        <v>65</v>
      </c>
      <c r="I45" s="11">
        <v>105</v>
      </c>
      <c r="J45" s="12">
        <v>65</v>
      </c>
      <c r="K45" s="13"/>
      <c r="M45">
        <f>SUM(MWFifteenA5154691215182124273033363969[[#This Row],[Mon]:[Sun]])/7</f>
        <v>43.571428571428569</v>
      </c>
      <c r="N45">
        <f>MWFifteenA5154691215182124273033363969[[#This Row],[Mileage]]-M45</f>
        <v>21.428571428571431</v>
      </c>
    </row>
    <row r="46" spans="1:14" ht="21" customHeight="1">
      <c r="A46" s="7" t="s">
        <v>67</v>
      </c>
      <c r="B46" s="11"/>
      <c r="C46" s="9">
        <v>75</v>
      </c>
      <c r="D46" s="10" t="s">
        <v>13</v>
      </c>
      <c r="E46" s="10">
        <v>75</v>
      </c>
      <c r="F46" s="10">
        <v>35</v>
      </c>
      <c r="G46" s="10" t="s">
        <v>13</v>
      </c>
      <c r="H46" s="10">
        <v>75</v>
      </c>
      <c r="I46" s="11">
        <v>110</v>
      </c>
      <c r="J46" s="12">
        <v>70</v>
      </c>
      <c r="K46" s="13"/>
      <c r="M46">
        <f>SUM(MWFifteenA5154691215182124273033363969[[#This Row],[Mon]:[Sun]])/7</f>
        <v>52.857142857142854</v>
      </c>
      <c r="N46">
        <f>MWFifteenA5154691215182124273033363969[[#This Row],[Mileage]]-M46</f>
        <v>17.142857142857146</v>
      </c>
    </row>
    <row r="47" spans="1:14" ht="21" customHeight="1">
      <c r="A47" s="7" t="s">
        <v>68</v>
      </c>
      <c r="B47" s="11"/>
      <c r="C47" s="9" t="s">
        <v>53</v>
      </c>
      <c r="D47" s="10" t="s">
        <v>13</v>
      </c>
      <c r="E47" s="10">
        <v>50</v>
      </c>
      <c r="F47" s="10">
        <v>30</v>
      </c>
      <c r="G47" s="10" t="s">
        <v>13</v>
      </c>
      <c r="H47" s="10">
        <v>50</v>
      </c>
      <c r="I47" s="11">
        <v>85</v>
      </c>
      <c r="J47" s="12">
        <v>55</v>
      </c>
      <c r="K47" s="13"/>
      <c r="M47">
        <f>SUM(MWFifteenA5154691215182124273033363969[[#This Row],[Mon]:[Sun]])/7</f>
        <v>30.714285714285715</v>
      </c>
      <c r="N47">
        <f>MWFifteenA5154691215182124273033363969[[#This Row],[Mileage]]-M47</f>
        <v>24.285714285714285</v>
      </c>
    </row>
    <row r="48" spans="1:14" ht="21" customHeight="1">
      <c r="A48" s="7" t="s">
        <v>69</v>
      </c>
      <c r="B48" s="11"/>
      <c r="C48" s="9">
        <v>40</v>
      </c>
      <c r="D48" s="10" t="s">
        <v>13</v>
      </c>
      <c r="E48" s="10">
        <v>40</v>
      </c>
      <c r="F48" s="10">
        <v>30</v>
      </c>
      <c r="G48" s="10" t="s">
        <v>13</v>
      </c>
      <c r="H48" s="10">
        <v>40</v>
      </c>
      <c r="I48" s="11">
        <v>80</v>
      </c>
      <c r="J48" s="12">
        <v>50</v>
      </c>
      <c r="K48" s="13"/>
      <c r="M48">
        <f>SUM(MWFifteenA5154691215182124273033363969[[#This Row],[Mon]:[Sun]])/7</f>
        <v>32.857142857142854</v>
      </c>
      <c r="N48">
        <f>MWFifteenA5154691215182124273033363969[[#This Row],[Mileage]]-M48</f>
        <v>17.142857142857146</v>
      </c>
    </row>
    <row r="49" spans="1:14" ht="21" customHeight="1">
      <c r="A49" s="7" t="s">
        <v>70</v>
      </c>
      <c r="B49" s="11">
        <v>1</v>
      </c>
      <c r="C49" s="9">
        <v>40</v>
      </c>
      <c r="D49" s="10" t="s">
        <v>13</v>
      </c>
      <c r="E49" s="10">
        <v>40</v>
      </c>
      <c r="F49" s="10" t="s">
        <v>18</v>
      </c>
      <c r="G49" s="10" t="s">
        <v>13</v>
      </c>
      <c r="H49" s="10">
        <v>40</v>
      </c>
      <c r="I49" s="11">
        <v>80</v>
      </c>
      <c r="J49" s="12">
        <v>50</v>
      </c>
      <c r="K49" s="13"/>
      <c r="M49">
        <f>SUM(MWFifteenA5154691215182124273033363969[[#This Row],[Mon]:[Sun]])/7</f>
        <v>28.571428571428573</v>
      </c>
      <c r="N49">
        <f>MWFifteenA5154691215182124273033363969[[#This Row],[Mileage]]-M49</f>
        <v>21.428571428571427</v>
      </c>
    </row>
    <row r="50" spans="1:14" ht="21" customHeight="1">
      <c r="A50" s="16" t="s">
        <v>71</v>
      </c>
      <c r="B50" s="11"/>
      <c r="C50" s="9">
        <v>60</v>
      </c>
      <c r="D50" s="10" t="s">
        <v>13</v>
      </c>
      <c r="E50" s="10">
        <v>60</v>
      </c>
      <c r="F50" s="10">
        <v>30</v>
      </c>
      <c r="G50" s="10" t="s">
        <v>13</v>
      </c>
      <c r="H50" s="10">
        <v>55</v>
      </c>
      <c r="I50" s="11">
        <v>95</v>
      </c>
      <c r="J50" s="12">
        <v>60</v>
      </c>
      <c r="K50" s="13"/>
      <c r="M50">
        <f>SUM(MWFifteenA5154691215182124273033363969[[#This Row],[Mon]:[Sun]])/7</f>
        <v>42.857142857142854</v>
      </c>
      <c r="N50">
        <f>MWFifteenA5154691215182124273033363969[[#This Row],[Mileage]]-M50</f>
        <v>17.142857142857146</v>
      </c>
    </row>
    <row r="51" spans="1:14" ht="21" customHeight="1">
      <c r="A51" s="7" t="s">
        <v>72</v>
      </c>
      <c r="B51" s="8">
        <v>1</v>
      </c>
      <c r="C51" s="9">
        <v>40</v>
      </c>
      <c r="D51" s="10" t="s">
        <v>13</v>
      </c>
      <c r="E51" s="10">
        <v>40</v>
      </c>
      <c r="F51" s="10" t="s">
        <v>18</v>
      </c>
      <c r="G51" s="10" t="s">
        <v>13</v>
      </c>
      <c r="H51" s="10">
        <v>40</v>
      </c>
      <c r="I51" s="11">
        <v>80</v>
      </c>
      <c r="J51" s="12">
        <v>50</v>
      </c>
      <c r="K51" s="13"/>
      <c r="M51">
        <f>SUM(MWFifteenA5154691215182124273033363969[[#This Row],[Mon]:[Sun]])/7</f>
        <v>28.571428571428573</v>
      </c>
      <c r="N51">
        <f>MWFifteenA5154691215182124273033363969[[#This Row],[Mileage]]-M51</f>
        <v>21.428571428571427</v>
      </c>
    </row>
    <row r="52" spans="1:14" ht="21" customHeight="1" thickBot="1">
      <c r="A52" s="15" t="s">
        <v>73</v>
      </c>
      <c r="B52" s="8"/>
      <c r="C52" s="9"/>
      <c r="D52" s="10"/>
      <c r="E52" s="10"/>
      <c r="F52" s="10"/>
      <c r="G52" s="10"/>
      <c r="H52" s="10" t="s">
        <v>191</v>
      </c>
      <c r="I52" s="11" t="s">
        <v>194</v>
      </c>
      <c r="J52" s="12" t="s">
        <v>193</v>
      </c>
      <c r="K52" s="13"/>
      <c r="M52">
        <f>SUM(MWFifteenA5154691215182124273033363969[[#This Row],[Mon]:[Sun]])/7</f>
        <v>0</v>
      </c>
      <c r="N52" t="e">
        <f>MWFifteenA5154691215182124273033363969[[#This Row],[Mileage]]-M52</f>
        <v>#VALUE!</v>
      </c>
    </row>
    <row r="53" spans="1:14" ht="36" customHeight="1" thickBot="1">
      <c r="A53" s="105" t="s">
        <v>116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188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18.600000000000001" customHeight="1">
      <c r="A55" s="7" t="s">
        <v>74</v>
      </c>
      <c r="B55" s="8"/>
      <c r="C55" s="9">
        <v>60</v>
      </c>
      <c r="D55" s="10" t="s">
        <v>13</v>
      </c>
      <c r="E55" s="10">
        <v>60</v>
      </c>
      <c r="F55" s="10">
        <v>30</v>
      </c>
      <c r="G55" s="10" t="s">
        <v>13</v>
      </c>
      <c r="H55" s="10">
        <v>55</v>
      </c>
      <c r="I55" s="11">
        <v>95</v>
      </c>
      <c r="J55" s="12">
        <v>60</v>
      </c>
      <c r="K55" s="13"/>
      <c r="M55" t="e" cm="1">
        <f t="array" ref="M55">SUM(MWFifteenB525571013161922252831343740710[[#This Row],[Mon]:[Sun]]/7)</f>
        <v>#VALUE!</v>
      </c>
      <c r="N55" t="e">
        <f>MWFifteenB525571013161922252831343740710[[#This Row],[Mileage]]-M55</f>
        <v>#VALUE!</v>
      </c>
    </row>
    <row r="56" spans="1:14" ht="20.100000000000001" customHeight="1">
      <c r="A56" s="16" t="s">
        <v>75</v>
      </c>
      <c r="B56" s="8"/>
      <c r="C56" s="9">
        <v>75</v>
      </c>
      <c r="D56" s="10" t="s">
        <v>13</v>
      </c>
      <c r="E56" s="10">
        <v>75</v>
      </c>
      <c r="F56" s="10">
        <v>35</v>
      </c>
      <c r="G56" s="10" t="s">
        <v>13</v>
      </c>
      <c r="H56" s="10">
        <v>75</v>
      </c>
      <c r="I56" s="11">
        <v>110</v>
      </c>
      <c r="J56" s="12">
        <v>70</v>
      </c>
      <c r="K56" s="13"/>
      <c r="M56" t="e" cm="1">
        <f t="array" ref="M56">SUM(MWFifteenB525571013161922252831343740710[[#This Row],[Mon]:[Sun]]/7)</f>
        <v>#VALUE!</v>
      </c>
      <c r="N56" t="e">
        <f>MWFifteenB525571013161922252831343740710[[#This Row],[Mileage]]-M56</f>
        <v>#VALUE!</v>
      </c>
    </row>
    <row r="57" spans="1:14" ht="20.100000000000001" customHeight="1">
      <c r="A57" s="21" t="s">
        <v>76</v>
      </c>
      <c r="B57" s="8"/>
      <c r="C57" s="9">
        <v>70</v>
      </c>
      <c r="D57" s="10" t="s">
        <v>13</v>
      </c>
      <c r="E57" s="10">
        <v>65</v>
      </c>
      <c r="F57" s="10">
        <v>30</v>
      </c>
      <c r="G57" s="10" t="s">
        <v>13</v>
      </c>
      <c r="H57" s="10">
        <v>65</v>
      </c>
      <c r="I57" s="11">
        <v>105</v>
      </c>
      <c r="J57" s="12">
        <v>65</v>
      </c>
      <c r="K57" s="13" t="s">
        <v>15</v>
      </c>
      <c r="M57" t="e" cm="1">
        <f t="array" ref="M57">SUM(MWFifteenB525571013161922252831343740710[[#This Row],[Mon]:[Sun]]/7)</f>
        <v>#VALUE!</v>
      </c>
      <c r="N57" t="e">
        <f>MWFifteenB525571013161922252831343740710[[#This Row],[Mileage]]-M57</f>
        <v>#VALUE!</v>
      </c>
    </row>
    <row r="58" spans="1:14" ht="20.100000000000001" customHeight="1">
      <c r="A58" s="14" t="s">
        <v>77</v>
      </c>
      <c r="B58" s="35"/>
      <c r="C58" s="9">
        <v>70</v>
      </c>
      <c r="D58" s="10" t="s">
        <v>13</v>
      </c>
      <c r="E58" s="10">
        <v>65</v>
      </c>
      <c r="F58" s="10">
        <v>30</v>
      </c>
      <c r="G58" s="10" t="s">
        <v>13</v>
      </c>
      <c r="H58" s="10">
        <v>65</v>
      </c>
      <c r="I58" s="11">
        <v>105</v>
      </c>
      <c r="J58" s="12">
        <v>65</v>
      </c>
      <c r="K58" s="13"/>
      <c r="M58" t="e" cm="1">
        <f t="array" ref="M58">SUM(MWFifteenB525571013161922252831343740710[[#This Row],[Mon]:[Sun]]/7)</f>
        <v>#VALUE!</v>
      </c>
      <c r="N58" t="e">
        <f>MWFifteenB525571013161922252831343740710[[#This Row],[Mileage]]-M58</f>
        <v>#VALUE!</v>
      </c>
    </row>
    <row r="59" spans="1:14" ht="20.100000000000001" customHeight="1">
      <c r="A59" s="7" t="s">
        <v>78</v>
      </c>
      <c r="B59" s="8"/>
      <c r="C59" s="9">
        <v>40</v>
      </c>
      <c r="D59" s="10" t="s">
        <v>13</v>
      </c>
      <c r="E59" s="10">
        <v>40</v>
      </c>
      <c r="F59" s="10">
        <v>30</v>
      </c>
      <c r="G59" s="10" t="s">
        <v>13</v>
      </c>
      <c r="H59" s="10">
        <v>40</v>
      </c>
      <c r="I59" s="11">
        <v>80</v>
      </c>
      <c r="J59" s="12">
        <v>50</v>
      </c>
      <c r="K59" s="13"/>
      <c r="M59" t="e" cm="1">
        <f t="array" ref="M59">SUM(MWFifteenB525571013161922252831343740710[[#This Row],[Mon]:[Sun]]/7)</f>
        <v>#VALUE!</v>
      </c>
      <c r="N59" t="e">
        <f>MWFifteenB525571013161922252831343740710[[#This Row],[Mileage]]-M59</f>
        <v>#VALUE!</v>
      </c>
    </row>
    <row r="60" spans="1:14" ht="20.100000000000001" customHeight="1">
      <c r="A60" s="7" t="s">
        <v>79</v>
      </c>
      <c r="B60" s="8"/>
      <c r="C60" s="9">
        <v>40</v>
      </c>
      <c r="D60" s="10" t="s">
        <v>13</v>
      </c>
      <c r="E60" s="10">
        <v>40</v>
      </c>
      <c r="F60" s="10">
        <v>30</v>
      </c>
      <c r="G60" s="10" t="s">
        <v>13</v>
      </c>
      <c r="H60" s="10">
        <v>40</v>
      </c>
      <c r="I60" s="11">
        <v>80</v>
      </c>
      <c r="J60" s="12">
        <v>50</v>
      </c>
      <c r="K60" s="13"/>
      <c r="M60" t="e" cm="1">
        <f t="array" ref="M60">SUM(MWFifteenB525571013161922252831343740710[[#This Row],[Mon]:[Sun]]/7)</f>
        <v>#VALUE!</v>
      </c>
      <c r="N60" t="e">
        <f>MWFifteenB525571013161922252831343740710[[#This Row],[Mileage]]-M60</f>
        <v>#VALUE!</v>
      </c>
    </row>
    <row r="61" spans="1:14" ht="20.100000000000001" customHeight="1">
      <c r="A61" s="7" t="s">
        <v>80</v>
      </c>
      <c r="B61" s="8" t="s">
        <v>20</v>
      </c>
      <c r="C61" s="9">
        <v>35</v>
      </c>
      <c r="D61" s="10" t="s">
        <v>13</v>
      </c>
      <c r="E61" s="10">
        <v>30</v>
      </c>
      <c r="F61" s="10">
        <v>30</v>
      </c>
      <c r="G61" s="10" t="s">
        <v>13</v>
      </c>
      <c r="H61" s="10">
        <v>30</v>
      </c>
      <c r="I61" s="11">
        <v>70</v>
      </c>
      <c r="J61" s="12">
        <v>45</v>
      </c>
      <c r="K61" s="13"/>
      <c r="M61" t="e" cm="1">
        <f t="array" ref="M61">SUM(MWFifteenB525571013161922252831343740710[[#This Row],[Mon]:[Sun]]/7)</f>
        <v>#VALUE!</v>
      </c>
      <c r="N61" t="e">
        <f>MWFifteenB525571013161922252831343740710[[#This Row],[Mileage]]-M61</f>
        <v>#VALUE!</v>
      </c>
    </row>
    <row r="62" spans="1:14" ht="20.100000000000001" customHeight="1">
      <c r="A62" s="21" t="s">
        <v>81</v>
      </c>
      <c r="B62" s="8"/>
      <c r="C62" s="9">
        <v>50</v>
      </c>
      <c r="D62" s="10" t="s">
        <v>13</v>
      </c>
      <c r="E62" s="10">
        <v>50</v>
      </c>
      <c r="F62" s="10">
        <v>30</v>
      </c>
      <c r="G62" s="10" t="s">
        <v>13</v>
      </c>
      <c r="H62" s="10">
        <v>50</v>
      </c>
      <c r="I62" s="11">
        <v>85</v>
      </c>
      <c r="J62" s="12">
        <v>55</v>
      </c>
      <c r="K62" s="13"/>
      <c r="M62" t="e" cm="1">
        <f t="array" ref="M62">SUM(MWFifteenB525571013161922252831343740710[[#This Row],[Mon]:[Sun]]/7)</f>
        <v>#VALUE!</v>
      </c>
      <c r="N62" t="e">
        <f>MWFifteenB525571013161922252831343740710[[#This Row],[Mileage]]-M62</f>
        <v>#VALUE!</v>
      </c>
    </row>
    <row r="63" spans="1:14" ht="20.100000000000001" customHeight="1">
      <c r="A63" s="7" t="s">
        <v>82</v>
      </c>
      <c r="B63" s="11"/>
      <c r="C63" s="9">
        <v>50</v>
      </c>
      <c r="D63" s="10" t="s">
        <v>13</v>
      </c>
      <c r="E63" s="10">
        <v>50</v>
      </c>
      <c r="F63" s="10">
        <v>30</v>
      </c>
      <c r="G63" s="10" t="s">
        <v>13</v>
      </c>
      <c r="H63" s="10">
        <v>50</v>
      </c>
      <c r="I63" s="11">
        <v>85</v>
      </c>
      <c r="J63" s="12">
        <v>55</v>
      </c>
      <c r="K63" s="13"/>
      <c r="M63" t="e" cm="1">
        <f t="array" ref="M63">SUM(MWFifteenB525571013161922252831343740710[[#This Row],[Mon]:[Sun]]/7)</f>
        <v>#VALUE!</v>
      </c>
      <c r="N63" t="e">
        <f>MWFifteenB525571013161922252831343740710[[#This Row],[Mileage]]-M63</f>
        <v>#VALUE!</v>
      </c>
    </row>
    <row r="64" spans="1:14" ht="20.100000000000001" customHeight="1">
      <c r="A64" s="7" t="s">
        <v>84</v>
      </c>
      <c r="B64" s="11"/>
      <c r="C64" s="9">
        <v>75</v>
      </c>
      <c r="D64" s="10" t="s">
        <v>13</v>
      </c>
      <c r="E64" s="10">
        <v>75</v>
      </c>
      <c r="F64" s="10">
        <v>35</v>
      </c>
      <c r="G64" s="10" t="s">
        <v>13</v>
      </c>
      <c r="H64" s="10">
        <v>75</v>
      </c>
      <c r="I64" s="11">
        <v>110</v>
      </c>
      <c r="J64" s="12">
        <v>70</v>
      </c>
      <c r="K64" s="13"/>
      <c r="M64" t="e" cm="1">
        <f t="array" ref="M64">SUM(MWFifteenB525571013161922252831343740710[[#This Row],[Mon]:[Sun]]/7)</f>
        <v>#VALUE!</v>
      </c>
      <c r="N64" t="e">
        <f>MWFifteenB525571013161922252831343740710[[#This Row],[Mileage]]-M64</f>
        <v>#VALUE!</v>
      </c>
    </row>
    <row r="65" spans="1:14" ht="20.100000000000001" customHeight="1">
      <c r="A65" s="19" t="s">
        <v>85</v>
      </c>
      <c r="B65" s="11"/>
      <c r="C65" s="9">
        <v>75</v>
      </c>
      <c r="D65" s="10" t="s">
        <v>13</v>
      </c>
      <c r="E65" s="10">
        <v>75</v>
      </c>
      <c r="F65" s="10">
        <v>35</v>
      </c>
      <c r="G65" s="10" t="s">
        <v>13</v>
      </c>
      <c r="H65" s="10">
        <v>75</v>
      </c>
      <c r="I65" s="11">
        <v>110</v>
      </c>
      <c r="J65" s="12">
        <v>70</v>
      </c>
      <c r="K65" s="13"/>
      <c r="M65" t="e" cm="1">
        <f t="array" ref="M65">SUM(MWFifteenB525571013161922252831343740710[[#This Row],[Mon]:[Sun]]/7)</f>
        <v>#VALUE!</v>
      </c>
      <c r="N65" t="e">
        <f>MWFifteenB525571013161922252831343740710[[#This Row],[Mileage]]-M65</f>
        <v>#VALUE!</v>
      </c>
    </row>
    <row r="66" spans="1:14" ht="20.100000000000001" customHeight="1">
      <c r="A66" s="21" t="s">
        <v>86</v>
      </c>
      <c r="B66" s="11"/>
      <c r="C66" s="9">
        <v>50</v>
      </c>
      <c r="D66" s="10" t="s">
        <v>13</v>
      </c>
      <c r="E66" s="10">
        <v>50</v>
      </c>
      <c r="F66" s="10">
        <v>30</v>
      </c>
      <c r="G66" s="10" t="s">
        <v>13</v>
      </c>
      <c r="H66" s="10">
        <v>50</v>
      </c>
      <c r="I66" s="11">
        <v>85</v>
      </c>
      <c r="J66" s="12">
        <v>55</v>
      </c>
      <c r="K66" s="13"/>
      <c r="M66" t="e" cm="1">
        <f t="array" ref="M66">SUM(MWFifteenB525571013161922252831343740710[[#This Row],[Mon]:[Sun]]/7)</f>
        <v>#VALUE!</v>
      </c>
      <c r="N66" t="e">
        <f>MWFifteenB525571013161922252831343740710[[#This Row],[Mileage]]-M66</f>
        <v>#VALUE!</v>
      </c>
    </row>
    <row r="67" spans="1:14" ht="20.100000000000001" customHeight="1">
      <c r="A67" s="16" t="s">
        <v>87</v>
      </c>
      <c r="B67" s="11"/>
      <c r="C67" s="9">
        <v>75</v>
      </c>
      <c r="D67" s="10" t="s">
        <v>13</v>
      </c>
      <c r="E67" s="10">
        <v>75</v>
      </c>
      <c r="F67" s="10">
        <v>35</v>
      </c>
      <c r="G67" s="10" t="s">
        <v>13</v>
      </c>
      <c r="H67" s="10">
        <v>75</v>
      </c>
      <c r="I67" s="11">
        <v>110</v>
      </c>
      <c r="J67" s="12">
        <v>70</v>
      </c>
      <c r="K67" s="13"/>
      <c r="M67" t="e" cm="1">
        <f t="array" ref="M67">SUM(MWFifteenB525571013161922252831343740710[[#This Row],[Mon]:[Sun]]/7)</f>
        <v>#VALUE!</v>
      </c>
      <c r="N67" t="e">
        <f>MWFifteenB525571013161922252831343740710[[#This Row],[Mileage]]-M67</f>
        <v>#VALUE!</v>
      </c>
    </row>
    <row r="68" spans="1:14" ht="20.100000000000001" customHeight="1">
      <c r="A68" s="19" t="s">
        <v>88</v>
      </c>
      <c r="B68" s="11"/>
      <c r="C68" s="9">
        <v>50</v>
      </c>
      <c r="D68" s="10" t="s">
        <v>13</v>
      </c>
      <c r="E68" s="10">
        <v>50</v>
      </c>
      <c r="F68" s="10">
        <v>30</v>
      </c>
      <c r="G68" s="10" t="s">
        <v>13</v>
      </c>
      <c r="H68" s="10">
        <v>50</v>
      </c>
      <c r="I68" s="11">
        <v>85</v>
      </c>
      <c r="J68" s="12">
        <v>55</v>
      </c>
      <c r="K68" s="13"/>
      <c r="M68" t="e" cm="1">
        <f t="array" ref="M68">SUM(MWFifteenB525571013161922252831343740710[[#This Row],[Mon]:[Sun]]/7)</f>
        <v>#VALUE!</v>
      </c>
      <c r="N68" t="e">
        <f>MWFifteenB525571013161922252831343740710[[#This Row],[Mileage]]-M68</f>
        <v>#VALUE!</v>
      </c>
    </row>
    <row r="69" spans="1:14" ht="20.100000000000001" customHeight="1">
      <c r="A69" s="19" t="s">
        <v>89</v>
      </c>
      <c r="B69" s="11"/>
      <c r="C69" s="9">
        <v>35</v>
      </c>
      <c r="D69" s="10" t="s">
        <v>13</v>
      </c>
      <c r="E69" s="10">
        <v>30</v>
      </c>
      <c r="F69" s="10">
        <v>30</v>
      </c>
      <c r="G69" s="10" t="s">
        <v>13</v>
      </c>
      <c r="H69" s="10">
        <v>30</v>
      </c>
      <c r="I69" s="11">
        <v>70</v>
      </c>
      <c r="J69" s="12">
        <v>45</v>
      </c>
      <c r="K69" s="13"/>
      <c r="M69" t="e" cm="1">
        <f t="array" ref="M69">SUM(MWFifteenB525571013161922252831343740710[[#This Row],[Mon]:[Sun]]/7)</f>
        <v>#VALUE!</v>
      </c>
      <c r="N69" t="e">
        <f>MWFifteenB525571013161922252831343740710[[#This Row],[Mileage]]-M69</f>
        <v>#VALUE!</v>
      </c>
    </row>
    <row r="70" spans="1:14" ht="20.100000000000001" customHeight="1">
      <c r="A70" s="7" t="s">
        <v>90</v>
      </c>
      <c r="B70" s="11">
        <v>1</v>
      </c>
      <c r="C70" s="9">
        <v>50</v>
      </c>
      <c r="D70" s="10" t="s">
        <v>13</v>
      </c>
      <c r="E70" s="10">
        <v>50</v>
      </c>
      <c r="F70" s="10" t="s">
        <v>18</v>
      </c>
      <c r="G70" s="10" t="s">
        <v>13</v>
      </c>
      <c r="H70" s="10">
        <v>50</v>
      </c>
      <c r="I70" s="11">
        <v>85</v>
      </c>
      <c r="J70" s="12">
        <v>55</v>
      </c>
      <c r="K70" s="13"/>
      <c r="M70" t="e" cm="1">
        <f t="array" ref="M70">SUM(MWFifteenB525571013161922252831343740710[[#This Row],[Mon]:[Sun]]/7)</f>
        <v>#VALUE!</v>
      </c>
      <c r="N70" t="e">
        <f>MWFifteenB525571013161922252831343740710[[#This Row],[Mileage]]-M70</f>
        <v>#VALUE!</v>
      </c>
    </row>
    <row r="71" spans="1:14" ht="20.100000000000001" customHeight="1">
      <c r="A71" s="16" t="s">
        <v>92</v>
      </c>
      <c r="B71" s="11"/>
      <c r="C71" s="9">
        <v>70</v>
      </c>
      <c r="D71" s="10" t="s">
        <v>13</v>
      </c>
      <c r="E71" s="10">
        <v>65</v>
      </c>
      <c r="F71" s="10">
        <v>30</v>
      </c>
      <c r="G71" s="10" t="s">
        <v>13</v>
      </c>
      <c r="H71" s="10">
        <v>65</v>
      </c>
      <c r="I71" s="11">
        <v>105</v>
      </c>
      <c r="J71" s="12">
        <v>65</v>
      </c>
      <c r="K71" s="13"/>
      <c r="M71" t="e" cm="1">
        <f t="array" ref="M71">SUM(MWFifteenB525571013161922252831343740710[[#This Row],[Mon]:[Sun]]/7)</f>
        <v>#VALUE!</v>
      </c>
      <c r="N71" t="e">
        <f>MWFifteenB525571013161922252831343740710[[#This Row],[Mileage]]-M71</f>
        <v>#VALUE!</v>
      </c>
    </row>
    <row r="72" spans="1:14" ht="20.100000000000001" customHeight="1">
      <c r="A72" s="21" t="s">
        <v>93</v>
      </c>
      <c r="B72" s="11"/>
      <c r="C72" s="9">
        <v>60</v>
      </c>
      <c r="D72" s="10" t="s">
        <v>13</v>
      </c>
      <c r="E72" s="10">
        <v>60</v>
      </c>
      <c r="F72" s="10">
        <v>30</v>
      </c>
      <c r="G72" s="10" t="s">
        <v>13</v>
      </c>
      <c r="H72" s="10">
        <v>55</v>
      </c>
      <c r="I72" s="11">
        <v>95</v>
      </c>
      <c r="J72" s="12">
        <v>60</v>
      </c>
      <c r="K72" s="13"/>
      <c r="M72" t="e" cm="1">
        <f t="array" ref="M72">SUM(MWFifteenB525571013161922252831343740710[[#This Row],[Mon]:[Sun]]/7)</f>
        <v>#VALUE!</v>
      </c>
      <c r="N72" t="e">
        <f>MWFifteenB525571013161922252831343740710[[#This Row],[Mileage]]-M72</f>
        <v>#VALUE!</v>
      </c>
    </row>
    <row r="73" spans="1:14" ht="20.100000000000001" customHeight="1">
      <c r="A73" s="7" t="s">
        <v>94</v>
      </c>
      <c r="B73" s="11"/>
      <c r="C73" s="9">
        <v>70</v>
      </c>
      <c r="D73" s="10" t="s">
        <v>13</v>
      </c>
      <c r="E73" s="10">
        <v>65</v>
      </c>
      <c r="F73" s="10">
        <v>30</v>
      </c>
      <c r="G73" s="10" t="s">
        <v>13</v>
      </c>
      <c r="H73" s="10">
        <v>65</v>
      </c>
      <c r="I73" s="11">
        <v>105</v>
      </c>
      <c r="J73" s="12">
        <v>65</v>
      </c>
      <c r="K73" s="13"/>
      <c r="M73" t="e" cm="1">
        <f t="array" ref="M73">SUM(MWFifteenB525571013161922252831343740710[[#This Row],[Mon]:[Sun]]/7)</f>
        <v>#VALUE!</v>
      </c>
      <c r="N73" t="e">
        <f>MWFifteenB525571013161922252831343740710[[#This Row],[Mileage]]-M73</f>
        <v>#VALUE!</v>
      </c>
    </row>
    <row r="74" spans="1:14" ht="20.100000000000001" customHeight="1">
      <c r="A74" s="7" t="s">
        <v>95</v>
      </c>
      <c r="B74" s="11"/>
      <c r="C74" s="9"/>
      <c r="D74" s="10"/>
      <c r="E74" s="10"/>
      <c r="F74" s="10"/>
      <c r="G74" s="10"/>
      <c r="H74" s="10" t="s">
        <v>191</v>
      </c>
      <c r="I74" s="11" t="s">
        <v>194</v>
      </c>
      <c r="J74" s="12" t="s">
        <v>193</v>
      </c>
      <c r="K74" s="13"/>
      <c r="M74" t="e" cm="1">
        <f t="array" ref="M74">SUM(MWFifteenB525571013161922252831343740710[[#This Row],[Mon]:[Sun]]/7)</f>
        <v>#VALUE!</v>
      </c>
      <c r="N74" t="e">
        <f>MWFifteenB525571013161922252831343740710[[#This Row],[Mileage]]-M74</f>
        <v>#VALUE!</v>
      </c>
    </row>
    <row r="75" spans="1:14" ht="20.100000000000001" customHeight="1">
      <c r="A75" s="37" t="s">
        <v>96</v>
      </c>
      <c r="B75" s="11"/>
      <c r="C75" s="9">
        <v>50</v>
      </c>
      <c r="D75" s="10" t="s">
        <v>13</v>
      </c>
      <c r="E75" s="10">
        <v>50</v>
      </c>
      <c r="F75" s="10">
        <v>30</v>
      </c>
      <c r="G75" s="10" t="s">
        <v>13</v>
      </c>
      <c r="H75" s="10">
        <v>50</v>
      </c>
      <c r="I75" s="11">
        <v>85</v>
      </c>
      <c r="J75" s="12">
        <v>55</v>
      </c>
      <c r="K75" s="13"/>
      <c r="M75" t="e" cm="1">
        <f t="array" ref="M75">SUM(MWFifteenB525571013161922252831343740710[[#This Row],[Mon]:[Sun]]/7)</f>
        <v>#VALUE!</v>
      </c>
      <c r="N75" t="e">
        <f>MWFifteenB525571013161922252831343740710[[#This Row],[Mileage]]-M75</f>
        <v>#VALUE!</v>
      </c>
    </row>
    <row r="76" spans="1:14" ht="20.100000000000001" customHeight="1">
      <c r="A76" s="15" t="s">
        <v>97</v>
      </c>
      <c r="B76" s="11"/>
      <c r="C76" s="9">
        <v>70</v>
      </c>
      <c r="D76" s="10" t="s">
        <v>13</v>
      </c>
      <c r="E76" s="10">
        <v>65</v>
      </c>
      <c r="F76" s="10">
        <v>30</v>
      </c>
      <c r="G76" s="10" t="s">
        <v>13</v>
      </c>
      <c r="H76" s="10">
        <v>65</v>
      </c>
      <c r="I76" s="11">
        <v>105</v>
      </c>
      <c r="J76" s="12">
        <v>65</v>
      </c>
      <c r="K76" s="13"/>
      <c r="M76" t="e" cm="1">
        <f t="array" ref="M76">SUM(MWFifteenB525571013161922252831343740710[[#This Row],[Mon]:[Sun]]/7)</f>
        <v>#VALUE!</v>
      </c>
      <c r="N76" t="e">
        <f>MWFifteenB525571013161922252831343740710[[#This Row],[Mileage]]-M76</f>
        <v>#VALUE!</v>
      </c>
    </row>
    <row r="77" spans="1:14" ht="20.100000000000001" customHeight="1">
      <c r="A77" s="15" t="s">
        <v>98</v>
      </c>
      <c r="B77" s="38"/>
      <c r="C77" s="9">
        <v>60</v>
      </c>
      <c r="D77" s="10" t="s">
        <v>13</v>
      </c>
      <c r="E77" s="10">
        <v>60</v>
      </c>
      <c r="F77" s="10">
        <v>30</v>
      </c>
      <c r="G77" s="10" t="s">
        <v>13</v>
      </c>
      <c r="H77" s="10">
        <v>55</v>
      </c>
      <c r="I77" s="11">
        <v>95</v>
      </c>
      <c r="J77" s="12">
        <v>60</v>
      </c>
      <c r="K77" s="13"/>
      <c r="M77" t="e" cm="1">
        <f t="array" ref="M77">SUM(MWFifteenB525571013161922252831343740710[[#This Row],[Mon]:[Sun]]/7)</f>
        <v>#VALUE!</v>
      </c>
      <c r="N77" t="e">
        <f>MWFifteenB525571013161922252831343740710[[#This Row],[Mileage]]-M77</f>
        <v>#VALUE!</v>
      </c>
    </row>
    <row r="78" spans="1:14" ht="20.100000000000001" customHeight="1">
      <c r="A78" s="7" t="s">
        <v>99</v>
      </c>
      <c r="B78" s="11"/>
      <c r="C78" s="9">
        <v>35</v>
      </c>
      <c r="D78" s="10" t="s">
        <v>13</v>
      </c>
      <c r="E78" s="10">
        <v>30</v>
      </c>
      <c r="F78" s="10">
        <v>30</v>
      </c>
      <c r="G78" s="10" t="s">
        <v>13</v>
      </c>
      <c r="H78" s="10">
        <v>30</v>
      </c>
      <c r="I78" s="11">
        <v>70</v>
      </c>
      <c r="J78" s="12">
        <v>45</v>
      </c>
      <c r="K78" s="13" t="s">
        <v>15</v>
      </c>
      <c r="M78" t="e" cm="1">
        <f t="array" ref="M78">SUM(MWFifteenB525571013161922252831343740710[[#This Row],[Mon]:[Sun]]/7)</f>
        <v>#VALUE!</v>
      </c>
      <c r="N78" t="e">
        <f>MWFifteenB525571013161922252831343740710[[#This Row],[Mileage]]-M78</f>
        <v>#VALUE!</v>
      </c>
    </row>
    <row r="79" spans="1:14" ht="19.899999999999999" customHeight="1">
      <c r="A79" s="7" t="s">
        <v>100</v>
      </c>
      <c r="B79" s="8"/>
      <c r="C79" s="9">
        <v>50</v>
      </c>
      <c r="D79" s="10" t="s">
        <v>13</v>
      </c>
      <c r="E79" s="10">
        <v>50</v>
      </c>
      <c r="F79" s="10">
        <v>30</v>
      </c>
      <c r="G79" s="10" t="s">
        <v>13</v>
      </c>
      <c r="H79" s="10">
        <v>50</v>
      </c>
      <c r="I79" s="11">
        <v>85</v>
      </c>
      <c r="J79" s="12">
        <v>55</v>
      </c>
      <c r="K79" s="13"/>
      <c r="M79" t="e" cm="1">
        <f t="array" ref="M79">SUM(MWFifteenB525571013161922252831343740710[[#This Row],[Mon]:[Sun]]/7)</f>
        <v>#VALUE!</v>
      </c>
      <c r="N79" t="e">
        <f>MWFifteenB525571013161922252831343740710[[#This Row],[Mileage]]-M79</f>
        <v>#VALUE!</v>
      </c>
    </row>
    <row r="80" spans="1:14" ht="19.899999999999999" customHeight="1" thickBot="1">
      <c r="A80" s="15" t="s">
        <v>101</v>
      </c>
      <c r="B80" s="8"/>
      <c r="C80" s="9">
        <v>40</v>
      </c>
      <c r="D80" s="10" t="s">
        <v>13</v>
      </c>
      <c r="E80" s="10">
        <v>40</v>
      </c>
      <c r="F80" s="10">
        <v>30</v>
      </c>
      <c r="G80" s="10" t="s">
        <v>13</v>
      </c>
      <c r="H80" s="10">
        <v>40</v>
      </c>
      <c r="I80" s="11">
        <v>80</v>
      </c>
      <c r="J80" s="12">
        <v>50</v>
      </c>
      <c r="K80" s="13" t="s">
        <v>15</v>
      </c>
      <c r="M80" t="e" cm="1">
        <f t="array" ref="M80">SUM(MWFifteenB525571013161922252831343740710[[#This Row],[Mon]:[Sun]]/7)</f>
        <v>#VALUE!</v>
      </c>
      <c r="N80" t="e">
        <f>MWFifteenB525571013161922252831343740710[[#This Row],[Mileage]]-M80</f>
        <v>#VALUE!</v>
      </c>
    </row>
    <row r="81" spans="1:15" ht="34.5" customHeight="1" thickBot="1">
      <c r="A81" s="105" t="s">
        <v>116</v>
      </c>
      <c r="B81" s="106"/>
      <c r="C81" s="106"/>
      <c r="D81" s="106"/>
      <c r="E81" s="106"/>
      <c r="F81" s="106"/>
      <c r="G81" s="106"/>
      <c r="H81" s="106"/>
      <c r="I81" s="106"/>
      <c r="J81" s="106"/>
      <c r="K81" s="107"/>
    </row>
    <row r="82" spans="1:15" ht="34.9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r="83" spans="1:15" ht="26.1" customHeight="1"/>
    <row r="84" spans="1:15">
      <c r="K84" s="39"/>
      <c r="L84" s="39"/>
      <c r="M84" s="39"/>
      <c r="N84" s="39"/>
      <c r="O84" s="39"/>
    </row>
  </sheetData>
  <mergeCells count="3">
    <mergeCell ref="A26:K26"/>
    <mergeCell ref="A53:K53"/>
    <mergeCell ref="A81:K81"/>
  </mergeCells>
  <conditionalFormatting sqref="N2:N25 N28:N52">
    <cfRule type="cellIs" dxfId="122" priority="2" operator="notEqual">
      <formula>0</formula>
    </cfRule>
  </conditionalFormatting>
  <conditionalFormatting sqref="N55:N80">
    <cfRule type="cellIs" dxfId="121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58C8-A107-4C9A-BC02-BC2268ED6139}">
  <dimension ref="A1:Q84"/>
  <sheetViews>
    <sheetView zoomScale="85" zoomScaleNormal="85" workbookViewId="0">
      <selection activeCell="J55" sqref="J55:J80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195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/>
      <c r="C2" s="9">
        <v>30</v>
      </c>
      <c r="D2" s="10" t="s">
        <v>13</v>
      </c>
      <c r="E2" s="10">
        <v>25</v>
      </c>
      <c r="F2" s="10">
        <v>20</v>
      </c>
      <c r="G2" s="10" t="s">
        <v>13</v>
      </c>
      <c r="H2" s="10">
        <v>20</v>
      </c>
      <c r="I2" s="10">
        <v>55</v>
      </c>
      <c r="J2" s="12">
        <v>30</v>
      </c>
      <c r="K2" s="13"/>
      <c r="M2">
        <f>SUM(WWFifteen505358111417202326293235385[[#This Row],[Mon]:[Sun]])/8</f>
        <v>18.75</v>
      </c>
      <c r="N2">
        <f>WWFifteen505358111417202326293235385[[#This Row],[Mileage]]-M2</f>
        <v>11.25</v>
      </c>
    </row>
    <row r="3" spans="1:17" ht="21" customHeight="1">
      <c r="A3" s="7" t="s">
        <v>16</v>
      </c>
      <c r="B3" s="8"/>
      <c r="C3" s="9">
        <v>30</v>
      </c>
      <c r="D3" s="10">
        <v>35</v>
      </c>
      <c r="E3" s="10">
        <v>30</v>
      </c>
      <c r="F3" s="10" t="s">
        <v>18</v>
      </c>
      <c r="G3" s="10">
        <v>35</v>
      </c>
      <c r="H3" s="10">
        <v>30</v>
      </c>
      <c r="I3" s="10">
        <v>50</v>
      </c>
      <c r="J3" s="12">
        <v>30</v>
      </c>
      <c r="K3" s="13"/>
      <c r="M3">
        <f>SUM(WWFifteen505358111417202326293235385[[#This Row],[Mon]:[Sun]])/8</f>
        <v>26.25</v>
      </c>
      <c r="N3">
        <f>WWFifteen505358111417202326293235385[[#This Row],[Mileage]]-M3</f>
        <v>3.75</v>
      </c>
    </row>
    <row r="4" spans="1:17" ht="21" customHeight="1">
      <c r="A4" s="7" t="s">
        <v>17</v>
      </c>
      <c r="B4" s="8"/>
      <c r="C4" s="9" t="s">
        <v>189</v>
      </c>
      <c r="D4" s="10" t="s">
        <v>192</v>
      </c>
      <c r="E4" s="10" t="s">
        <v>189</v>
      </c>
      <c r="F4" s="10" t="s">
        <v>192</v>
      </c>
      <c r="G4" s="10" t="s">
        <v>189</v>
      </c>
      <c r="H4" s="10" t="s">
        <v>192</v>
      </c>
      <c r="I4" s="11">
        <v>65</v>
      </c>
      <c r="J4" s="12" t="s">
        <v>196</v>
      </c>
      <c r="K4" s="13" t="s">
        <v>197</v>
      </c>
      <c r="M4">
        <f>SUM(WWFifteen505358111417202326293235385[[#This Row],[Mon]:[Sun]])/8</f>
        <v>8.125</v>
      </c>
      <c r="N4" t="e">
        <f>WWFifteen505358111417202326293235385[[#This Row],[Mileage]]-M4</f>
        <v>#VALUE!</v>
      </c>
    </row>
    <row r="5" spans="1:17" ht="21" customHeight="1">
      <c r="A5" s="14" t="s">
        <v>19</v>
      </c>
      <c r="B5" s="8"/>
      <c r="C5" s="9">
        <v>40</v>
      </c>
      <c r="D5" s="10">
        <v>45</v>
      </c>
      <c r="E5" s="10">
        <v>40</v>
      </c>
      <c r="F5" s="10" t="s">
        <v>103</v>
      </c>
      <c r="G5" s="10">
        <v>45</v>
      </c>
      <c r="H5" s="10">
        <v>45</v>
      </c>
      <c r="I5" s="10">
        <v>65</v>
      </c>
      <c r="J5" s="12">
        <v>40</v>
      </c>
      <c r="K5" s="13"/>
      <c r="M5">
        <f>SUM(WWFifteen505358111417202326293235385[[#This Row],[Mon]:[Sun]])/8</f>
        <v>35</v>
      </c>
      <c r="N5">
        <f>WWFifteen505358111417202326293235385[[#This Row],[Mileage]]-M5</f>
        <v>5</v>
      </c>
    </row>
    <row r="6" spans="1:17" ht="21" customHeight="1">
      <c r="A6" s="15" t="s">
        <v>21</v>
      </c>
      <c r="B6" s="8" t="s">
        <v>12</v>
      </c>
      <c r="C6" s="9">
        <v>45</v>
      </c>
      <c r="D6" s="10" t="s">
        <v>13</v>
      </c>
      <c r="E6" s="10">
        <v>40</v>
      </c>
      <c r="F6" s="10" t="s">
        <v>103</v>
      </c>
      <c r="G6" s="10">
        <v>30</v>
      </c>
      <c r="H6" s="10" t="s">
        <v>22</v>
      </c>
      <c r="I6" s="11">
        <v>45</v>
      </c>
      <c r="J6" s="12">
        <v>40</v>
      </c>
      <c r="K6" s="18" t="s">
        <v>197</v>
      </c>
      <c r="M6">
        <f>SUM(WWFifteen505358111417202326293235385[[#This Row],[Mon]:[Sun]])/8</f>
        <v>20</v>
      </c>
      <c r="N6">
        <f>WWFifteen505358111417202326293235385[[#This Row],[Mileage]]-M6</f>
        <v>20</v>
      </c>
    </row>
    <row r="7" spans="1:17" ht="21" customHeight="1">
      <c r="A7" s="16" t="s">
        <v>23</v>
      </c>
      <c r="B7" s="8" t="s">
        <v>12</v>
      </c>
      <c r="C7" s="9">
        <v>45</v>
      </c>
      <c r="D7" s="10" t="s">
        <v>13</v>
      </c>
      <c r="E7" s="10">
        <v>40</v>
      </c>
      <c r="F7" s="10" t="s">
        <v>103</v>
      </c>
      <c r="G7" s="10">
        <v>30</v>
      </c>
      <c r="H7" s="10" t="s">
        <v>22</v>
      </c>
      <c r="I7" s="11">
        <v>45</v>
      </c>
      <c r="J7" s="12">
        <v>40</v>
      </c>
      <c r="K7" s="18" t="s">
        <v>197</v>
      </c>
      <c r="M7">
        <f>SUM(WWFifteen505358111417202326293235385[[#This Row],[Mon]:[Sun]])/8</f>
        <v>20</v>
      </c>
      <c r="N7">
        <f>WWFifteen505358111417202326293235385[[#This Row],[Mileage]]-M7</f>
        <v>20</v>
      </c>
    </row>
    <row r="8" spans="1:17" ht="21" customHeight="1">
      <c r="A8" s="15" t="s">
        <v>24</v>
      </c>
      <c r="B8" s="8"/>
      <c r="C8" s="9"/>
      <c r="D8" s="10"/>
      <c r="E8" s="10"/>
      <c r="F8" s="10"/>
      <c r="G8" s="10"/>
      <c r="H8" s="10" t="s">
        <v>189</v>
      </c>
      <c r="I8" s="10" t="s">
        <v>192</v>
      </c>
      <c r="J8" s="12"/>
      <c r="K8" s="17"/>
      <c r="M8">
        <f>SUM(WWFifteen505358111417202326293235385[[#This Row],[Mon]:[Sun]])/8</f>
        <v>0</v>
      </c>
      <c r="N8">
        <f>WWFifteen505358111417202326293235385[[#This Row],[Mileage]]-M8</f>
        <v>0</v>
      </c>
    </row>
    <row r="9" spans="1:17" ht="21" customHeight="1">
      <c r="A9" s="16" t="s">
        <v>25</v>
      </c>
      <c r="B9" s="8"/>
      <c r="C9" s="9">
        <v>35</v>
      </c>
      <c r="D9" s="10">
        <v>40</v>
      </c>
      <c r="E9" s="10">
        <v>35</v>
      </c>
      <c r="F9" s="10" t="s">
        <v>32</v>
      </c>
      <c r="G9" s="10">
        <v>40</v>
      </c>
      <c r="H9" s="10">
        <v>40</v>
      </c>
      <c r="I9" s="10">
        <v>55</v>
      </c>
      <c r="J9" s="12">
        <v>35</v>
      </c>
      <c r="K9" s="18"/>
      <c r="M9">
        <f>SUM(WWFifteen505358111417202326293235385[[#This Row],[Mon]:[Sun]])/8</f>
        <v>30.625</v>
      </c>
      <c r="N9">
        <f>WWFifteen505358111417202326293235385[[#This Row],[Mileage]]-M9</f>
        <v>4.375</v>
      </c>
    </row>
    <row r="10" spans="1:17" ht="21" customHeight="1">
      <c r="A10" s="16" t="s">
        <v>26</v>
      </c>
      <c r="B10" s="8" t="s">
        <v>12</v>
      </c>
      <c r="C10" s="9">
        <v>40</v>
      </c>
      <c r="D10" s="10">
        <v>45</v>
      </c>
      <c r="E10" s="10">
        <v>40</v>
      </c>
      <c r="F10" s="10" t="s">
        <v>103</v>
      </c>
      <c r="G10" s="10">
        <v>45</v>
      </c>
      <c r="H10" s="10">
        <v>45</v>
      </c>
      <c r="I10" s="10">
        <v>65</v>
      </c>
      <c r="J10" s="12">
        <v>40</v>
      </c>
      <c r="K10" s="18" t="s">
        <v>197</v>
      </c>
      <c r="M10">
        <f>SUM(WWFifteen505358111417202326293235385[[#This Row],[Mon]:[Sun]])/8</f>
        <v>35</v>
      </c>
      <c r="N10">
        <f>WWFifteen505358111417202326293235385[[#This Row],[Mileage]]-M10</f>
        <v>5</v>
      </c>
    </row>
    <row r="11" spans="1:17" ht="21" customHeight="1">
      <c r="A11" s="19" t="s">
        <v>27</v>
      </c>
      <c r="B11" s="8"/>
      <c r="C11" s="9">
        <v>50</v>
      </c>
      <c r="D11" s="10">
        <v>50</v>
      </c>
      <c r="E11" s="10">
        <v>50</v>
      </c>
      <c r="F11" s="10">
        <v>30</v>
      </c>
      <c r="G11" s="10" t="s">
        <v>13</v>
      </c>
      <c r="H11" s="10">
        <v>45</v>
      </c>
      <c r="I11" s="10">
        <v>75</v>
      </c>
      <c r="J11" s="12">
        <v>45</v>
      </c>
      <c r="K11" s="18"/>
      <c r="M11">
        <f>SUM(WWFifteen505358111417202326293235385[[#This Row],[Mon]:[Sun]])/8</f>
        <v>37.5</v>
      </c>
      <c r="N11">
        <f>WWFifteen505358111417202326293235385[[#This Row],[Mileage]]-M11</f>
        <v>7.5</v>
      </c>
    </row>
    <row r="12" spans="1:17" ht="21" customHeight="1">
      <c r="A12" s="15" t="s">
        <v>28</v>
      </c>
      <c r="B12" s="8" t="s">
        <v>12</v>
      </c>
      <c r="C12" s="9" t="s">
        <v>192</v>
      </c>
      <c r="D12" s="10" t="s">
        <v>189</v>
      </c>
      <c r="E12" s="10" t="s">
        <v>192</v>
      </c>
      <c r="F12" s="10" t="s">
        <v>189</v>
      </c>
      <c r="G12" s="10" t="s">
        <v>192</v>
      </c>
      <c r="H12" s="10" t="s">
        <v>189</v>
      </c>
      <c r="I12" s="11" t="s">
        <v>192</v>
      </c>
      <c r="J12" s="12" t="s">
        <v>196</v>
      </c>
      <c r="K12" s="13" t="s">
        <v>197</v>
      </c>
      <c r="M12">
        <f>SUM(WWFifteen505358111417202326293235385[[#This Row],[Mon]:[Sun]])/8</f>
        <v>0</v>
      </c>
      <c r="N12" t="e">
        <f>WWFifteen505358111417202326293235385[[#This Row],[Mileage]]-M12</f>
        <v>#VALUE!</v>
      </c>
    </row>
    <row r="13" spans="1:17" ht="21" customHeight="1">
      <c r="A13" s="15" t="s">
        <v>29</v>
      </c>
      <c r="B13" s="8"/>
      <c r="C13" s="9">
        <v>30</v>
      </c>
      <c r="D13" s="10" t="s">
        <v>13</v>
      </c>
      <c r="E13" s="10">
        <v>25</v>
      </c>
      <c r="F13" s="10">
        <v>20</v>
      </c>
      <c r="G13" s="10" t="s">
        <v>13</v>
      </c>
      <c r="H13" s="10">
        <v>20</v>
      </c>
      <c r="I13" s="10">
        <v>55</v>
      </c>
      <c r="J13" s="12">
        <v>30</v>
      </c>
      <c r="K13" s="18"/>
      <c r="M13">
        <f>SUM(WWFifteen505358111417202326293235385[[#This Row],[Mon]:[Sun]])/8</f>
        <v>18.75</v>
      </c>
      <c r="N13">
        <f>WWFifteen505358111417202326293235385[[#This Row],[Mileage]]-M13</f>
        <v>11.25</v>
      </c>
    </row>
    <row r="14" spans="1:17" ht="21" customHeight="1">
      <c r="A14" s="20" t="s">
        <v>30</v>
      </c>
      <c r="B14" s="8" t="s">
        <v>161</v>
      </c>
      <c r="C14" s="9">
        <v>30</v>
      </c>
      <c r="D14" s="10">
        <v>35</v>
      </c>
      <c r="E14" s="10">
        <v>30</v>
      </c>
      <c r="F14" s="10" t="s">
        <v>18</v>
      </c>
      <c r="G14" s="10">
        <v>35</v>
      </c>
      <c r="H14" s="10">
        <v>30</v>
      </c>
      <c r="I14" s="10">
        <v>50</v>
      </c>
      <c r="J14" s="12">
        <v>30</v>
      </c>
      <c r="K14" s="18"/>
      <c r="M14">
        <f>SUM(WWFifteen505358111417202326293235385[[#This Row],[Mon]:[Sun]])/8</f>
        <v>26.25</v>
      </c>
      <c r="N14">
        <f>WWFifteen505358111417202326293235385[[#This Row],[Mileage]]-M14</f>
        <v>3.75</v>
      </c>
    </row>
    <row r="15" spans="1:17" ht="21" customHeight="1">
      <c r="A15" s="20" t="s">
        <v>33</v>
      </c>
      <c r="B15" s="8" t="s">
        <v>20</v>
      </c>
      <c r="C15" s="9">
        <v>35</v>
      </c>
      <c r="D15" s="10">
        <v>40</v>
      </c>
      <c r="E15" s="10">
        <v>35</v>
      </c>
      <c r="F15" s="10" t="s">
        <v>32</v>
      </c>
      <c r="G15" s="10">
        <v>40</v>
      </c>
      <c r="H15" s="10">
        <v>40</v>
      </c>
      <c r="I15" s="10">
        <v>55</v>
      </c>
      <c r="J15" s="12">
        <v>35</v>
      </c>
      <c r="K15" s="13"/>
      <c r="M15">
        <f>SUM(WWFifteen505358111417202326293235385[[#This Row],[Mon]:[Sun]])/8</f>
        <v>30.625</v>
      </c>
      <c r="N15">
        <f>WWFifteen505358111417202326293235385[[#This Row],[Mileage]]-M15</f>
        <v>4.375</v>
      </c>
    </row>
    <row r="16" spans="1:17" ht="21" customHeight="1">
      <c r="A16" s="16" t="s">
        <v>34</v>
      </c>
      <c r="B16" s="8" t="s">
        <v>12</v>
      </c>
      <c r="C16" s="9" t="s">
        <v>192</v>
      </c>
      <c r="D16" s="10" t="s">
        <v>189</v>
      </c>
      <c r="E16" s="10" t="s">
        <v>192</v>
      </c>
      <c r="F16" s="10" t="s">
        <v>189</v>
      </c>
      <c r="G16" s="10" t="s">
        <v>192</v>
      </c>
      <c r="H16" s="10" t="s">
        <v>189</v>
      </c>
      <c r="I16" s="11" t="s">
        <v>192</v>
      </c>
      <c r="J16" s="12" t="s">
        <v>196</v>
      </c>
      <c r="K16" s="13" t="s">
        <v>197</v>
      </c>
      <c r="M16">
        <f>SUM(WWFifteen505358111417202326293235385[[#This Row],[Mon]:[Sun]])/8</f>
        <v>0</v>
      </c>
      <c r="N16" t="e">
        <f>WWFifteen505358111417202326293235385[[#This Row],[Mileage]]-M16</f>
        <v>#VALUE!</v>
      </c>
    </row>
    <row r="17" spans="1:14" ht="21" customHeight="1">
      <c r="A17" s="20" t="s">
        <v>35</v>
      </c>
      <c r="B17" s="8"/>
      <c r="C17" s="9" t="s">
        <v>189</v>
      </c>
      <c r="D17" s="10" t="s">
        <v>192</v>
      </c>
      <c r="E17" s="10" t="s">
        <v>189</v>
      </c>
      <c r="F17" s="10" t="s">
        <v>192</v>
      </c>
      <c r="G17" s="10" t="s">
        <v>189</v>
      </c>
      <c r="H17" s="10" t="s">
        <v>192</v>
      </c>
      <c r="I17" s="11">
        <v>65</v>
      </c>
      <c r="J17" s="12" t="s">
        <v>196</v>
      </c>
      <c r="K17" s="13" t="s">
        <v>197</v>
      </c>
      <c r="M17">
        <f>SUM(WWFifteen505358111417202326293235385[[#This Row],[Mon]:[Sun]])/8</f>
        <v>8.125</v>
      </c>
      <c r="N17" t="e">
        <f>WWFifteen505358111417202326293235385[[#This Row],[Mileage]]-M17</f>
        <v>#VALUE!</v>
      </c>
    </row>
    <row r="18" spans="1:14" ht="21" customHeight="1">
      <c r="A18" s="7" t="s">
        <v>37</v>
      </c>
      <c r="B18" s="8" t="s">
        <v>12</v>
      </c>
      <c r="C18" s="9">
        <v>35</v>
      </c>
      <c r="D18" s="10" t="s">
        <v>13</v>
      </c>
      <c r="E18" s="10">
        <v>35</v>
      </c>
      <c r="F18" s="10" t="s">
        <v>18</v>
      </c>
      <c r="G18" s="10">
        <v>30</v>
      </c>
      <c r="H18" s="10" t="s">
        <v>22</v>
      </c>
      <c r="I18" s="11">
        <v>30</v>
      </c>
      <c r="J18" s="12">
        <v>35</v>
      </c>
      <c r="K18" s="13" t="s">
        <v>197</v>
      </c>
      <c r="M18">
        <f>SUM(WWFifteen505358111417202326293235385[[#This Row],[Mon]:[Sun]])/8</f>
        <v>16.25</v>
      </c>
      <c r="N18">
        <f>WWFifteen505358111417202326293235385[[#This Row],[Mileage]]-M18</f>
        <v>18.75</v>
      </c>
    </row>
    <row r="19" spans="1:14" ht="21" customHeight="1">
      <c r="A19" s="21" t="s">
        <v>38</v>
      </c>
      <c r="B19" s="8"/>
      <c r="C19" s="9">
        <v>40</v>
      </c>
      <c r="D19" s="10">
        <v>45</v>
      </c>
      <c r="E19" s="10">
        <v>40</v>
      </c>
      <c r="F19" s="10" t="s">
        <v>103</v>
      </c>
      <c r="G19" s="10">
        <v>45</v>
      </c>
      <c r="H19" s="10">
        <v>45</v>
      </c>
      <c r="I19" s="10">
        <v>65</v>
      </c>
      <c r="J19" s="12">
        <v>40</v>
      </c>
      <c r="K19" s="13"/>
      <c r="M19">
        <f>SUM(WWFifteen505358111417202326293235385[[#This Row],[Mon]:[Sun]])/8</f>
        <v>35</v>
      </c>
      <c r="N19">
        <f>WWFifteen505358111417202326293235385[[#This Row],[Mileage]]-M19</f>
        <v>5</v>
      </c>
    </row>
    <row r="20" spans="1:14" ht="21" customHeight="1">
      <c r="A20" s="7" t="s">
        <v>39</v>
      </c>
      <c r="B20" s="8"/>
      <c r="C20" s="9">
        <v>50</v>
      </c>
      <c r="D20" s="10">
        <v>50</v>
      </c>
      <c r="E20" s="10">
        <v>50</v>
      </c>
      <c r="F20" s="10">
        <v>30</v>
      </c>
      <c r="G20" s="10" t="s">
        <v>13</v>
      </c>
      <c r="H20" s="10">
        <v>45</v>
      </c>
      <c r="I20" s="10">
        <v>75</v>
      </c>
      <c r="J20" s="12">
        <v>45</v>
      </c>
      <c r="K20" s="13"/>
      <c r="M20">
        <f>SUM(WWFifteen505358111417202326293235385[[#This Row],[Mon]:[Sun]])/8</f>
        <v>37.5</v>
      </c>
      <c r="N20">
        <f>WWFifteen505358111417202326293235385[[#This Row],[Mileage]]-M20</f>
        <v>7.5</v>
      </c>
    </row>
    <row r="21" spans="1:14" ht="21" customHeight="1">
      <c r="A21" s="7" t="s">
        <v>40</v>
      </c>
      <c r="B21" s="22"/>
      <c r="C21" s="9">
        <v>30</v>
      </c>
      <c r="D21" s="10">
        <v>35</v>
      </c>
      <c r="E21" s="10">
        <v>30</v>
      </c>
      <c r="F21" s="10" t="s">
        <v>18</v>
      </c>
      <c r="G21" s="10">
        <v>35</v>
      </c>
      <c r="H21" s="10">
        <v>30</v>
      </c>
      <c r="I21" s="10">
        <v>50</v>
      </c>
      <c r="J21" s="12">
        <v>30</v>
      </c>
      <c r="K21" s="13"/>
      <c r="M21">
        <f>SUM(WWFifteen505358111417202326293235385[[#This Row],[Mon]:[Sun]])/8</f>
        <v>26.25</v>
      </c>
      <c r="N21">
        <f>WWFifteen505358111417202326293235385[[#This Row],[Mileage]]-M21</f>
        <v>3.75</v>
      </c>
    </row>
    <row r="22" spans="1:14" ht="21" customHeight="1">
      <c r="A22" s="19" t="s">
        <v>41</v>
      </c>
      <c r="B22" s="23"/>
      <c r="C22" s="9">
        <v>35</v>
      </c>
      <c r="D22" s="10">
        <v>40</v>
      </c>
      <c r="E22" s="10">
        <v>35</v>
      </c>
      <c r="F22" s="10" t="s">
        <v>32</v>
      </c>
      <c r="G22" s="10">
        <v>40</v>
      </c>
      <c r="H22" s="10">
        <v>40</v>
      </c>
      <c r="I22" s="10">
        <v>55</v>
      </c>
      <c r="J22" s="12">
        <v>35</v>
      </c>
      <c r="K22" s="13"/>
      <c r="M22">
        <f>SUM(WWFifteen505358111417202326293235385[[#This Row],[Mon]:[Sun]])/8</f>
        <v>30.625</v>
      </c>
      <c r="N22">
        <f>WWFifteen505358111417202326293235385[[#This Row],[Mileage]]-M22</f>
        <v>4.375</v>
      </c>
    </row>
    <row r="23" spans="1:14" ht="21" customHeight="1">
      <c r="A23" s="21" t="s">
        <v>42</v>
      </c>
      <c r="B23" s="8"/>
      <c r="C23" s="9">
        <v>30</v>
      </c>
      <c r="D23" s="10">
        <v>35</v>
      </c>
      <c r="E23" s="10">
        <v>30</v>
      </c>
      <c r="F23" s="10" t="s">
        <v>18</v>
      </c>
      <c r="G23" s="10">
        <v>35</v>
      </c>
      <c r="H23" s="10">
        <v>30</v>
      </c>
      <c r="I23" s="10">
        <v>50</v>
      </c>
      <c r="J23" s="12">
        <v>30</v>
      </c>
      <c r="K23" s="13"/>
      <c r="M23">
        <f>SUM(WWFifteen505358111417202326293235385[[#This Row],[Mon]:[Sun]])/8</f>
        <v>26.25</v>
      </c>
      <c r="N23">
        <f>WWFifteen505358111417202326293235385[[#This Row],[Mileage]]-M23</f>
        <v>3.75</v>
      </c>
    </row>
    <row r="24" spans="1:14" ht="21" customHeight="1">
      <c r="A24" s="7" t="s">
        <v>43</v>
      </c>
      <c r="B24" s="8">
        <v>3</v>
      </c>
      <c r="C24" s="9">
        <v>30</v>
      </c>
      <c r="D24" s="10" t="s">
        <v>32</v>
      </c>
      <c r="E24" s="10">
        <v>30</v>
      </c>
      <c r="F24" s="10" t="s">
        <v>18</v>
      </c>
      <c r="G24" s="10">
        <v>35</v>
      </c>
      <c r="H24" s="10">
        <v>30</v>
      </c>
      <c r="I24" s="10" t="s">
        <v>53</v>
      </c>
      <c r="J24" s="12">
        <v>30</v>
      </c>
      <c r="K24" s="13"/>
      <c r="M24">
        <f>SUM(WWFifteen505358111417202326293235385[[#This Row],[Mon]:[Sun]])/8</f>
        <v>15.625</v>
      </c>
      <c r="N24">
        <f>WWFifteen505358111417202326293235385[[#This Row],[Mileage]]-M24</f>
        <v>14.375</v>
      </c>
    </row>
    <row r="25" spans="1:14" ht="21" customHeight="1" thickBot="1">
      <c r="A25" s="24" t="s">
        <v>45</v>
      </c>
      <c r="B25" s="25"/>
      <c r="C25" s="9">
        <v>30</v>
      </c>
      <c r="D25" s="10">
        <v>35</v>
      </c>
      <c r="E25" s="10">
        <v>30</v>
      </c>
      <c r="F25" s="10" t="s">
        <v>18</v>
      </c>
      <c r="G25" s="10">
        <v>35</v>
      </c>
      <c r="H25" s="10">
        <v>30</v>
      </c>
      <c r="I25" s="10">
        <v>50</v>
      </c>
      <c r="J25" s="12">
        <v>30</v>
      </c>
      <c r="K25" s="13"/>
      <c r="M25">
        <f>SUM(WWFifteen505358111417202326293235385[[#This Row],[Mon]:[Sun]])/8</f>
        <v>26.25</v>
      </c>
      <c r="N25">
        <f>WWFifteen505358111417202326293235385[[#This Row],[Mileage]]-M25</f>
        <v>3.75</v>
      </c>
    </row>
    <row r="26" spans="1:14" ht="39.6" customHeight="1" thickBot="1">
      <c r="A26" s="105" t="s">
        <v>198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195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>
        <v>45</v>
      </c>
      <c r="D28" s="10" t="s">
        <v>13</v>
      </c>
      <c r="E28" s="10">
        <v>45</v>
      </c>
      <c r="F28" s="10">
        <v>30</v>
      </c>
      <c r="G28" s="10" t="s">
        <v>13</v>
      </c>
      <c r="H28" s="10">
        <v>45</v>
      </c>
      <c r="I28" s="11">
        <v>70</v>
      </c>
      <c r="J28" s="30">
        <v>50</v>
      </c>
      <c r="K28" s="13"/>
      <c r="M28">
        <f>SUM(MWFifteenA515469121518212427303336396[[#This Row],[Mon]:[Sun]])/7</f>
        <v>33.571428571428569</v>
      </c>
      <c r="N28">
        <f>MWFifteenA515469121518212427303336396[[#This Row],[Mileage]]-M28</f>
        <v>16.428571428571431</v>
      </c>
    </row>
    <row r="29" spans="1:14" ht="21" customHeight="1">
      <c r="A29" s="7" t="s">
        <v>48</v>
      </c>
      <c r="B29" s="11"/>
      <c r="C29" s="9">
        <v>40</v>
      </c>
      <c r="D29" s="10">
        <v>45</v>
      </c>
      <c r="E29" s="10">
        <v>40</v>
      </c>
      <c r="F29" s="10">
        <v>40</v>
      </c>
      <c r="G29" s="10">
        <v>45</v>
      </c>
      <c r="H29" s="10">
        <v>40</v>
      </c>
      <c r="I29" s="11">
        <v>65</v>
      </c>
      <c r="J29" s="12">
        <v>45</v>
      </c>
      <c r="K29" s="13"/>
      <c r="M29">
        <f>SUM(MWFifteenA515469121518212427303336396[[#This Row],[Mon]:[Sun]])/7</f>
        <v>45</v>
      </c>
      <c r="N29">
        <f>MWFifteenA515469121518212427303336396[[#This Row],[Mileage]]-M29</f>
        <v>0</v>
      </c>
    </row>
    <row r="30" spans="1:14" ht="21" customHeight="1">
      <c r="A30" s="21" t="s">
        <v>49</v>
      </c>
      <c r="B30" s="8"/>
      <c r="C30" s="9">
        <v>50</v>
      </c>
      <c r="D30" s="10">
        <v>50</v>
      </c>
      <c r="E30" s="10">
        <v>50</v>
      </c>
      <c r="F30" s="10">
        <v>50</v>
      </c>
      <c r="G30" s="10">
        <v>55</v>
      </c>
      <c r="H30" s="10">
        <v>50</v>
      </c>
      <c r="I30" s="11">
        <v>80</v>
      </c>
      <c r="J30" s="12">
        <v>55</v>
      </c>
      <c r="K30" s="13"/>
      <c r="M30">
        <f>SUM(MWFifteenA515469121518212427303336396[[#This Row],[Mon]:[Sun]])/7</f>
        <v>55</v>
      </c>
      <c r="N30">
        <f>MWFifteenA515469121518212427303336396[[#This Row],[Mileage]]-M30</f>
        <v>0</v>
      </c>
    </row>
    <row r="31" spans="1:14" ht="21" customHeight="1">
      <c r="A31" s="7" t="s">
        <v>50</v>
      </c>
      <c r="B31" s="8"/>
      <c r="C31" s="9">
        <v>40</v>
      </c>
      <c r="D31" s="10">
        <v>45</v>
      </c>
      <c r="E31" s="10">
        <v>40</v>
      </c>
      <c r="F31" s="10">
        <v>40</v>
      </c>
      <c r="G31" s="10">
        <v>45</v>
      </c>
      <c r="H31" s="10">
        <v>40</v>
      </c>
      <c r="I31" s="11">
        <v>65</v>
      </c>
      <c r="J31" s="12">
        <v>45</v>
      </c>
      <c r="K31" s="13"/>
      <c r="M31">
        <f>SUM(MWFifteenA515469121518212427303336396[[#This Row],[Mon]:[Sun]])/7</f>
        <v>45</v>
      </c>
      <c r="N31">
        <f>MWFifteenA515469121518212427303336396[[#This Row],[Mileage]]-M31</f>
        <v>0</v>
      </c>
    </row>
    <row r="32" spans="1:14" ht="21" customHeight="1">
      <c r="A32" s="7" t="s">
        <v>51</v>
      </c>
      <c r="B32" s="8"/>
      <c r="C32" s="9">
        <v>40</v>
      </c>
      <c r="D32" s="10" t="s">
        <v>13</v>
      </c>
      <c r="E32" s="10">
        <v>40</v>
      </c>
      <c r="F32" s="10">
        <v>40</v>
      </c>
      <c r="G32" s="10">
        <v>30</v>
      </c>
      <c r="H32" s="10" t="s">
        <v>22</v>
      </c>
      <c r="I32" s="11">
        <v>45</v>
      </c>
      <c r="J32" s="12">
        <v>45</v>
      </c>
      <c r="K32" s="18" t="s">
        <v>197</v>
      </c>
      <c r="M32">
        <f>SUM(MWFifteenA515469121518212427303336396[[#This Row],[Mon]:[Sun]])/7</f>
        <v>27.857142857142858</v>
      </c>
      <c r="N32">
        <f>MWFifteenA515469121518212427303336396[[#This Row],[Mileage]]-M32</f>
        <v>17.142857142857142</v>
      </c>
    </row>
    <row r="33" spans="1:14" ht="21" customHeight="1">
      <c r="A33" s="21" t="s">
        <v>52</v>
      </c>
      <c r="B33" s="8"/>
      <c r="C33" s="9">
        <v>50</v>
      </c>
      <c r="D33" s="10" t="s">
        <v>13</v>
      </c>
      <c r="E33" s="10">
        <v>50</v>
      </c>
      <c r="F33" s="10">
        <v>30</v>
      </c>
      <c r="G33" s="10" t="s">
        <v>13</v>
      </c>
      <c r="H33" s="10">
        <v>50</v>
      </c>
      <c r="I33" s="11">
        <v>80</v>
      </c>
      <c r="J33" s="12">
        <v>55</v>
      </c>
      <c r="K33" s="18"/>
      <c r="M33">
        <f>SUM(MWFifteenA515469121518212427303336396[[#This Row],[Mon]:[Sun]])/7</f>
        <v>37.142857142857146</v>
      </c>
      <c r="N33">
        <f>MWFifteenA515469121518212427303336396[[#This Row],[Mileage]]-M33</f>
        <v>17.857142857142854</v>
      </c>
    </row>
    <row r="34" spans="1:14" ht="21" customHeight="1">
      <c r="A34" s="7" t="s">
        <v>54</v>
      </c>
      <c r="B34" s="8"/>
      <c r="C34" s="9">
        <v>50</v>
      </c>
      <c r="D34" s="10">
        <v>50</v>
      </c>
      <c r="E34" s="10">
        <v>50</v>
      </c>
      <c r="F34" s="10">
        <v>50</v>
      </c>
      <c r="G34" s="10">
        <v>55</v>
      </c>
      <c r="H34" s="10">
        <v>50</v>
      </c>
      <c r="I34" s="11">
        <v>80</v>
      </c>
      <c r="J34" s="12">
        <v>55</v>
      </c>
      <c r="K34" s="18"/>
      <c r="M34">
        <f>SUM(MWFifteenA515469121518212427303336396[[#This Row],[Mon]:[Sun]])/7</f>
        <v>55</v>
      </c>
      <c r="N34">
        <f>MWFifteenA515469121518212427303336396[[#This Row],[Mileage]]-M34</f>
        <v>0</v>
      </c>
    </row>
    <row r="35" spans="1:14" ht="21" customHeight="1">
      <c r="A35" s="21" t="s">
        <v>55</v>
      </c>
      <c r="B35" s="8"/>
      <c r="C35" s="9">
        <v>35</v>
      </c>
      <c r="D35" s="10" t="s">
        <v>13</v>
      </c>
      <c r="E35" s="10">
        <v>35</v>
      </c>
      <c r="F35" s="10">
        <v>30</v>
      </c>
      <c r="G35" s="10">
        <v>30</v>
      </c>
      <c r="H35" s="10" t="s">
        <v>22</v>
      </c>
      <c r="I35" s="11">
        <v>30</v>
      </c>
      <c r="J35" s="12">
        <v>40</v>
      </c>
      <c r="K35" s="13" t="s">
        <v>197</v>
      </c>
      <c r="M35">
        <f>SUM(MWFifteenA515469121518212427303336396[[#This Row],[Mon]:[Sun]])/7</f>
        <v>22.857142857142858</v>
      </c>
      <c r="N35">
        <f>MWFifteenA515469121518212427303336396[[#This Row],[Mileage]]-M35</f>
        <v>17.142857142857142</v>
      </c>
    </row>
    <row r="36" spans="1:14" ht="21" customHeight="1">
      <c r="A36" s="7" t="s">
        <v>56</v>
      </c>
      <c r="B36" s="8"/>
      <c r="C36" s="9">
        <v>50</v>
      </c>
      <c r="D36" s="10">
        <v>50</v>
      </c>
      <c r="E36" s="10">
        <v>50</v>
      </c>
      <c r="F36" s="10">
        <v>50</v>
      </c>
      <c r="G36" s="10">
        <v>55</v>
      </c>
      <c r="H36" s="10">
        <v>50</v>
      </c>
      <c r="I36" s="11">
        <v>80</v>
      </c>
      <c r="J36" s="12">
        <v>55</v>
      </c>
      <c r="K36" s="13"/>
      <c r="M36">
        <f>SUM(MWFifteenA515469121518212427303336396[[#This Row],[Mon]:[Sun]])/7</f>
        <v>55</v>
      </c>
      <c r="N36">
        <f>MWFifteenA515469121518212427303336396[[#This Row],[Mileage]]-M36</f>
        <v>0</v>
      </c>
    </row>
    <row r="37" spans="1:14" ht="21" customHeight="1">
      <c r="A37" s="14" t="s">
        <v>57</v>
      </c>
      <c r="B37" s="8"/>
      <c r="C37" s="9">
        <v>50</v>
      </c>
      <c r="D37" s="10">
        <v>50</v>
      </c>
      <c r="E37" s="10">
        <v>50</v>
      </c>
      <c r="F37" s="10" t="s">
        <v>53</v>
      </c>
      <c r="G37" s="10">
        <v>55</v>
      </c>
      <c r="H37" s="10">
        <v>50</v>
      </c>
      <c r="I37" s="11">
        <v>80</v>
      </c>
      <c r="J37" s="12">
        <v>55</v>
      </c>
      <c r="K37" s="13" t="s">
        <v>197</v>
      </c>
      <c r="M37">
        <f>SUM(MWFifteenA515469121518212427303336396[[#This Row],[Mon]:[Sun]])/7</f>
        <v>47.857142857142854</v>
      </c>
      <c r="N37">
        <f>MWFifteenA515469121518212427303336396[[#This Row],[Mileage]]-M37</f>
        <v>7.1428571428571459</v>
      </c>
    </row>
    <row r="38" spans="1:14" ht="21" customHeight="1">
      <c r="A38" s="7" t="s">
        <v>58</v>
      </c>
      <c r="B38" s="8">
        <v>2</v>
      </c>
      <c r="C38" s="9" t="s">
        <v>103</v>
      </c>
      <c r="D38" s="10">
        <v>45</v>
      </c>
      <c r="E38" s="10">
        <v>40</v>
      </c>
      <c r="F38" s="10" t="s">
        <v>103</v>
      </c>
      <c r="G38" s="10">
        <v>45</v>
      </c>
      <c r="H38" s="10">
        <v>40</v>
      </c>
      <c r="I38" s="11">
        <v>65</v>
      </c>
      <c r="J38" s="12">
        <v>45</v>
      </c>
      <c r="K38" s="13"/>
      <c r="M38">
        <f>SUM(MWFifteenA515469121518212427303336396[[#This Row],[Mon]:[Sun]])/7</f>
        <v>33.571428571428569</v>
      </c>
      <c r="N38">
        <f>MWFifteenA515469121518212427303336396[[#This Row],[Mileage]]-M38</f>
        <v>11.428571428571431</v>
      </c>
    </row>
    <row r="39" spans="1:14" ht="21" customHeight="1">
      <c r="A39" s="31" t="s">
        <v>60</v>
      </c>
      <c r="B39" s="8" t="s">
        <v>20</v>
      </c>
      <c r="C39" s="9">
        <v>45</v>
      </c>
      <c r="D39" s="10">
        <v>50</v>
      </c>
      <c r="E39" s="10">
        <v>45</v>
      </c>
      <c r="F39" s="10">
        <v>45</v>
      </c>
      <c r="G39" s="10">
        <v>50</v>
      </c>
      <c r="H39" s="10">
        <v>45</v>
      </c>
      <c r="I39" s="11">
        <v>70</v>
      </c>
      <c r="J39" s="12">
        <v>50</v>
      </c>
      <c r="K39" s="13"/>
      <c r="M39">
        <f>SUM(MWFifteenA515469121518212427303336396[[#This Row],[Mon]:[Sun]])/7</f>
        <v>50</v>
      </c>
      <c r="N39">
        <f>MWFifteenA515469121518212427303336396[[#This Row],[Mileage]]-M39</f>
        <v>0</v>
      </c>
    </row>
    <row r="40" spans="1:14" ht="21" customHeight="1">
      <c r="A40" s="32" t="s">
        <v>61</v>
      </c>
      <c r="B40" s="33"/>
      <c r="C40" s="9">
        <v>40</v>
      </c>
      <c r="D40" s="10" t="s">
        <v>13</v>
      </c>
      <c r="E40" s="10">
        <v>40</v>
      </c>
      <c r="F40" s="10">
        <v>40</v>
      </c>
      <c r="G40" s="10">
        <v>30</v>
      </c>
      <c r="H40" s="10" t="s">
        <v>22</v>
      </c>
      <c r="I40" s="11">
        <v>45</v>
      </c>
      <c r="J40" s="12">
        <v>45</v>
      </c>
      <c r="K40" s="13" t="s">
        <v>197</v>
      </c>
      <c r="M40">
        <f>SUM(MWFifteenA515469121518212427303336396[[#This Row],[Mon]:[Sun]])/7</f>
        <v>27.857142857142858</v>
      </c>
      <c r="N40">
        <f>MWFifteenA515469121518212427303336396[[#This Row],[Mileage]]-M40</f>
        <v>17.142857142857142</v>
      </c>
    </row>
    <row r="41" spans="1:14" ht="21" customHeight="1">
      <c r="A41" s="34" t="s">
        <v>63</v>
      </c>
      <c r="B41" s="11" t="s">
        <v>20</v>
      </c>
      <c r="C41" s="9">
        <v>35</v>
      </c>
      <c r="D41" s="10" t="s">
        <v>13</v>
      </c>
      <c r="E41" s="10">
        <v>35</v>
      </c>
      <c r="F41" s="10">
        <v>30</v>
      </c>
      <c r="G41" s="10">
        <v>30</v>
      </c>
      <c r="H41" s="10" t="s">
        <v>22</v>
      </c>
      <c r="I41" s="11">
        <v>30</v>
      </c>
      <c r="J41" s="12">
        <v>40</v>
      </c>
      <c r="K41" s="13" t="s">
        <v>197</v>
      </c>
      <c r="M41">
        <f>SUM(MWFifteenA515469121518212427303336396[[#This Row],[Mon]:[Sun]])/7</f>
        <v>22.857142857142858</v>
      </c>
      <c r="N41">
        <f>MWFifteenA515469121518212427303336396[[#This Row],[Mileage]]-M41</f>
        <v>17.142857142857142</v>
      </c>
    </row>
    <row r="42" spans="1:14" ht="21" customHeight="1">
      <c r="A42" s="7" t="s">
        <v>64</v>
      </c>
      <c r="B42" s="11"/>
      <c r="C42" s="9">
        <v>65</v>
      </c>
      <c r="D42" s="10">
        <v>65</v>
      </c>
      <c r="E42" s="10">
        <v>65</v>
      </c>
      <c r="F42" s="10">
        <v>30</v>
      </c>
      <c r="G42" s="10" t="s">
        <v>13</v>
      </c>
      <c r="H42" s="10">
        <v>65</v>
      </c>
      <c r="I42" s="11">
        <v>105</v>
      </c>
      <c r="J42" s="12">
        <v>65</v>
      </c>
      <c r="K42" s="13"/>
      <c r="M42">
        <f>SUM(MWFifteenA515469121518212427303336396[[#This Row],[Mon]:[Sun]])/7</f>
        <v>56.428571428571431</v>
      </c>
      <c r="N42">
        <f>MWFifteenA515469121518212427303336396[[#This Row],[Mileage]]-M42</f>
        <v>8.5714285714285694</v>
      </c>
    </row>
    <row r="43" spans="1:14" ht="21" customHeight="1">
      <c r="A43" s="16" t="s">
        <v>65</v>
      </c>
      <c r="B43" s="11"/>
      <c r="C43" s="9" t="s">
        <v>191</v>
      </c>
      <c r="D43" s="10" t="s">
        <v>192</v>
      </c>
      <c r="E43" s="10" t="s">
        <v>191</v>
      </c>
      <c r="F43" s="10" t="s">
        <v>192</v>
      </c>
      <c r="G43" s="10" t="s">
        <v>191</v>
      </c>
      <c r="H43" s="10" t="s">
        <v>192</v>
      </c>
      <c r="I43" s="11">
        <v>80</v>
      </c>
      <c r="J43" s="12" t="s">
        <v>196</v>
      </c>
      <c r="K43" s="13" t="s">
        <v>197</v>
      </c>
      <c r="M43">
        <f>SUM(MWFifteenA515469121518212427303336396[[#This Row],[Mon]:[Sun]])/7</f>
        <v>11.428571428571429</v>
      </c>
      <c r="N43" t="e">
        <f>MWFifteenA515469121518212427303336396[[#This Row],[Mileage]]-M43</f>
        <v>#VALUE!</v>
      </c>
    </row>
    <row r="44" spans="1:14" ht="21" customHeight="1">
      <c r="A44" s="7" t="s">
        <v>187</v>
      </c>
      <c r="B44" s="11"/>
      <c r="C44" s="9">
        <v>70</v>
      </c>
      <c r="D44" s="10">
        <v>75</v>
      </c>
      <c r="E44" s="10">
        <v>70</v>
      </c>
      <c r="F44" s="10">
        <v>35</v>
      </c>
      <c r="G44" s="10" t="s">
        <v>13</v>
      </c>
      <c r="H44" s="10">
        <v>70</v>
      </c>
      <c r="I44" s="11">
        <v>110</v>
      </c>
      <c r="J44" s="12">
        <v>70</v>
      </c>
      <c r="K44" s="13"/>
      <c r="M44">
        <f>SUM(MWFifteenA515469121518212427303336396[[#This Row],[Mon]:[Sun]])/7</f>
        <v>61.428571428571431</v>
      </c>
      <c r="N44">
        <f>MWFifteenA515469121518212427303336396[[#This Row],[Mileage]]-M44</f>
        <v>8.5714285714285694</v>
      </c>
    </row>
    <row r="45" spans="1:14" ht="21" customHeight="1">
      <c r="A45" s="15" t="s">
        <v>66</v>
      </c>
      <c r="B45" s="11"/>
      <c r="C45" s="9">
        <v>65</v>
      </c>
      <c r="D45" s="10">
        <v>65</v>
      </c>
      <c r="E45" s="10">
        <v>65</v>
      </c>
      <c r="F45" s="10">
        <v>30</v>
      </c>
      <c r="G45" s="10" t="s">
        <v>13</v>
      </c>
      <c r="H45" s="10">
        <v>65</v>
      </c>
      <c r="I45" s="11">
        <v>105</v>
      </c>
      <c r="J45" s="12">
        <v>65</v>
      </c>
      <c r="K45" s="13"/>
      <c r="M45">
        <f>SUM(MWFifteenA515469121518212427303336396[[#This Row],[Mon]:[Sun]])/7</f>
        <v>56.428571428571431</v>
      </c>
      <c r="N45">
        <f>MWFifteenA515469121518212427303336396[[#This Row],[Mileage]]-M45</f>
        <v>8.5714285714285694</v>
      </c>
    </row>
    <row r="46" spans="1:14" ht="21" customHeight="1">
      <c r="A46" s="7" t="s">
        <v>67</v>
      </c>
      <c r="B46" s="11"/>
      <c r="C46" s="9">
        <v>65</v>
      </c>
      <c r="D46" s="10">
        <v>65</v>
      </c>
      <c r="E46" s="10">
        <v>65</v>
      </c>
      <c r="F46" s="10">
        <v>30</v>
      </c>
      <c r="G46" s="10" t="s">
        <v>13</v>
      </c>
      <c r="H46" s="10">
        <v>65</v>
      </c>
      <c r="I46" s="11">
        <v>105</v>
      </c>
      <c r="J46" s="12">
        <v>65</v>
      </c>
      <c r="K46" s="13"/>
      <c r="M46">
        <f>SUM(MWFifteenA515469121518212427303336396[[#This Row],[Mon]:[Sun]])/7</f>
        <v>56.428571428571431</v>
      </c>
      <c r="N46">
        <f>MWFifteenA515469121518212427303336396[[#This Row],[Mileage]]-M46</f>
        <v>8.5714285714285694</v>
      </c>
    </row>
    <row r="47" spans="1:14" ht="21" customHeight="1">
      <c r="A47" s="7" t="s">
        <v>68</v>
      </c>
      <c r="B47" s="11"/>
      <c r="C47" s="9">
        <v>35</v>
      </c>
      <c r="D47" s="10" t="s">
        <v>13</v>
      </c>
      <c r="E47" s="10">
        <v>35</v>
      </c>
      <c r="F47" s="10">
        <v>30</v>
      </c>
      <c r="G47" s="10">
        <v>30</v>
      </c>
      <c r="H47" s="10" t="s">
        <v>22</v>
      </c>
      <c r="I47" s="11">
        <v>30</v>
      </c>
      <c r="J47" s="12">
        <v>40</v>
      </c>
      <c r="K47" s="13" t="s">
        <v>197</v>
      </c>
      <c r="M47">
        <f>SUM(MWFifteenA515469121518212427303336396[[#This Row],[Mon]:[Sun]])/7</f>
        <v>22.857142857142858</v>
      </c>
      <c r="N47">
        <f>MWFifteenA515469121518212427303336396[[#This Row],[Mileage]]-M47</f>
        <v>17.142857142857142</v>
      </c>
    </row>
    <row r="48" spans="1:14" ht="21" customHeight="1">
      <c r="A48" s="7" t="s">
        <v>69</v>
      </c>
      <c r="B48" s="11"/>
      <c r="C48" s="9">
        <v>40</v>
      </c>
      <c r="D48" s="10">
        <v>45</v>
      </c>
      <c r="E48" s="10">
        <v>40</v>
      </c>
      <c r="F48" s="10">
        <v>40</v>
      </c>
      <c r="G48" s="10">
        <v>45</v>
      </c>
      <c r="H48" s="10">
        <v>40</v>
      </c>
      <c r="I48" s="11">
        <v>65</v>
      </c>
      <c r="J48" s="12">
        <v>45</v>
      </c>
      <c r="K48" s="13"/>
      <c r="M48">
        <f>SUM(MWFifteenA515469121518212427303336396[[#This Row],[Mon]:[Sun]])/7</f>
        <v>45</v>
      </c>
      <c r="N48">
        <f>MWFifteenA515469121518212427303336396[[#This Row],[Mileage]]-M48</f>
        <v>0</v>
      </c>
    </row>
    <row r="49" spans="1:14" ht="21" customHeight="1">
      <c r="A49" s="7" t="s">
        <v>70</v>
      </c>
      <c r="B49" s="11">
        <v>1</v>
      </c>
      <c r="C49" s="9">
        <v>40</v>
      </c>
      <c r="D49" s="10">
        <v>45</v>
      </c>
      <c r="E49" s="10">
        <v>40</v>
      </c>
      <c r="F49" s="10" t="s">
        <v>103</v>
      </c>
      <c r="G49" s="10">
        <v>45</v>
      </c>
      <c r="H49" s="10">
        <v>40</v>
      </c>
      <c r="I49" s="11">
        <v>65</v>
      </c>
      <c r="J49" s="12">
        <v>45</v>
      </c>
      <c r="K49" s="13"/>
      <c r="M49">
        <f>SUM(MWFifteenA515469121518212427303336396[[#This Row],[Mon]:[Sun]])/7</f>
        <v>39.285714285714285</v>
      </c>
      <c r="N49">
        <f>MWFifteenA515469121518212427303336396[[#This Row],[Mileage]]-M49</f>
        <v>5.7142857142857153</v>
      </c>
    </row>
    <row r="50" spans="1:14" ht="21" customHeight="1">
      <c r="A50" s="16" t="s">
        <v>71</v>
      </c>
      <c r="B50" s="11"/>
      <c r="C50" s="9">
        <v>50</v>
      </c>
      <c r="D50" s="10">
        <v>50</v>
      </c>
      <c r="E50" s="10">
        <v>50</v>
      </c>
      <c r="F50" s="10">
        <v>50</v>
      </c>
      <c r="G50" s="10">
        <v>55</v>
      </c>
      <c r="H50" s="10">
        <v>50</v>
      </c>
      <c r="I50" s="11">
        <v>80</v>
      </c>
      <c r="J50" s="12">
        <v>55</v>
      </c>
      <c r="K50" s="13"/>
      <c r="M50">
        <f>SUM(MWFifteenA515469121518212427303336396[[#This Row],[Mon]:[Sun]])/7</f>
        <v>55</v>
      </c>
      <c r="N50">
        <f>MWFifteenA515469121518212427303336396[[#This Row],[Mileage]]-M50</f>
        <v>0</v>
      </c>
    </row>
    <row r="51" spans="1:14" ht="21" customHeight="1">
      <c r="A51" s="7" t="s">
        <v>72</v>
      </c>
      <c r="B51" s="8">
        <v>1</v>
      </c>
      <c r="C51" s="9">
        <v>45</v>
      </c>
      <c r="D51" s="10">
        <v>50</v>
      </c>
      <c r="E51" s="10">
        <v>45</v>
      </c>
      <c r="F51" s="10" t="s">
        <v>104</v>
      </c>
      <c r="G51" s="10">
        <v>50</v>
      </c>
      <c r="H51" s="10">
        <v>45</v>
      </c>
      <c r="I51" s="11">
        <v>70</v>
      </c>
      <c r="J51" s="12">
        <v>50</v>
      </c>
      <c r="K51" s="13"/>
      <c r="M51">
        <f>SUM(MWFifteenA515469121518212427303336396[[#This Row],[Mon]:[Sun]])/7</f>
        <v>43.571428571428569</v>
      </c>
      <c r="N51">
        <f>MWFifteenA515469121518212427303336396[[#This Row],[Mileage]]-M51</f>
        <v>6.4285714285714306</v>
      </c>
    </row>
    <row r="52" spans="1:14" ht="21" customHeight="1" thickBot="1">
      <c r="A52" s="15" t="s">
        <v>73</v>
      </c>
      <c r="B52" s="8"/>
      <c r="C52" s="9">
        <v>40</v>
      </c>
      <c r="D52" s="10" t="s">
        <v>13</v>
      </c>
      <c r="E52" s="10">
        <v>40</v>
      </c>
      <c r="F52" s="10">
        <v>40</v>
      </c>
      <c r="G52" s="10">
        <v>30</v>
      </c>
      <c r="H52" s="10" t="s">
        <v>22</v>
      </c>
      <c r="I52" s="11">
        <v>45</v>
      </c>
      <c r="J52" s="12">
        <v>45</v>
      </c>
      <c r="K52" s="13" t="s">
        <v>197</v>
      </c>
      <c r="M52">
        <f>SUM(MWFifteenA515469121518212427303336396[[#This Row],[Mon]:[Sun]])/7</f>
        <v>27.857142857142858</v>
      </c>
      <c r="N52">
        <f>MWFifteenA515469121518212427303336396[[#This Row],[Mileage]]-M52</f>
        <v>17.142857142857142</v>
      </c>
    </row>
    <row r="53" spans="1:14" ht="36" customHeight="1" thickBot="1">
      <c r="A53" s="105" t="s">
        <v>198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195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18.600000000000001" customHeight="1">
      <c r="A55" s="7" t="s">
        <v>74</v>
      </c>
      <c r="B55" s="8"/>
      <c r="C55" s="9">
        <v>50</v>
      </c>
      <c r="D55" s="10">
        <v>50</v>
      </c>
      <c r="E55" s="10">
        <v>50</v>
      </c>
      <c r="F55" s="10">
        <v>50</v>
      </c>
      <c r="G55" s="10">
        <v>55</v>
      </c>
      <c r="H55" s="10">
        <v>50</v>
      </c>
      <c r="I55" s="11">
        <v>80</v>
      </c>
      <c r="J55" s="12">
        <v>55</v>
      </c>
      <c r="K55" s="13"/>
      <c r="M55" cm="1">
        <f t="array" ref="M55">SUM(MWFifteenB5255710131619222528313437407[[#This Row],[Mon]:[Sun]]/7)</f>
        <v>55.000000000000007</v>
      </c>
      <c r="N55">
        <f>MWFifteenB5255710131619222528313437407[[#This Row],[Mileage]]-M55</f>
        <v>0</v>
      </c>
    </row>
    <row r="56" spans="1:14" ht="20.100000000000001" customHeight="1">
      <c r="A56" s="16" t="s">
        <v>75</v>
      </c>
      <c r="B56" s="8"/>
      <c r="C56" s="9">
        <v>65</v>
      </c>
      <c r="D56" s="10">
        <v>65</v>
      </c>
      <c r="E56" s="10">
        <v>65</v>
      </c>
      <c r="F56" s="10">
        <v>30</v>
      </c>
      <c r="G56" s="10" t="s">
        <v>13</v>
      </c>
      <c r="H56" s="10">
        <v>65</v>
      </c>
      <c r="I56" s="11">
        <v>105</v>
      </c>
      <c r="J56" s="12">
        <v>65</v>
      </c>
      <c r="K56" s="13"/>
      <c r="M56" t="e" cm="1">
        <f t="array" ref="M56">SUM(MWFifteenB5255710131619222528313437407[[#This Row],[Mon]:[Sun]]/7)</f>
        <v>#VALUE!</v>
      </c>
      <c r="N56" t="e">
        <f>MWFifteenB5255710131619222528313437407[[#This Row],[Mileage]]-M56</f>
        <v>#VALUE!</v>
      </c>
    </row>
    <row r="57" spans="1:14" ht="20.100000000000001" customHeight="1">
      <c r="A57" s="21" t="s">
        <v>76</v>
      </c>
      <c r="B57" s="8"/>
      <c r="C57" s="9">
        <v>55</v>
      </c>
      <c r="D57" s="10">
        <v>55</v>
      </c>
      <c r="E57" s="10">
        <v>55</v>
      </c>
      <c r="F57" s="10">
        <v>50</v>
      </c>
      <c r="G57" s="10">
        <v>55</v>
      </c>
      <c r="H57" s="10">
        <v>55</v>
      </c>
      <c r="I57" s="11">
        <v>95</v>
      </c>
      <c r="J57" s="12">
        <v>60</v>
      </c>
      <c r="K57" s="13" t="s">
        <v>197</v>
      </c>
      <c r="M57" cm="1">
        <f t="array" ref="M57">SUM(MWFifteenB5255710131619222528313437407[[#This Row],[Mon]:[Sun]]/7)</f>
        <v>59.999999999999993</v>
      </c>
      <c r="N57">
        <f>MWFifteenB5255710131619222528313437407[[#This Row],[Mileage]]-M57</f>
        <v>0</v>
      </c>
    </row>
    <row r="58" spans="1:14" ht="20.100000000000001" customHeight="1">
      <c r="A58" s="14" t="s">
        <v>77</v>
      </c>
      <c r="B58" s="35"/>
      <c r="C58" s="9">
        <v>50</v>
      </c>
      <c r="D58" s="10">
        <v>50</v>
      </c>
      <c r="E58" s="10">
        <v>50</v>
      </c>
      <c r="F58" s="10" t="s">
        <v>53</v>
      </c>
      <c r="G58" s="10">
        <v>55</v>
      </c>
      <c r="H58" s="10">
        <v>50</v>
      </c>
      <c r="I58" s="11">
        <v>80</v>
      </c>
      <c r="J58" s="12">
        <v>55</v>
      </c>
      <c r="K58" s="13" t="s">
        <v>197</v>
      </c>
      <c r="M58" t="e" cm="1">
        <f t="array" ref="M58">SUM(MWFifteenB5255710131619222528313437407[[#This Row],[Mon]:[Sun]]/7)</f>
        <v>#VALUE!</v>
      </c>
      <c r="N58" t="e">
        <f>MWFifteenB5255710131619222528313437407[[#This Row],[Mileage]]-M58</f>
        <v>#VALUE!</v>
      </c>
    </row>
    <row r="59" spans="1:14" ht="20.100000000000001" customHeight="1">
      <c r="A59" s="7" t="s">
        <v>78</v>
      </c>
      <c r="B59" s="8"/>
      <c r="C59" s="9">
        <v>40</v>
      </c>
      <c r="D59" s="10" t="s">
        <v>13</v>
      </c>
      <c r="E59" s="10">
        <v>40</v>
      </c>
      <c r="F59" s="10">
        <v>30</v>
      </c>
      <c r="G59" s="10" t="s">
        <v>13</v>
      </c>
      <c r="H59" s="10">
        <v>40</v>
      </c>
      <c r="I59" s="11">
        <v>65</v>
      </c>
      <c r="J59" s="12">
        <v>45</v>
      </c>
      <c r="K59" s="13"/>
      <c r="M59" t="e" cm="1">
        <f t="array" ref="M59">SUM(MWFifteenB5255710131619222528313437407[[#This Row],[Mon]:[Sun]]/7)</f>
        <v>#VALUE!</v>
      </c>
      <c r="N59" t="e">
        <f>MWFifteenB5255710131619222528313437407[[#This Row],[Mileage]]-M59</f>
        <v>#VALUE!</v>
      </c>
    </row>
    <row r="60" spans="1:14" ht="20.100000000000001" customHeight="1">
      <c r="A60" s="7" t="s">
        <v>79</v>
      </c>
      <c r="B60" s="8"/>
      <c r="C60" s="9">
        <v>40</v>
      </c>
      <c r="D60" s="10" t="s">
        <v>13</v>
      </c>
      <c r="E60" s="10">
        <v>40</v>
      </c>
      <c r="F60" s="10">
        <v>30</v>
      </c>
      <c r="G60" s="10" t="s">
        <v>13</v>
      </c>
      <c r="H60" s="10">
        <v>40</v>
      </c>
      <c r="I60" s="11">
        <v>65</v>
      </c>
      <c r="J60" s="12">
        <v>45</v>
      </c>
      <c r="K60" s="13"/>
      <c r="M60" t="e" cm="1">
        <f t="array" ref="M60">SUM(MWFifteenB5255710131619222528313437407[[#This Row],[Mon]:[Sun]]/7)</f>
        <v>#VALUE!</v>
      </c>
      <c r="N60" t="e">
        <f>MWFifteenB5255710131619222528313437407[[#This Row],[Mileage]]-M60</f>
        <v>#VALUE!</v>
      </c>
    </row>
    <row r="61" spans="1:14" ht="20.100000000000001" customHeight="1">
      <c r="A61" s="7" t="s">
        <v>80</v>
      </c>
      <c r="B61" s="8" t="s">
        <v>20</v>
      </c>
      <c r="C61" s="9">
        <v>40</v>
      </c>
      <c r="D61" s="10">
        <v>45</v>
      </c>
      <c r="E61" s="10">
        <v>40</v>
      </c>
      <c r="F61" s="10">
        <v>40</v>
      </c>
      <c r="G61" s="10">
        <v>45</v>
      </c>
      <c r="H61" s="10">
        <v>40</v>
      </c>
      <c r="I61" s="11">
        <v>65</v>
      </c>
      <c r="J61" s="12">
        <v>45</v>
      </c>
      <c r="K61" s="13"/>
      <c r="M61" cm="1">
        <f t="array" ref="M61">SUM(MWFifteenB5255710131619222528313437407[[#This Row],[Mon]:[Sun]]/7)</f>
        <v>45</v>
      </c>
      <c r="N61">
        <f>MWFifteenB5255710131619222528313437407[[#This Row],[Mileage]]-M61</f>
        <v>0</v>
      </c>
    </row>
    <row r="62" spans="1:14" ht="20.100000000000001" customHeight="1">
      <c r="A62" s="21" t="s">
        <v>81</v>
      </c>
      <c r="B62" s="8"/>
      <c r="C62" s="9">
        <v>45</v>
      </c>
      <c r="D62" s="10">
        <v>50</v>
      </c>
      <c r="E62" s="10">
        <v>45</v>
      </c>
      <c r="F62" s="10">
        <v>45</v>
      </c>
      <c r="G62" s="10">
        <v>50</v>
      </c>
      <c r="H62" s="10">
        <v>45</v>
      </c>
      <c r="I62" s="11">
        <v>70</v>
      </c>
      <c r="J62" s="12">
        <v>50</v>
      </c>
      <c r="K62" s="13"/>
      <c r="M62" cm="1">
        <f t="array" ref="M62">SUM(MWFifteenB5255710131619222528313437407[[#This Row],[Mon]:[Sun]]/7)</f>
        <v>50.000000000000007</v>
      </c>
      <c r="N62">
        <f>MWFifteenB5255710131619222528313437407[[#This Row],[Mileage]]-M62</f>
        <v>0</v>
      </c>
    </row>
    <row r="63" spans="1:14" ht="20.100000000000001" customHeight="1">
      <c r="A63" s="7" t="s">
        <v>82</v>
      </c>
      <c r="B63" s="11"/>
      <c r="C63" s="9">
        <v>45</v>
      </c>
      <c r="D63" s="10">
        <v>50</v>
      </c>
      <c r="E63" s="10">
        <v>45</v>
      </c>
      <c r="F63" s="10">
        <v>45</v>
      </c>
      <c r="G63" s="10">
        <v>50</v>
      </c>
      <c r="H63" s="10">
        <v>45</v>
      </c>
      <c r="I63" s="11">
        <v>70</v>
      </c>
      <c r="J63" s="12">
        <v>50</v>
      </c>
      <c r="K63" s="13"/>
      <c r="M63" cm="1">
        <f t="array" ref="M63">SUM(MWFifteenB5255710131619222528313437407[[#This Row],[Mon]:[Sun]]/7)</f>
        <v>50.000000000000007</v>
      </c>
      <c r="N63">
        <f>MWFifteenB5255710131619222528313437407[[#This Row],[Mileage]]-M63</f>
        <v>0</v>
      </c>
    </row>
    <row r="64" spans="1:14" ht="20.100000000000001" customHeight="1">
      <c r="A64" s="7" t="s">
        <v>84</v>
      </c>
      <c r="B64" s="11"/>
      <c r="C64" s="9">
        <v>65</v>
      </c>
      <c r="D64" s="10">
        <v>65</v>
      </c>
      <c r="E64" s="10">
        <v>65</v>
      </c>
      <c r="F64" s="10">
        <v>30</v>
      </c>
      <c r="G64" s="10" t="s">
        <v>13</v>
      </c>
      <c r="H64" s="10">
        <v>65</v>
      </c>
      <c r="I64" s="11">
        <v>105</v>
      </c>
      <c r="J64" s="12">
        <v>65</v>
      </c>
      <c r="K64" s="13"/>
      <c r="M64" t="e" cm="1">
        <f t="array" ref="M64">SUM(MWFifteenB5255710131619222528313437407[[#This Row],[Mon]:[Sun]]/7)</f>
        <v>#VALUE!</v>
      </c>
      <c r="N64" t="e">
        <f>MWFifteenB5255710131619222528313437407[[#This Row],[Mileage]]-M64</f>
        <v>#VALUE!</v>
      </c>
    </row>
    <row r="65" spans="1:14" ht="20.100000000000001" customHeight="1">
      <c r="A65" s="19" t="s">
        <v>85</v>
      </c>
      <c r="B65" s="11"/>
      <c r="C65" s="9">
        <v>65</v>
      </c>
      <c r="D65" s="10">
        <v>65</v>
      </c>
      <c r="E65" s="10">
        <v>65</v>
      </c>
      <c r="F65" s="10">
        <v>30</v>
      </c>
      <c r="G65" s="10" t="s">
        <v>13</v>
      </c>
      <c r="H65" s="10">
        <v>65</v>
      </c>
      <c r="I65" s="11">
        <v>105</v>
      </c>
      <c r="J65" s="12">
        <v>65</v>
      </c>
      <c r="K65" s="13"/>
      <c r="M65" t="e" cm="1">
        <f t="array" ref="M65">SUM(MWFifteenB5255710131619222528313437407[[#This Row],[Mon]:[Sun]]/7)</f>
        <v>#VALUE!</v>
      </c>
      <c r="N65" t="e">
        <f>MWFifteenB5255710131619222528313437407[[#This Row],[Mileage]]-M65</f>
        <v>#VALUE!</v>
      </c>
    </row>
    <row r="66" spans="1:14" ht="20.100000000000001" customHeight="1">
      <c r="A66" s="21" t="s">
        <v>86</v>
      </c>
      <c r="B66" s="11"/>
      <c r="C66" s="9">
        <v>40</v>
      </c>
      <c r="D66" s="10">
        <v>45</v>
      </c>
      <c r="E66" s="10">
        <v>40</v>
      </c>
      <c r="F66" s="10">
        <v>40</v>
      </c>
      <c r="G66" s="10">
        <v>45</v>
      </c>
      <c r="H66" s="10">
        <v>40</v>
      </c>
      <c r="I66" s="11">
        <v>65</v>
      </c>
      <c r="J66" s="12">
        <v>45</v>
      </c>
      <c r="K66" s="13"/>
      <c r="M66" cm="1">
        <f t="array" ref="M66">SUM(MWFifteenB5255710131619222528313437407[[#This Row],[Mon]:[Sun]]/7)</f>
        <v>45</v>
      </c>
      <c r="N66">
        <f>MWFifteenB5255710131619222528313437407[[#This Row],[Mileage]]-M66</f>
        <v>0</v>
      </c>
    </row>
    <row r="67" spans="1:14" ht="20.100000000000001" customHeight="1">
      <c r="A67" s="16" t="s">
        <v>87</v>
      </c>
      <c r="B67" s="11"/>
      <c r="C67" s="9">
        <v>65</v>
      </c>
      <c r="D67" s="10">
        <v>65</v>
      </c>
      <c r="E67" s="10">
        <v>65</v>
      </c>
      <c r="F67" s="10">
        <v>30</v>
      </c>
      <c r="G67" s="10" t="s">
        <v>13</v>
      </c>
      <c r="H67" s="10">
        <v>65</v>
      </c>
      <c r="I67" s="11">
        <v>105</v>
      </c>
      <c r="J67" s="12">
        <v>65</v>
      </c>
      <c r="K67" s="13"/>
      <c r="M67" t="e" cm="1">
        <f t="array" ref="M67">SUM(MWFifteenB5255710131619222528313437407[[#This Row],[Mon]:[Sun]]/7)</f>
        <v>#VALUE!</v>
      </c>
      <c r="N67" t="e">
        <f>MWFifteenB5255710131619222528313437407[[#This Row],[Mileage]]-M67</f>
        <v>#VALUE!</v>
      </c>
    </row>
    <row r="68" spans="1:14" ht="20.100000000000001" customHeight="1">
      <c r="A68" s="19" t="s">
        <v>88</v>
      </c>
      <c r="B68" s="11"/>
      <c r="C68" s="9">
        <v>45</v>
      </c>
      <c r="D68" s="10">
        <v>50</v>
      </c>
      <c r="E68" s="10">
        <v>45</v>
      </c>
      <c r="F68" s="10">
        <v>45</v>
      </c>
      <c r="G68" s="10">
        <v>50</v>
      </c>
      <c r="H68" s="10">
        <v>45</v>
      </c>
      <c r="I68" s="11">
        <v>70</v>
      </c>
      <c r="J68" s="12">
        <v>50</v>
      </c>
      <c r="K68" s="13"/>
      <c r="M68" cm="1">
        <f t="array" ref="M68">SUM(MWFifteenB5255710131619222528313437407[[#This Row],[Mon]:[Sun]]/7)</f>
        <v>50.000000000000007</v>
      </c>
      <c r="N68">
        <f>MWFifteenB5255710131619222528313437407[[#This Row],[Mileage]]-M68</f>
        <v>0</v>
      </c>
    </row>
    <row r="69" spans="1:14" ht="20.100000000000001" customHeight="1">
      <c r="A69" s="19" t="s">
        <v>89</v>
      </c>
      <c r="B69" s="11"/>
      <c r="C69" s="9">
        <v>40</v>
      </c>
      <c r="D69" s="10" t="s">
        <v>13</v>
      </c>
      <c r="E69" s="10">
        <v>40</v>
      </c>
      <c r="F69" s="10">
        <v>30</v>
      </c>
      <c r="G69" s="10" t="s">
        <v>13</v>
      </c>
      <c r="H69" s="10">
        <v>40</v>
      </c>
      <c r="I69" s="11">
        <v>65</v>
      </c>
      <c r="J69" s="12">
        <v>45</v>
      </c>
      <c r="K69" s="13"/>
      <c r="M69" t="e" cm="1">
        <f t="array" ref="M69">SUM(MWFifteenB5255710131619222528313437407[[#This Row],[Mon]:[Sun]]/7)</f>
        <v>#VALUE!</v>
      </c>
      <c r="N69" t="e">
        <f>MWFifteenB5255710131619222528313437407[[#This Row],[Mileage]]-M69</f>
        <v>#VALUE!</v>
      </c>
    </row>
    <row r="70" spans="1:14" ht="20.100000000000001" customHeight="1">
      <c r="A70" s="7" t="s">
        <v>90</v>
      </c>
      <c r="B70" s="11">
        <v>1</v>
      </c>
      <c r="C70" s="9">
        <v>45</v>
      </c>
      <c r="D70" s="10">
        <v>50</v>
      </c>
      <c r="E70" s="10">
        <v>45</v>
      </c>
      <c r="F70" s="10" t="s">
        <v>104</v>
      </c>
      <c r="G70" s="10">
        <v>50</v>
      </c>
      <c r="H70" s="10">
        <v>45</v>
      </c>
      <c r="I70" s="11">
        <v>70</v>
      </c>
      <c r="J70" s="12">
        <v>50</v>
      </c>
      <c r="K70" s="13"/>
      <c r="M70" t="e" cm="1">
        <f t="array" ref="M70">SUM(MWFifteenB5255710131619222528313437407[[#This Row],[Mon]:[Sun]]/7)</f>
        <v>#VALUE!</v>
      </c>
      <c r="N70" t="e">
        <f>MWFifteenB5255710131619222528313437407[[#This Row],[Mileage]]-M70</f>
        <v>#VALUE!</v>
      </c>
    </row>
    <row r="71" spans="1:14" ht="20.100000000000001" customHeight="1">
      <c r="A71" s="16" t="s">
        <v>92</v>
      </c>
      <c r="B71" s="11"/>
      <c r="C71" s="9">
        <v>50</v>
      </c>
      <c r="D71" s="10">
        <v>50</v>
      </c>
      <c r="E71" s="10">
        <v>50</v>
      </c>
      <c r="F71" s="10">
        <v>50</v>
      </c>
      <c r="G71" s="10">
        <v>55</v>
      </c>
      <c r="H71" s="10">
        <v>50</v>
      </c>
      <c r="I71" s="11">
        <v>80</v>
      </c>
      <c r="J71" s="12">
        <v>55</v>
      </c>
      <c r="K71" s="13"/>
      <c r="M71" cm="1">
        <f t="array" ref="M71">SUM(MWFifteenB5255710131619222528313437407[[#This Row],[Mon]:[Sun]]/7)</f>
        <v>55.000000000000007</v>
      </c>
      <c r="N71">
        <f>MWFifteenB5255710131619222528313437407[[#This Row],[Mileage]]-M71</f>
        <v>0</v>
      </c>
    </row>
    <row r="72" spans="1:14" ht="20.100000000000001" customHeight="1">
      <c r="A72" s="21" t="s">
        <v>93</v>
      </c>
      <c r="B72" s="11"/>
      <c r="C72" s="9">
        <v>50</v>
      </c>
      <c r="D72" s="10">
        <v>50</v>
      </c>
      <c r="E72" s="10">
        <v>50</v>
      </c>
      <c r="F72" s="10">
        <v>50</v>
      </c>
      <c r="G72" s="10">
        <v>55</v>
      </c>
      <c r="H72" s="10">
        <v>50</v>
      </c>
      <c r="I72" s="11">
        <v>80</v>
      </c>
      <c r="J72" s="12">
        <v>55</v>
      </c>
      <c r="K72" s="13"/>
      <c r="M72" cm="1">
        <f t="array" ref="M72">SUM(MWFifteenB5255710131619222528313437407[[#This Row],[Mon]:[Sun]]/7)</f>
        <v>55.000000000000007</v>
      </c>
      <c r="N72">
        <f>MWFifteenB5255710131619222528313437407[[#This Row],[Mileage]]-M72</f>
        <v>0</v>
      </c>
    </row>
    <row r="73" spans="1:14" ht="20.100000000000001" customHeight="1">
      <c r="A73" s="7" t="s">
        <v>94</v>
      </c>
      <c r="B73" s="11"/>
      <c r="C73" s="9">
        <v>65</v>
      </c>
      <c r="D73" s="10">
        <v>65</v>
      </c>
      <c r="E73" s="10">
        <v>65</v>
      </c>
      <c r="F73" s="10">
        <v>30</v>
      </c>
      <c r="G73" s="10" t="s">
        <v>13</v>
      </c>
      <c r="H73" s="10">
        <v>65</v>
      </c>
      <c r="I73" s="11">
        <v>105</v>
      </c>
      <c r="J73" s="12">
        <v>65</v>
      </c>
      <c r="K73" s="13"/>
      <c r="M73" t="e" cm="1">
        <f t="array" ref="M73">SUM(MWFifteenB5255710131619222528313437407[[#This Row],[Mon]:[Sun]]/7)</f>
        <v>#VALUE!</v>
      </c>
      <c r="N73" t="e">
        <f>MWFifteenB5255710131619222528313437407[[#This Row],[Mileage]]-M73</f>
        <v>#VALUE!</v>
      </c>
    </row>
    <row r="74" spans="1:14" ht="20.100000000000001" customHeight="1">
      <c r="A74" s="7" t="s">
        <v>95</v>
      </c>
      <c r="B74" s="11"/>
      <c r="C74" s="9">
        <v>40</v>
      </c>
      <c r="D74" s="10" t="s">
        <v>13</v>
      </c>
      <c r="E74" s="10">
        <v>40</v>
      </c>
      <c r="F74" s="10">
        <v>40</v>
      </c>
      <c r="G74" s="10">
        <v>30</v>
      </c>
      <c r="H74" s="10" t="s">
        <v>22</v>
      </c>
      <c r="I74" s="11">
        <v>45</v>
      </c>
      <c r="J74" s="12">
        <v>45</v>
      </c>
      <c r="K74" s="13" t="s">
        <v>197</v>
      </c>
      <c r="M74" t="e" cm="1">
        <f t="array" ref="M74">SUM(MWFifteenB5255710131619222528313437407[[#This Row],[Mon]:[Sun]]/7)</f>
        <v>#VALUE!</v>
      </c>
      <c r="N74" t="e">
        <f>MWFifteenB5255710131619222528313437407[[#This Row],[Mileage]]-M74</f>
        <v>#VALUE!</v>
      </c>
    </row>
    <row r="75" spans="1:14" ht="20.100000000000001" customHeight="1">
      <c r="A75" s="37" t="s">
        <v>96</v>
      </c>
      <c r="B75" s="11"/>
      <c r="C75" s="9">
        <v>35</v>
      </c>
      <c r="D75" s="10" t="s">
        <v>13</v>
      </c>
      <c r="E75" s="10">
        <v>35</v>
      </c>
      <c r="F75" s="10">
        <v>30</v>
      </c>
      <c r="G75" s="10">
        <v>30</v>
      </c>
      <c r="H75" s="10" t="s">
        <v>36</v>
      </c>
      <c r="I75" s="11">
        <v>30</v>
      </c>
      <c r="J75" s="12">
        <v>40</v>
      </c>
      <c r="K75" s="13" t="s">
        <v>197</v>
      </c>
      <c r="M75" t="e" cm="1">
        <f t="array" ref="M75">SUM(MWFifteenB5255710131619222528313437407[[#This Row],[Mon]:[Sun]]/7)</f>
        <v>#VALUE!</v>
      </c>
      <c r="N75" t="e">
        <f>MWFifteenB5255710131619222528313437407[[#This Row],[Mileage]]-M75</f>
        <v>#VALUE!</v>
      </c>
    </row>
    <row r="76" spans="1:14" ht="20.100000000000001" customHeight="1">
      <c r="A76" s="15" t="s">
        <v>97</v>
      </c>
      <c r="B76" s="11"/>
      <c r="C76" s="9">
        <v>50</v>
      </c>
      <c r="D76" s="10">
        <v>50</v>
      </c>
      <c r="E76" s="10">
        <v>50</v>
      </c>
      <c r="F76" s="10" t="s">
        <v>53</v>
      </c>
      <c r="G76" s="10">
        <v>55</v>
      </c>
      <c r="H76" s="10">
        <v>50</v>
      </c>
      <c r="I76" s="11">
        <v>80</v>
      </c>
      <c r="J76" s="12">
        <v>55</v>
      </c>
      <c r="K76" s="13" t="s">
        <v>197</v>
      </c>
      <c r="M76" t="e" cm="1">
        <f t="array" ref="M76">SUM(MWFifteenB5255710131619222528313437407[[#This Row],[Mon]:[Sun]]/7)</f>
        <v>#VALUE!</v>
      </c>
      <c r="N76" t="e">
        <f>MWFifteenB5255710131619222528313437407[[#This Row],[Mileage]]-M76</f>
        <v>#VALUE!</v>
      </c>
    </row>
    <row r="77" spans="1:14" ht="20.100000000000001" customHeight="1">
      <c r="A77" s="15" t="s">
        <v>98</v>
      </c>
      <c r="B77" s="38"/>
      <c r="C77" s="9">
        <v>50</v>
      </c>
      <c r="D77" s="10">
        <v>50</v>
      </c>
      <c r="E77" s="10">
        <v>50</v>
      </c>
      <c r="F77" s="10" t="s">
        <v>53</v>
      </c>
      <c r="G77" s="10">
        <v>55</v>
      </c>
      <c r="H77" s="10">
        <v>50</v>
      </c>
      <c r="I77" s="11">
        <v>80</v>
      </c>
      <c r="J77" s="12">
        <v>55</v>
      </c>
      <c r="K77" s="13" t="s">
        <v>197</v>
      </c>
      <c r="M77" t="e" cm="1">
        <f t="array" ref="M77">SUM(MWFifteenB5255710131619222528313437407[[#This Row],[Mon]:[Sun]]/7)</f>
        <v>#VALUE!</v>
      </c>
      <c r="N77" t="e">
        <f>MWFifteenB5255710131619222528313437407[[#This Row],[Mileage]]-M77</f>
        <v>#VALUE!</v>
      </c>
    </row>
    <row r="78" spans="1:14" ht="20.100000000000001" customHeight="1">
      <c r="A78" s="7" t="s">
        <v>99</v>
      </c>
      <c r="B78" s="11"/>
      <c r="C78" s="9">
        <v>40</v>
      </c>
      <c r="D78" s="10">
        <v>45</v>
      </c>
      <c r="E78" s="10">
        <v>40</v>
      </c>
      <c r="F78" s="10">
        <v>40</v>
      </c>
      <c r="G78" s="10">
        <v>45</v>
      </c>
      <c r="H78" s="10">
        <v>40</v>
      </c>
      <c r="I78" s="11">
        <v>65</v>
      </c>
      <c r="J78" s="12">
        <v>45</v>
      </c>
      <c r="K78" s="13"/>
      <c r="M78" cm="1">
        <f t="array" ref="M78">SUM(MWFifteenB5255710131619222528313437407[[#This Row],[Mon]:[Sun]]/7)</f>
        <v>45</v>
      </c>
      <c r="N78">
        <f>MWFifteenB5255710131619222528313437407[[#This Row],[Mileage]]-M78</f>
        <v>0</v>
      </c>
    </row>
    <row r="79" spans="1:14" ht="19.899999999999999" customHeight="1">
      <c r="A79" s="7" t="s">
        <v>100</v>
      </c>
      <c r="B79" s="8"/>
      <c r="C79" s="9">
        <v>45</v>
      </c>
      <c r="D79" s="10">
        <v>50</v>
      </c>
      <c r="E79" s="10">
        <v>45</v>
      </c>
      <c r="F79" s="10">
        <v>45</v>
      </c>
      <c r="G79" s="10">
        <v>50</v>
      </c>
      <c r="H79" s="10">
        <v>45</v>
      </c>
      <c r="I79" s="11">
        <v>70</v>
      </c>
      <c r="J79" s="12">
        <v>50</v>
      </c>
      <c r="K79" s="13"/>
      <c r="M79" cm="1">
        <f t="array" ref="M79">SUM(MWFifteenB5255710131619222528313437407[[#This Row],[Mon]:[Sun]]/7)</f>
        <v>50.000000000000007</v>
      </c>
      <c r="N79">
        <f>MWFifteenB5255710131619222528313437407[[#This Row],[Mileage]]-M79</f>
        <v>0</v>
      </c>
    </row>
    <row r="80" spans="1:14" ht="19.899999999999999" customHeight="1" thickBot="1">
      <c r="A80" s="15" t="s">
        <v>101</v>
      </c>
      <c r="B80" s="8"/>
      <c r="C80" s="9">
        <v>40</v>
      </c>
      <c r="D80" s="10">
        <v>45</v>
      </c>
      <c r="E80" s="10">
        <v>40</v>
      </c>
      <c r="F80" s="10">
        <v>40</v>
      </c>
      <c r="G80" s="10">
        <v>45</v>
      </c>
      <c r="H80" s="10">
        <v>40</v>
      </c>
      <c r="I80" s="11">
        <v>65</v>
      </c>
      <c r="J80" s="12">
        <v>45</v>
      </c>
      <c r="K80" s="13"/>
      <c r="M80" cm="1">
        <f t="array" ref="M80">SUM(MWFifteenB5255710131619222528313437407[[#This Row],[Mon]:[Sun]]/7)</f>
        <v>45</v>
      </c>
      <c r="N80">
        <f>MWFifteenB5255710131619222528313437407[[#This Row],[Mileage]]-M80</f>
        <v>0</v>
      </c>
    </row>
    <row r="81" spans="1:15" ht="34.5" customHeight="1" thickBot="1">
      <c r="A81" s="105" t="s">
        <v>198</v>
      </c>
      <c r="B81" s="106"/>
      <c r="C81" s="106"/>
      <c r="D81" s="106"/>
      <c r="E81" s="106"/>
      <c r="F81" s="106"/>
      <c r="G81" s="106"/>
      <c r="H81" s="106"/>
      <c r="I81" s="106"/>
      <c r="J81" s="106"/>
      <c r="K81" s="107"/>
    </row>
    <row r="82" spans="1:15" ht="34.9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r="83" spans="1:15" ht="26.1" customHeight="1"/>
    <row r="84" spans="1:15">
      <c r="K84" s="39"/>
      <c r="L84" s="39"/>
      <c r="M84" s="39"/>
      <c r="N84" s="39"/>
      <c r="O84" s="39"/>
    </row>
  </sheetData>
  <mergeCells count="3">
    <mergeCell ref="A26:K26"/>
    <mergeCell ref="A53:K53"/>
    <mergeCell ref="A81:K81"/>
  </mergeCells>
  <conditionalFormatting sqref="N2:N25 N28:N52">
    <cfRule type="cellIs" dxfId="81" priority="2" operator="notEqual">
      <formula>0</formula>
    </cfRule>
  </conditionalFormatting>
  <conditionalFormatting sqref="N55:N80">
    <cfRule type="cellIs" dxfId="80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65C-387D-49C4-95F4-9594269D1EC1}">
  <dimension ref="A1:Q84"/>
  <sheetViews>
    <sheetView topLeftCell="A62" zoomScale="85" zoomScaleNormal="85" workbookViewId="0">
      <selection activeCell="J55" sqref="J55:J80"/>
    </sheetView>
  </sheetViews>
  <sheetFormatPr defaultRowHeight="14.4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5" width="8.7109375" customWidth="1"/>
    <col min="16" max="17" width="8.7109375" bestFit="1" customWidth="1"/>
  </cols>
  <sheetData>
    <row r="1" spans="1:17" ht="23.45" customHeight="1" thickBot="1">
      <c r="A1" s="1" t="s">
        <v>199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/>
      <c r="C2" s="9" t="s">
        <v>189</v>
      </c>
      <c r="D2" s="10" t="s">
        <v>192</v>
      </c>
      <c r="E2" s="10" t="s">
        <v>189</v>
      </c>
      <c r="F2" s="10" t="s">
        <v>192</v>
      </c>
      <c r="G2" s="10" t="s">
        <v>189</v>
      </c>
      <c r="H2" s="10" t="s">
        <v>192</v>
      </c>
      <c r="I2" s="10" t="s">
        <v>189</v>
      </c>
      <c r="J2" s="12" t="s">
        <v>196</v>
      </c>
      <c r="K2" s="13" t="s">
        <v>197</v>
      </c>
      <c r="M2">
        <f>SUM(WWFifteen50535811141720232629323538[[#This Row],[Mon]:[Sun]])/8</f>
        <v>0</v>
      </c>
      <c r="N2" t="e">
        <f>WWFifteen50535811141720232629323538[[#This Row],[Mileage]]-M2</f>
        <v>#VALUE!</v>
      </c>
    </row>
    <row r="3" spans="1:17" ht="21" customHeight="1">
      <c r="A3" s="7" t="s">
        <v>16</v>
      </c>
      <c r="B3" s="8"/>
      <c r="C3" s="9" t="s">
        <v>189</v>
      </c>
      <c r="D3" s="10" t="s">
        <v>192</v>
      </c>
      <c r="E3" s="10" t="s">
        <v>189</v>
      </c>
      <c r="F3" s="10" t="s">
        <v>192</v>
      </c>
      <c r="G3" s="10" t="s">
        <v>189</v>
      </c>
      <c r="H3" s="10" t="s">
        <v>192</v>
      </c>
      <c r="I3" s="10" t="s">
        <v>189</v>
      </c>
      <c r="J3" s="12" t="s">
        <v>196</v>
      </c>
      <c r="K3" s="13" t="s">
        <v>197</v>
      </c>
      <c r="M3">
        <f>SUM(WWFifteen50535811141720232629323538[[#This Row],[Mon]:[Sun]])/8</f>
        <v>0</v>
      </c>
      <c r="N3" t="e">
        <f>WWFifteen50535811141720232629323538[[#This Row],[Mileage]]-M3</f>
        <v>#VALUE!</v>
      </c>
    </row>
    <row r="4" spans="1:17" ht="21" customHeight="1">
      <c r="A4" s="7" t="s">
        <v>17</v>
      </c>
      <c r="B4" s="8"/>
      <c r="C4" s="9"/>
      <c r="D4" s="10"/>
      <c r="E4" s="10"/>
      <c r="F4" s="10"/>
      <c r="G4" s="10"/>
      <c r="H4" s="10" t="s">
        <v>189</v>
      </c>
      <c r="I4" s="11" t="s">
        <v>192</v>
      </c>
      <c r="J4" s="12" t="s">
        <v>200</v>
      </c>
      <c r="K4" s="13" t="s">
        <v>197</v>
      </c>
      <c r="M4">
        <f>SUM(WWFifteen50535811141720232629323538[[#This Row],[Mon]:[Sun]])/8</f>
        <v>0</v>
      </c>
      <c r="N4" t="e">
        <f>WWFifteen50535811141720232629323538[[#This Row],[Mileage]]-M4</f>
        <v>#VALUE!</v>
      </c>
    </row>
    <row r="5" spans="1:17" ht="21" customHeight="1">
      <c r="A5" s="14" t="s">
        <v>19</v>
      </c>
      <c r="B5" s="8"/>
      <c r="C5" s="9" t="s">
        <v>189</v>
      </c>
      <c r="D5" s="10" t="s">
        <v>192</v>
      </c>
      <c r="E5" s="10" t="s">
        <v>189</v>
      </c>
      <c r="F5" s="10" t="s">
        <v>192</v>
      </c>
      <c r="G5" s="10" t="s">
        <v>189</v>
      </c>
      <c r="H5" s="10" t="s">
        <v>192</v>
      </c>
      <c r="I5" s="10" t="s">
        <v>189</v>
      </c>
      <c r="J5" s="12" t="s">
        <v>196</v>
      </c>
      <c r="K5" s="13" t="s">
        <v>197</v>
      </c>
      <c r="M5">
        <f>SUM(WWFifteen50535811141720232629323538[[#This Row],[Mon]:[Sun]])/8</f>
        <v>0</v>
      </c>
      <c r="N5" t="e">
        <f>WWFifteen50535811141720232629323538[[#This Row],[Mileage]]-M5</f>
        <v>#VALUE!</v>
      </c>
    </row>
    <row r="6" spans="1:17" ht="21" customHeight="1">
      <c r="A6" s="15" t="s">
        <v>21</v>
      </c>
      <c r="B6" s="8" t="s">
        <v>12</v>
      </c>
      <c r="C6" s="9">
        <v>60</v>
      </c>
      <c r="D6" s="10" t="s">
        <v>13</v>
      </c>
      <c r="E6" s="10"/>
      <c r="F6" s="10"/>
      <c r="G6" s="10"/>
      <c r="H6" s="10"/>
      <c r="I6" s="11"/>
      <c r="J6" s="12" t="s">
        <v>201</v>
      </c>
      <c r="K6" s="13" t="s">
        <v>197</v>
      </c>
      <c r="M6">
        <f>SUM(WWFifteen50535811141720232629323538[[#This Row],[Mon]:[Sun]])/8</f>
        <v>7.5</v>
      </c>
      <c r="N6" t="e">
        <f>WWFifteen50535811141720232629323538[[#This Row],[Mileage]]-M6</f>
        <v>#VALUE!</v>
      </c>
    </row>
    <row r="7" spans="1:17" ht="21" customHeight="1">
      <c r="A7" s="16" t="s">
        <v>23</v>
      </c>
      <c r="B7" s="8" t="s">
        <v>12</v>
      </c>
      <c r="C7" s="9">
        <v>60</v>
      </c>
      <c r="D7" s="10" t="s">
        <v>13</v>
      </c>
      <c r="E7" s="10">
        <v>60</v>
      </c>
      <c r="F7" s="10" t="s">
        <v>18</v>
      </c>
      <c r="G7" s="10" t="s">
        <v>13</v>
      </c>
      <c r="H7" s="10">
        <v>60</v>
      </c>
      <c r="I7" s="11">
        <v>70</v>
      </c>
      <c r="J7" s="12">
        <v>50</v>
      </c>
      <c r="K7" s="13" t="s">
        <v>197</v>
      </c>
      <c r="M7">
        <f>SUM(WWFifteen50535811141720232629323538[[#This Row],[Mon]:[Sun]])/8</f>
        <v>31.25</v>
      </c>
      <c r="N7">
        <f>WWFifteen50535811141720232629323538[[#This Row],[Mileage]]-M7</f>
        <v>18.75</v>
      </c>
    </row>
    <row r="8" spans="1:17" ht="21" customHeight="1">
      <c r="A8" s="15" t="s">
        <v>24</v>
      </c>
      <c r="B8" s="8"/>
      <c r="C8" s="9" t="s">
        <v>189</v>
      </c>
      <c r="D8" s="10" t="s">
        <v>192</v>
      </c>
      <c r="E8" s="10" t="s">
        <v>189</v>
      </c>
      <c r="F8" s="10" t="s">
        <v>192</v>
      </c>
      <c r="G8" s="10" t="s">
        <v>189</v>
      </c>
      <c r="H8" s="10" t="s">
        <v>192</v>
      </c>
      <c r="I8" s="10" t="s">
        <v>189</v>
      </c>
      <c r="J8" s="12" t="s">
        <v>196</v>
      </c>
      <c r="K8" s="17" t="s">
        <v>197</v>
      </c>
      <c r="M8">
        <f>SUM(WWFifteen50535811141720232629323538[[#This Row],[Mon]:[Sun]])/8</f>
        <v>0</v>
      </c>
      <c r="N8" t="e">
        <f>WWFifteen50535811141720232629323538[[#This Row],[Mileage]]-M8</f>
        <v>#VALUE!</v>
      </c>
    </row>
    <row r="9" spans="1:17" ht="21" customHeight="1">
      <c r="A9" s="16" t="s">
        <v>25</v>
      </c>
      <c r="B9" s="8"/>
      <c r="C9" s="9" t="s">
        <v>189</v>
      </c>
      <c r="D9" s="10" t="s">
        <v>192</v>
      </c>
      <c r="E9" s="10" t="s">
        <v>189</v>
      </c>
      <c r="F9" s="10" t="s">
        <v>192</v>
      </c>
      <c r="G9" s="10" t="s">
        <v>189</v>
      </c>
      <c r="H9" s="10" t="s">
        <v>192</v>
      </c>
      <c r="I9" s="10" t="s">
        <v>189</v>
      </c>
      <c r="J9" s="12" t="s">
        <v>196</v>
      </c>
      <c r="K9" s="18" t="s">
        <v>197</v>
      </c>
      <c r="M9">
        <f>SUM(WWFifteen50535811141720232629323538[[#This Row],[Mon]:[Sun]])/8</f>
        <v>0</v>
      </c>
      <c r="N9" t="e">
        <f>WWFifteen50535811141720232629323538[[#This Row],[Mileage]]-M9</f>
        <v>#VALUE!</v>
      </c>
    </row>
    <row r="10" spans="1:17" ht="21" customHeight="1">
      <c r="A10" s="16" t="s">
        <v>26</v>
      </c>
      <c r="B10" s="8" t="s">
        <v>12</v>
      </c>
      <c r="C10" s="9">
        <v>60</v>
      </c>
      <c r="D10" s="10" t="s">
        <v>13</v>
      </c>
      <c r="E10" s="10"/>
      <c r="F10" s="10"/>
      <c r="G10" s="10"/>
      <c r="H10" s="10"/>
      <c r="I10" s="11"/>
      <c r="J10" s="12" t="s">
        <v>201</v>
      </c>
      <c r="K10" s="18" t="s">
        <v>197</v>
      </c>
      <c r="M10">
        <f>SUM(WWFifteen50535811141720232629323538[[#This Row],[Mon]:[Sun]])/8</f>
        <v>7.5</v>
      </c>
      <c r="N10" t="e">
        <f>WWFifteen50535811141720232629323538[[#This Row],[Mileage]]-M10</f>
        <v>#VALUE!</v>
      </c>
    </row>
    <row r="11" spans="1:17" ht="21" customHeight="1">
      <c r="A11" s="19" t="s">
        <v>27</v>
      </c>
      <c r="B11" s="8"/>
      <c r="C11" s="9" t="s">
        <v>189</v>
      </c>
      <c r="D11" s="10" t="s">
        <v>192</v>
      </c>
      <c r="E11" s="10" t="s">
        <v>189</v>
      </c>
      <c r="F11" s="10" t="s">
        <v>192</v>
      </c>
      <c r="G11" s="10" t="s">
        <v>189</v>
      </c>
      <c r="H11" s="10" t="s">
        <v>192</v>
      </c>
      <c r="I11" s="10" t="s">
        <v>189</v>
      </c>
      <c r="J11" s="12" t="s">
        <v>196</v>
      </c>
      <c r="K11" s="18" t="s">
        <v>197</v>
      </c>
      <c r="M11">
        <f>SUM(WWFifteen50535811141720232629323538[[#This Row],[Mon]:[Sun]])/8</f>
        <v>0</v>
      </c>
      <c r="N11" t="e">
        <f>WWFifteen50535811141720232629323538[[#This Row],[Mileage]]-M11</f>
        <v>#VALUE!</v>
      </c>
    </row>
    <row r="12" spans="1:17" ht="21" customHeight="1">
      <c r="A12" s="15" t="s">
        <v>28</v>
      </c>
      <c r="B12" s="8" t="s">
        <v>12</v>
      </c>
      <c r="C12" s="9">
        <v>50</v>
      </c>
      <c r="D12" s="10" t="s">
        <v>13</v>
      </c>
      <c r="E12" s="10"/>
      <c r="F12" s="10"/>
      <c r="G12" s="10"/>
      <c r="H12" s="10"/>
      <c r="I12" s="11"/>
      <c r="J12" s="12" t="s">
        <v>201</v>
      </c>
      <c r="K12" s="13" t="s">
        <v>197</v>
      </c>
      <c r="M12">
        <f>SUM(WWFifteen50535811141720232629323538[[#This Row],[Mon]:[Sun]])/8</f>
        <v>6.25</v>
      </c>
      <c r="N12" t="e">
        <f>WWFifteen50535811141720232629323538[[#This Row],[Mileage]]-M12</f>
        <v>#VALUE!</v>
      </c>
    </row>
    <row r="13" spans="1:17" ht="21" customHeight="1">
      <c r="A13" s="15" t="s">
        <v>29</v>
      </c>
      <c r="B13" s="8"/>
      <c r="C13" s="9" t="s">
        <v>189</v>
      </c>
      <c r="D13" s="10" t="s">
        <v>192</v>
      </c>
      <c r="E13" s="10" t="s">
        <v>189</v>
      </c>
      <c r="F13" s="10" t="s">
        <v>192</v>
      </c>
      <c r="G13" s="10" t="s">
        <v>189</v>
      </c>
      <c r="H13" s="10" t="s">
        <v>192</v>
      </c>
      <c r="I13" s="10" t="s">
        <v>189</v>
      </c>
      <c r="J13" s="12" t="s">
        <v>196</v>
      </c>
      <c r="K13" s="18" t="s">
        <v>197</v>
      </c>
      <c r="M13">
        <f>SUM(WWFifteen50535811141720232629323538[[#This Row],[Mon]:[Sun]])/8</f>
        <v>0</v>
      </c>
      <c r="N13" t="e">
        <f>WWFifteen50535811141720232629323538[[#This Row],[Mileage]]-M13</f>
        <v>#VALUE!</v>
      </c>
    </row>
    <row r="14" spans="1:17" ht="21" customHeight="1">
      <c r="A14" s="20" t="s">
        <v>30</v>
      </c>
      <c r="B14" s="8" t="s">
        <v>161</v>
      </c>
      <c r="C14" s="9" t="s">
        <v>189</v>
      </c>
      <c r="D14" s="10" t="s">
        <v>192</v>
      </c>
      <c r="E14" s="10" t="s">
        <v>189</v>
      </c>
      <c r="F14" s="10" t="s">
        <v>192</v>
      </c>
      <c r="G14" s="10" t="s">
        <v>189</v>
      </c>
      <c r="H14" s="10" t="s">
        <v>192</v>
      </c>
      <c r="I14" s="10" t="s">
        <v>189</v>
      </c>
      <c r="J14" s="12" t="s">
        <v>196</v>
      </c>
      <c r="K14" s="18" t="s">
        <v>197</v>
      </c>
      <c r="M14">
        <f>SUM(WWFifteen50535811141720232629323538[[#This Row],[Mon]:[Sun]])/8</f>
        <v>0</v>
      </c>
      <c r="N14" t="e">
        <f>WWFifteen50535811141720232629323538[[#This Row],[Mileage]]-M14</f>
        <v>#VALUE!</v>
      </c>
    </row>
    <row r="15" spans="1:17" ht="21" customHeight="1">
      <c r="A15" s="20" t="s">
        <v>33</v>
      </c>
      <c r="B15" s="8" t="s">
        <v>20</v>
      </c>
      <c r="C15" s="9" t="s">
        <v>189</v>
      </c>
      <c r="D15" s="10" t="s">
        <v>192</v>
      </c>
      <c r="E15" s="10" t="s">
        <v>189</v>
      </c>
      <c r="F15" s="10" t="s">
        <v>192</v>
      </c>
      <c r="G15" s="10" t="s">
        <v>189</v>
      </c>
      <c r="H15" s="10" t="s">
        <v>192</v>
      </c>
      <c r="I15" s="10" t="s">
        <v>189</v>
      </c>
      <c r="J15" s="12" t="s">
        <v>196</v>
      </c>
      <c r="K15" s="13" t="s">
        <v>197</v>
      </c>
      <c r="M15">
        <f>SUM(WWFifteen50535811141720232629323538[[#This Row],[Mon]:[Sun]])/8</f>
        <v>0</v>
      </c>
      <c r="N15" t="e">
        <f>WWFifteen50535811141720232629323538[[#This Row],[Mileage]]-M15</f>
        <v>#VALUE!</v>
      </c>
    </row>
    <row r="16" spans="1:17" ht="21" customHeight="1">
      <c r="A16" s="16" t="s">
        <v>34</v>
      </c>
      <c r="B16" s="8" t="s">
        <v>12</v>
      </c>
      <c r="C16" s="9">
        <v>60</v>
      </c>
      <c r="D16" s="10" t="s">
        <v>13</v>
      </c>
      <c r="E16" s="10"/>
      <c r="F16" s="10"/>
      <c r="G16" s="10"/>
      <c r="H16" s="10"/>
      <c r="I16" s="11"/>
      <c r="J16" s="12" t="s">
        <v>201</v>
      </c>
      <c r="K16" s="13" t="s">
        <v>197</v>
      </c>
      <c r="M16">
        <f>SUM(WWFifteen50535811141720232629323538[[#This Row],[Mon]:[Sun]])/8</f>
        <v>7.5</v>
      </c>
      <c r="N16" t="e">
        <f>WWFifteen50535811141720232629323538[[#This Row],[Mileage]]-M16</f>
        <v>#VALUE!</v>
      </c>
    </row>
    <row r="17" spans="1:14" ht="21" customHeight="1">
      <c r="A17" s="20" t="s">
        <v>35</v>
      </c>
      <c r="B17" s="8"/>
      <c r="C17" s="9"/>
      <c r="D17" s="10"/>
      <c r="E17" s="10"/>
      <c r="F17" s="10"/>
      <c r="G17" s="10"/>
      <c r="H17" s="10" t="s">
        <v>189</v>
      </c>
      <c r="I17" s="11" t="s">
        <v>192</v>
      </c>
      <c r="J17" s="12" t="s">
        <v>200</v>
      </c>
      <c r="K17" s="13" t="s">
        <v>197</v>
      </c>
      <c r="M17">
        <f>SUM(WWFifteen50535811141720232629323538[[#This Row],[Mon]:[Sun]])/8</f>
        <v>0</v>
      </c>
      <c r="N17" t="e">
        <f>WWFifteen50535811141720232629323538[[#This Row],[Mileage]]-M17</f>
        <v>#VALUE!</v>
      </c>
    </row>
    <row r="18" spans="1:14" ht="21" customHeight="1">
      <c r="A18" s="7" t="s">
        <v>37</v>
      </c>
      <c r="B18" s="8" t="s">
        <v>12</v>
      </c>
      <c r="C18" s="9">
        <v>50</v>
      </c>
      <c r="D18" s="10" t="s">
        <v>13</v>
      </c>
      <c r="E18" s="10">
        <v>50</v>
      </c>
      <c r="F18" s="10" t="s">
        <v>18</v>
      </c>
      <c r="G18" s="10" t="s">
        <v>13</v>
      </c>
      <c r="H18" s="10">
        <v>50</v>
      </c>
      <c r="I18" s="11">
        <v>60</v>
      </c>
      <c r="J18" s="12">
        <v>45</v>
      </c>
      <c r="K18" s="13" t="s">
        <v>197</v>
      </c>
      <c r="M18">
        <f>SUM(WWFifteen50535811141720232629323538[[#This Row],[Mon]:[Sun]])/8</f>
        <v>26.25</v>
      </c>
      <c r="N18">
        <f>WWFifteen50535811141720232629323538[[#This Row],[Mileage]]-M18</f>
        <v>18.75</v>
      </c>
    </row>
    <row r="19" spans="1:14" ht="21" customHeight="1">
      <c r="A19" s="21" t="s">
        <v>38</v>
      </c>
      <c r="B19" s="8"/>
      <c r="C19" s="9" t="s">
        <v>189</v>
      </c>
      <c r="D19" s="10" t="s">
        <v>192</v>
      </c>
      <c r="E19" s="10" t="s">
        <v>189</v>
      </c>
      <c r="F19" s="10" t="s">
        <v>192</v>
      </c>
      <c r="G19" s="10" t="s">
        <v>189</v>
      </c>
      <c r="H19" s="10" t="s">
        <v>192</v>
      </c>
      <c r="I19" s="10" t="s">
        <v>189</v>
      </c>
      <c r="J19" s="12" t="s">
        <v>196</v>
      </c>
      <c r="K19" s="13" t="s">
        <v>197</v>
      </c>
      <c r="M19">
        <f>SUM(WWFifteen50535811141720232629323538[[#This Row],[Mon]:[Sun]])/8</f>
        <v>0</v>
      </c>
      <c r="N19" t="e">
        <f>WWFifteen50535811141720232629323538[[#This Row],[Mileage]]-M19</f>
        <v>#VALUE!</v>
      </c>
    </row>
    <row r="20" spans="1:14" ht="21" customHeight="1">
      <c r="A20" s="7" t="s">
        <v>39</v>
      </c>
      <c r="B20" s="8"/>
      <c r="C20" s="9" t="s">
        <v>189</v>
      </c>
      <c r="D20" s="10" t="s">
        <v>192</v>
      </c>
      <c r="E20" s="10" t="s">
        <v>189</v>
      </c>
      <c r="F20" s="10" t="s">
        <v>192</v>
      </c>
      <c r="G20" s="10" t="s">
        <v>189</v>
      </c>
      <c r="H20" s="10" t="s">
        <v>192</v>
      </c>
      <c r="I20" s="10" t="s">
        <v>189</v>
      </c>
      <c r="J20" s="12" t="s">
        <v>196</v>
      </c>
      <c r="K20" s="13" t="s">
        <v>197</v>
      </c>
      <c r="M20">
        <f>SUM(WWFifteen50535811141720232629323538[[#This Row],[Mon]:[Sun]])/8</f>
        <v>0</v>
      </c>
      <c r="N20" t="e">
        <f>WWFifteen50535811141720232629323538[[#This Row],[Mileage]]-M20</f>
        <v>#VALUE!</v>
      </c>
    </row>
    <row r="21" spans="1:14" ht="21" customHeight="1">
      <c r="A21" s="7" t="s">
        <v>40</v>
      </c>
      <c r="B21" s="22"/>
      <c r="C21" s="9" t="s">
        <v>189</v>
      </c>
      <c r="D21" s="10" t="s">
        <v>192</v>
      </c>
      <c r="E21" s="10" t="s">
        <v>189</v>
      </c>
      <c r="F21" s="10" t="s">
        <v>192</v>
      </c>
      <c r="G21" s="10" t="s">
        <v>189</v>
      </c>
      <c r="H21" s="10" t="s">
        <v>192</v>
      </c>
      <c r="I21" s="10" t="s">
        <v>189</v>
      </c>
      <c r="J21" s="12" t="s">
        <v>196</v>
      </c>
      <c r="K21" s="13" t="s">
        <v>197</v>
      </c>
      <c r="M21">
        <f>SUM(WWFifteen50535811141720232629323538[[#This Row],[Mon]:[Sun]])/8</f>
        <v>0</v>
      </c>
      <c r="N21" t="e">
        <f>WWFifteen50535811141720232629323538[[#This Row],[Mileage]]-M21</f>
        <v>#VALUE!</v>
      </c>
    </row>
    <row r="22" spans="1:14" ht="21" customHeight="1">
      <c r="A22" s="19" t="s">
        <v>41</v>
      </c>
      <c r="B22" s="23"/>
      <c r="C22" s="9" t="s">
        <v>189</v>
      </c>
      <c r="D22" s="10" t="s">
        <v>192</v>
      </c>
      <c r="E22" s="10" t="s">
        <v>189</v>
      </c>
      <c r="F22" s="10" t="s">
        <v>192</v>
      </c>
      <c r="G22" s="10" t="s">
        <v>189</v>
      </c>
      <c r="H22" s="10" t="s">
        <v>192</v>
      </c>
      <c r="I22" s="10" t="s">
        <v>189</v>
      </c>
      <c r="J22" s="12" t="s">
        <v>196</v>
      </c>
      <c r="K22" s="13" t="s">
        <v>197</v>
      </c>
      <c r="M22">
        <f>SUM(WWFifteen50535811141720232629323538[[#This Row],[Mon]:[Sun]])/8</f>
        <v>0</v>
      </c>
      <c r="N22" t="e">
        <f>WWFifteen50535811141720232629323538[[#This Row],[Mileage]]-M22</f>
        <v>#VALUE!</v>
      </c>
    </row>
    <row r="23" spans="1:14" ht="21" customHeight="1">
      <c r="A23" s="21" t="s">
        <v>42</v>
      </c>
      <c r="B23" s="8"/>
      <c r="C23" s="9" t="s">
        <v>189</v>
      </c>
      <c r="D23" s="10" t="s">
        <v>192</v>
      </c>
      <c r="E23" s="10" t="s">
        <v>189</v>
      </c>
      <c r="F23" s="10" t="s">
        <v>192</v>
      </c>
      <c r="G23" s="10" t="s">
        <v>189</v>
      </c>
      <c r="H23" s="10" t="s">
        <v>192</v>
      </c>
      <c r="I23" s="10" t="s">
        <v>189</v>
      </c>
      <c r="J23" s="12" t="s">
        <v>196</v>
      </c>
      <c r="K23" s="13" t="s">
        <v>197</v>
      </c>
      <c r="M23">
        <f>SUM(WWFifteen50535811141720232629323538[[#This Row],[Mon]:[Sun]])/8</f>
        <v>0</v>
      </c>
      <c r="N23" t="e">
        <f>WWFifteen50535811141720232629323538[[#This Row],[Mileage]]-M23</f>
        <v>#VALUE!</v>
      </c>
    </row>
    <row r="24" spans="1:14" ht="21" customHeight="1">
      <c r="A24" s="7" t="s">
        <v>43</v>
      </c>
      <c r="B24" s="8">
        <v>3</v>
      </c>
      <c r="C24" s="9" t="s">
        <v>189</v>
      </c>
      <c r="D24" s="10" t="s">
        <v>192</v>
      </c>
      <c r="E24" s="10" t="s">
        <v>189</v>
      </c>
      <c r="F24" s="10" t="s">
        <v>192</v>
      </c>
      <c r="G24" s="10" t="s">
        <v>189</v>
      </c>
      <c r="H24" s="10" t="s">
        <v>192</v>
      </c>
      <c r="I24" s="10" t="s">
        <v>189</v>
      </c>
      <c r="J24" s="12" t="s">
        <v>196</v>
      </c>
      <c r="K24" s="13" t="s">
        <v>197</v>
      </c>
      <c r="M24">
        <f>SUM(WWFifteen50535811141720232629323538[[#This Row],[Mon]:[Sun]])/8</f>
        <v>0</v>
      </c>
      <c r="N24" t="e">
        <f>WWFifteen50535811141720232629323538[[#This Row],[Mileage]]-M24</f>
        <v>#VALUE!</v>
      </c>
    </row>
    <row r="25" spans="1:14" ht="21" customHeight="1" thickBot="1">
      <c r="A25" s="24" t="s">
        <v>45</v>
      </c>
      <c r="B25" s="25"/>
      <c r="C25" s="9" t="s">
        <v>189</v>
      </c>
      <c r="D25" s="10" t="s">
        <v>192</v>
      </c>
      <c r="E25" s="10" t="s">
        <v>189</v>
      </c>
      <c r="F25" s="10" t="s">
        <v>192</v>
      </c>
      <c r="G25" s="10" t="s">
        <v>189</v>
      </c>
      <c r="H25" s="10" t="s">
        <v>192</v>
      </c>
      <c r="I25" s="10" t="s">
        <v>189</v>
      </c>
      <c r="J25" s="12" t="s">
        <v>196</v>
      </c>
      <c r="K25" s="13" t="s">
        <v>197</v>
      </c>
      <c r="M25">
        <f>SUM(WWFifteen50535811141720232629323538[[#This Row],[Mon]:[Sun]])/8</f>
        <v>0</v>
      </c>
      <c r="N25" t="e">
        <f>WWFifteen50535811141720232629323538[[#This Row],[Mileage]]-M25</f>
        <v>#VALUE!</v>
      </c>
    </row>
    <row r="26" spans="1:14" ht="39.6" customHeight="1" thickBot="1">
      <c r="A26" s="105" t="s">
        <v>202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199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47</v>
      </c>
      <c r="B28" s="8"/>
      <c r="C28" s="9" t="s">
        <v>191</v>
      </c>
      <c r="D28" s="10" t="s">
        <v>192</v>
      </c>
      <c r="E28" s="10" t="s">
        <v>191</v>
      </c>
      <c r="F28" s="10" t="s">
        <v>192</v>
      </c>
      <c r="G28" s="10" t="s">
        <v>191</v>
      </c>
      <c r="H28" s="10" t="s">
        <v>192</v>
      </c>
      <c r="I28" s="11" t="s">
        <v>191</v>
      </c>
      <c r="J28" s="30" t="s">
        <v>196</v>
      </c>
      <c r="K28" s="13" t="s">
        <v>197</v>
      </c>
      <c r="M28">
        <f>SUM(MWFifteenA51546912151821242730333639[[#This Row],[Mon]:[Sun]])/7</f>
        <v>0</v>
      </c>
      <c r="N28" t="e">
        <f>MWFifteenA51546912151821242730333639[[#This Row],[Mileage]]-M28</f>
        <v>#VALUE!</v>
      </c>
    </row>
    <row r="29" spans="1:14" ht="21" customHeight="1">
      <c r="A29" s="7" t="s">
        <v>48</v>
      </c>
      <c r="B29" s="11"/>
      <c r="C29" s="9" t="s">
        <v>191</v>
      </c>
      <c r="D29" s="10" t="s">
        <v>192</v>
      </c>
      <c r="E29" s="10" t="s">
        <v>191</v>
      </c>
      <c r="F29" s="10" t="s">
        <v>192</v>
      </c>
      <c r="G29" s="10" t="s">
        <v>191</v>
      </c>
      <c r="H29" s="10" t="s">
        <v>192</v>
      </c>
      <c r="I29" s="11" t="s">
        <v>191</v>
      </c>
      <c r="J29" s="12" t="s">
        <v>196</v>
      </c>
      <c r="K29" s="13" t="s">
        <v>197</v>
      </c>
      <c r="M29">
        <f>SUM(MWFifteenA51546912151821242730333639[[#This Row],[Mon]:[Sun]])/7</f>
        <v>0</v>
      </c>
      <c r="N29" t="e">
        <f>MWFifteenA51546912151821242730333639[[#This Row],[Mileage]]-M29</f>
        <v>#VALUE!</v>
      </c>
    </row>
    <row r="30" spans="1:14" ht="21" customHeight="1">
      <c r="A30" s="21" t="s">
        <v>49</v>
      </c>
      <c r="B30" s="8"/>
      <c r="C30" s="9" t="s">
        <v>191</v>
      </c>
      <c r="D30" s="10" t="s">
        <v>192</v>
      </c>
      <c r="E30" s="10" t="s">
        <v>191</v>
      </c>
      <c r="F30" s="10" t="s">
        <v>192</v>
      </c>
      <c r="G30" s="10" t="s">
        <v>191</v>
      </c>
      <c r="H30" s="10" t="s">
        <v>192</v>
      </c>
      <c r="I30" s="11" t="s">
        <v>191</v>
      </c>
      <c r="J30" s="12" t="s">
        <v>196</v>
      </c>
      <c r="K30" s="13" t="s">
        <v>197</v>
      </c>
      <c r="M30">
        <f>SUM(MWFifteenA51546912151821242730333639[[#This Row],[Mon]:[Sun]])/7</f>
        <v>0</v>
      </c>
      <c r="N30" t="e">
        <f>MWFifteenA51546912151821242730333639[[#This Row],[Mileage]]-M30</f>
        <v>#VALUE!</v>
      </c>
    </row>
    <row r="31" spans="1:14" ht="21" customHeight="1">
      <c r="A31" s="7" t="s">
        <v>50</v>
      </c>
      <c r="B31" s="8"/>
      <c r="C31" s="9" t="s">
        <v>191</v>
      </c>
      <c r="D31" s="10" t="s">
        <v>192</v>
      </c>
      <c r="E31" s="10" t="s">
        <v>191</v>
      </c>
      <c r="F31" s="10" t="s">
        <v>192</v>
      </c>
      <c r="G31" s="10" t="s">
        <v>191</v>
      </c>
      <c r="H31" s="10" t="s">
        <v>192</v>
      </c>
      <c r="I31" s="11" t="s">
        <v>191</v>
      </c>
      <c r="J31" s="12" t="s">
        <v>196</v>
      </c>
      <c r="K31" s="13" t="s">
        <v>197</v>
      </c>
      <c r="M31">
        <f>SUM(MWFifteenA51546912151821242730333639[[#This Row],[Mon]:[Sun]])/7</f>
        <v>0</v>
      </c>
      <c r="N31" t="e">
        <f>MWFifteenA51546912151821242730333639[[#This Row],[Mileage]]-M31</f>
        <v>#VALUE!</v>
      </c>
    </row>
    <row r="32" spans="1:14" ht="21" customHeight="1">
      <c r="A32" s="7" t="s">
        <v>51</v>
      </c>
      <c r="B32" s="8"/>
      <c r="C32" s="9">
        <v>50</v>
      </c>
      <c r="D32" s="10" t="s">
        <v>13</v>
      </c>
      <c r="E32" s="10">
        <v>55</v>
      </c>
      <c r="F32" s="10">
        <v>30</v>
      </c>
      <c r="G32" s="10" t="s">
        <v>13</v>
      </c>
      <c r="H32" s="10">
        <v>50</v>
      </c>
      <c r="I32" s="11">
        <v>80</v>
      </c>
      <c r="J32" s="12">
        <v>55</v>
      </c>
      <c r="K32" s="18" t="s">
        <v>197</v>
      </c>
      <c r="M32">
        <f>SUM(MWFifteenA51546912151821242730333639[[#This Row],[Mon]:[Sun]])/7</f>
        <v>37.857142857142854</v>
      </c>
      <c r="N32">
        <f>MWFifteenA51546912151821242730333639[[#This Row],[Mileage]]-M32</f>
        <v>17.142857142857146</v>
      </c>
    </row>
    <row r="33" spans="1:14" ht="21" customHeight="1">
      <c r="A33" s="21" t="s">
        <v>52</v>
      </c>
      <c r="B33" s="8"/>
      <c r="C33" s="9" t="s">
        <v>191</v>
      </c>
      <c r="D33" s="10" t="s">
        <v>192</v>
      </c>
      <c r="E33" s="10" t="s">
        <v>191</v>
      </c>
      <c r="F33" s="10" t="s">
        <v>192</v>
      </c>
      <c r="G33" s="10" t="s">
        <v>191</v>
      </c>
      <c r="H33" s="10" t="s">
        <v>192</v>
      </c>
      <c r="I33" s="11" t="s">
        <v>191</v>
      </c>
      <c r="J33" s="12" t="s">
        <v>196</v>
      </c>
      <c r="K33" s="18" t="s">
        <v>197</v>
      </c>
      <c r="M33">
        <f>SUM(MWFifteenA51546912151821242730333639[[#This Row],[Mon]:[Sun]])/7</f>
        <v>0</v>
      </c>
      <c r="N33" t="e">
        <f>MWFifteenA51546912151821242730333639[[#This Row],[Mileage]]-M33</f>
        <v>#VALUE!</v>
      </c>
    </row>
    <row r="34" spans="1:14" ht="21" customHeight="1">
      <c r="A34" s="7" t="s">
        <v>54</v>
      </c>
      <c r="B34" s="8"/>
      <c r="C34" s="9" t="s">
        <v>191</v>
      </c>
      <c r="D34" s="10" t="s">
        <v>192</v>
      </c>
      <c r="E34" s="10" t="s">
        <v>191</v>
      </c>
      <c r="F34" s="10" t="s">
        <v>192</v>
      </c>
      <c r="G34" s="10" t="s">
        <v>191</v>
      </c>
      <c r="H34" s="10" t="s">
        <v>192</v>
      </c>
      <c r="I34" s="11" t="s">
        <v>191</v>
      </c>
      <c r="J34" s="12" t="s">
        <v>196</v>
      </c>
      <c r="K34" s="18" t="s">
        <v>197</v>
      </c>
      <c r="M34">
        <f>SUM(MWFifteenA51546912151821242730333639[[#This Row],[Mon]:[Sun]])/7</f>
        <v>0</v>
      </c>
      <c r="N34" t="e">
        <f>MWFifteenA51546912151821242730333639[[#This Row],[Mileage]]-M34</f>
        <v>#VALUE!</v>
      </c>
    </row>
    <row r="35" spans="1:14" ht="21" customHeight="1">
      <c r="A35" s="21" t="s">
        <v>55</v>
      </c>
      <c r="B35" s="8"/>
      <c r="C35" s="9">
        <v>50</v>
      </c>
      <c r="D35" s="10" t="s">
        <v>13</v>
      </c>
      <c r="E35" s="10">
        <v>50</v>
      </c>
      <c r="F35" s="10">
        <v>30</v>
      </c>
      <c r="G35" s="10" t="s">
        <v>13</v>
      </c>
      <c r="H35" s="10">
        <v>50</v>
      </c>
      <c r="I35" s="11">
        <v>50</v>
      </c>
      <c r="J35" s="12">
        <v>50</v>
      </c>
      <c r="K35" s="13" t="s">
        <v>197</v>
      </c>
      <c r="M35">
        <f>SUM(MWFifteenA51546912151821242730333639[[#This Row],[Mon]:[Sun]])/7</f>
        <v>32.857142857142854</v>
      </c>
      <c r="N35">
        <f>MWFifteenA51546912151821242730333639[[#This Row],[Mileage]]-M35</f>
        <v>17.142857142857146</v>
      </c>
    </row>
    <row r="36" spans="1:14" ht="21" customHeight="1">
      <c r="A36" s="7" t="s">
        <v>56</v>
      </c>
      <c r="B36" s="8"/>
      <c r="C36" s="9" t="s">
        <v>191</v>
      </c>
      <c r="D36" s="10" t="s">
        <v>192</v>
      </c>
      <c r="E36" s="10" t="s">
        <v>191</v>
      </c>
      <c r="F36" s="10" t="s">
        <v>192</v>
      </c>
      <c r="G36" s="10" t="s">
        <v>191</v>
      </c>
      <c r="H36" s="10" t="s">
        <v>192</v>
      </c>
      <c r="I36" s="11" t="s">
        <v>191</v>
      </c>
      <c r="J36" s="12" t="s">
        <v>196</v>
      </c>
      <c r="K36" s="13" t="s">
        <v>197</v>
      </c>
      <c r="M36">
        <f>SUM(MWFifteenA51546912151821242730333639[[#This Row],[Mon]:[Sun]])/7</f>
        <v>0</v>
      </c>
      <c r="N36" t="e">
        <f>MWFifteenA51546912151821242730333639[[#This Row],[Mileage]]-M36</f>
        <v>#VALUE!</v>
      </c>
    </row>
    <row r="37" spans="1:14" ht="21" customHeight="1">
      <c r="A37" s="14" t="s">
        <v>57</v>
      </c>
      <c r="B37" s="8"/>
      <c r="C37" s="9"/>
      <c r="D37" s="10"/>
      <c r="E37" s="10"/>
      <c r="F37" s="10"/>
      <c r="G37" s="10"/>
      <c r="H37" s="10" t="s">
        <v>191</v>
      </c>
      <c r="I37" s="11" t="s">
        <v>192</v>
      </c>
      <c r="J37" s="12" t="s">
        <v>200</v>
      </c>
      <c r="K37" s="13" t="s">
        <v>197</v>
      </c>
      <c r="M37">
        <f>SUM(MWFifteenA51546912151821242730333639[[#This Row],[Mon]:[Sun]])/7</f>
        <v>0</v>
      </c>
      <c r="N37" t="e">
        <f>MWFifteenA51546912151821242730333639[[#This Row],[Mileage]]-M37</f>
        <v>#VALUE!</v>
      </c>
    </row>
    <row r="38" spans="1:14" ht="21" customHeight="1">
      <c r="A38" s="7" t="s">
        <v>58</v>
      </c>
      <c r="B38" s="8">
        <v>2</v>
      </c>
      <c r="C38" s="9" t="s">
        <v>191</v>
      </c>
      <c r="D38" s="10" t="s">
        <v>192</v>
      </c>
      <c r="E38" s="10" t="s">
        <v>191</v>
      </c>
      <c r="F38" s="10" t="s">
        <v>192</v>
      </c>
      <c r="G38" s="10" t="s">
        <v>191</v>
      </c>
      <c r="H38" s="10" t="s">
        <v>192</v>
      </c>
      <c r="I38" s="11" t="s">
        <v>191</v>
      </c>
      <c r="J38" s="12" t="s">
        <v>196</v>
      </c>
      <c r="K38" s="13" t="s">
        <v>197</v>
      </c>
      <c r="M38">
        <f>SUM(MWFifteenA51546912151821242730333639[[#This Row],[Mon]:[Sun]])/7</f>
        <v>0</v>
      </c>
      <c r="N38" t="e">
        <f>MWFifteenA51546912151821242730333639[[#This Row],[Mileage]]-M38</f>
        <v>#VALUE!</v>
      </c>
    </row>
    <row r="39" spans="1:14" ht="21" customHeight="1">
      <c r="A39" s="31" t="s">
        <v>60</v>
      </c>
      <c r="B39" s="8" t="s">
        <v>20</v>
      </c>
      <c r="C39" s="9" t="s">
        <v>191</v>
      </c>
      <c r="D39" s="10" t="s">
        <v>192</v>
      </c>
      <c r="E39" s="10" t="s">
        <v>191</v>
      </c>
      <c r="F39" s="10" t="s">
        <v>192</v>
      </c>
      <c r="G39" s="10" t="s">
        <v>191</v>
      </c>
      <c r="H39" s="10" t="s">
        <v>192</v>
      </c>
      <c r="I39" s="11" t="s">
        <v>191</v>
      </c>
      <c r="J39" s="12" t="s">
        <v>196</v>
      </c>
      <c r="K39" s="13" t="s">
        <v>197</v>
      </c>
      <c r="M39">
        <f>SUM(MWFifteenA51546912151821242730333639[[#This Row],[Mon]:[Sun]])/7</f>
        <v>0</v>
      </c>
      <c r="N39" t="e">
        <f>MWFifteenA51546912151821242730333639[[#This Row],[Mileage]]-M39</f>
        <v>#VALUE!</v>
      </c>
    </row>
    <row r="40" spans="1:14" ht="21" customHeight="1">
      <c r="A40" s="32" t="s">
        <v>61</v>
      </c>
      <c r="B40" s="33"/>
      <c r="C40" s="9">
        <v>90</v>
      </c>
      <c r="D40" s="10" t="s">
        <v>13</v>
      </c>
      <c r="E40" s="10">
        <v>80</v>
      </c>
      <c r="F40" s="10">
        <v>80</v>
      </c>
      <c r="G40" s="10">
        <v>30</v>
      </c>
      <c r="H40" s="10" t="s">
        <v>13</v>
      </c>
      <c r="I40" s="11">
        <v>90</v>
      </c>
      <c r="J40" s="12">
        <v>70</v>
      </c>
      <c r="K40" s="13" t="s">
        <v>197</v>
      </c>
      <c r="M40">
        <f>SUM(MWFifteenA51546912151821242730333639[[#This Row],[Mon]:[Sun]])/7</f>
        <v>52.857142857142854</v>
      </c>
      <c r="N40">
        <f>MWFifteenA51546912151821242730333639[[#This Row],[Mileage]]-M40</f>
        <v>17.142857142857146</v>
      </c>
    </row>
    <row r="41" spans="1:14" ht="21" customHeight="1">
      <c r="A41" s="34" t="s">
        <v>63</v>
      </c>
      <c r="B41" s="11" t="s">
        <v>20</v>
      </c>
      <c r="C41" s="9">
        <v>50</v>
      </c>
      <c r="D41" s="10" t="s">
        <v>13</v>
      </c>
      <c r="E41" s="10">
        <v>55</v>
      </c>
      <c r="F41" s="10">
        <v>30</v>
      </c>
      <c r="G41" s="10" t="s">
        <v>13</v>
      </c>
      <c r="H41" s="10">
        <v>50</v>
      </c>
      <c r="I41" s="11">
        <v>80</v>
      </c>
      <c r="J41" s="12">
        <v>55</v>
      </c>
      <c r="K41" s="13" t="s">
        <v>197</v>
      </c>
      <c r="M41">
        <f>SUM(MWFifteenA51546912151821242730333639[[#This Row],[Mon]:[Sun]])/7</f>
        <v>37.857142857142854</v>
      </c>
      <c r="N41">
        <f>MWFifteenA51546912151821242730333639[[#This Row],[Mileage]]-M41</f>
        <v>17.142857142857146</v>
      </c>
    </row>
    <row r="42" spans="1:14" ht="21" customHeight="1">
      <c r="A42" s="7" t="s">
        <v>64</v>
      </c>
      <c r="B42" s="11"/>
      <c r="C42" s="9">
        <v>60</v>
      </c>
      <c r="D42" s="10">
        <v>50</v>
      </c>
      <c r="E42" s="10">
        <v>55</v>
      </c>
      <c r="F42" s="10">
        <v>30</v>
      </c>
      <c r="G42" s="10">
        <v>60</v>
      </c>
      <c r="H42" s="10">
        <v>60</v>
      </c>
      <c r="I42" s="11">
        <v>70</v>
      </c>
      <c r="J42" s="12">
        <v>55</v>
      </c>
      <c r="K42" s="13" t="s">
        <v>197</v>
      </c>
      <c r="L42" t="s">
        <v>12</v>
      </c>
      <c r="M42">
        <f>SUM(MWFifteenA51546912151821242730333639[[#This Row],[Mon]:[Sun]])/7</f>
        <v>55</v>
      </c>
      <c r="N42">
        <f>MWFifteenA51546912151821242730333639[[#This Row],[Mileage]]-M42</f>
        <v>0</v>
      </c>
    </row>
    <row r="43" spans="1:14" ht="21" customHeight="1">
      <c r="A43" s="16" t="s">
        <v>65</v>
      </c>
      <c r="B43" s="11"/>
      <c r="C43" s="9"/>
      <c r="D43" s="10"/>
      <c r="E43" s="10"/>
      <c r="F43" s="10"/>
      <c r="G43" s="10"/>
      <c r="H43" s="10" t="s">
        <v>191</v>
      </c>
      <c r="I43" s="11" t="s">
        <v>192</v>
      </c>
      <c r="J43" s="12" t="s">
        <v>200</v>
      </c>
      <c r="K43" s="13" t="s">
        <v>197</v>
      </c>
      <c r="M43">
        <f>SUM(MWFifteenA51546912151821242730333639[[#This Row],[Mon]:[Sun]])/7</f>
        <v>0</v>
      </c>
      <c r="N43" t="e">
        <f>MWFifteenA51546912151821242730333639[[#This Row],[Mileage]]-M43</f>
        <v>#VALUE!</v>
      </c>
    </row>
    <row r="44" spans="1:14" ht="21" customHeight="1">
      <c r="A44" s="7" t="s">
        <v>187</v>
      </c>
      <c r="B44" s="11"/>
      <c r="C44" s="9">
        <v>60</v>
      </c>
      <c r="D44" s="10">
        <v>60</v>
      </c>
      <c r="E44" s="10">
        <v>65</v>
      </c>
      <c r="F44" s="10">
        <v>60</v>
      </c>
      <c r="G44" s="10">
        <v>60</v>
      </c>
      <c r="H44" s="10">
        <v>60</v>
      </c>
      <c r="I44" s="11">
        <v>90</v>
      </c>
      <c r="J44" s="12">
        <v>65</v>
      </c>
      <c r="K44" s="13" t="s">
        <v>197</v>
      </c>
      <c r="M44">
        <f>SUM(MWFifteenA51546912151821242730333639[[#This Row],[Mon]:[Sun]])/7</f>
        <v>65</v>
      </c>
      <c r="N44">
        <f>MWFifteenA51546912151821242730333639[[#This Row],[Mileage]]-M44</f>
        <v>0</v>
      </c>
    </row>
    <row r="45" spans="1:14" ht="21" customHeight="1">
      <c r="A45" s="15" t="s">
        <v>66</v>
      </c>
      <c r="B45" s="11"/>
      <c r="C45" s="9">
        <v>60</v>
      </c>
      <c r="D45" s="10">
        <v>60</v>
      </c>
      <c r="E45" s="10">
        <v>65</v>
      </c>
      <c r="F45" s="10">
        <v>60</v>
      </c>
      <c r="G45" s="10">
        <v>60</v>
      </c>
      <c r="H45" s="10">
        <v>60</v>
      </c>
      <c r="I45" s="11">
        <v>90</v>
      </c>
      <c r="J45" s="12">
        <v>65</v>
      </c>
      <c r="K45" s="13" t="s">
        <v>197</v>
      </c>
      <c r="M45">
        <f>SUM(MWFifteenA51546912151821242730333639[[#This Row],[Mon]:[Sun]])/7</f>
        <v>65</v>
      </c>
      <c r="N45">
        <f>MWFifteenA51546912151821242730333639[[#This Row],[Mileage]]-M45</f>
        <v>0</v>
      </c>
    </row>
    <row r="46" spans="1:14" ht="21" customHeight="1">
      <c r="A46" s="7" t="s">
        <v>67</v>
      </c>
      <c r="B46" s="11"/>
      <c r="C46" s="9">
        <v>60</v>
      </c>
      <c r="D46" s="10">
        <v>50</v>
      </c>
      <c r="E46" s="10">
        <v>55</v>
      </c>
      <c r="F46" s="10">
        <v>30</v>
      </c>
      <c r="G46" s="10">
        <v>60</v>
      </c>
      <c r="H46" s="10">
        <v>60</v>
      </c>
      <c r="I46" s="11">
        <v>70</v>
      </c>
      <c r="J46" s="12">
        <v>55</v>
      </c>
      <c r="K46" s="13" t="s">
        <v>197</v>
      </c>
      <c r="L46" t="s">
        <v>12</v>
      </c>
      <c r="M46">
        <f>SUM(MWFifteenA51546912151821242730333639[[#This Row],[Mon]:[Sun]])/7</f>
        <v>55</v>
      </c>
      <c r="N46">
        <f>MWFifteenA51546912151821242730333639[[#This Row],[Mileage]]-M46</f>
        <v>0</v>
      </c>
    </row>
    <row r="47" spans="1:14" ht="21" customHeight="1">
      <c r="A47" s="7" t="s">
        <v>68</v>
      </c>
      <c r="B47" s="11"/>
      <c r="C47" s="9">
        <v>50</v>
      </c>
      <c r="D47" s="10" t="s">
        <v>13</v>
      </c>
      <c r="E47" s="10">
        <v>50</v>
      </c>
      <c r="F47" s="10">
        <v>30</v>
      </c>
      <c r="G47" s="10" t="s">
        <v>13</v>
      </c>
      <c r="H47" s="10">
        <v>50</v>
      </c>
      <c r="I47" s="11">
        <v>50</v>
      </c>
      <c r="J47" s="12">
        <v>50</v>
      </c>
      <c r="K47" s="13" t="s">
        <v>197</v>
      </c>
      <c r="M47">
        <f>SUM(MWFifteenA51546912151821242730333639[[#This Row],[Mon]:[Sun]])/7</f>
        <v>32.857142857142854</v>
      </c>
      <c r="N47">
        <f>MWFifteenA51546912151821242730333639[[#This Row],[Mileage]]-M47</f>
        <v>17.142857142857146</v>
      </c>
    </row>
    <row r="48" spans="1:14" ht="21" customHeight="1">
      <c r="A48" s="7" t="s">
        <v>69</v>
      </c>
      <c r="B48" s="11"/>
      <c r="C48" s="9" t="s">
        <v>191</v>
      </c>
      <c r="D48" s="10" t="s">
        <v>192</v>
      </c>
      <c r="E48" s="10" t="s">
        <v>191</v>
      </c>
      <c r="F48" s="10" t="s">
        <v>192</v>
      </c>
      <c r="G48" s="10" t="s">
        <v>191</v>
      </c>
      <c r="H48" s="10" t="s">
        <v>192</v>
      </c>
      <c r="I48" s="11" t="s">
        <v>191</v>
      </c>
      <c r="J48" s="12" t="s">
        <v>196</v>
      </c>
      <c r="K48" s="13" t="s">
        <v>197</v>
      </c>
      <c r="M48">
        <f>SUM(MWFifteenA51546912151821242730333639[[#This Row],[Mon]:[Sun]])/7</f>
        <v>0</v>
      </c>
      <c r="N48" t="e">
        <f>MWFifteenA51546912151821242730333639[[#This Row],[Mileage]]-M48</f>
        <v>#VALUE!</v>
      </c>
    </row>
    <row r="49" spans="1:14" ht="21" customHeight="1">
      <c r="A49" s="7" t="s">
        <v>70</v>
      </c>
      <c r="B49" s="11">
        <v>1</v>
      </c>
      <c r="C49" s="9" t="s">
        <v>191</v>
      </c>
      <c r="D49" s="10" t="s">
        <v>192</v>
      </c>
      <c r="E49" s="10" t="s">
        <v>191</v>
      </c>
      <c r="F49" s="10" t="s">
        <v>192</v>
      </c>
      <c r="G49" s="10" t="s">
        <v>191</v>
      </c>
      <c r="H49" s="10" t="s">
        <v>192</v>
      </c>
      <c r="I49" s="11" t="s">
        <v>191</v>
      </c>
      <c r="J49" s="12" t="s">
        <v>196</v>
      </c>
      <c r="K49" s="13" t="s">
        <v>197</v>
      </c>
      <c r="M49">
        <f>SUM(MWFifteenA51546912151821242730333639[[#This Row],[Mon]:[Sun]])/7</f>
        <v>0</v>
      </c>
      <c r="N49" t="e">
        <f>MWFifteenA51546912151821242730333639[[#This Row],[Mileage]]-M49</f>
        <v>#VALUE!</v>
      </c>
    </row>
    <row r="50" spans="1:14" ht="21" customHeight="1">
      <c r="A50" s="16" t="s">
        <v>71</v>
      </c>
      <c r="B50" s="11"/>
      <c r="C50" s="9" t="s">
        <v>191</v>
      </c>
      <c r="D50" s="10" t="s">
        <v>192</v>
      </c>
      <c r="E50" s="10" t="s">
        <v>191</v>
      </c>
      <c r="F50" s="10" t="s">
        <v>192</v>
      </c>
      <c r="G50" s="10" t="s">
        <v>191</v>
      </c>
      <c r="H50" s="10" t="s">
        <v>192</v>
      </c>
      <c r="I50" s="11" t="s">
        <v>191</v>
      </c>
      <c r="J50" s="12" t="s">
        <v>196</v>
      </c>
      <c r="K50" s="13" t="s">
        <v>197</v>
      </c>
      <c r="M50">
        <f>SUM(MWFifteenA51546912151821242730333639[[#This Row],[Mon]:[Sun]])/7</f>
        <v>0</v>
      </c>
      <c r="N50" t="e">
        <f>MWFifteenA51546912151821242730333639[[#This Row],[Mileage]]-M50</f>
        <v>#VALUE!</v>
      </c>
    </row>
    <row r="51" spans="1:14" ht="21" customHeight="1">
      <c r="A51" s="7" t="s">
        <v>72</v>
      </c>
      <c r="B51" s="8">
        <v>1</v>
      </c>
      <c r="C51" s="9" t="s">
        <v>191</v>
      </c>
      <c r="D51" s="10" t="s">
        <v>192</v>
      </c>
      <c r="E51" s="10" t="s">
        <v>191</v>
      </c>
      <c r="F51" s="10" t="s">
        <v>192</v>
      </c>
      <c r="G51" s="10" t="s">
        <v>191</v>
      </c>
      <c r="H51" s="10" t="s">
        <v>192</v>
      </c>
      <c r="I51" s="11" t="s">
        <v>191</v>
      </c>
      <c r="J51" s="12" t="s">
        <v>196</v>
      </c>
      <c r="K51" s="13" t="s">
        <v>197</v>
      </c>
      <c r="M51">
        <f>SUM(MWFifteenA51546912151821242730333639[[#This Row],[Mon]:[Sun]])/7</f>
        <v>0</v>
      </c>
      <c r="N51" t="e">
        <f>MWFifteenA51546912151821242730333639[[#This Row],[Mileage]]-M51</f>
        <v>#VALUE!</v>
      </c>
    </row>
    <row r="52" spans="1:14" ht="21" customHeight="1" thickBot="1">
      <c r="A52" s="15" t="s">
        <v>73</v>
      </c>
      <c r="B52" s="8"/>
      <c r="C52" s="9">
        <v>50</v>
      </c>
      <c r="D52" s="10" t="s">
        <v>13</v>
      </c>
      <c r="E52" s="10">
        <v>55</v>
      </c>
      <c r="F52" s="10">
        <v>30</v>
      </c>
      <c r="G52" s="10" t="s">
        <v>13</v>
      </c>
      <c r="H52" s="10">
        <v>50</v>
      </c>
      <c r="I52" s="11">
        <v>80</v>
      </c>
      <c r="J52" s="12">
        <v>55</v>
      </c>
      <c r="K52" s="13" t="s">
        <v>197</v>
      </c>
      <c r="M52">
        <f>SUM(MWFifteenA51546912151821242730333639[[#This Row],[Mon]:[Sun]])/7</f>
        <v>37.857142857142854</v>
      </c>
      <c r="N52">
        <f>MWFifteenA51546912151821242730333639[[#This Row],[Mileage]]-M52</f>
        <v>17.142857142857146</v>
      </c>
    </row>
    <row r="53" spans="1:14" ht="36" customHeight="1" thickBot="1">
      <c r="A53" s="105" t="s">
        <v>202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199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18.600000000000001" customHeight="1">
      <c r="A55" s="7" t="s">
        <v>74</v>
      </c>
      <c r="B55" s="8"/>
      <c r="C55" s="9" t="s">
        <v>191</v>
      </c>
      <c r="D55" s="10" t="s">
        <v>192</v>
      </c>
      <c r="E55" s="10" t="s">
        <v>191</v>
      </c>
      <c r="F55" s="10" t="s">
        <v>192</v>
      </c>
      <c r="G55" s="10" t="s">
        <v>191</v>
      </c>
      <c r="H55" s="10" t="s">
        <v>192</v>
      </c>
      <c r="I55" s="11" t="s">
        <v>191</v>
      </c>
      <c r="J55" s="12" t="s">
        <v>196</v>
      </c>
      <c r="K55" s="13" t="s">
        <v>197</v>
      </c>
      <c r="M55" t="e" cm="1">
        <f t="array" ref="M55">SUM(MWFifteenB525571013161922252831343740[[#This Row],[Mon]:[Sun]]/7)</f>
        <v>#VALUE!</v>
      </c>
      <c r="N55" t="e">
        <f>MWFifteenB525571013161922252831343740[[#This Row],[Mileage]]-M55</f>
        <v>#VALUE!</v>
      </c>
    </row>
    <row r="56" spans="1:14" ht="20.100000000000001" customHeight="1">
      <c r="A56" s="16" t="s">
        <v>75</v>
      </c>
      <c r="B56" s="8"/>
      <c r="C56" s="9">
        <v>60</v>
      </c>
      <c r="D56" s="10">
        <v>50</v>
      </c>
      <c r="E56" s="10">
        <v>55</v>
      </c>
      <c r="F56" s="10">
        <v>30</v>
      </c>
      <c r="G56" s="10">
        <v>60</v>
      </c>
      <c r="H56" s="10">
        <v>60</v>
      </c>
      <c r="I56" s="11">
        <v>70</v>
      </c>
      <c r="J56" s="12">
        <v>55</v>
      </c>
      <c r="K56" s="13" t="s">
        <v>197</v>
      </c>
      <c r="M56" cm="1">
        <f t="array" ref="M56">SUM(MWFifteenB525571013161922252831343740[[#This Row],[Mon]:[Sun]]/7)</f>
        <v>55</v>
      </c>
      <c r="N56">
        <f>MWFifteenB525571013161922252831343740[[#This Row],[Mileage]]-M56</f>
        <v>0</v>
      </c>
    </row>
    <row r="57" spans="1:14" ht="20.100000000000001" customHeight="1">
      <c r="A57" s="21" t="s">
        <v>76</v>
      </c>
      <c r="B57" s="8"/>
      <c r="C57" s="9"/>
      <c r="D57" s="10"/>
      <c r="E57" s="10"/>
      <c r="F57" s="10"/>
      <c r="G57" s="10"/>
      <c r="H57" s="10"/>
      <c r="I57" s="11"/>
      <c r="J57" s="12"/>
      <c r="K57" s="13" t="s">
        <v>197</v>
      </c>
      <c r="M57" cm="1">
        <f t="array" ref="M57">SUM(MWFifteenB525571013161922252831343740[[#This Row],[Mon]:[Sun]]/7)</f>
        <v>0</v>
      </c>
      <c r="N57">
        <f>MWFifteenB525571013161922252831343740[[#This Row],[Mileage]]-M57</f>
        <v>0</v>
      </c>
    </row>
    <row r="58" spans="1:14" ht="20.100000000000001" customHeight="1">
      <c r="A58" s="14" t="s">
        <v>77</v>
      </c>
      <c r="B58" s="35"/>
      <c r="C58" s="9"/>
      <c r="D58" s="10"/>
      <c r="E58" s="10"/>
      <c r="F58" s="10"/>
      <c r="G58" s="10"/>
      <c r="H58" s="10" t="s">
        <v>191</v>
      </c>
      <c r="I58" s="11" t="s">
        <v>192</v>
      </c>
      <c r="J58" s="12" t="s">
        <v>200</v>
      </c>
      <c r="K58" s="13" t="s">
        <v>197</v>
      </c>
      <c r="M58" t="e" cm="1">
        <f t="array" ref="M58">SUM(MWFifteenB525571013161922252831343740[[#This Row],[Mon]:[Sun]]/7)</f>
        <v>#VALUE!</v>
      </c>
      <c r="N58" t="e">
        <f>MWFifteenB525571013161922252831343740[[#This Row],[Mileage]]-M58</f>
        <v>#VALUE!</v>
      </c>
    </row>
    <row r="59" spans="1:14" ht="20.100000000000001" customHeight="1">
      <c r="A59" s="7" t="s">
        <v>78</v>
      </c>
      <c r="B59" s="8"/>
      <c r="C59" s="9" t="s">
        <v>191</v>
      </c>
      <c r="D59" s="10" t="s">
        <v>192</v>
      </c>
      <c r="E59" s="10" t="s">
        <v>191</v>
      </c>
      <c r="F59" s="10" t="s">
        <v>192</v>
      </c>
      <c r="G59" s="10" t="s">
        <v>191</v>
      </c>
      <c r="H59" s="10" t="s">
        <v>192</v>
      </c>
      <c r="I59" s="11" t="s">
        <v>191</v>
      </c>
      <c r="J59" s="12" t="s">
        <v>196</v>
      </c>
      <c r="K59" s="13" t="s">
        <v>197</v>
      </c>
      <c r="M59" t="e" cm="1">
        <f t="array" ref="M59">SUM(MWFifteenB525571013161922252831343740[[#This Row],[Mon]:[Sun]]/7)</f>
        <v>#VALUE!</v>
      </c>
      <c r="N59" t="e">
        <f>MWFifteenB525571013161922252831343740[[#This Row],[Mileage]]-M59</f>
        <v>#VALUE!</v>
      </c>
    </row>
    <row r="60" spans="1:14" ht="20.100000000000001" customHeight="1">
      <c r="A60" s="7" t="s">
        <v>79</v>
      </c>
      <c r="B60" s="8"/>
      <c r="C60" s="9" t="s">
        <v>191</v>
      </c>
      <c r="D60" s="10" t="s">
        <v>192</v>
      </c>
      <c r="E60" s="10" t="s">
        <v>191</v>
      </c>
      <c r="F60" s="10" t="s">
        <v>192</v>
      </c>
      <c r="G60" s="10" t="s">
        <v>191</v>
      </c>
      <c r="H60" s="10" t="s">
        <v>192</v>
      </c>
      <c r="I60" s="11" t="s">
        <v>191</v>
      </c>
      <c r="J60" s="12" t="s">
        <v>196</v>
      </c>
      <c r="K60" s="13" t="s">
        <v>197</v>
      </c>
      <c r="M60" t="e" cm="1">
        <f t="array" ref="M60">SUM(MWFifteenB525571013161922252831343740[[#This Row],[Mon]:[Sun]]/7)</f>
        <v>#VALUE!</v>
      </c>
      <c r="N60" t="e">
        <f>MWFifteenB525571013161922252831343740[[#This Row],[Mileage]]-M60</f>
        <v>#VALUE!</v>
      </c>
    </row>
    <row r="61" spans="1:14" ht="20.100000000000001" customHeight="1">
      <c r="A61" s="7" t="s">
        <v>80</v>
      </c>
      <c r="B61" s="8" t="s">
        <v>20</v>
      </c>
      <c r="C61" s="9" t="s">
        <v>191</v>
      </c>
      <c r="D61" s="10" t="s">
        <v>192</v>
      </c>
      <c r="E61" s="10" t="s">
        <v>191</v>
      </c>
      <c r="F61" s="10" t="s">
        <v>192</v>
      </c>
      <c r="G61" s="10" t="s">
        <v>191</v>
      </c>
      <c r="H61" s="10" t="s">
        <v>192</v>
      </c>
      <c r="I61" s="11" t="s">
        <v>191</v>
      </c>
      <c r="J61" s="12" t="s">
        <v>196</v>
      </c>
      <c r="K61" s="13" t="s">
        <v>197</v>
      </c>
      <c r="M61" t="e" cm="1">
        <f t="array" ref="M61">SUM(MWFifteenB525571013161922252831343740[[#This Row],[Mon]:[Sun]]/7)</f>
        <v>#VALUE!</v>
      </c>
      <c r="N61" t="e">
        <f>MWFifteenB525571013161922252831343740[[#This Row],[Mileage]]-M61</f>
        <v>#VALUE!</v>
      </c>
    </row>
    <row r="62" spans="1:14" ht="20.100000000000001" customHeight="1">
      <c r="A62" s="21" t="s">
        <v>81</v>
      </c>
      <c r="B62" s="8"/>
      <c r="C62" s="9" t="s">
        <v>191</v>
      </c>
      <c r="D62" s="10" t="s">
        <v>192</v>
      </c>
      <c r="E62" s="10" t="s">
        <v>191</v>
      </c>
      <c r="F62" s="10" t="s">
        <v>192</v>
      </c>
      <c r="G62" s="10" t="s">
        <v>191</v>
      </c>
      <c r="H62" s="10" t="s">
        <v>192</v>
      </c>
      <c r="I62" s="11" t="s">
        <v>191</v>
      </c>
      <c r="J62" s="12" t="s">
        <v>196</v>
      </c>
      <c r="K62" s="13" t="s">
        <v>197</v>
      </c>
      <c r="M62" t="e" cm="1">
        <f t="array" ref="M62">SUM(MWFifteenB525571013161922252831343740[[#This Row],[Mon]:[Sun]]/7)</f>
        <v>#VALUE!</v>
      </c>
      <c r="N62" t="e">
        <f>MWFifteenB525571013161922252831343740[[#This Row],[Mileage]]-M62</f>
        <v>#VALUE!</v>
      </c>
    </row>
    <row r="63" spans="1:14" ht="20.100000000000001" customHeight="1">
      <c r="A63" s="7" t="s">
        <v>82</v>
      </c>
      <c r="B63" s="11"/>
      <c r="C63" s="9" t="s">
        <v>191</v>
      </c>
      <c r="D63" s="10" t="s">
        <v>192</v>
      </c>
      <c r="E63" s="10" t="s">
        <v>191</v>
      </c>
      <c r="F63" s="10" t="s">
        <v>192</v>
      </c>
      <c r="G63" s="10" t="s">
        <v>191</v>
      </c>
      <c r="H63" s="10" t="s">
        <v>192</v>
      </c>
      <c r="I63" s="11" t="s">
        <v>191</v>
      </c>
      <c r="J63" s="12" t="s">
        <v>196</v>
      </c>
      <c r="K63" s="13" t="s">
        <v>197</v>
      </c>
      <c r="M63" t="e" cm="1">
        <f t="array" ref="M63">SUM(MWFifteenB525571013161922252831343740[[#This Row],[Mon]:[Sun]]/7)</f>
        <v>#VALUE!</v>
      </c>
      <c r="N63" t="e">
        <f>MWFifteenB525571013161922252831343740[[#This Row],[Mileage]]-M63</f>
        <v>#VALUE!</v>
      </c>
    </row>
    <row r="64" spans="1:14" ht="20.100000000000001" customHeight="1">
      <c r="A64" s="7" t="s">
        <v>84</v>
      </c>
      <c r="B64" s="11"/>
      <c r="C64" s="9">
        <v>60</v>
      </c>
      <c r="D64" s="10">
        <v>50</v>
      </c>
      <c r="E64" s="10">
        <v>55</v>
      </c>
      <c r="F64" s="10">
        <v>30</v>
      </c>
      <c r="G64" s="10">
        <v>60</v>
      </c>
      <c r="H64" s="10">
        <v>60</v>
      </c>
      <c r="I64" s="11">
        <v>70</v>
      </c>
      <c r="J64" s="12">
        <v>55</v>
      </c>
      <c r="K64" s="13" t="s">
        <v>197</v>
      </c>
      <c r="M64" cm="1">
        <f t="array" ref="M64">SUM(MWFifteenB525571013161922252831343740[[#This Row],[Mon]:[Sun]]/7)</f>
        <v>55</v>
      </c>
      <c r="N64">
        <f>MWFifteenB525571013161922252831343740[[#This Row],[Mileage]]-M64</f>
        <v>0</v>
      </c>
    </row>
    <row r="65" spans="1:14" ht="20.100000000000001" customHeight="1">
      <c r="A65" s="19" t="s">
        <v>85</v>
      </c>
      <c r="B65" s="11"/>
      <c r="C65" s="9">
        <v>60</v>
      </c>
      <c r="D65" s="10">
        <v>50</v>
      </c>
      <c r="E65" s="10">
        <v>55</v>
      </c>
      <c r="F65" s="10">
        <v>30</v>
      </c>
      <c r="G65" s="10">
        <v>60</v>
      </c>
      <c r="H65" s="10">
        <v>60</v>
      </c>
      <c r="I65" s="11">
        <v>70</v>
      </c>
      <c r="J65" s="12">
        <v>55</v>
      </c>
      <c r="K65" s="13" t="s">
        <v>197</v>
      </c>
      <c r="M65" cm="1">
        <f t="array" ref="M65">SUM(MWFifteenB525571013161922252831343740[[#This Row],[Mon]:[Sun]]/7)</f>
        <v>55</v>
      </c>
      <c r="N65">
        <f>MWFifteenB525571013161922252831343740[[#This Row],[Mileage]]-M65</f>
        <v>0</v>
      </c>
    </row>
    <row r="66" spans="1:14" ht="20.100000000000001" customHeight="1">
      <c r="A66" s="21" t="s">
        <v>86</v>
      </c>
      <c r="B66" s="11"/>
      <c r="C66" s="9" t="s">
        <v>191</v>
      </c>
      <c r="D66" s="10" t="s">
        <v>192</v>
      </c>
      <c r="E66" s="10" t="s">
        <v>191</v>
      </c>
      <c r="F66" s="10" t="s">
        <v>192</v>
      </c>
      <c r="G66" s="10" t="s">
        <v>191</v>
      </c>
      <c r="H66" s="10" t="s">
        <v>192</v>
      </c>
      <c r="I66" s="11" t="s">
        <v>191</v>
      </c>
      <c r="J66" s="12" t="s">
        <v>196</v>
      </c>
      <c r="K66" s="13" t="s">
        <v>197</v>
      </c>
      <c r="M66" t="e" cm="1">
        <f t="array" ref="M66">SUM(MWFifteenB525571013161922252831343740[[#This Row],[Mon]:[Sun]]/7)</f>
        <v>#VALUE!</v>
      </c>
      <c r="N66" t="e">
        <f>MWFifteenB525571013161922252831343740[[#This Row],[Mileage]]-M66</f>
        <v>#VALUE!</v>
      </c>
    </row>
    <row r="67" spans="1:14" ht="20.100000000000001" customHeight="1">
      <c r="A67" s="16" t="s">
        <v>87</v>
      </c>
      <c r="B67" s="11"/>
      <c r="C67" s="9">
        <v>60</v>
      </c>
      <c r="D67" s="10">
        <v>50</v>
      </c>
      <c r="E67" s="10">
        <v>55</v>
      </c>
      <c r="F67" s="10">
        <v>30</v>
      </c>
      <c r="G67" s="10">
        <v>60</v>
      </c>
      <c r="H67" s="10">
        <v>60</v>
      </c>
      <c r="I67" s="11">
        <v>70</v>
      </c>
      <c r="J67" s="12">
        <v>55</v>
      </c>
      <c r="K67" s="13" t="s">
        <v>197</v>
      </c>
      <c r="M67" cm="1">
        <f t="array" ref="M67">SUM(MWFifteenB525571013161922252831343740[[#This Row],[Mon]:[Sun]]/7)</f>
        <v>55</v>
      </c>
      <c r="N67">
        <f>MWFifteenB525571013161922252831343740[[#This Row],[Mileage]]-M67</f>
        <v>0</v>
      </c>
    </row>
    <row r="68" spans="1:14" ht="20.100000000000001" customHeight="1">
      <c r="A68" s="19" t="s">
        <v>88</v>
      </c>
      <c r="B68" s="11"/>
      <c r="C68" s="9" t="s">
        <v>191</v>
      </c>
      <c r="D68" s="10" t="s">
        <v>192</v>
      </c>
      <c r="E68" s="10" t="s">
        <v>191</v>
      </c>
      <c r="F68" s="10" t="s">
        <v>192</v>
      </c>
      <c r="G68" s="10" t="s">
        <v>191</v>
      </c>
      <c r="H68" s="10" t="s">
        <v>192</v>
      </c>
      <c r="I68" s="11" t="s">
        <v>191</v>
      </c>
      <c r="J68" s="12" t="s">
        <v>196</v>
      </c>
      <c r="K68" s="13" t="s">
        <v>197</v>
      </c>
      <c r="M68" t="e" cm="1">
        <f t="array" ref="M68">SUM(MWFifteenB525571013161922252831343740[[#This Row],[Mon]:[Sun]]/7)</f>
        <v>#VALUE!</v>
      </c>
      <c r="N68" t="e">
        <f>MWFifteenB525571013161922252831343740[[#This Row],[Mileage]]-M68</f>
        <v>#VALUE!</v>
      </c>
    </row>
    <row r="69" spans="1:14" ht="20.100000000000001" customHeight="1">
      <c r="A69" s="19" t="s">
        <v>89</v>
      </c>
      <c r="B69" s="36"/>
      <c r="C69" s="9" t="s">
        <v>191</v>
      </c>
      <c r="D69" s="10" t="s">
        <v>192</v>
      </c>
      <c r="E69" s="10" t="s">
        <v>191</v>
      </c>
      <c r="F69" s="10" t="s">
        <v>192</v>
      </c>
      <c r="G69" s="10" t="s">
        <v>191</v>
      </c>
      <c r="H69" s="10" t="s">
        <v>192</v>
      </c>
      <c r="I69" s="11" t="s">
        <v>191</v>
      </c>
      <c r="J69" s="12" t="s">
        <v>196</v>
      </c>
      <c r="K69" s="13" t="s">
        <v>197</v>
      </c>
      <c r="M69" t="e" cm="1">
        <f t="array" ref="M69">SUM(MWFifteenB525571013161922252831343740[[#This Row],[Mon]:[Sun]]/7)</f>
        <v>#VALUE!</v>
      </c>
      <c r="N69" t="e">
        <f>MWFifteenB525571013161922252831343740[[#This Row],[Mileage]]-M69</f>
        <v>#VALUE!</v>
      </c>
    </row>
    <row r="70" spans="1:14" ht="20.100000000000001" customHeight="1">
      <c r="A70" s="7" t="s">
        <v>90</v>
      </c>
      <c r="B70" s="11">
        <v>1</v>
      </c>
      <c r="C70" s="9" t="s">
        <v>191</v>
      </c>
      <c r="D70" s="10" t="s">
        <v>192</v>
      </c>
      <c r="E70" s="10" t="s">
        <v>191</v>
      </c>
      <c r="F70" s="10" t="s">
        <v>192</v>
      </c>
      <c r="G70" s="10" t="s">
        <v>191</v>
      </c>
      <c r="H70" s="10" t="s">
        <v>192</v>
      </c>
      <c r="I70" s="11" t="s">
        <v>191</v>
      </c>
      <c r="J70" s="12" t="s">
        <v>196</v>
      </c>
      <c r="K70" s="13" t="s">
        <v>197</v>
      </c>
      <c r="M70" t="e" cm="1">
        <f t="array" ref="M70">SUM(MWFifteenB525571013161922252831343740[[#This Row],[Mon]:[Sun]]/7)</f>
        <v>#VALUE!</v>
      </c>
      <c r="N70" t="e">
        <f>MWFifteenB525571013161922252831343740[[#This Row],[Mileage]]-M70</f>
        <v>#VALUE!</v>
      </c>
    </row>
    <row r="71" spans="1:14" ht="20.100000000000001" customHeight="1">
      <c r="A71" s="16" t="s">
        <v>92</v>
      </c>
      <c r="B71" s="11"/>
      <c r="C71" s="9" t="s">
        <v>191</v>
      </c>
      <c r="D71" s="10" t="s">
        <v>192</v>
      </c>
      <c r="E71" s="10" t="s">
        <v>191</v>
      </c>
      <c r="F71" s="10" t="s">
        <v>192</v>
      </c>
      <c r="G71" s="10" t="s">
        <v>191</v>
      </c>
      <c r="H71" s="10" t="s">
        <v>192</v>
      </c>
      <c r="I71" s="11" t="s">
        <v>191</v>
      </c>
      <c r="J71" s="12" t="s">
        <v>196</v>
      </c>
      <c r="K71" s="13" t="s">
        <v>197</v>
      </c>
      <c r="M71" t="e" cm="1">
        <f t="array" ref="M71">SUM(MWFifteenB525571013161922252831343740[[#This Row],[Mon]:[Sun]]/7)</f>
        <v>#VALUE!</v>
      </c>
      <c r="N71" t="e">
        <f>MWFifteenB525571013161922252831343740[[#This Row],[Mileage]]-M71</f>
        <v>#VALUE!</v>
      </c>
    </row>
    <row r="72" spans="1:14" ht="20.100000000000001" customHeight="1">
      <c r="A72" s="21" t="s">
        <v>93</v>
      </c>
      <c r="B72" s="11"/>
      <c r="C72" s="9" t="s">
        <v>191</v>
      </c>
      <c r="D72" s="10" t="s">
        <v>192</v>
      </c>
      <c r="E72" s="10" t="s">
        <v>191</v>
      </c>
      <c r="F72" s="10" t="s">
        <v>192</v>
      </c>
      <c r="G72" s="10" t="s">
        <v>191</v>
      </c>
      <c r="H72" s="10" t="s">
        <v>192</v>
      </c>
      <c r="I72" s="11" t="s">
        <v>191</v>
      </c>
      <c r="J72" s="12" t="s">
        <v>196</v>
      </c>
      <c r="K72" s="13" t="s">
        <v>197</v>
      </c>
      <c r="M72" t="e" cm="1">
        <f t="array" ref="M72">SUM(MWFifteenB525571013161922252831343740[[#This Row],[Mon]:[Sun]]/7)</f>
        <v>#VALUE!</v>
      </c>
      <c r="N72" t="e">
        <f>MWFifteenB525571013161922252831343740[[#This Row],[Mileage]]-M72</f>
        <v>#VALUE!</v>
      </c>
    </row>
    <row r="73" spans="1:14" ht="20.100000000000001" customHeight="1">
      <c r="A73" s="7" t="s">
        <v>94</v>
      </c>
      <c r="B73" s="11"/>
      <c r="C73" s="9">
        <v>60</v>
      </c>
      <c r="D73" s="10">
        <v>50</v>
      </c>
      <c r="E73" s="10">
        <v>55</v>
      </c>
      <c r="F73" s="10">
        <v>30</v>
      </c>
      <c r="G73" s="10">
        <v>60</v>
      </c>
      <c r="H73" s="10">
        <v>60</v>
      </c>
      <c r="I73" s="11">
        <v>70</v>
      </c>
      <c r="J73" s="12">
        <v>55</v>
      </c>
      <c r="K73" s="13" t="s">
        <v>197</v>
      </c>
      <c r="M73" cm="1">
        <f t="array" ref="M73">SUM(MWFifteenB525571013161922252831343740[[#This Row],[Mon]:[Sun]]/7)</f>
        <v>55</v>
      </c>
      <c r="N73">
        <f>MWFifteenB525571013161922252831343740[[#This Row],[Mileage]]-M73</f>
        <v>0</v>
      </c>
    </row>
    <row r="74" spans="1:14" ht="20.100000000000001" customHeight="1">
      <c r="A74" s="7" t="s">
        <v>95</v>
      </c>
      <c r="B74" s="11"/>
      <c r="C74" s="9">
        <v>50</v>
      </c>
      <c r="D74" s="10" t="s">
        <v>13</v>
      </c>
      <c r="E74" s="10">
        <v>55</v>
      </c>
      <c r="F74" s="10">
        <v>30</v>
      </c>
      <c r="G74" s="10" t="s">
        <v>13</v>
      </c>
      <c r="H74" s="10">
        <v>50</v>
      </c>
      <c r="I74" s="11">
        <v>80</v>
      </c>
      <c r="J74" s="12">
        <v>55</v>
      </c>
      <c r="K74" s="13" t="s">
        <v>197</v>
      </c>
      <c r="M74" t="e" cm="1">
        <f t="array" ref="M74">SUM(MWFifteenB525571013161922252831343740[[#This Row],[Mon]:[Sun]]/7)</f>
        <v>#VALUE!</v>
      </c>
      <c r="N74" t="e">
        <f>MWFifteenB525571013161922252831343740[[#This Row],[Mileage]]-M74</f>
        <v>#VALUE!</v>
      </c>
    </row>
    <row r="75" spans="1:14" ht="20.100000000000001" customHeight="1">
      <c r="A75" s="37" t="s">
        <v>96</v>
      </c>
      <c r="B75" s="11"/>
      <c r="C75" s="9">
        <v>50</v>
      </c>
      <c r="D75" s="10" t="s">
        <v>13</v>
      </c>
      <c r="E75" s="10">
        <v>55</v>
      </c>
      <c r="F75" s="10">
        <v>30</v>
      </c>
      <c r="G75" s="10" t="s">
        <v>13</v>
      </c>
      <c r="H75" s="10">
        <v>50</v>
      </c>
      <c r="I75" s="11">
        <v>80</v>
      </c>
      <c r="J75" s="12">
        <v>55</v>
      </c>
      <c r="K75" s="13" t="s">
        <v>197</v>
      </c>
      <c r="M75" t="e" cm="1">
        <f t="array" ref="M75">SUM(MWFifteenB525571013161922252831343740[[#This Row],[Mon]:[Sun]]/7)</f>
        <v>#VALUE!</v>
      </c>
      <c r="N75" t="e">
        <f>MWFifteenB525571013161922252831343740[[#This Row],[Mileage]]-M75</f>
        <v>#VALUE!</v>
      </c>
    </row>
    <row r="76" spans="1:14" ht="20.100000000000001" customHeight="1">
      <c r="A76" s="15" t="s">
        <v>97</v>
      </c>
      <c r="B76" s="11"/>
      <c r="C76" s="9"/>
      <c r="D76" s="10"/>
      <c r="E76" s="10"/>
      <c r="F76" s="10"/>
      <c r="G76" s="10"/>
      <c r="H76" s="10" t="s">
        <v>191</v>
      </c>
      <c r="I76" s="11" t="s">
        <v>192</v>
      </c>
      <c r="J76" s="12" t="s">
        <v>200</v>
      </c>
      <c r="K76" s="13" t="s">
        <v>197</v>
      </c>
      <c r="M76" t="e" cm="1">
        <f t="array" ref="M76">SUM(MWFifteenB525571013161922252831343740[[#This Row],[Mon]:[Sun]]/7)</f>
        <v>#VALUE!</v>
      </c>
      <c r="N76" t="e">
        <f>MWFifteenB525571013161922252831343740[[#This Row],[Mileage]]-M76</f>
        <v>#VALUE!</v>
      </c>
    </row>
    <row r="77" spans="1:14" ht="20.100000000000001" customHeight="1">
      <c r="A77" s="15" t="s">
        <v>98</v>
      </c>
      <c r="B77" s="38"/>
      <c r="C77" s="9"/>
      <c r="D77" s="10"/>
      <c r="E77" s="10"/>
      <c r="F77" s="10"/>
      <c r="G77" s="10"/>
      <c r="H77" s="10" t="s">
        <v>191</v>
      </c>
      <c r="I77" s="11" t="s">
        <v>192</v>
      </c>
      <c r="J77" s="12" t="s">
        <v>200</v>
      </c>
      <c r="K77" s="13" t="s">
        <v>197</v>
      </c>
      <c r="M77" t="e" cm="1">
        <f t="array" ref="M77">SUM(MWFifteenB525571013161922252831343740[[#This Row],[Mon]:[Sun]]/7)</f>
        <v>#VALUE!</v>
      </c>
      <c r="N77" t="e">
        <f>MWFifteenB525571013161922252831343740[[#This Row],[Mileage]]-M77</f>
        <v>#VALUE!</v>
      </c>
    </row>
    <row r="78" spans="1:14" ht="20.100000000000001" customHeight="1">
      <c r="A78" s="7" t="s">
        <v>99</v>
      </c>
      <c r="B78" s="11"/>
      <c r="C78" s="9" t="s">
        <v>191</v>
      </c>
      <c r="D78" s="10" t="s">
        <v>192</v>
      </c>
      <c r="E78" s="10" t="s">
        <v>191</v>
      </c>
      <c r="F78" s="10" t="s">
        <v>192</v>
      </c>
      <c r="G78" s="10" t="s">
        <v>191</v>
      </c>
      <c r="H78" s="10" t="s">
        <v>192</v>
      </c>
      <c r="I78" s="11" t="s">
        <v>191</v>
      </c>
      <c r="J78" s="12" t="s">
        <v>196</v>
      </c>
      <c r="K78" s="13" t="s">
        <v>197</v>
      </c>
      <c r="M78" t="e" cm="1">
        <f t="array" ref="M78">SUM(MWFifteenB525571013161922252831343740[[#This Row],[Mon]:[Sun]]/7)</f>
        <v>#VALUE!</v>
      </c>
      <c r="N78" t="e">
        <f>MWFifteenB525571013161922252831343740[[#This Row],[Mileage]]-M78</f>
        <v>#VALUE!</v>
      </c>
    </row>
    <row r="79" spans="1:14" ht="19.899999999999999" customHeight="1">
      <c r="A79" s="7" t="s">
        <v>100</v>
      </c>
      <c r="B79" s="8"/>
      <c r="C79" s="9" t="s">
        <v>191</v>
      </c>
      <c r="D79" s="10" t="s">
        <v>192</v>
      </c>
      <c r="E79" s="10" t="s">
        <v>191</v>
      </c>
      <c r="F79" s="10" t="s">
        <v>192</v>
      </c>
      <c r="G79" s="10" t="s">
        <v>191</v>
      </c>
      <c r="H79" s="10" t="s">
        <v>192</v>
      </c>
      <c r="I79" s="11" t="s">
        <v>191</v>
      </c>
      <c r="J79" s="12" t="s">
        <v>196</v>
      </c>
      <c r="K79" s="13" t="s">
        <v>197</v>
      </c>
      <c r="M79" t="e" cm="1">
        <f t="array" ref="M79">SUM(MWFifteenB525571013161922252831343740[[#This Row],[Mon]:[Sun]]/7)</f>
        <v>#VALUE!</v>
      </c>
      <c r="N79" t="e">
        <f>MWFifteenB525571013161922252831343740[[#This Row],[Mileage]]-M79</f>
        <v>#VALUE!</v>
      </c>
    </row>
    <row r="80" spans="1:14" ht="19.899999999999999" customHeight="1" thickBot="1">
      <c r="A80" s="15" t="s">
        <v>101</v>
      </c>
      <c r="B80" s="8"/>
      <c r="C80" s="9" t="s">
        <v>191</v>
      </c>
      <c r="D80" s="10" t="s">
        <v>192</v>
      </c>
      <c r="E80" s="10" t="s">
        <v>191</v>
      </c>
      <c r="F80" s="10" t="s">
        <v>192</v>
      </c>
      <c r="G80" s="10" t="s">
        <v>191</v>
      </c>
      <c r="H80" s="10" t="s">
        <v>192</v>
      </c>
      <c r="I80" s="11" t="s">
        <v>191</v>
      </c>
      <c r="J80" s="12" t="s">
        <v>196</v>
      </c>
      <c r="K80" s="13" t="s">
        <v>197</v>
      </c>
      <c r="M80" t="e" cm="1">
        <f t="array" ref="M80">SUM(MWFifteenB525571013161922252831343740[[#This Row],[Mon]:[Sun]]/7)</f>
        <v>#VALUE!</v>
      </c>
      <c r="N80" t="e">
        <f>MWFifteenB525571013161922252831343740[[#This Row],[Mileage]]-M80</f>
        <v>#VALUE!</v>
      </c>
    </row>
    <row r="81" spans="1:15" ht="34.5" customHeight="1" thickBot="1">
      <c r="A81" s="105" t="s">
        <v>202</v>
      </c>
      <c r="B81" s="106"/>
      <c r="C81" s="106"/>
      <c r="D81" s="106"/>
      <c r="E81" s="106"/>
      <c r="F81" s="106"/>
      <c r="G81" s="106"/>
      <c r="H81" s="106"/>
      <c r="I81" s="106"/>
      <c r="J81" s="106"/>
      <c r="K81" s="107"/>
    </row>
    <row r="82" spans="1:15" ht="34.9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r="83" spans="1:15" ht="26.1" customHeight="1"/>
    <row r="84" spans="1:15">
      <c r="K84" s="39"/>
      <c r="L84" s="39"/>
      <c r="M84" s="39"/>
      <c r="N84" s="39"/>
      <c r="O84" s="39"/>
    </row>
  </sheetData>
  <mergeCells count="3">
    <mergeCell ref="A26:K26"/>
    <mergeCell ref="A53:K53"/>
    <mergeCell ref="A81:K81"/>
  </mergeCells>
  <conditionalFormatting sqref="N2:N25 N28:N52">
    <cfRule type="cellIs" dxfId="40" priority="2" operator="notEqual">
      <formula>0</formula>
    </cfRule>
  </conditionalFormatting>
  <conditionalFormatting sqref="N55:N80">
    <cfRule type="cellIs" dxfId="39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0639-7E96-41F5-9880-9B37D285E847}">
  <dimension ref="A1:AC78"/>
  <sheetViews>
    <sheetView workbookViewId="0">
      <pane xSplit="1" ySplit="3" topLeftCell="M4" activePane="bottomRight" state="frozen"/>
      <selection pane="bottomRight" activeCell="Q54" sqref="Q54:Q78"/>
      <selection pane="bottomLeft" activeCell="A2" sqref="A2"/>
      <selection pane="topRight" activeCell="B1" sqref="B1"/>
    </sheetView>
  </sheetViews>
  <sheetFormatPr defaultRowHeight="14.45"/>
  <cols>
    <col min="1" max="1" width="17.42578125" bestFit="1" customWidth="1"/>
    <col min="2" max="2" width="4.140625" customWidth="1"/>
  </cols>
  <sheetData>
    <row r="1" spans="1:29">
      <c r="R1" t="s">
        <v>203</v>
      </c>
      <c r="S1" t="s">
        <v>204</v>
      </c>
      <c r="T1" t="s">
        <v>204</v>
      </c>
      <c r="U1" t="s">
        <v>136</v>
      </c>
      <c r="V1" t="s">
        <v>204</v>
      </c>
      <c r="W1" t="s">
        <v>204</v>
      </c>
      <c r="X1" t="s">
        <v>136</v>
      </c>
      <c r="Y1" t="s">
        <v>204</v>
      </c>
      <c r="Z1" t="s">
        <v>204</v>
      </c>
      <c r="AA1" t="s">
        <v>203</v>
      </c>
      <c r="AB1" t="s">
        <v>203</v>
      </c>
      <c r="AC1" t="s">
        <v>203</v>
      </c>
    </row>
    <row r="2" spans="1:29">
      <c r="E2" t="s">
        <v>204</v>
      </c>
      <c r="F2" t="s">
        <v>204</v>
      </c>
      <c r="G2" t="s">
        <v>136</v>
      </c>
      <c r="H2" t="s">
        <v>204</v>
      </c>
      <c r="I2" t="s">
        <v>204</v>
      </c>
      <c r="J2" t="s">
        <v>136</v>
      </c>
      <c r="K2" t="s">
        <v>204</v>
      </c>
      <c r="L2" t="s">
        <v>204</v>
      </c>
      <c r="M2" t="s">
        <v>136</v>
      </c>
      <c r="N2" t="s">
        <v>204</v>
      </c>
      <c r="O2" t="s">
        <v>204</v>
      </c>
      <c r="P2" t="s">
        <v>136</v>
      </c>
      <c r="Q2" t="s">
        <v>205</v>
      </c>
      <c r="R2" t="s">
        <v>136</v>
      </c>
      <c r="S2" t="s">
        <v>204</v>
      </c>
      <c r="T2" t="s">
        <v>204</v>
      </c>
      <c r="U2" t="s">
        <v>136</v>
      </c>
      <c r="V2" t="s">
        <v>204</v>
      </c>
      <c r="W2" t="s">
        <v>204</v>
      </c>
      <c r="X2" t="s">
        <v>136</v>
      </c>
      <c r="Y2" t="s">
        <v>204</v>
      </c>
      <c r="Z2" t="s">
        <v>204</v>
      </c>
      <c r="AA2" t="s">
        <v>136</v>
      </c>
      <c r="AB2" t="s">
        <v>203</v>
      </c>
      <c r="AC2" t="s">
        <v>203</v>
      </c>
    </row>
    <row r="3" spans="1:29">
      <c r="A3" t="s">
        <v>206</v>
      </c>
      <c r="B3" t="s">
        <v>123</v>
      </c>
      <c r="C3" s="40">
        <v>45250</v>
      </c>
      <c r="D3" s="40">
        <v>45257</v>
      </c>
      <c r="E3" s="40">
        <v>45264</v>
      </c>
      <c r="F3" s="40">
        <v>45271</v>
      </c>
      <c r="G3" s="40">
        <v>45278</v>
      </c>
      <c r="H3" s="40">
        <v>45285</v>
      </c>
      <c r="I3" s="41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215</v>
      </c>
      <c r="R3" t="s">
        <v>216</v>
      </c>
      <c r="S3" t="s">
        <v>193</v>
      </c>
      <c r="T3" t="s">
        <v>193</v>
      </c>
      <c r="U3" t="s">
        <v>217</v>
      </c>
      <c r="V3" t="s">
        <v>217</v>
      </c>
      <c r="W3" t="s">
        <v>218</v>
      </c>
      <c r="X3" t="s">
        <v>219</v>
      </c>
      <c r="Y3" t="s">
        <v>220</v>
      </c>
      <c r="Z3" t="s">
        <v>221</v>
      </c>
      <c r="AA3" t="s">
        <v>214</v>
      </c>
      <c r="AB3" t="s">
        <v>215</v>
      </c>
      <c r="AC3" t="s">
        <v>222</v>
      </c>
    </row>
    <row r="4" spans="1:29">
      <c r="A4" s="42" t="s">
        <v>11</v>
      </c>
      <c r="B4" t="s">
        <v>129</v>
      </c>
      <c r="C4" s="43" t="s">
        <v>196</v>
      </c>
      <c r="D4" s="43">
        <v>30</v>
      </c>
      <c r="E4">
        <v>30</v>
      </c>
      <c r="F4">
        <v>35</v>
      </c>
      <c r="G4">
        <v>30</v>
      </c>
      <c r="H4">
        <v>35</v>
      </c>
      <c r="I4">
        <v>35</v>
      </c>
      <c r="J4">
        <v>30</v>
      </c>
      <c r="K4">
        <v>35</v>
      </c>
      <c r="L4">
        <v>35</v>
      </c>
      <c r="M4">
        <v>30</v>
      </c>
      <c r="N4">
        <v>35</v>
      </c>
      <c r="O4">
        <v>35</v>
      </c>
      <c r="P4">
        <v>30</v>
      </c>
      <c r="Q4">
        <v>35</v>
      </c>
      <c r="R4">
        <v>30</v>
      </c>
    </row>
    <row r="5" spans="1:29">
      <c r="A5" s="44" t="s">
        <v>16</v>
      </c>
      <c r="B5" t="s">
        <v>133</v>
      </c>
      <c r="C5" s="45" t="s">
        <v>196</v>
      </c>
      <c r="D5" s="45">
        <v>30</v>
      </c>
      <c r="E5">
        <v>35</v>
      </c>
      <c r="F5">
        <v>40</v>
      </c>
      <c r="G5">
        <v>35</v>
      </c>
      <c r="H5">
        <v>40</v>
      </c>
      <c r="I5">
        <v>40</v>
      </c>
      <c r="J5">
        <v>35</v>
      </c>
      <c r="K5">
        <v>40</v>
      </c>
      <c r="L5">
        <v>45</v>
      </c>
      <c r="M5">
        <v>40</v>
      </c>
      <c r="N5">
        <v>45</v>
      </c>
      <c r="O5">
        <v>45</v>
      </c>
      <c r="P5">
        <v>40</v>
      </c>
      <c r="Q5">
        <v>45</v>
      </c>
      <c r="R5">
        <v>40</v>
      </c>
    </row>
    <row r="6" spans="1:29">
      <c r="A6" s="42" t="s">
        <v>17</v>
      </c>
      <c r="B6" t="s">
        <v>135</v>
      </c>
      <c r="C6" s="43" t="s">
        <v>200</v>
      </c>
      <c r="D6" s="43" t="s">
        <v>196</v>
      </c>
      <c r="E6">
        <v>40</v>
      </c>
      <c r="F6">
        <v>50</v>
      </c>
      <c r="G6">
        <v>45</v>
      </c>
      <c r="H6">
        <v>50</v>
      </c>
      <c r="I6">
        <v>50</v>
      </c>
      <c r="J6">
        <v>45</v>
      </c>
      <c r="K6">
        <v>50</v>
      </c>
      <c r="L6">
        <v>50</v>
      </c>
      <c r="M6">
        <v>45</v>
      </c>
      <c r="N6">
        <v>50</v>
      </c>
      <c r="O6">
        <v>45</v>
      </c>
      <c r="P6">
        <v>45</v>
      </c>
      <c r="Q6">
        <v>45</v>
      </c>
      <c r="R6">
        <v>45</v>
      </c>
    </row>
    <row r="7" spans="1:29">
      <c r="A7" s="46" t="s">
        <v>19</v>
      </c>
      <c r="B7" t="s">
        <v>135</v>
      </c>
      <c r="C7" s="45" t="s">
        <v>196</v>
      </c>
      <c r="D7" s="45">
        <v>40</v>
      </c>
      <c r="E7">
        <v>50</v>
      </c>
      <c r="F7">
        <v>55</v>
      </c>
      <c r="G7">
        <v>50</v>
      </c>
      <c r="H7">
        <v>55</v>
      </c>
      <c r="I7">
        <v>55</v>
      </c>
      <c r="J7">
        <v>50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</row>
    <row r="8" spans="1:29">
      <c r="A8" s="47" t="s">
        <v>21</v>
      </c>
      <c r="B8" t="s">
        <v>135</v>
      </c>
      <c r="C8" s="43" t="s">
        <v>201</v>
      </c>
      <c r="D8" s="43">
        <v>40</v>
      </c>
      <c r="E8" t="s">
        <v>193</v>
      </c>
      <c r="F8">
        <v>40</v>
      </c>
      <c r="G8">
        <v>40</v>
      </c>
      <c r="H8">
        <v>50</v>
      </c>
      <c r="I8">
        <v>55</v>
      </c>
      <c r="J8">
        <v>50</v>
      </c>
      <c r="K8">
        <v>55</v>
      </c>
      <c r="L8">
        <v>55</v>
      </c>
      <c r="M8">
        <v>50</v>
      </c>
      <c r="N8">
        <v>55</v>
      </c>
      <c r="O8">
        <v>50</v>
      </c>
      <c r="P8">
        <v>45</v>
      </c>
      <c r="Q8">
        <v>45</v>
      </c>
      <c r="R8">
        <v>40</v>
      </c>
    </row>
    <row r="9" spans="1:29">
      <c r="A9" s="48" t="s">
        <v>23</v>
      </c>
      <c r="B9" t="s">
        <v>136</v>
      </c>
      <c r="C9" s="45">
        <v>50</v>
      </c>
      <c r="D9" s="45">
        <v>40</v>
      </c>
      <c r="E9" t="s">
        <v>193</v>
      </c>
      <c r="F9">
        <v>40</v>
      </c>
      <c r="G9">
        <v>40</v>
      </c>
      <c r="H9">
        <v>50</v>
      </c>
      <c r="I9">
        <v>55</v>
      </c>
      <c r="J9">
        <v>50</v>
      </c>
      <c r="K9">
        <v>55</v>
      </c>
      <c r="L9">
        <v>55</v>
      </c>
      <c r="M9">
        <v>50</v>
      </c>
      <c r="N9">
        <v>55</v>
      </c>
      <c r="O9">
        <v>55</v>
      </c>
      <c r="P9">
        <v>50</v>
      </c>
      <c r="Q9">
        <v>50</v>
      </c>
      <c r="R9">
        <v>45</v>
      </c>
    </row>
    <row r="10" spans="1:29">
      <c r="A10" s="47" t="s">
        <v>24</v>
      </c>
      <c r="B10" t="s">
        <v>136</v>
      </c>
      <c r="C10" s="43" t="s">
        <v>196</v>
      </c>
      <c r="D10" s="43"/>
      <c r="E10">
        <v>40</v>
      </c>
      <c r="F10">
        <v>50</v>
      </c>
      <c r="G10">
        <v>45</v>
      </c>
      <c r="H10">
        <v>50</v>
      </c>
      <c r="I10">
        <v>50</v>
      </c>
      <c r="J10">
        <v>45</v>
      </c>
      <c r="K10">
        <v>50</v>
      </c>
      <c r="L10">
        <v>50</v>
      </c>
      <c r="M10">
        <v>45</v>
      </c>
      <c r="N10">
        <v>50</v>
      </c>
      <c r="O10">
        <v>50</v>
      </c>
      <c r="P10">
        <v>45</v>
      </c>
      <c r="Q10">
        <v>45</v>
      </c>
      <c r="R10">
        <v>45</v>
      </c>
    </row>
    <row r="11" spans="1:29">
      <c r="A11" s="48" t="s">
        <v>25</v>
      </c>
      <c r="B11" t="s">
        <v>135</v>
      </c>
      <c r="C11" s="45" t="s">
        <v>196</v>
      </c>
      <c r="D11" s="45">
        <v>35</v>
      </c>
      <c r="E11">
        <v>40</v>
      </c>
      <c r="F11">
        <v>45</v>
      </c>
      <c r="G11">
        <v>40</v>
      </c>
      <c r="H11">
        <v>45</v>
      </c>
      <c r="I11">
        <v>45</v>
      </c>
      <c r="J11">
        <v>40</v>
      </c>
      <c r="K11">
        <v>45</v>
      </c>
      <c r="L11">
        <v>45</v>
      </c>
      <c r="M11">
        <v>40</v>
      </c>
      <c r="N11">
        <v>45</v>
      </c>
      <c r="O11">
        <v>45</v>
      </c>
      <c r="P11">
        <v>40</v>
      </c>
      <c r="Q11">
        <v>50</v>
      </c>
      <c r="R11">
        <v>45</v>
      </c>
    </row>
    <row r="12" spans="1:29">
      <c r="A12" s="49" t="s">
        <v>26</v>
      </c>
      <c r="B12" t="s">
        <v>133</v>
      </c>
      <c r="C12" s="43" t="s">
        <v>201</v>
      </c>
      <c r="D12" s="43">
        <v>40</v>
      </c>
      <c r="E12">
        <v>50</v>
      </c>
      <c r="F12">
        <v>55</v>
      </c>
      <c r="G12">
        <v>50</v>
      </c>
      <c r="H12">
        <v>55</v>
      </c>
      <c r="I12">
        <v>55</v>
      </c>
      <c r="J12">
        <v>50</v>
      </c>
      <c r="K12">
        <v>55</v>
      </c>
      <c r="L12">
        <v>55</v>
      </c>
      <c r="M12">
        <v>50</v>
      </c>
      <c r="N12">
        <v>55</v>
      </c>
      <c r="O12">
        <v>55</v>
      </c>
      <c r="P12">
        <v>45</v>
      </c>
      <c r="Q12">
        <v>45</v>
      </c>
      <c r="R12">
        <v>40</v>
      </c>
    </row>
    <row r="13" spans="1:29">
      <c r="A13" s="50" t="s">
        <v>27</v>
      </c>
      <c r="B13" t="s">
        <v>136</v>
      </c>
      <c r="C13" s="45" t="s">
        <v>196</v>
      </c>
      <c r="D13" s="45">
        <v>45</v>
      </c>
      <c r="E13">
        <v>50</v>
      </c>
      <c r="F13">
        <v>55</v>
      </c>
      <c r="G13">
        <v>50</v>
      </c>
      <c r="H13">
        <v>55</v>
      </c>
      <c r="I13">
        <v>55</v>
      </c>
      <c r="J13">
        <v>50</v>
      </c>
      <c r="K13">
        <v>55</v>
      </c>
      <c r="L13">
        <v>55</v>
      </c>
      <c r="M13">
        <v>50</v>
      </c>
      <c r="N13">
        <v>55</v>
      </c>
      <c r="O13">
        <v>55</v>
      </c>
      <c r="P13">
        <v>50</v>
      </c>
      <c r="Q13">
        <v>50</v>
      </c>
      <c r="R13">
        <v>45</v>
      </c>
    </row>
    <row r="14" spans="1:29">
      <c r="A14" s="47" t="s">
        <v>28</v>
      </c>
      <c r="B14" t="s">
        <v>136</v>
      </c>
      <c r="C14" s="43" t="s">
        <v>201</v>
      </c>
      <c r="D14" s="43" t="s">
        <v>196</v>
      </c>
      <c r="E14">
        <v>35</v>
      </c>
      <c r="F14">
        <v>40</v>
      </c>
      <c r="G14">
        <v>35</v>
      </c>
      <c r="H14">
        <v>40</v>
      </c>
      <c r="I14">
        <v>40</v>
      </c>
      <c r="J14">
        <v>35</v>
      </c>
      <c r="K14">
        <v>40</v>
      </c>
      <c r="L14">
        <v>40</v>
      </c>
      <c r="M14">
        <v>35</v>
      </c>
      <c r="N14">
        <v>40</v>
      </c>
      <c r="O14">
        <v>40</v>
      </c>
      <c r="P14">
        <v>35</v>
      </c>
      <c r="Q14">
        <v>35</v>
      </c>
      <c r="R14">
        <v>35</v>
      </c>
    </row>
    <row r="15" spans="1:29">
      <c r="A15" s="51" t="s">
        <v>29</v>
      </c>
      <c r="B15" t="s">
        <v>129</v>
      </c>
      <c r="C15" s="45" t="s">
        <v>196</v>
      </c>
      <c r="D15" s="45">
        <v>30</v>
      </c>
      <c r="E15">
        <v>35</v>
      </c>
      <c r="F15">
        <v>40</v>
      </c>
      <c r="G15">
        <v>35</v>
      </c>
      <c r="H15">
        <v>40</v>
      </c>
      <c r="I15">
        <v>40</v>
      </c>
      <c r="J15">
        <v>35</v>
      </c>
      <c r="K15">
        <v>40</v>
      </c>
      <c r="L15">
        <v>40</v>
      </c>
      <c r="M15">
        <v>35</v>
      </c>
      <c r="N15">
        <v>40</v>
      </c>
      <c r="O15">
        <v>40</v>
      </c>
      <c r="P15">
        <v>35</v>
      </c>
      <c r="Q15">
        <v>35</v>
      </c>
      <c r="R15">
        <v>35</v>
      </c>
    </row>
    <row r="16" spans="1:29">
      <c r="A16" s="52" t="s">
        <v>30</v>
      </c>
      <c r="B16" t="s">
        <v>133</v>
      </c>
      <c r="C16" s="43" t="s">
        <v>196</v>
      </c>
      <c r="D16" s="43">
        <v>30</v>
      </c>
      <c r="E16">
        <v>35</v>
      </c>
      <c r="F16">
        <v>40</v>
      </c>
      <c r="G16">
        <v>35</v>
      </c>
      <c r="H16">
        <v>40</v>
      </c>
      <c r="I16">
        <v>40</v>
      </c>
      <c r="J16">
        <v>35</v>
      </c>
      <c r="K16">
        <v>40</v>
      </c>
      <c r="L16">
        <v>40</v>
      </c>
      <c r="M16">
        <v>35</v>
      </c>
      <c r="N16">
        <v>40</v>
      </c>
      <c r="O16">
        <v>40</v>
      </c>
      <c r="P16">
        <v>35</v>
      </c>
      <c r="Q16">
        <v>40</v>
      </c>
      <c r="R16">
        <v>35</v>
      </c>
    </row>
    <row r="17" spans="1:19">
      <c r="A17" s="53" t="s">
        <v>33</v>
      </c>
      <c r="B17" t="s">
        <v>133</v>
      </c>
      <c r="C17" s="45" t="s">
        <v>196</v>
      </c>
      <c r="D17" s="45">
        <v>35</v>
      </c>
      <c r="E17">
        <v>40</v>
      </c>
      <c r="F17">
        <v>45</v>
      </c>
      <c r="G17">
        <v>40</v>
      </c>
      <c r="H17">
        <v>45</v>
      </c>
      <c r="I17">
        <v>45</v>
      </c>
      <c r="J17">
        <v>40</v>
      </c>
      <c r="K17">
        <v>45</v>
      </c>
      <c r="L17">
        <v>40</v>
      </c>
      <c r="M17">
        <v>35</v>
      </c>
      <c r="N17">
        <v>40</v>
      </c>
      <c r="O17">
        <v>40</v>
      </c>
      <c r="P17">
        <v>35</v>
      </c>
      <c r="Q17">
        <v>40</v>
      </c>
      <c r="R17">
        <v>40</v>
      </c>
    </row>
    <row r="18" spans="1:19">
      <c r="A18" s="49" t="s">
        <v>34</v>
      </c>
      <c r="B18" t="s">
        <v>133</v>
      </c>
      <c r="C18" s="43" t="s">
        <v>201</v>
      </c>
      <c r="D18" s="43" t="s">
        <v>196</v>
      </c>
      <c r="E18">
        <v>40</v>
      </c>
      <c r="F18">
        <v>50</v>
      </c>
      <c r="G18">
        <v>45</v>
      </c>
      <c r="H18">
        <v>50</v>
      </c>
      <c r="I18">
        <v>50</v>
      </c>
      <c r="J18">
        <v>45</v>
      </c>
      <c r="K18">
        <v>50</v>
      </c>
      <c r="L18">
        <v>50</v>
      </c>
      <c r="M18">
        <v>45</v>
      </c>
      <c r="N18">
        <v>50</v>
      </c>
      <c r="O18">
        <v>45</v>
      </c>
      <c r="P18">
        <v>45</v>
      </c>
      <c r="Q18">
        <v>45</v>
      </c>
      <c r="R18">
        <v>40</v>
      </c>
    </row>
    <row r="19" spans="1:19">
      <c r="A19" s="53" t="s">
        <v>35</v>
      </c>
      <c r="B19" t="s">
        <v>129</v>
      </c>
      <c r="C19" s="45" t="s">
        <v>200</v>
      </c>
      <c r="D19" s="45" t="s">
        <v>196</v>
      </c>
      <c r="E19">
        <v>35</v>
      </c>
      <c r="F19">
        <v>40</v>
      </c>
      <c r="G19">
        <v>35</v>
      </c>
      <c r="H19">
        <v>40</v>
      </c>
      <c r="I19">
        <v>40</v>
      </c>
      <c r="J19">
        <v>35</v>
      </c>
      <c r="K19">
        <v>40</v>
      </c>
      <c r="L19">
        <v>40</v>
      </c>
      <c r="M19">
        <v>35</v>
      </c>
      <c r="N19">
        <v>40</v>
      </c>
      <c r="O19">
        <v>40</v>
      </c>
      <c r="P19">
        <v>35</v>
      </c>
      <c r="Q19">
        <v>35</v>
      </c>
      <c r="R19">
        <v>35</v>
      </c>
    </row>
    <row r="20" spans="1:19">
      <c r="A20" s="42" t="s">
        <v>37</v>
      </c>
      <c r="B20" t="s">
        <v>133</v>
      </c>
      <c r="C20" s="43">
        <v>45</v>
      </c>
      <c r="D20" s="43">
        <v>35</v>
      </c>
      <c r="E20" t="s">
        <v>193</v>
      </c>
      <c r="F20">
        <v>40</v>
      </c>
      <c r="G20">
        <v>35</v>
      </c>
      <c r="H20">
        <v>45</v>
      </c>
      <c r="I20">
        <v>45</v>
      </c>
      <c r="J20">
        <v>40</v>
      </c>
      <c r="K20">
        <v>45</v>
      </c>
      <c r="L20">
        <v>45</v>
      </c>
      <c r="M20">
        <v>40</v>
      </c>
      <c r="N20">
        <v>45</v>
      </c>
      <c r="O20">
        <v>45</v>
      </c>
      <c r="P20">
        <v>40</v>
      </c>
      <c r="Q20">
        <v>40</v>
      </c>
      <c r="R20">
        <v>40</v>
      </c>
    </row>
    <row r="21" spans="1:19">
      <c r="A21" s="54" t="s">
        <v>38</v>
      </c>
      <c r="B21" t="s">
        <v>133</v>
      </c>
      <c r="C21" s="45" t="s">
        <v>196</v>
      </c>
      <c r="D21" s="45">
        <v>40</v>
      </c>
      <c r="E21">
        <v>45</v>
      </c>
      <c r="F21">
        <v>50</v>
      </c>
      <c r="G21">
        <v>45</v>
      </c>
      <c r="H21">
        <v>50</v>
      </c>
      <c r="I21">
        <v>50</v>
      </c>
      <c r="J21">
        <v>45</v>
      </c>
      <c r="K21">
        <v>50</v>
      </c>
      <c r="L21">
        <v>50</v>
      </c>
      <c r="M21">
        <v>45</v>
      </c>
      <c r="N21">
        <v>50</v>
      </c>
      <c r="O21">
        <v>50</v>
      </c>
      <c r="P21">
        <v>45</v>
      </c>
      <c r="Q21">
        <v>50</v>
      </c>
      <c r="R21">
        <v>45</v>
      </c>
    </row>
    <row r="22" spans="1:19">
      <c r="A22" s="42" t="s">
        <v>39</v>
      </c>
      <c r="B22" t="s">
        <v>135</v>
      </c>
      <c r="C22" s="43" t="s">
        <v>196</v>
      </c>
      <c r="D22" s="43">
        <v>45</v>
      </c>
      <c r="E22">
        <v>45</v>
      </c>
      <c r="F22">
        <v>50</v>
      </c>
      <c r="G22">
        <v>45</v>
      </c>
      <c r="H22">
        <v>50</v>
      </c>
      <c r="I22">
        <v>55</v>
      </c>
      <c r="J22">
        <v>50</v>
      </c>
      <c r="K22">
        <v>55</v>
      </c>
      <c r="L22">
        <v>55</v>
      </c>
      <c r="M22">
        <v>45</v>
      </c>
      <c r="N22">
        <v>55</v>
      </c>
      <c r="O22">
        <v>50</v>
      </c>
      <c r="P22">
        <v>50</v>
      </c>
      <c r="Q22">
        <v>50</v>
      </c>
      <c r="R22">
        <v>45</v>
      </c>
    </row>
    <row r="23" spans="1:19">
      <c r="A23" s="44" t="s">
        <v>40</v>
      </c>
      <c r="B23" t="s">
        <v>129</v>
      </c>
      <c r="C23" s="45" t="s">
        <v>196</v>
      </c>
      <c r="D23" s="45">
        <v>30</v>
      </c>
      <c r="E23">
        <v>30</v>
      </c>
      <c r="F23">
        <v>35</v>
      </c>
      <c r="G23">
        <v>30</v>
      </c>
      <c r="H23">
        <v>35</v>
      </c>
      <c r="I23">
        <v>35</v>
      </c>
      <c r="J23">
        <v>30</v>
      </c>
      <c r="K23">
        <v>35</v>
      </c>
      <c r="L23">
        <v>35</v>
      </c>
      <c r="M23">
        <v>30</v>
      </c>
      <c r="N23">
        <v>35</v>
      </c>
      <c r="O23">
        <v>35</v>
      </c>
      <c r="P23">
        <v>30</v>
      </c>
      <c r="Q23">
        <v>35</v>
      </c>
      <c r="R23">
        <v>35</v>
      </c>
    </row>
    <row r="24" spans="1:19">
      <c r="A24" s="55" t="s">
        <v>41</v>
      </c>
      <c r="B24" t="s">
        <v>133</v>
      </c>
      <c r="C24" s="43" t="s">
        <v>196</v>
      </c>
      <c r="D24" s="43">
        <v>35</v>
      </c>
      <c r="E24">
        <v>40</v>
      </c>
      <c r="F24">
        <v>40</v>
      </c>
      <c r="G24">
        <v>35</v>
      </c>
      <c r="H24">
        <v>40</v>
      </c>
      <c r="I24">
        <v>45</v>
      </c>
      <c r="J24">
        <v>40</v>
      </c>
      <c r="K24">
        <v>45</v>
      </c>
      <c r="L24">
        <v>45</v>
      </c>
      <c r="M24">
        <v>40</v>
      </c>
      <c r="N24">
        <v>45</v>
      </c>
      <c r="O24">
        <v>45</v>
      </c>
      <c r="P24">
        <v>40</v>
      </c>
      <c r="Q24">
        <v>40</v>
      </c>
      <c r="R24">
        <v>40</v>
      </c>
    </row>
    <row r="25" spans="1:19">
      <c r="A25" s="54" t="s">
        <v>42</v>
      </c>
      <c r="B25" t="s">
        <v>133</v>
      </c>
      <c r="C25" s="45" t="s">
        <v>196</v>
      </c>
      <c r="D25" s="45">
        <v>30</v>
      </c>
      <c r="E25">
        <v>35</v>
      </c>
      <c r="F25">
        <v>40</v>
      </c>
      <c r="G25">
        <v>35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35</v>
      </c>
      <c r="N25">
        <v>40</v>
      </c>
      <c r="O25">
        <v>40</v>
      </c>
      <c r="P25">
        <v>35</v>
      </c>
      <c r="Q25">
        <v>40</v>
      </c>
      <c r="R25">
        <v>40</v>
      </c>
      <c r="S25">
        <v>45</v>
      </c>
    </row>
    <row r="26" spans="1:19">
      <c r="A26" s="42" t="s">
        <v>43</v>
      </c>
      <c r="B26" t="s">
        <v>133</v>
      </c>
      <c r="C26" s="43" t="s">
        <v>196</v>
      </c>
      <c r="D26" s="43">
        <v>30</v>
      </c>
      <c r="E26">
        <v>30</v>
      </c>
      <c r="F26">
        <v>35</v>
      </c>
      <c r="G26">
        <v>30</v>
      </c>
      <c r="H26">
        <v>35</v>
      </c>
      <c r="I26">
        <v>35</v>
      </c>
      <c r="J26">
        <v>30</v>
      </c>
      <c r="K26">
        <v>35</v>
      </c>
      <c r="L26">
        <v>35</v>
      </c>
      <c r="M26">
        <v>30</v>
      </c>
      <c r="N26">
        <v>40</v>
      </c>
      <c r="O26">
        <v>40</v>
      </c>
      <c r="P26">
        <v>35</v>
      </c>
      <c r="Q26">
        <v>40</v>
      </c>
      <c r="R26">
        <v>35</v>
      </c>
    </row>
    <row r="27" spans="1:19" ht="15" thickBot="1">
      <c r="A27" s="56" t="s">
        <v>45</v>
      </c>
      <c r="B27" t="s">
        <v>133</v>
      </c>
      <c r="C27" s="57" t="s">
        <v>196</v>
      </c>
      <c r="D27" s="57">
        <v>30</v>
      </c>
      <c r="E27">
        <v>35</v>
      </c>
      <c r="F27">
        <v>40</v>
      </c>
      <c r="G27">
        <v>35</v>
      </c>
      <c r="H27">
        <v>40</v>
      </c>
      <c r="I27">
        <v>45</v>
      </c>
      <c r="J27">
        <v>40</v>
      </c>
      <c r="K27">
        <v>40</v>
      </c>
      <c r="L27">
        <v>40</v>
      </c>
      <c r="M27">
        <v>35</v>
      </c>
      <c r="N27">
        <v>40</v>
      </c>
      <c r="O27">
        <v>40</v>
      </c>
      <c r="P27">
        <v>35</v>
      </c>
      <c r="Q27">
        <v>45</v>
      </c>
      <c r="R27">
        <v>40</v>
      </c>
    </row>
    <row r="28" spans="1:19" ht="15" thickBot="1"/>
    <row r="29" spans="1:19">
      <c r="A29" s="42" t="s">
        <v>47</v>
      </c>
      <c r="B29" t="s">
        <v>133</v>
      </c>
      <c r="C29" s="58" t="s">
        <v>196</v>
      </c>
      <c r="D29" s="58">
        <v>50</v>
      </c>
      <c r="E29">
        <v>60</v>
      </c>
      <c r="F29">
        <v>65</v>
      </c>
      <c r="G29">
        <v>55</v>
      </c>
      <c r="H29">
        <v>65</v>
      </c>
      <c r="I29">
        <v>65</v>
      </c>
      <c r="J29">
        <v>55</v>
      </c>
      <c r="K29">
        <v>60</v>
      </c>
      <c r="L29">
        <v>50</v>
      </c>
      <c r="M29">
        <v>50</v>
      </c>
      <c r="N29">
        <v>55</v>
      </c>
      <c r="O29">
        <v>55</v>
      </c>
      <c r="P29">
        <v>50</v>
      </c>
      <c r="Q29">
        <v>50</v>
      </c>
      <c r="R29">
        <v>50</v>
      </c>
    </row>
    <row r="30" spans="1:19">
      <c r="A30" s="44" t="s">
        <v>48</v>
      </c>
      <c r="B30" t="s">
        <v>135</v>
      </c>
      <c r="C30" s="45" t="s">
        <v>196</v>
      </c>
      <c r="D30" s="45">
        <v>45</v>
      </c>
      <c r="E30">
        <v>50</v>
      </c>
      <c r="F30">
        <v>55</v>
      </c>
      <c r="G30">
        <v>50</v>
      </c>
      <c r="H30">
        <v>60</v>
      </c>
      <c r="I30">
        <v>60</v>
      </c>
      <c r="J30">
        <v>55</v>
      </c>
      <c r="K30">
        <v>60</v>
      </c>
      <c r="L30">
        <v>60</v>
      </c>
      <c r="M30">
        <v>50</v>
      </c>
      <c r="N30">
        <v>60</v>
      </c>
      <c r="O30">
        <v>60</v>
      </c>
      <c r="P30">
        <v>55</v>
      </c>
      <c r="Q30">
        <v>65</v>
      </c>
      <c r="R30">
        <v>60</v>
      </c>
    </row>
    <row r="31" spans="1:19">
      <c r="A31" s="59" t="s">
        <v>49</v>
      </c>
      <c r="B31" t="s">
        <v>135</v>
      </c>
      <c r="C31" s="43" t="s">
        <v>196</v>
      </c>
      <c r="D31" s="43">
        <v>55</v>
      </c>
      <c r="E31">
        <v>65</v>
      </c>
      <c r="F31">
        <v>70</v>
      </c>
      <c r="G31">
        <v>65</v>
      </c>
      <c r="H31">
        <v>70</v>
      </c>
      <c r="I31">
        <v>70</v>
      </c>
      <c r="J31">
        <v>65</v>
      </c>
      <c r="K31">
        <v>70</v>
      </c>
      <c r="L31">
        <v>70</v>
      </c>
      <c r="M31">
        <v>65</v>
      </c>
      <c r="N31">
        <v>70</v>
      </c>
      <c r="O31">
        <v>70</v>
      </c>
      <c r="P31">
        <v>65</v>
      </c>
      <c r="Q31">
        <v>65</v>
      </c>
      <c r="R31">
        <v>60</v>
      </c>
    </row>
    <row r="32" spans="1:19">
      <c r="A32" s="44" t="s">
        <v>50</v>
      </c>
      <c r="B32" t="s">
        <v>133</v>
      </c>
      <c r="C32" s="45" t="s">
        <v>196</v>
      </c>
      <c r="D32" s="45">
        <v>45</v>
      </c>
      <c r="E32">
        <v>50</v>
      </c>
      <c r="F32">
        <v>55</v>
      </c>
      <c r="G32">
        <v>50</v>
      </c>
      <c r="H32">
        <v>55</v>
      </c>
      <c r="I32">
        <v>55</v>
      </c>
      <c r="J32">
        <v>50</v>
      </c>
      <c r="K32">
        <v>60</v>
      </c>
      <c r="L32">
        <v>60</v>
      </c>
      <c r="M32">
        <v>55</v>
      </c>
      <c r="N32">
        <v>60</v>
      </c>
      <c r="O32">
        <v>65</v>
      </c>
      <c r="P32">
        <v>60</v>
      </c>
      <c r="Q32">
        <v>65</v>
      </c>
      <c r="R32">
        <v>60</v>
      </c>
    </row>
    <row r="33" spans="1:18">
      <c r="A33" s="42" t="s">
        <v>51</v>
      </c>
      <c r="B33" t="s">
        <v>133</v>
      </c>
      <c r="C33" s="43">
        <v>55</v>
      </c>
      <c r="D33" s="43">
        <v>45</v>
      </c>
      <c r="E33" t="s">
        <v>193</v>
      </c>
      <c r="F33">
        <v>55</v>
      </c>
      <c r="G33">
        <v>50</v>
      </c>
      <c r="H33">
        <v>65</v>
      </c>
      <c r="I33">
        <v>70</v>
      </c>
      <c r="J33">
        <v>65</v>
      </c>
      <c r="K33">
        <v>70</v>
      </c>
      <c r="L33">
        <v>70</v>
      </c>
      <c r="M33">
        <v>65</v>
      </c>
      <c r="N33">
        <v>70</v>
      </c>
      <c r="O33">
        <v>70</v>
      </c>
      <c r="P33">
        <v>65</v>
      </c>
      <c r="Q33">
        <v>65</v>
      </c>
      <c r="R33">
        <v>60</v>
      </c>
    </row>
    <row r="34" spans="1:18">
      <c r="A34" s="54" t="s">
        <v>52</v>
      </c>
      <c r="B34" t="s">
        <v>133</v>
      </c>
      <c r="C34" s="45" t="s">
        <v>196</v>
      </c>
      <c r="D34" s="45">
        <v>55</v>
      </c>
      <c r="E34">
        <v>60</v>
      </c>
      <c r="F34">
        <v>60</v>
      </c>
      <c r="G34">
        <v>55</v>
      </c>
      <c r="H34">
        <v>60</v>
      </c>
      <c r="I34">
        <v>60</v>
      </c>
      <c r="J34">
        <v>50</v>
      </c>
      <c r="K34">
        <v>55</v>
      </c>
      <c r="L34">
        <v>55</v>
      </c>
      <c r="M34">
        <v>50</v>
      </c>
      <c r="N34">
        <v>55</v>
      </c>
      <c r="O34">
        <v>55</v>
      </c>
      <c r="P34">
        <v>50</v>
      </c>
      <c r="Q34">
        <v>55</v>
      </c>
      <c r="R34">
        <v>50</v>
      </c>
    </row>
    <row r="35" spans="1:18">
      <c r="A35" s="42" t="s">
        <v>54</v>
      </c>
      <c r="B35" t="s">
        <v>133</v>
      </c>
      <c r="C35" s="43" t="s">
        <v>196</v>
      </c>
      <c r="D35" s="43">
        <v>55</v>
      </c>
      <c r="E35">
        <v>60</v>
      </c>
      <c r="F35">
        <v>65</v>
      </c>
      <c r="G35">
        <v>60</v>
      </c>
      <c r="H35">
        <v>65</v>
      </c>
      <c r="I35">
        <v>70</v>
      </c>
      <c r="J35">
        <v>65</v>
      </c>
      <c r="K35">
        <v>70</v>
      </c>
      <c r="L35">
        <v>70</v>
      </c>
      <c r="M35">
        <v>60</v>
      </c>
      <c r="N35">
        <v>70</v>
      </c>
      <c r="O35">
        <v>70</v>
      </c>
      <c r="P35">
        <v>60</v>
      </c>
      <c r="Q35">
        <v>70</v>
      </c>
      <c r="R35">
        <v>65</v>
      </c>
    </row>
    <row r="36" spans="1:18">
      <c r="A36" s="54" t="s">
        <v>55</v>
      </c>
      <c r="B36" t="s">
        <v>129</v>
      </c>
      <c r="C36" s="45">
        <v>50</v>
      </c>
      <c r="D36" s="45">
        <v>40</v>
      </c>
      <c r="E36">
        <v>50</v>
      </c>
      <c r="F36">
        <v>55</v>
      </c>
      <c r="G36">
        <v>50</v>
      </c>
      <c r="H36">
        <v>60</v>
      </c>
      <c r="I36">
        <v>60</v>
      </c>
      <c r="J36">
        <v>50</v>
      </c>
      <c r="K36">
        <v>60</v>
      </c>
      <c r="L36">
        <v>60</v>
      </c>
      <c r="M36">
        <v>55</v>
      </c>
      <c r="N36">
        <v>60</v>
      </c>
      <c r="O36">
        <v>60</v>
      </c>
      <c r="P36">
        <v>50</v>
      </c>
      <c r="Q36">
        <v>50</v>
      </c>
      <c r="R36">
        <v>45</v>
      </c>
    </row>
    <row r="37" spans="1:18">
      <c r="A37" s="42" t="s">
        <v>56</v>
      </c>
      <c r="B37" t="s">
        <v>133</v>
      </c>
      <c r="C37" s="43" t="s">
        <v>196</v>
      </c>
      <c r="D37" s="43">
        <v>55</v>
      </c>
      <c r="E37">
        <v>60</v>
      </c>
      <c r="F37">
        <v>60</v>
      </c>
      <c r="G37">
        <v>55</v>
      </c>
      <c r="H37">
        <v>60</v>
      </c>
      <c r="I37">
        <v>60</v>
      </c>
      <c r="J37">
        <v>55</v>
      </c>
      <c r="K37">
        <v>65</v>
      </c>
      <c r="L37">
        <v>65</v>
      </c>
      <c r="M37">
        <v>60</v>
      </c>
      <c r="N37">
        <v>65</v>
      </c>
      <c r="O37">
        <v>65</v>
      </c>
      <c r="P37">
        <v>55</v>
      </c>
      <c r="Q37">
        <v>65</v>
      </c>
      <c r="R37">
        <v>60</v>
      </c>
    </row>
    <row r="38" spans="1:18">
      <c r="A38" s="46" t="s">
        <v>57</v>
      </c>
      <c r="B38" t="s">
        <v>135</v>
      </c>
      <c r="C38" s="45" t="s">
        <v>200</v>
      </c>
      <c r="D38" s="45">
        <v>55</v>
      </c>
      <c r="E38">
        <v>65</v>
      </c>
      <c r="F38">
        <v>70</v>
      </c>
      <c r="G38">
        <v>65</v>
      </c>
      <c r="H38">
        <v>70</v>
      </c>
      <c r="I38">
        <v>70</v>
      </c>
      <c r="J38">
        <v>65</v>
      </c>
      <c r="K38">
        <v>65</v>
      </c>
      <c r="L38">
        <v>70</v>
      </c>
      <c r="M38">
        <v>65</v>
      </c>
      <c r="N38">
        <v>70</v>
      </c>
      <c r="O38">
        <v>70</v>
      </c>
      <c r="P38">
        <v>65</v>
      </c>
      <c r="Q38">
        <v>65</v>
      </c>
      <c r="R38">
        <v>60</v>
      </c>
    </row>
    <row r="39" spans="1:18">
      <c r="A39" s="42" t="s">
        <v>58</v>
      </c>
      <c r="B39" t="s">
        <v>133</v>
      </c>
      <c r="C39" s="43" t="s">
        <v>196</v>
      </c>
      <c r="D39" s="43">
        <v>45</v>
      </c>
      <c r="E39">
        <v>45</v>
      </c>
      <c r="F39">
        <v>45</v>
      </c>
      <c r="G39">
        <v>40</v>
      </c>
      <c r="H39">
        <v>50</v>
      </c>
      <c r="I39">
        <v>50</v>
      </c>
      <c r="J39">
        <v>45</v>
      </c>
      <c r="K39">
        <v>50</v>
      </c>
      <c r="L39">
        <v>55</v>
      </c>
      <c r="M39">
        <v>50</v>
      </c>
      <c r="N39">
        <v>55</v>
      </c>
      <c r="O39">
        <v>55</v>
      </c>
      <c r="P39">
        <v>45</v>
      </c>
      <c r="Q39">
        <v>55</v>
      </c>
      <c r="R39">
        <v>55</v>
      </c>
    </row>
    <row r="40" spans="1:18">
      <c r="A40" s="60" t="s">
        <v>60</v>
      </c>
      <c r="B40" t="s">
        <v>135</v>
      </c>
      <c r="C40" s="45" t="s">
        <v>196</v>
      </c>
      <c r="D40" s="45">
        <v>50</v>
      </c>
      <c r="E40">
        <v>55</v>
      </c>
      <c r="F40">
        <v>60</v>
      </c>
      <c r="G40">
        <v>55</v>
      </c>
      <c r="H40">
        <v>65</v>
      </c>
      <c r="I40">
        <v>65</v>
      </c>
      <c r="J40">
        <v>55</v>
      </c>
      <c r="K40">
        <v>65</v>
      </c>
      <c r="L40">
        <v>60</v>
      </c>
      <c r="M40">
        <v>55</v>
      </c>
      <c r="N40">
        <v>60</v>
      </c>
      <c r="O40">
        <v>60</v>
      </c>
      <c r="P40">
        <v>55</v>
      </c>
      <c r="Q40">
        <v>55</v>
      </c>
      <c r="R40">
        <v>50</v>
      </c>
    </row>
    <row r="41" spans="1:18">
      <c r="A41" s="61" t="s">
        <v>61</v>
      </c>
      <c r="B41" t="s">
        <v>136</v>
      </c>
      <c r="C41" s="43">
        <v>70</v>
      </c>
      <c r="D41" s="43">
        <v>45</v>
      </c>
      <c r="E41" t="s">
        <v>193</v>
      </c>
      <c r="F41">
        <v>60</v>
      </c>
      <c r="G41">
        <v>55</v>
      </c>
      <c r="H41">
        <v>70</v>
      </c>
      <c r="I41">
        <v>75</v>
      </c>
      <c r="J41">
        <v>65</v>
      </c>
      <c r="K41">
        <v>75</v>
      </c>
      <c r="L41">
        <v>75</v>
      </c>
      <c r="M41">
        <v>70</v>
      </c>
      <c r="N41">
        <v>75</v>
      </c>
      <c r="O41">
        <v>75</v>
      </c>
      <c r="P41">
        <v>70</v>
      </c>
      <c r="Q41">
        <v>70</v>
      </c>
      <c r="R41">
        <v>70</v>
      </c>
    </row>
    <row r="42" spans="1:18">
      <c r="A42" s="62" t="s">
        <v>63</v>
      </c>
      <c r="B42" t="s">
        <v>136</v>
      </c>
      <c r="C42" s="45">
        <v>55</v>
      </c>
      <c r="D42" s="45">
        <v>40</v>
      </c>
      <c r="E42" t="s">
        <v>193</v>
      </c>
      <c r="F42">
        <v>45</v>
      </c>
      <c r="G42">
        <v>40</v>
      </c>
      <c r="H42">
        <v>55</v>
      </c>
      <c r="I42">
        <v>65</v>
      </c>
      <c r="J42">
        <v>60</v>
      </c>
      <c r="K42">
        <v>65</v>
      </c>
      <c r="L42">
        <v>65</v>
      </c>
      <c r="M42">
        <v>55</v>
      </c>
      <c r="N42">
        <v>65</v>
      </c>
      <c r="O42">
        <v>65</v>
      </c>
      <c r="P42">
        <v>55</v>
      </c>
      <c r="Q42">
        <v>55</v>
      </c>
      <c r="R42">
        <v>55</v>
      </c>
    </row>
    <row r="43" spans="1:18">
      <c r="A43" s="42" t="s">
        <v>64</v>
      </c>
      <c r="B43" t="s">
        <v>135</v>
      </c>
      <c r="C43" s="43">
        <v>55</v>
      </c>
      <c r="D43" s="43">
        <v>65</v>
      </c>
      <c r="E43">
        <v>70</v>
      </c>
      <c r="F43">
        <v>70</v>
      </c>
      <c r="G43">
        <v>65</v>
      </c>
      <c r="H43">
        <v>70</v>
      </c>
      <c r="I43">
        <v>70</v>
      </c>
      <c r="J43">
        <v>65</v>
      </c>
      <c r="K43">
        <v>70</v>
      </c>
      <c r="L43">
        <v>70</v>
      </c>
      <c r="M43">
        <v>65</v>
      </c>
      <c r="N43">
        <v>70</v>
      </c>
      <c r="O43">
        <v>65</v>
      </c>
      <c r="P43">
        <v>65</v>
      </c>
      <c r="Q43">
        <v>65</v>
      </c>
      <c r="R43">
        <v>65</v>
      </c>
    </row>
    <row r="44" spans="1:18">
      <c r="A44" s="48" t="s">
        <v>65</v>
      </c>
      <c r="B44" t="s">
        <v>135</v>
      </c>
      <c r="C44" s="45" t="s">
        <v>200</v>
      </c>
      <c r="D44" s="45" t="s">
        <v>196</v>
      </c>
      <c r="E44">
        <v>50</v>
      </c>
      <c r="F44">
        <v>60</v>
      </c>
      <c r="G44">
        <v>55</v>
      </c>
      <c r="H44">
        <v>65</v>
      </c>
      <c r="I44">
        <v>70</v>
      </c>
      <c r="J44">
        <v>60</v>
      </c>
      <c r="K44">
        <v>70</v>
      </c>
      <c r="L44">
        <v>70</v>
      </c>
      <c r="M44">
        <v>65</v>
      </c>
      <c r="N44">
        <v>70</v>
      </c>
      <c r="O44">
        <v>70</v>
      </c>
      <c r="P44">
        <v>65</v>
      </c>
      <c r="Q44">
        <v>65</v>
      </c>
      <c r="R44">
        <v>60</v>
      </c>
    </row>
    <row r="45" spans="1:18">
      <c r="A45" s="51" t="s">
        <v>66</v>
      </c>
      <c r="B45" t="s">
        <v>136</v>
      </c>
      <c r="C45" s="45">
        <v>65</v>
      </c>
      <c r="D45" s="45">
        <v>65</v>
      </c>
      <c r="E45">
        <v>65</v>
      </c>
      <c r="F45">
        <v>65</v>
      </c>
      <c r="G45">
        <v>55</v>
      </c>
      <c r="H45">
        <v>65</v>
      </c>
      <c r="I45">
        <v>70</v>
      </c>
      <c r="J45">
        <v>65</v>
      </c>
      <c r="K45">
        <v>70</v>
      </c>
      <c r="L45">
        <v>70</v>
      </c>
      <c r="M45">
        <v>60</v>
      </c>
      <c r="N45">
        <v>70</v>
      </c>
      <c r="O45">
        <v>75</v>
      </c>
      <c r="P45">
        <v>70</v>
      </c>
      <c r="Q45">
        <v>75</v>
      </c>
      <c r="R45">
        <v>70</v>
      </c>
    </row>
    <row r="46" spans="1:18">
      <c r="A46" s="42" t="s">
        <v>67</v>
      </c>
      <c r="B46" t="s">
        <v>136</v>
      </c>
      <c r="C46" s="43">
        <v>55</v>
      </c>
      <c r="D46" s="43">
        <v>65</v>
      </c>
      <c r="E46">
        <v>70</v>
      </c>
      <c r="F46">
        <v>70</v>
      </c>
      <c r="G46">
        <v>65</v>
      </c>
      <c r="H46">
        <v>70</v>
      </c>
      <c r="I46">
        <v>75</v>
      </c>
      <c r="J46">
        <v>70</v>
      </c>
      <c r="K46">
        <v>75</v>
      </c>
      <c r="L46">
        <v>75</v>
      </c>
      <c r="M46">
        <v>65</v>
      </c>
      <c r="N46">
        <v>75</v>
      </c>
      <c r="O46">
        <v>75</v>
      </c>
      <c r="P46">
        <v>70</v>
      </c>
      <c r="Q46">
        <v>70</v>
      </c>
      <c r="R46">
        <v>70</v>
      </c>
    </row>
    <row r="47" spans="1:18">
      <c r="A47" s="44" t="s">
        <v>68</v>
      </c>
      <c r="B47" t="s">
        <v>129</v>
      </c>
      <c r="C47" s="45">
        <v>50</v>
      </c>
      <c r="D47" s="45">
        <v>40</v>
      </c>
      <c r="E47">
        <v>55</v>
      </c>
      <c r="F47">
        <v>60</v>
      </c>
      <c r="G47">
        <v>55</v>
      </c>
      <c r="H47">
        <v>65</v>
      </c>
      <c r="I47">
        <v>65</v>
      </c>
      <c r="J47">
        <v>55</v>
      </c>
      <c r="K47">
        <v>60</v>
      </c>
      <c r="L47">
        <v>60</v>
      </c>
      <c r="M47">
        <v>55</v>
      </c>
      <c r="N47">
        <v>60</v>
      </c>
      <c r="O47">
        <v>60</v>
      </c>
      <c r="P47">
        <v>50</v>
      </c>
      <c r="Q47">
        <v>50</v>
      </c>
      <c r="R47">
        <v>50</v>
      </c>
    </row>
    <row r="48" spans="1:18">
      <c r="A48" s="42" t="s">
        <v>69</v>
      </c>
      <c r="B48" t="s">
        <v>133</v>
      </c>
      <c r="C48" s="43" t="s">
        <v>196</v>
      </c>
      <c r="D48" s="43">
        <v>45</v>
      </c>
      <c r="E48">
        <v>50</v>
      </c>
      <c r="F48">
        <v>55</v>
      </c>
      <c r="G48">
        <v>45</v>
      </c>
      <c r="H48">
        <v>55</v>
      </c>
      <c r="I48">
        <v>60</v>
      </c>
      <c r="J48">
        <v>55</v>
      </c>
      <c r="K48">
        <v>60</v>
      </c>
      <c r="L48">
        <v>60</v>
      </c>
      <c r="M48">
        <v>55</v>
      </c>
      <c r="N48">
        <v>60</v>
      </c>
      <c r="O48">
        <v>65</v>
      </c>
      <c r="P48">
        <v>60</v>
      </c>
      <c r="Q48">
        <v>65</v>
      </c>
      <c r="R48">
        <v>60</v>
      </c>
    </row>
    <row r="49" spans="1:18">
      <c r="A49" s="44" t="s">
        <v>70</v>
      </c>
      <c r="B49" t="s">
        <v>133</v>
      </c>
      <c r="C49" s="45" t="s">
        <v>196</v>
      </c>
      <c r="D49" s="45">
        <v>45</v>
      </c>
      <c r="E49">
        <v>50</v>
      </c>
      <c r="F49">
        <v>55</v>
      </c>
      <c r="G49">
        <v>45</v>
      </c>
      <c r="H49">
        <v>60</v>
      </c>
      <c r="I49">
        <v>65</v>
      </c>
      <c r="J49">
        <v>60</v>
      </c>
      <c r="K49">
        <v>65</v>
      </c>
      <c r="L49">
        <v>65</v>
      </c>
      <c r="M49">
        <v>60</v>
      </c>
      <c r="N49">
        <v>65</v>
      </c>
      <c r="O49">
        <v>65</v>
      </c>
      <c r="P49">
        <v>55</v>
      </c>
      <c r="Q49">
        <v>55</v>
      </c>
      <c r="R49">
        <v>55</v>
      </c>
    </row>
    <row r="50" spans="1:18">
      <c r="A50" s="49" t="s">
        <v>71</v>
      </c>
      <c r="B50" t="s">
        <v>129</v>
      </c>
      <c r="C50" s="43" t="s">
        <v>196</v>
      </c>
      <c r="D50" s="43">
        <v>55</v>
      </c>
      <c r="E50">
        <v>60</v>
      </c>
      <c r="F50">
        <v>60</v>
      </c>
      <c r="G50">
        <v>55</v>
      </c>
      <c r="H50">
        <v>60</v>
      </c>
      <c r="I50">
        <v>60</v>
      </c>
      <c r="J50">
        <v>55</v>
      </c>
      <c r="K50">
        <v>60</v>
      </c>
      <c r="L50">
        <v>60</v>
      </c>
      <c r="M50">
        <v>55</v>
      </c>
      <c r="N50">
        <v>60</v>
      </c>
      <c r="O50">
        <v>60</v>
      </c>
      <c r="P50">
        <v>50</v>
      </c>
      <c r="Q50">
        <v>55</v>
      </c>
      <c r="R50">
        <v>50</v>
      </c>
    </row>
    <row r="51" spans="1:18">
      <c r="A51" s="44" t="s">
        <v>72</v>
      </c>
      <c r="B51" t="s">
        <v>129</v>
      </c>
      <c r="C51" s="45" t="s">
        <v>196</v>
      </c>
      <c r="D51" s="45">
        <v>50</v>
      </c>
      <c r="E51">
        <v>50</v>
      </c>
      <c r="F51">
        <v>50</v>
      </c>
      <c r="G51">
        <v>45</v>
      </c>
      <c r="H51">
        <v>55</v>
      </c>
      <c r="I51">
        <v>55</v>
      </c>
      <c r="J51">
        <v>45</v>
      </c>
      <c r="K51">
        <v>55</v>
      </c>
      <c r="L51">
        <v>55</v>
      </c>
      <c r="M51">
        <v>45</v>
      </c>
      <c r="N51">
        <v>55</v>
      </c>
      <c r="O51">
        <v>60</v>
      </c>
      <c r="P51">
        <v>55</v>
      </c>
      <c r="Q51">
        <v>60</v>
      </c>
      <c r="R51">
        <v>55</v>
      </c>
    </row>
    <row r="52" spans="1:18" ht="15" thickBot="1">
      <c r="A52" s="63" t="s">
        <v>73</v>
      </c>
      <c r="B52" t="s">
        <v>133</v>
      </c>
      <c r="C52" s="64">
        <v>55</v>
      </c>
      <c r="D52" s="64">
        <v>45</v>
      </c>
      <c r="E52" t="s">
        <v>193</v>
      </c>
      <c r="F52">
        <v>55</v>
      </c>
      <c r="G52">
        <v>50</v>
      </c>
      <c r="H52">
        <v>65</v>
      </c>
      <c r="I52">
        <v>70</v>
      </c>
      <c r="J52">
        <v>65</v>
      </c>
      <c r="K52">
        <v>70</v>
      </c>
      <c r="L52">
        <v>70</v>
      </c>
      <c r="M52">
        <v>65</v>
      </c>
      <c r="N52">
        <v>70</v>
      </c>
      <c r="O52">
        <v>70</v>
      </c>
      <c r="P52">
        <v>65</v>
      </c>
      <c r="Q52">
        <v>65</v>
      </c>
      <c r="R52">
        <v>60</v>
      </c>
    </row>
    <row r="53" spans="1:18">
      <c r="A53" s="42" t="s">
        <v>74</v>
      </c>
      <c r="B53" t="s">
        <v>135</v>
      </c>
      <c r="C53" s="43" t="s">
        <v>196</v>
      </c>
      <c r="D53" s="43">
        <v>55</v>
      </c>
      <c r="E53">
        <v>60</v>
      </c>
      <c r="F53">
        <v>65</v>
      </c>
      <c r="G53">
        <v>60</v>
      </c>
      <c r="H53">
        <v>70</v>
      </c>
      <c r="I53">
        <v>70</v>
      </c>
      <c r="J53">
        <v>65</v>
      </c>
      <c r="K53">
        <v>70</v>
      </c>
      <c r="L53">
        <v>70</v>
      </c>
      <c r="M53">
        <v>60</v>
      </c>
      <c r="N53">
        <v>70</v>
      </c>
      <c r="O53">
        <v>65</v>
      </c>
      <c r="P53">
        <v>60</v>
      </c>
      <c r="Q53">
        <v>70</v>
      </c>
      <c r="R53">
        <v>65</v>
      </c>
    </row>
    <row r="54" spans="1:18">
      <c r="A54" s="48" t="s">
        <v>75</v>
      </c>
      <c r="B54" t="s">
        <v>136</v>
      </c>
      <c r="C54" s="45">
        <v>55</v>
      </c>
      <c r="D54" s="45">
        <v>65</v>
      </c>
      <c r="E54">
        <v>70</v>
      </c>
      <c r="F54">
        <v>70</v>
      </c>
      <c r="G54">
        <v>65</v>
      </c>
      <c r="H54">
        <v>70</v>
      </c>
      <c r="I54">
        <v>70</v>
      </c>
      <c r="J54">
        <v>65</v>
      </c>
      <c r="K54">
        <v>70</v>
      </c>
      <c r="L54">
        <v>70</v>
      </c>
      <c r="M54">
        <v>65</v>
      </c>
      <c r="N54">
        <v>70</v>
      </c>
      <c r="O54">
        <v>70</v>
      </c>
      <c r="P54">
        <v>65</v>
      </c>
      <c r="Q54">
        <v>70</v>
      </c>
      <c r="R54">
        <v>65</v>
      </c>
    </row>
    <row r="55" spans="1:18">
      <c r="A55" s="59" t="s">
        <v>76</v>
      </c>
      <c r="B55" t="s">
        <v>135</v>
      </c>
      <c r="C55" s="43"/>
      <c r="D55" s="43">
        <v>60</v>
      </c>
      <c r="E55">
        <v>65</v>
      </c>
      <c r="F55">
        <v>65</v>
      </c>
      <c r="G55">
        <v>55</v>
      </c>
      <c r="H55">
        <v>65</v>
      </c>
      <c r="I55">
        <v>65</v>
      </c>
      <c r="J55">
        <v>55</v>
      </c>
      <c r="K55">
        <v>65</v>
      </c>
      <c r="L55">
        <v>65</v>
      </c>
      <c r="M55">
        <v>55</v>
      </c>
      <c r="N55">
        <v>65</v>
      </c>
      <c r="O55">
        <v>65</v>
      </c>
      <c r="P55">
        <v>55</v>
      </c>
      <c r="Q55">
        <v>55</v>
      </c>
      <c r="R55">
        <v>55</v>
      </c>
    </row>
    <row r="56" spans="1:18">
      <c r="A56" s="46" t="s">
        <v>77</v>
      </c>
      <c r="B56" t="s">
        <v>136</v>
      </c>
      <c r="C56" s="45" t="s">
        <v>200</v>
      </c>
      <c r="D56" s="45">
        <v>55</v>
      </c>
      <c r="E56">
        <v>65</v>
      </c>
      <c r="F56">
        <v>70</v>
      </c>
      <c r="G56">
        <v>65</v>
      </c>
      <c r="H56">
        <v>70</v>
      </c>
      <c r="I56">
        <v>75</v>
      </c>
      <c r="J56">
        <v>70</v>
      </c>
      <c r="K56">
        <v>75</v>
      </c>
      <c r="L56">
        <v>75</v>
      </c>
      <c r="M56">
        <v>70</v>
      </c>
      <c r="N56">
        <v>75</v>
      </c>
      <c r="O56">
        <v>75</v>
      </c>
      <c r="P56">
        <v>70</v>
      </c>
      <c r="Q56">
        <v>70</v>
      </c>
      <c r="R56">
        <v>65</v>
      </c>
    </row>
    <row r="57" spans="1:18">
      <c r="A57" s="42" t="s">
        <v>78</v>
      </c>
      <c r="B57" t="s">
        <v>133</v>
      </c>
      <c r="C57" s="43" t="s">
        <v>196</v>
      </c>
      <c r="D57" s="43">
        <v>45</v>
      </c>
      <c r="E57">
        <v>50</v>
      </c>
      <c r="F57">
        <v>55</v>
      </c>
      <c r="G57">
        <v>50</v>
      </c>
      <c r="H57">
        <v>60</v>
      </c>
      <c r="I57">
        <v>60</v>
      </c>
      <c r="J57">
        <v>55</v>
      </c>
      <c r="K57">
        <v>60</v>
      </c>
      <c r="L57">
        <v>60</v>
      </c>
      <c r="M57">
        <v>55</v>
      </c>
      <c r="N57">
        <v>60</v>
      </c>
      <c r="O57">
        <v>60</v>
      </c>
      <c r="P57">
        <v>50</v>
      </c>
      <c r="Q57">
        <v>50</v>
      </c>
      <c r="R57">
        <v>50</v>
      </c>
    </row>
    <row r="58" spans="1:18">
      <c r="A58" s="44" t="s">
        <v>79</v>
      </c>
      <c r="B58" t="s">
        <v>129</v>
      </c>
      <c r="C58" s="45" t="s">
        <v>196</v>
      </c>
      <c r="D58" s="45">
        <v>45</v>
      </c>
      <c r="E58">
        <v>50</v>
      </c>
      <c r="F58">
        <v>55</v>
      </c>
      <c r="G58">
        <v>50</v>
      </c>
      <c r="H58">
        <v>55</v>
      </c>
      <c r="I58">
        <v>60</v>
      </c>
      <c r="J58">
        <v>50</v>
      </c>
      <c r="K58">
        <v>60</v>
      </c>
      <c r="L58">
        <v>55</v>
      </c>
      <c r="M58">
        <v>50</v>
      </c>
      <c r="N58">
        <v>55</v>
      </c>
      <c r="O58">
        <v>55</v>
      </c>
      <c r="P58">
        <v>50</v>
      </c>
      <c r="Q58">
        <v>50</v>
      </c>
      <c r="R58">
        <v>50</v>
      </c>
    </row>
    <row r="59" spans="1:18">
      <c r="A59" s="42" t="s">
        <v>80</v>
      </c>
      <c r="B59" t="s">
        <v>136</v>
      </c>
      <c r="C59" s="43" t="s">
        <v>196</v>
      </c>
      <c r="D59" s="43" t="s">
        <v>193</v>
      </c>
      <c r="E59">
        <v>45</v>
      </c>
      <c r="F59">
        <v>50</v>
      </c>
      <c r="G59">
        <v>45</v>
      </c>
      <c r="H59">
        <v>55</v>
      </c>
      <c r="I59">
        <v>55</v>
      </c>
      <c r="J59">
        <v>50</v>
      </c>
      <c r="K59">
        <v>55</v>
      </c>
      <c r="L59">
        <v>60</v>
      </c>
      <c r="M59">
        <v>55</v>
      </c>
      <c r="N59">
        <v>60</v>
      </c>
      <c r="O59">
        <v>60</v>
      </c>
      <c r="P59">
        <v>55</v>
      </c>
      <c r="Q59">
        <v>65</v>
      </c>
      <c r="R59">
        <v>60</v>
      </c>
    </row>
    <row r="60" spans="1:18">
      <c r="A60" s="54" t="s">
        <v>81</v>
      </c>
      <c r="B60" t="s">
        <v>133</v>
      </c>
      <c r="C60" s="45" t="s">
        <v>196</v>
      </c>
      <c r="D60" s="45">
        <v>50</v>
      </c>
      <c r="E60">
        <v>55</v>
      </c>
      <c r="F60">
        <v>60</v>
      </c>
      <c r="G60">
        <v>55</v>
      </c>
      <c r="H60">
        <v>65</v>
      </c>
      <c r="I60">
        <v>65</v>
      </c>
      <c r="J60">
        <v>55</v>
      </c>
      <c r="K60">
        <v>65</v>
      </c>
      <c r="L60">
        <v>65</v>
      </c>
      <c r="M60">
        <v>60</v>
      </c>
      <c r="N60">
        <v>65</v>
      </c>
      <c r="O60">
        <v>65</v>
      </c>
      <c r="P60">
        <v>60</v>
      </c>
      <c r="Q60">
        <v>65</v>
      </c>
      <c r="R60">
        <v>60</v>
      </c>
    </row>
    <row r="61" spans="1:18">
      <c r="A61" s="42" t="s">
        <v>82</v>
      </c>
      <c r="B61" t="s">
        <v>129</v>
      </c>
      <c r="C61" s="43" t="s">
        <v>196</v>
      </c>
      <c r="D61" s="43">
        <v>50</v>
      </c>
      <c r="E61">
        <v>55</v>
      </c>
      <c r="F61">
        <v>60</v>
      </c>
      <c r="G61">
        <v>55</v>
      </c>
      <c r="H61">
        <v>65</v>
      </c>
      <c r="I61">
        <v>65</v>
      </c>
      <c r="J61">
        <v>55</v>
      </c>
      <c r="K61">
        <v>65</v>
      </c>
      <c r="L61">
        <v>65</v>
      </c>
      <c r="M61">
        <v>65</v>
      </c>
      <c r="N61">
        <v>65</v>
      </c>
      <c r="O61">
        <v>65</v>
      </c>
      <c r="P61">
        <v>65</v>
      </c>
      <c r="Q61">
        <v>65</v>
      </c>
      <c r="R61">
        <v>60</v>
      </c>
    </row>
    <row r="62" spans="1:18">
      <c r="A62" s="44" t="s">
        <v>84</v>
      </c>
      <c r="B62" t="s">
        <v>136</v>
      </c>
      <c r="C62" s="45">
        <v>55</v>
      </c>
      <c r="D62" s="45">
        <v>65</v>
      </c>
      <c r="E62">
        <v>70</v>
      </c>
      <c r="F62">
        <v>75</v>
      </c>
      <c r="G62">
        <v>65</v>
      </c>
      <c r="H62">
        <v>75</v>
      </c>
      <c r="I62">
        <v>75</v>
      </c>
      <c r="J62">
        <v>70</v>
      </c>
      <c r="K62">
        <v>75</v>
      </c>
      <c r="L62">
        <v>75</v>
      </c>
      <c r="M62">
        <v>65</v>
      </c>
      <c r="N62">
        <v>75</v>
      </c>
      <c r="O62">
        <v>75</v>
      </c>
      <c r="P62">
        <v>70</v>
      </c>
      <c r="Q62">
        <v>75</v>
      </c>
      <c r="R62">
        <v>70</v>
      </c>
    </row>
    <row r="63" spans="1:18">
      <c r="A63" s="55" t="s">
        <v>85</v>
      </c>
      <c r="B63" t="s">
        <v>136</v>
      </c>
      <c r="C63" s="43">
        <v>55</v>
      </c>
      <c r="D63" s="43">
        <v>65</v>
      </c>
      <c r="E63">
        <v>70</v>
      </c>
      <c r="F63">
        <v>75</v>
      </c>
      <c r="G63">
        <v>70</v>
      </c>
      <c r="H63">
        <v>75</v>
      </c>
      <c r="I63">
        <v>75</v>
      </c>
      <c r="J63">
        <v>70</v>
      </c>
      <c r="K63">
        <v>75</v>
      </c>
      <c r="L63">
        <v>75</v>
      </c>
      <c r="M63">
        <v>70</v>
      </c>
      <c r="N63">
        <v>75</v>
      </c>
      <c r="O63">
        <v>75</v>
      </c>
      <c r="P63">
        <v>65</v>
      </c>
      <c r="Q63">
        <v>75</v>
      </c>
      <c r="R63">
        <v>70</v>
      </c>
    </row>
    <row r="64" spans="1:18">
      <c r="A64" s="54" t="s">
        <v>86</v>
      </c>
      <c r="B64" t="s">
        <v>135</v>
      </c>
      <c r="C64" s="45" t="s">
        <v>196</v>
      </c>
      <c r="D64" s="45">
        <v>45</v>
      </c>
      <c r="E64">
        <v>55</v>
      </c>
      <c r="F64">
        <v>65</v>
      </c>
      <c r="G64">
        <v>60</v>
      </c>
      <c r="H64">
        <v>65</v>
      </c>
      <c r="I64">
        <v>65</v>
      </c>
      <c r="J64">
        <v>60</v>
      </c>
      <c r="K64">
        <v>65</v>
      </c>
      <c r="L64">
        <v>65</v>
      </c>
      <c r="M64">
        <v>60</v>
      </c>
      <c r="N64">
        <v>65</v>
      </c>
      <c r="O64">
        <v>65</v>
      </c>
      <c r="P64">
        <v>60</v>
      </c>
      <c r="Q64">
        <v>60</v>
      </c>
      <c r="R64">
        <v>60</v>
      </c>
    </row>
    <row r="65" spans="1:18">
      <c r="A65" s="49" t="s">
        <v>87</v>
      </c>
      <c r="B65" t="s">
        <v>136</v>
      </c>
      <c r="C65" s="43">
        <v>55</v>
      </c>
      <c r="D65" s="43">
        <v>65</v>
      </c>
      <c r="E65">
        <v>70</v>
      </c>
      <c r="F65">
        <v>75</v>
      </c>
      <c r="G65">
        <v>70</v>
      </c>
      <c r="H65">
        <v>75</v>
      </c>
      <c r="I65">
        <v>75</v>
      </c>
      <c r="J65">
        <v>70</v>
      </c>
      <c r="K65">
        <v>75</v>
      </c>
      <c r="L65">
        <v>75</v>
      </c>
      <c r="M65">
        <v>70</v>
      </c>
      <c r="N65">
        <v>75</v>
      </c>
      <c r="O65">
        <v>75</v>
      </c>
      <c r="P65">
        <v>65</v>
      </c>
      <c r="Q65">
        <v>75</v>
      </c>
      <c r="R65">
        <v>70</v>
      </c>
    </row>
    <row r="66" spans="1:18">
      <c r="A66" s="50" t="s">
        <v>88</v>
      </c>
      <c r="B66" t="s">
        <v>133</v>
      </c>
      <c r="C66" s="45" t="s">
        <v>196</v>
      </c>
      <c r="D66" s="45">
        <v>50</v>
      </c>
      <c r="E66">
        <v>55</v>
      </c>
      <c r="F66">
        <v>60</v>
      </c>
      <c r="G66">
        <v>55</v>
      </c>
      <c r="H66">
        <v>60</v>
      </c>
      <c r="I66">
        <v>65</v>
      </c>
      <c r="J66">
        <v>60</v>
      </c>
      <c r="K66">
        <v>65</v>
      </c>
      <c r="L66">
        <v>65</v>
      </c>
      <c r="M66">
        <v>60</v>
      </c>
      <c r="N66">
        <v>65</v>
      </c>
      <c r="O66">
        <v>65</v>
      </c>
      <c r="P66">
        <v>60</v>
      </c>
      <c r="Q66">
        <v>65</v>
      </c>
      <c r="R66">
        <v>60</v>
      </c>
    </row>
    <row r="67" spans="1:18">
      <c r="A67" s="55" t="s">
        <v>89</v>
      </c>
      <c r="B67" t="s">
        <v>129</v>
      </c>
      <c r="C67" s="43" t="s">
        <v>196</v>
      </c>
      <c r="D67" s="43">
        <v>45</v>
      </c>
      <c r="E67">
        <v>45</v>
      </c>
      <c r="F67">
        <v>50</v>
      </c>
      <c r="G67">
        <v>45</v>
      </c>
      <c r="H67">
        <v>50</v>
      </c>
      <c r="I67">
        <v>55</v>
      </c>
      <c r="J67">
        <v>45</v>
      </c>
      <c r="K67">
        <v>55</v>
      </c>
      <c r="L67">
        <v>55</v>
      </c>
      <c r="M67">
        <v>50</v>
      </c>
      <c r="N67">
        <v>55</v>
      </c>
      <c r="O67">
        <v>55</v>
      </c>
      <c r="P67">
        <v>50</v>
      </c>
      <c r="Q67">
        <v>55</v>
      </c>
      <c r="R67">
        <v>50</v>
      </c>
    </row>
    <row r="68" spans="1:18">
      <c r="A68" s="44" t="s">
        <v>90</v>
      </c>
      <c r="B68" t="s">
        <v>133</v>
      </c>
      <c r="C68" s="45" t="s">
        <v>196</v>
      </c>
      <c r="D68" s="45">
        <v>50</v>
      </c>
      <c r="E68">
        <v>55</v>
      </c>
      <c r="F68">
        <v>60</v>
      </c>
      <c r="G68">
        <v>55</v>
      </c>
      <c r="H68">
        <v>60</v>
      </c>
      <c r="I68">
        <v>65</v>
      </c>
      <c r="J68">
        <v>60</v>
      </c>
      <c r="K68">
        <v>60</v>
      </c>
      <c r="L68">
        <v>55</v>
      </c>
      <c r="M68">
        <v>55</v>
      </c>
      <c r="N68">
        <v>55</v>
      </c>
      <c r="O68">
        <v>55</v>
      </c>
      <c r="P68">
        <v>45</v>
      </c>
      <c r="Q68">
        <v>45</v>
      </c>
      <c r="R68">
        <v>45</v>
      </c>
    </row>
    <row r="69" spans="1:18">
      <c r="A69" s="49" t="s">
        <v>92</v>
      </c>
      <c r="B69" t="s">
        <v>136</v>
      </c>
      <c r="C69" s="43" t="s">
        <v>196</v>
      </c>
      <c r="D69" s="43">
        <v>55</v>
      </c>
      <c r="E69">
        <v>65</v>
      </c>
      <c r="F69">
        <v>70</v>
      </c>
      <c r="G69">
        <v>65</v>
      </c>
      <c r="H69">
        <v>75</v>
      </c>
      <c r="I69">
        <v>75</v>
      </c>
      <c r="J69">
        <v>70</v>
      </c>
      <c r="K69">
        <v>75</v>
      </c>
      <c r="L69">
        <v>75</v>
      </c>
      <c r="M69">
        <v>70</v>
      </c>
      <c r="N69">
        <v>75</v>
      </c>
      <c r="O69">
        <v>75</v>
      </c>
      <c r="P69">
        <v>70</v>
      </c>
      <c r="Q69">
        <v>75</v>
      </c>
      <c r="R69">
        <v>70</v>
      </c>
    </row>
    <row r="70" spans="1:18">
      <c r="A70" s="54" t="s">
        <v>93</v>
      </c>
      <c r="B70" t="s">
        <v>135</v>
      </c>
      <c r="C70" s="45" t="s">
        <v>196</v>
      </c>
      <c r="D70" s="45">
        <v>55</v>
      </c>
      <c r="E70">
        <v>60</v>
      </c>
      <c r="F70">
        <v>65</v>
      </c>
      <c r="G70">
        <v>60</v>
      </c>
      <c r="H70">
        <v>65</v>
      </c>
      <c r="I70">
        <v>70</v>
      </c>
      <c r="J70">
        <v>60</v>
      </c>
      <c r="K70">
        <v>65</v>
      </c>
      <c r="L70">
        <v>65</v>
      </c>
      <c r="M70">
        <v>55</v>
      </c>
      <c r="N70">
        <v>65</v>
      </c>
      <c r="O70">
        <v>60</v>
      </c>
      <c r="P70">
        <v>60</v>
      </c>
      <c r="Q70">
        <v>60</v>
      </c>
      <c r="R70">
        <v>60</v>
      </c>
    </row>
    <row r="71" spans="1:18">
      <c r="A71" s="42" t="s">
        <v>94</v>
      </c>
      <c r="B71" t="s">
        <v>133</v>
      </c>
      <c r="C71" s="43">
        <v>55</v>
      </c>
      <c r="D71" s="43">
        <v>65</v>
      </c>
      <c r="E71">
        <v>65</v>
      </c>
      <c r="F71">
        <v>70</v>
      </c>
      <c r="G71">
        <v>65</v>
      </c>
      <c r="H71">
        <v>70</v>
      </c>
      <c r="I71">
        <v>70</v>
      </c>
      <c r="J71">
        <v>65</v>
      </c>
      <c r="K71">
        <v>70</v>
      </c>
      <c r="L71">
        <v>70</v>
      </c>
      <c r="M71">
        <v>65</v>
      </c>
      <c r="N71">
        <v>70</v>
      </c>
      <c r="O71">
        <v>70</v>
      </c>
      <c r="P71">
        <v>65</v>
      </c>
      <c r="Q71">
        <v>70</v>
      </c>
      <c r="R71">
        <v>65</v>
      </c>
    </row>
    <row r="72" spans="1:18">
      <c r="A72" s="44" t="s">
        <v>95</v>
      </c>
      <c r="B72" t="s">
        <v>135</v>
      </c>
      <c r="C72" s="45">
        <v>55</v>
      </c>
      <c r="D72" s="45">
        <v>45</v>
      </c>
      <c r="E72" t="s">
        <v>193</v>
      </c>
      <c r="F72">
        <v>55</v>
      </c>
      <c r="G72">
        <v>50</v>
      </c>
      <c r="H72">
        <v>65</v>
      </c>
      <c r="I72">
        <v>70</v>
      </c>
      <c r="J72">
        <v>60</v>
      </c>
      <c r="K72">
        <v>70</v>
      </c>
      <c r="L72">
        <v>70</v>
      </c>
      <c r="M72">
        <v>65</v>
      </c>
      <c r="N72">
        <v>70</v>
      </c>
      <c r="O72">
        <v>70</v>
      </c>
      <c r="P72">
        <v>65</v>
      </c>
      <c r="Q72">
        <v>65</v>
      </c>
      <c r="R72">
        <v>60</v>
      </c>
    </row>
    <row r="73" spans="1:18">
      <c r="A73" s="65" t="s">
        <v>96</v>
      </c>
      <c r="B73" t="s">
        <v>129</v>
      </c>
      <c r="C73" s="43">
        <v>55</v>
      </c>
      <c r="D73" s="43">
        <v>40</v>
      </c>
      <c r="E73">
        <v>55</v>
      </c>
      <c r="F73">
        <v>55</v>
      </c>
      <c r="G73">
        <v>50</v>
      </c>
      <c r="H73">
        <v>55</v>
      </c>
      <c r="I73">
        <v>55</v>
      </c>
      <c r="J73">
        <v>45</v>
      </c>
      <c r="K73">
        <v>55</v>
      </c>
      <c r="L73">
        <v>55</v>
      </c>
      <c r="M73">
        <v>45</v>
      </c>
      <c r="N73">
        <v>55</v>
      </c>
      <c r="O73">
        <v>55</v>
      </c>
      <c r="P73">
        <v>45</v>
      </c>
      <c r="Q73">
        <v>45</v>
      </c>
      <c r="R73">
        <v>45</v>
      </c>
    </row>
    <row r="74" spans="1:18">
      <c r="A74" s="51" t="s">
        <v>97</v>
      </c>
      <c r="B74" t="s">
        <v>135</v>
      </c>
      <c r="C74" s="45" t="s">
        <v>200</v>
      </c>
      <c r="D74" s="45">
        <v>55</v>
      </c>
      <c r="E74">
        <v>65</v>
      </c>
      <c r="F74">
        <v>75</v>
      </c>
      <c r="G74">
        <v>70</v>
      </c>
      <c r="H74">
        <v>75</v>
      </c>
      <c r="I74">
        <v>75</v>
      </c>
      <c r="J74">
        <v>70</v>
      </c>
      <c r="K74">
        <v>75</v>
      </c>
      <c r="L74">
        <v>75</v>
      </c>
      <c r="M74">
        <v>70</v>
      </c>
      <c r="N74">
        <v>75</v>
      </c>
      <c r="O74">
        <v>75</v>
      </c>
      <c r="P74">
        <v>65</v>
      </c>
      <c r="Q74">
        <v>65</v>
      </c>
      <c r="R74">
        <v>60</v>
      </c>
    </row>
    <row r="75" spans="1:18">
      <c r="A75" s="47" t="s">
        <v>98</v>
      </c>
      <c r="B75" t="s">
        <v>133</v>
      </c>
      <c r="C75" s="43" t="s">
        <v>200</v>
      </c>
      <c r="D75" s="43">
        <v>55</v>
      </c>
      <c r="E75">
        <v>60</v>
      </c>
      <c r="F75">
        <v>65</v>
      </c>
      <c r="G75">
        <v>60</v>
      </c>
      <c r="H75">
        <v>65</v>
      </c>
      <c r="I75">
        <v>65</v>
      </c>
      <c r="J75">
        <v>55</v>
      </c>
      <c r="K75">
        <v>65</v>
      </c>
      <c r="L75">
        <v>65</v>
      </c>
      <c r="M75">
        <v>60</v>
      </c>
      <c r="N75">
        <v>65</v>
      </c>
      <c r="O75">
        <v>65</v>
      </c>
      <c r="P75">
        <v>60</v>
      </c>
      <c r="Q75">
        <v>60</v>
      </c>
      <c r="R75">
        <v>55</v>
      </c>
    </row>
    <row r="76" spans="1:18">
      <c r="A76" s="44" t="s">
        <v>99</v>
      </c>
      <c r="B76" t="s">
        <v>133</v>
      </c>
      <c r="C76" s="45" t="s">
        <v>196</v>
      </c>
      <c r="D76" s="45">
        <v>45</v>
      </c>
      <c r="E76">
        <v>45</v>
      </c>
      <c r="F76">
        <v>45</v>
      </c>
      <c r="G76">
        <v>35</v>
      </c>
      <c r="H76">
        <v>45</v>
      </c>
      <c r="I76">
        <v>45</v>
      </c>
      <c r="J76">
        <v>40</v>
      </c>
      <c r="K76">
        <v>45</v>
      </c>
      <c r="L76">
        <v>50</v>
      </c>
      <c r="M76">
        <v>45</v>
      </c>
      <c r="N76">
        <v>50</v>
      </c>
      <c r="O76">
        <v>50</v>
      </c>
      <c r="P76">
        <v>45</v>
      </c>
      <c r="Q76">
        <v>55</v>
      </c>
      <c r="R76">
        <v>50</v>
      </c>
    </row>
    <row r="77" spans="1:18">
      <c r="A77" s="42" t="s">
        <v>100</v>
      </c>
      <c r="B77" t="s">
        <v>133</v>
      </c>
      <c r="C77" s="43" t="s">
        <v>196</v>
      </c>
      <c r="D77" s="43">
        <v>50</v>
      </c>
      <c r="E77">
        <v>55</v>
      </c>
      <c r="F77">
        <v>60</v>
      </c>
      <c r="G77">
        <v>55</v>
      </c>
      <c r="H77">
        <v>60</v>
      </c>
      <c r="I77">
        <v>65</v>
      </c>
      <c r="J77">
        <v>60</v>
      </c>
      <c r="K77">
        <v>65</v>
      </c>
      <c r="L77">
        <v>65</v>
      </c>
      <c r="M77">
        <v>60</v>
      </c>
      <c r="N77">
        <v>65</v>
      </c>
      <c r="O77">
        <v>65</v>
      </c>
      <c r="P77">
        <v>55</v>
      </c>
      <c r="Q77">
        <v>60</v>
      </c>
      <c r="R77">
        <v>55</v>
      </c>
    </row>
    <row r="78" spans="1:18">
      <c r="A78" s="66" t="s">
        <v>101</v>
      </c>
      <c r="B78" t="s">
        <v>129</v>
      </c>
      <c r="C78" s="57" t="s">
        <v>196</v>
      </c>
      <c r="D78" s="57">
        <v>45</v>
      </c>
      <c r="E78">
        <v>50</v>
      </c>
      <c r="F78">
        <v>55</v>
      </c>
      <c r="G78">
        <v>50</v>
      </c>
      <c r="H78">
        <v>55</v>
      </c>
      <c r="I78">
        <v>55</v>
      </c>
      <c r="J78">
        <v>50</v>
      </c>
      <c r="K78">
        <v>60</v>
      </c>
      <c r="L78">
        <v>55</v>
      </c>
      <c r="M78">
        <v>50</v>
      </c>
      <c r="N78">
        <v>55</v>
      </c>
      <c r="O78">
        <v>55</v>
      </c>
      <c r="P78">
        <v>50</v>
      </c>
      <c r="Q78">
        <v>55</v>
      </c>
      <c r="R7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739-7802-4E74-94B8-08D8F23BAFF3}">
  <dimension ref="A1:L77"/>
  <sheetViews>
    <sheetView workbookViewId="0">
      <pane xSplit="1" ySplit="2" topLeftCell="H37" activePane="bottomRight" state="frozen"/>
      <selection pane="bottomRight" activeCell="H40" sqref="H40"/>
      <selection pane="bottomLeft" activeCell="A2" sqref="A2"/>
      <selection pane="topRight" activeCell="B1" sqref="B1"/>
    </sheetView>
  </sheetViews>
  <sheetFormatPr defaultRowHeight="14.45"/>
  <cols>
    <col min="1" max="1" width="17.42578125" bestFit="1" customWidth="1"/>
    <col min="2" max="2" width="4.140625" customWidth="1"/>
  </cols>
  <sheetData>
    <row r="1" spans="1:12">
      <c r="C1" t="s">
        <v>204</v>
      </c>
      <c r="D1" t="s">
        <v>136</v>
      </c>
      <c r="E1" t="s">
        <v>204</v>
      </c>
      <c r="F1" t="s">
        <v>204</v>
      </c>
      <c r="G1" t="s">
        <v>136</v>
      </c>
      <c r="H1" t="s">
        <v>204</v>
      </c>
      <c r="I1" t="s">
        <v>204</v>
      </c>
      <c r="J1" t="s">
        <v>136</v>
      </c>
    </row>
    <row r="2" spans="1:12">
      <c r="A2" t="s">
        <v>206</v>
      </c>
      <c r="B2" t="s">
        <v>123</v>
      </c>
      <c r="C2" s="41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</row>
    <row r="3" spans="1:12">
      <c r="A3" s="42" t="s">
        <v>11</v>
      </c>
      <c r="B3" t="s">
        <v>129</v>
      </c>
      <c r="D3" t="s">
        <v>193</v>
      </c>
      <c r="G3" t="s">
        <v>201</v>
      </c>
      <c r="H3" t="s">
        <v>201</v>
      </c>
      <c r="I3" t="s">
        <v>201</v>
      </c>
    </row>
    <row r="4" spans="1:12">
      <c r="A4" s="44" t="s">
        <v>16</v>
      </c>
      <c r="B4" t="s">
        <v>133</v>
      </c>
      <c r="D4" t="s">
        <v>223</v>
      </c>
      <c r="G4" t="s">
        <v>224</v>
      </c>
      <c r="H4" t="s">
        <v>225</v>
      </c>
      <c r="I4" t="s">
        <v>226</v>
      </c>
    </row>
    <row r="5" spans="1:12">
      <c r="A5" s="42" t="s">
        <v>17</v>
      </c>
      <c r="B5" t="s">
        <v>135</v>
      </c>
      <c r="D5" t="s">
        <v>227</v>
      </c>
      <c r="G5" t="s">
        <v>228</v>
      </c>
      <c r="H5" t="s">
        <v>229</v>
      </c>
      <c r="I5" t="s">
        <v>225</v>
      </c>
    </row>
    <row r="6" spans="1:12">
      <c r="A6" s="46" t="s">
        <v>19</v>
      </c>
      <c r="B6" t="s">
        <v>135</v>
      </c>
      <c r="D6" t="s">
        <v>193</v>
      </c>
      <c r="G6" t="s">
        <v>225</v>
      </c>
      <c r="H6" t="s">
        <v>225</v>
      </c>
      <c r="I6" t="s">
        <v>225</v>
      </c>
    </row>
    <row r="7" spans="1:12">
      <c r="A7" s="47" t="s">
        <v>21</v>
      </c>
      <c r="B7" t="s">
        <v>135</v>
      </c>
      <c r="D7" t="s">
        <v>230</v>
      </c>
      <c r="E7" t="s">
        <v>224</v>
      </c>
      <c r="F7" t="s">
        <v>193</v>
      </c>
      <c r="G7" t="s">
        <v>231</v>
      </c>
      <c r="H7" t="s">
        <v>232</v>
      </c>
      <c r="I7" t="s">
        <v>233</v>
      </c>
      <c r="J7" t="s">
        <v>233</v>
      </c>
      <c r="K7" t="s">
        <v>233</v>
      </c>
    </row>
    <row r="8" spans="1:12">
      <c r="A8" s="48" t="s">
        <v>23</v>
      </c>
      <c r="B8" t="s">
        <v>136</v>
      </c>
      <c r="D8" t="s">
        <v>234</v>
      </c>
      <c r="G8" t="s">
        <v>226</v>
      </c>
      <c r="H8" t="s">
        <v>229</v>
      </c>
      <c r="I8" t="s">
        <v>226</v>
      </c>
    </row>
    <row r="9" spans="1:12">
      <c r="A9" s="47" t="s">
        <v>24</v>
      </c>
      <c r="B9" t="s">
        <v>136</v>
      </c>
      <c r="D9" t="s">
        <v>193</v>
      </c>
      <c r="E9" t="s">
        <v>193</v>
      </c>
      <c r="G9" t="s">
        <v>234</v>
      </c>
      <c r="H9" t="s">
        <v>225</v>
      </c>
      <c r="I9" t="s">
        <v>201</v>
      </c>
    </row>
    <row r="10" spans="1:12">
      <c r="A10" s="48" t="s">
        <v>25</v>
      </c>
      <c r="B10" t="s">
        <v>135</v>
      </c>
      <c r="D10" t="s">
        <v>224</v>
      </c>
      <c r="G10" t="s">
        <v>234</v>
      </c>
      <c r="H10" t="s">
        <v>225</v>
      </c>
      <c r="I10" t="s">
        <v>226</v>
      </c>
    </row>
    <row r="11" spans="1:12">
      <c r="A11" s="49" t="s">
        <v>26</v>
      </c>
      <c r="B11" t="s">
        <v>133</v>
      </c>
      <c r="D11" t="s">
        <v>235</v>
      </c>
      <c r="E11" t="s">
        <v>224</v>
      </c>
      <c r="G11" t="s">
        <v>201</v>
      </c>
      <c r="H11" t="s">
        <v>236</v>
      </c>
      <c r="I11" t="s">
        <v>237</v>
      </c>
    </row>
    <row r="12" spans="1:12">
      <c r="A12" s="50" t="s">
        <v>27</v>
      </c>
      <c r="B12" t="s">
        <v>136</v>
      </c>
      <c r="D12" t="s">
        <v>234</v>
      </c>
      <c r="G12" t="s">
        <v>238</v>
      </c>
      <c r="H12" t="s">
        <v>229</v>
      </c>
      <c r="I12" t="s">
        <v>225</v>
      </c>
    </row>
    <row r="13" spans="1:12">
      <c r="A13" s="47" t="s">
        <v>28</v>
      </c>
      <c r="B13" t="s">
        <v>136</v>
      </c>
      <c r="D13" t="s">
        <v>234</v>
      </c>
      <c r="E13" t="s">
        <v>224</v>
      </c>
      <c r="F13" t="s">
        <v>193</v>
      </c>
      <c r="G13" t="s">
        <v>239</v>
      </c>
      <c r="H13" t="s">
        <v>240</v>
      </c>
      <c r="I13" t="s">
        <v>225</v>
      </c>
    </row>
    <row r="14" spans="1:12">
      <c r="A14" s="51" t="s">
        <v>29</v>
      </c>
      <c r="B14" t="s">
        <v>129</v>
      </c>
      <c r="D14" t="s">
        <v>241</v>
      </c>
      <c r="G14" t="s">
        <v>242</v>
      </c>
      <c r="H14" t="s">
        <v>225</v>
      </c>
      <c r="I14" t="s">
        <v>239</v>
      </c>
    </row>
    <row r="15" spans="1:12">
      <c r="A15" s="52" t="s">
        <v>30</v>
      </c>
      <c r="B15" t="s">
        <v>133</v>
      </c>
      <c r="D15" t="s">
        <v>223</v>
      </c>
      <c r="G15" t="s">
        <v>224</v>
      </c>
      <c r="H15" t="s">
        <v>225</v>
      </c>
      <c r="I15" t="s">
        <v>226</v>
      </c>
    </row>
    <row r="16" spans="1:12">
      <c r="A16" s="53" t="s">
        <v>33</v>
      </c>
      <c r="B16" t="s">
        <v>133</v>
      </c>
      <c r="D16" t="s">
        <v>234</v>
      </c>
      <c r="G16" t="s">
        <v>234</v>
      </c>
      <c r="H16" t="s">
        <v>225</v>
      </c>
      <c r="I16" t="s">
        <v>226</v>
      </c>
    </row>
    <row r="17" spans="1:10">
      <c r="A17" s="49" t="s">
        <v>34</v>
      </c>
      <c r="B17" t="s">
        <v>133</v>
      </c>
      <c r="D17" t="s">
        <v>243</v>
      </c>
      <c r="E17" t="s">
        <v>244</v>
      </c>
      <c r="G17" t="s">
        <v>245</v>
      </c>
      <c r="H17" t="s">
        <v>225</v>
      </c>
      <c r="I17" t="s">
        <v>237</v>
      </c>
    </row>
    <row r="18" spans="1:10">
      <c r="A18" s="53" t="s">
        <v>35</v>
      </c>
      <c r="B18" t="s">
        <v>129</v>
      </c>
      <c r="D18" t="s">
        <v>241</v>
      </c>
      <c r="G18" t="s">
        <v>242</v>
      </c>
      <c r="H18" t="s">
        <v>225</v>
      </c>
      <c r="I18" t="s">
        <v>237</v>
      </c>
    </row>
    <row r="19" spans="1:10">
      <c r="A19" s="42" t="s">
        <v>37</v>
      </c>
      <c r="B19" t="s">
        <v>133</v>
      </c>
      <c r="D19" t="s">
        <v>224</v>
      </c>
      <c r="G19">
        <v>800</v>
      </c>
      <c r="H19" t="s">
        <v>229</v>
      </c>
    </row>
    <row r="20" spans="1:10">
      <c r="A20" s="54" t="s">
        <v>38</v>
      </c>
      <c r="B20" t="s">
        <v>133</v>
      </c>
      <c r="D20" t="s">
        <v>224</v>
      </c>
      <c r="G20" t="s">
        <v>231</v>
      </c>
      <c r="H20" t="s">
        <v>225</v>
      </c>
      <c r="I20" t="s">
        <v>226</v>
      </c>
    </row>
    <row r="21" spans="1:10">
      <c r="A21" s="42" t="s">
        <v>39</v>
      </c>
      <c r="B21" t="s">
        <v>135</v>
      </c>
      <c r="D21" t="s">
        <v>234</v>
      </c>
      <c r="G21" t="s">
        <v>234</v>
      </c>
      <c r="H21" t="s">
        <v>225</v>
      </c>
      <c r="I21" t="s">
        <v>226</v>
      </c>
    </row>
    <row r="22" spans="1:10">
      <c r="A22" s="44" t="s">
        <v>40</v>
      </c>
      <c r="B22" t="s">
        <v>129</v>
      </c>
      <c r="D22" t="s">
        <v>193</v>
      </c>
      <c r="F22" t="s">
        <v>225</v>
      </c>
      <c r="G22" t="s">
        <v>242</v>
      </c>
      <c r="H22" t="s">
        <v>225</v>
      </c>
      <c r="I22" t="s">
        <v>246</v>
      </c>
    </row>
    <row r="23" spans="1:10">
      <c r="A23" s="55" t="s">
        <v>41</v>
      </c>
      <c r="B23" t="s">
        <v>133</v>
      </c>
      <c r="D23" t="s">
        <v>224</v>
      </c>
      <c r="G23" t="s">
        <v>242</v>
      </c>
      <c r="H23" t="s">
        <v>225</v>
      </c>
    </row>
    <row r="24" spans="1:10">
      <c r="A24" s="54" t="s">
        <v>42</v>
      </c>
      <c r="B24" t="s">
        <v>133</v>
      </c>
      <c r="D24" t="s">
        <v>224</v>
      </c>
      <c r="G24" t="s">
        <v>234</v>
      </c>
      <c r="H24" t="s">
        <v>225</v>
      </c>
      <c r="I24" t="s">
        <v>226</v>
      </c>
    </row>
    <row r="25" spans="1:10">
      <c r="A25" s="42" t="s">
        <v>43</v>
      </c>
      <c r="B25" t="s">
        <v>133</v>
      </c>
      <c r="D25" t="s">
        <v>223</v>
      </c>
      <c r="G25" t="s">
        <v>239</v>
      </c>
      <c r="H25" t="s">
        <v>225</v>
      </c>
      <c r="I25" t="s">
        <v>226</v>
      </c>
    </row>
    <row r="26" spans="1:10" ht="15" thickBot="1">
      <c r="A26" s="56" t="s">
        <v>45</v>
      </c>
      <c r="B26" t="s">
        <v>133</v>
      </c>
      <c r="D26" t="s">
        <v>224</v>
      </c>
      <c r="G26" t="s">
        <v>224</v>
      </c>
      <c r="H26" t="s">
        <v>225</v>
      </c>
      <c r="I26" t="s">
        <v>226</v>
      </c>
    </row>
    <row r="28" spans="1:10">
      <c r="A28" s="42" t="s">
        <v>47</v>
      </c>
      <c r="B28" t="s">
        <v>133</v>
      </c>
      <c r="D28" t="s">
        <v>223</v>
      </c>
      <c r="G28" t="s">
        <v>242</v>
      </c>
      <c r="H28" t="s">
        <v>225</v>
      </c>
      <c r="I28" t="s">
        <v>247</v>
      </c>
    </row>
    <row r="29" spans="1:10">
      <c r="A29" s="44" t="s">
        <v>48</v>
      </c>
      <c r="B29" t="s">
        <v>135</v>
      </c>
      <c r="D29" t="s">
        <v>224</v>
      </c>
      <c r="G29" t="s">
        <v>234</v>
      </c>
      <c r="H29" t="s">
        <v>225</v>
      </c>
      <c r="I29" t="s">
        <v>226</v>
      </c>
    </row>
    <row r="30" spans="1:10">
      <c r="A30" s="59" t="s">
        <v>49</v>
      </c>
      <c r="B30" t="s">
        <v>135</v>
      </c>
      <c r="D30" t="s">
        <v>224</v>
      </c>
      <c r="G30" t="s">
        <v>225</v>
      </c>
      <c r="H30" t="s">
        <v>229</v>
      </c>
    </row>
    <row r="31" spans="1:10">
      <c r="A31" s="44" t="s">
        <v>50</v>
      </c>
      <c r="B31" t="s">
        <v>133</v>
      </c>
      <c r="D31" t="s">
        <v>224</v>
      </c>
      <c r="G31" t="s">
        <v>231</v>
      </c>
      <c r="H31" t="s">
        <v>225</v>
      </c>
      <c r="I31" t="s">
        <v>226</v>
      </c>
    </row>
    <row r="32" spans="1:10">
      <c r="A32" s="42" t="s">
        <v>51</v>
      </c>
      <c r="B32" t="s">
        <v>133</v>
      </c>
      <c r="C32" t="s">
        <v>237</v>
      </c>
      <c r="D32" t="s">
        <v>234</v>
      </c>
      <c r="E32" t="s">
        <v>248</v>
      </c>
      <c r="F32" t="s">
        <v>193</v>
      </c>
      <c r="G32" t="s">
        <v>224</v>
      </c>
      <c r="H32" t="s">
        <v>236</v>
      </c>
      <c r="I32" t="s">
        <v>249</v>
      </c>
      <c r="J32" t="s">
        <v>250</v>
      </c>
    </row>
    <row r="33" spans="1:9">
      <c r="A33" s="54" t="s">
        <v>52</v>
      </c>
      <c r="B33" t="s">
        <v>133</v>
      </c>
      <c r="D33" t="s">
        <v>193</v>
      </c>
      <c r="G33" t="s">
        <v>225</v>
      </c>
      <c r="H33" t="s">
        <v>225</v>
      </c>
      <c r="I33" t="s">
        <v>201</v>
      </c>
    </row>
    <row r="34" spans="1:9">
      <c r="A34" s="42" t="s">
        <v>54</v>
      </c>
      <c r="B34" t="s">
        <v>133</v>
      </c>
      <c r="D34" t="s">
        <v>224</v>
      </c>
      <c r="G34" t="s">
        <v>234</v>
      </c>
      <c r="H34" t="s">
        <v>225</v>
      </c>
      <c r="I34" t="s">
        <v>226</v>
      </c>
    </row>
    <row r="35" spans="1:9">
      <c r="A35" s="54" t="s">
        <v>55</v>
      </c>
      <c r="B35" t="s">
        <v>129</v>
      </c>
      <c r="D35" t="s">
        <v>241</v>
      </c>
      <c r="G35" t="s">
        <v>242</v>
      </c>
      <c r="H35" t="s">
        <v>225</v>
      </c>
      <c r="I35" t="s">
        <v>249</v>
      </c>
    </row>
    <row r="36" spans="1:9">
      <c r="A36" s="42" t="s">
        <v>56</v>
      </c>
      <c r="B36" t="s">
        <v>133</v>
      </c>
      <c r="D36" t="s">
        <v>224</v>
      </c>
      <c r="G36" t="s">
        <v>239</v>
      </c>
      <c r="H36" t="s">
        <v>229</v>
      </c>
      <c r="I36" t="s">
        <v>247</v>
      </c>
    </row>
    <row r="37" spans="1:9">
      <c r="A37" s="46" t="s">
        <v>57</v>
      </c>
      <c r="B37" t="s">
        <v>135</v>
      </c>
      <c r="D37" t="s">
        <v>234</v>
      </c>
      <c r="G37" t="s">
        <v>224</v>
      </c>
      <c r="H37" t="s">
        <v>229</v>
      </c>
      <c r="I37" t="s">
        <v>225</v>
      </c>
    </row>
    <row r="38" spans="1:9">
      <c r="A38" s="42" t="s">
        <v>58</v>
      </c>
      <c r="B38" t="s">
        <v>133</v>
      </c>
      <c r="D38" t="s">
        <v>223</v>
      </c>
      <c r="G38" t="s">
        <v>224</v>
      </c>
      <c r="H38" t="s">
        <v>225</v>
      </c>
      <c r="I38" t="s">
        <v>226</v>
      </c>
    </row>
    <row r="39" spans="1:9">
      <c r="A39" s="60" t="s">
        <v>60</v>
      </c>
      <c r="B39" t="s">
        <v>135</v>
      </c>
      <c r="D39" t="s">
        <v>201</v>
      </c>
      <c r="G39" t="s">
        <v>234</v>
      </c>
      <c r="H39" t="s">
        <v>225</v>
      </c>
      <c r="I39" t="s">
        <v>226</v>
      </c>
    </row>
    <row r="40" spans="1:9">
      <c r="A40" s="61" t="s">
        <v>61</v>
      </c>
      <c r="B40" t="s">
        <v>136</v>
      </c>
      <c r="D40" t="s">
        <v>193</v>
      </c>
      <c r="E40" t="s">
        <v>224</v>
      </c>
      <c r="G40" t="s">
        <v>224</v>
      </c>
      <c r="H40" t="s">
        <v>229</v>
      </c>
      <c r="I40" t="s">
        <v>225</v>
      </c>
    </row>
    <row r="41" spans="1:9">
      <c r="A41" s="62" t="s">
        <v>63</v>
      </c>
      <c r="B41" t="s">
        <v>136</v>
      </c>
      <c r="D41" t="s">
        <v>234</v>
      </c>
      <c r="G41" t="s">
        <v>251</v>
      </c>
      <c r="H41" t="s">
        <v>229</v>
      </c>
      <c r="I41" t="s">
        <v>225</v>
      </c>
    </row>
    <row r="42" spans="1:9">
      <c r="A42" s="42" t="s">
        <v>64</v>
      </c>
      <c r="B42" t="s">
        <v>135</v>
      </c>
      <c r="D42" t="s">
        <v>224</v>
      </c>
      <c r="G42" t="s">
        <v>234</v>
      </c>
      <c r="H42" t="s">
        <v>225</v>
      </c>
      <c r="I42" t="s">
        <v>226</v>
      </c>
    </row>
    <row r="43" spans="1:9">
      <c r="A43" s="48" t="s">
        <v>65</v>
      </c>
      <c r="B43" t="s">
        <v>135</v>
      </c>
      <c r="D43" t="s">
        <v>234</v>
      </c>
      <c r="G43" t="s">
        <v>252</v>
      </c>
      <c r="H43" t="s">
        <v>229</v>
      </c>
    </row>
    <row r="44" spans="1:9">
      <c r="A44" s="51" t="s">
        <v>66</v>
      </c>
      <c r="B44" t="s">
        <v>136</v>
      </c>
      <c r="D44" t="s">
        <v>234</v>
      </c>
      <c r="G44" t="s">
        <v>234</v>
      </c>
      <c r="H44" t="s">
        <v>225</v>
      </c>
      <c r="I44" t="s">
        <v>226</v>
      </c>
    </row>
    <row r="45" spans="1:9">
      <c r="A45" s="42" t="s">
        <v>67</v>
      </c>
      <c r="B45" t="s">
        <v>136</v>
      </c>
      <c r="D45" t="s">
        <v>234</v>
      </c>
      <c r="G45" t="s">
        <v>234</v>
      </c>
      <c r="H45" t="s">
        <v>225</v>
      </c>
      <c r="I45" t="s">
        <v>226</v>
      </c>
    </row>
    <row r="46" spans="1:9">
      <c r="A46" s="44" t="s">
        <v>68</v>
      </c>
      <c r="B46" t="s">
        <v>129</v>
      </c>
      <c r="D46" t="s">
        <v>241</v>
      </c>
      <c r="G46" t="s">
        <v>242</v>
      </c>
      <c r="H46" t="s">
        <v>225</v>
      </c>
      <c r="I46" t="s">
        <v>249</v>
      </c>
    </row>
    <row r="47" spans="1:9">
      <c r="A47" s="42" t="s">
        <v>69</v>
      </c>
      <c r="B47" t="s">
        <v>133</v>
      </c>
      <c r="D47" t="s">
        <v>223</v>
      </c>
      <c r="G47" t="s">
        <v>245</v>
      </c>
      <c r="H47" t="s">
        <v>225</v>
      </c>
      <c r="I47" t="s">
        <v>226</v>
      </c>
    </row>
    <row r="48" spans="1:9">
      <c r="A48" s="44" t="s">
        <v>70</v>
      </c>
      <c r="B48" t="s">
        <v>133</v>
      </c>
      <c r="D48" t="s">
        <v>224</v>
      </c>
      <c r="G48" t="s">
        <v>234</v>
      </c>
      <c r="H48" t="s">
        <v>225</v>
      </c>
    </row>
    <row r="49" spans="1:9">
      <c r="A49" s="49" t="s">
        <v>71</v>
      </c>
      <c r="B49" t="s">
        <v>129</v>
      </c>
      <c r="D49" t="s">
        <v>223</v>
      </c>
      <c r="G49" t="s">
        <v>242</v>
      </c>
      <c r="H49" t="s">
        <v>225</v>
      </c>
      <c r="I49" t="s">
        <v>226</v>
      </c>
    </row>
    <row r="50" spans="1:9">
      <c r="A50" s="44" t="s">
        <v>72</v>
      </c>
      <c r="B50" t="s">
        <v>129</v>
      </c>
      <c r="D50" t="s">
        <v>223</v>
      </c>
      <c r="G50" t="s">
        <v>231</v>
      </c>
      <c r="H50" t="s">
        <v>225</v>
      </c>
      <c r="I50" t="s">
        <v>226</v>
      </c>
    </row>
    <row r="51" spans="1:9" ht="15" thickBot="1">
      <c r="A51" s="63" t="s">
        <v>73</v>
      </c>
      <c r="B51" t="s">
        <v>133</v>
      </c>
      <c r="D51" t="s">
        <v>253</v>
      </c>
      <c r="E51" t="s">
        <v>224</v>
      </c>
      <c r="F51" t="s">
        <v>239</v>
      </c>
      <c r="G51" t="s">
        <v>224</v>
      </c>
      <c r="H51" t="s">
        <v>229</v>
      </c>
      <c r="I51" t="s">
        <v>254</v>
      </c>
    </row>
    <row r="52" spans="1:9">
      <c r="A52" s="42" t="s">
        <v>74</v>
      </c>
      <c r="B52" t="s">
        <v>135</v>
      </c>
      <c r="D52" t="s">
        <v>224</v>
      </c>
      <c r="G52" t="s">
        <v>225</v>
      </c>
      <c r="H52" t="s">
        <v>229</v>
      </c>
      <c r="I52" t="s">
        <v>228</v>
      </c>
    </row>
    <row r="53" spans="1:9">
      <c r="A53" s="48" t="s">
        <v>75</v>
      </c>
      <c r="B53" t="s">
        <v>136</v>
      </c>
      <c r="D53" t="s">
        <v>227</v>
      </c>
      <c r="G53" t="s">
        <v>234</v>
      </c>
      <c r="H53" t="s">
        <v>225</v>
      </c>
      <c r="I53" t="s">
        <v>226</v>
      </c>
    </row>
    <row r="54" spans="1:9">
      <c r="A54" s="59" t="s">
        <v>76</v>
      </c>
      <c r="B54" t="s">
        <v>135</v>
      </c>
      <c r="D54" t="s">
        <v>224</v>
      </c>
      <c r="G54" t="s">
        <v>224</v>
      </c>
      <c r="H54" t="s">
        <v>229</v>
      </c>
    </row>
    <row r="55" spans="1:9">
      <c r="A55" s="46" t="s">
        <v>77</v>
      </c>
      <c r="B55" t="s">
        <v>136</v>
      </c>
      <c r="D55" t="s">
        <v>234</v>
      </c>
      <c r="G55" t="s">
        <v>252</v>
      </c>
      <c r="H55" t="s">
        <v>229</v>
      </c>
    </row>
    <row r="56" spans="1:9">
      <c r="A56" s="42" t="s">
        <v>78</v>
      </c>
      <c r="B56" t="s">
        <v>133</v>
      </c>
      <c r="D56" t="s">
        <v>224</v>
      </c>
      <c r="G56" t="s">
        <v>245</v>
      </c>
      <c r="H56" t="s">
        <v>225</v>
      </c>
      <c r="I56" t="s">
        <v>242</v>
      </c>
    </row>
    <row r="57" spans="1:9">
      <c r="A57" s="44" t="s">
        <v>79</v>
      </c>
      <c r="B57" t="s">
        <v>129</v>
      </c>
      <c r="D57" t="s">
        <v>241</v>
      </c>
      <c r="G57" t="s">
        <v>242</v>
      </c>
      <c r="H57" t="s">
        <v>225</v>
      </c>
      <c r="I57" t="s">
        <v>242</v>
      </c>
    </row>
    <row r="58" spans="1:9">
      <c r="A58" s="42" t="s">
        <v>80</v>
      </c>
      <c r="B58" t="s">
        <v>136</v>
      </c>
      <c r="D58" t="s">
        <v>193</v>
      </c>
      <c r="E58" t="s">
        <v>193</v>
      </c>
      <c r="G58" t="s">
        <v>225</v>
      </c>
      <c r="H58" t="s">
        <v>225</v>
      </c>
      <c r="I58" t="s">
        <v>226</v>
      </c>
    </row>
    <row r="59" spans="1:9">
      <c r="A59" s="54" t="s">
        <v>81</v>
      </c>
      <c r="B59" t="s">
        <v>133</v>
      </c>
      <c r="D59" t="s">
        <v>223</v>
      </c>
      <c r="G59" t="s">
        <v>234</v>
      </c>
      <c r="H59" t="s">
        <v>225</v>
      </c>
      <c r="I59" t="s">
        <v>226</v>
      </c>
    </row>
    <row r="60" spans="1:9">
      <c r="A60" s="42" t="s">
        <v>82</v>
      </c>
      <c r="B60" t="s">
        <v>129</v>
      </c>
      <c r="D60" t="s">
        <v>223</v>
      </c>
      <c r="G60" t="s">
        <v>225</v>
      </c>
      <c r="H60" t="s">
        <v>225</v>
      </c>
      <c r="I60" t="s">
        <v>225</v>
      </c>
    </row>
    <row r="61" spans="1:9">
      <c r="A61" s="44" t="s">
        <v>84</v>
      </c>
      <c r="B61" t="s">
        <v>136</v>
      </c>
      <c r="D61" t="s">
        <v>234</v>
      </c>
      <c r="G61" t="s">
        <v>234</v>
      </c>
      <c r="H61" t="s">
        <v>225</v>
      </c>
      <c r="I61" t="s">
        <v>226</v>
      </c>
    </row>
    <row r="62" spans="1:9">
      <c r="A62" s="55" t="s">
        <v>85</v>
      </c>
      <c r="B62" t="s">
        <v>136</v>
      </c>
      <c r="D62" t="s">
        <v>234</v>
      </c>
      <c r="G62" t="s">
        <v>234</v>
      </c>
      <c r="H62" t="s">
        <v>225</v>
      </c>
      <c r="I62" t="s">
        <v>226</v>
      </c>
    </row>
    <row r="63" spans="1:9">
      <c r="A63" s="54" t="s">
        <v>86</v>
      </c>
      <c r="B63" t="s">
        <v>135</v>
      </c>
      <c r="D63" t="s">
        <v>234</v>
      </c>
      <c r="G63" t="s">
        <v>224</v>
      </c>
      <c r="H63" t="s">
        <v>229</v>
      </c>
    </row>
    <row r="64" spans="1:9">
      <c r="A64" s="49" t="s">
        <v>87</v>
      </c>
      <c r="B64" t="s">
        <v>136</v>
      </c>
      <c r="D64" t="s">
        <v>234</v>
      </c>
      <c r="G64" t="s">
        <v>234</v>
      </c>
      <c r="H64" t="s">
        <v>225</v>
      </c>
      <c r="I64" t="s">
        <v>226</v>
      </c>
    </row>
    <row r="65" spans="1:9">
      <c r="A65" s="50" t="s">
        <v>88</v>
      </c>
      <c r="B65" t="s">
        <v>133</v>
      </c>
      <c r="D65" t="s">
        <v>223</v>
      </c>
      <c r="G65" t="s">
        <v>242</v>
      </c>
      <c r="H65" t="s">
        <v>225</v>
      </c>
    </row>
    <row r="66" spans="1:9">
      <c r="A66" s="55" t="s">
        <v>89</v>
      </c>
      <c r="B66" t="s">
        <v>129</v>
      </c>
      <c r="D66" t="s">
        <v>223</v>
      </c>
      <c r="G66" t="s">
        <v>242</v>
      </c>
      <c r="H66" t="s">
        <v>225</v>
      </c>
      <c r="I66" t="s">
        <v>242</v>
      </c>
    </row>
    <row r="67" spans="1:9">
      <c r="A67" s="44" t="s">
        <v>90</v>
      </c>
      <c r="B67" t="s">
        <v>133</v>
      </c>
      <c r="D67" t="s">
        <v>224</v>
      </c>
      <c r="G67" t="s">
        <v>225</v>
      </c>
      <c r="H67" t="s">
        <v>225</v>
      </c>
    </row>
    <row r="68" spans="1:9">
      <c r="A68" s="49" t="s">
        <v>92</v>
      </c>
      <c r="B68" t="s">
        <v>136</v>
      </c>
      <c r="D68" t="s">
        <v>224</v>
      </c>
      <c r="G68" t="s">
        <v>234</v>
      </c>
      <c r="H68" t="s">
        <v>225</v>
      </c>
      <c r="I68" t="s">
        <v>226</v>
      </c>
    </row>
    <row r="69" spans="1:9">
      <c r="A69" s="54" t="s">
        <v>93</v>
      </c>
      <c r="B69" t="s">
        <v>135</v>
      </c>
      <c r="D69" t="s">
        <v>223</v>
      </c>
      <c r="G69" t="s">
        <v>245</v>
      </c>
      <c r="H69" t="s">
        <v>225</v>
      </c>
      <c r="I69" t="s">
        <v>226</v>
      </c>
    </row>
    <row r="70" spans="1:9">
      <c r="A70" s="42" t="s">
        <v>94</v>
      </c>
      <c r="B70" t="s">
        <v>133</v>
      </c>
      <c r="D70" t="s">
        <v>224</v>
      </c>
      <c r="G70" t="s">
        <v>234</v>
      </c>
      <c r="H70" t="s">
        <v>225</v>
      </c>
      <c r="I70" t="s">
        <v>226</v>
      </c>
    </row>
    <row r="71" spans="1:9">
      <c r="A71" s="44" t="s">
        <v>95</v>
      </c>
      <c r="B71" t="s">
        <v>135</v>
      </c>
      <c r="D71" t="s">
        <v>224</v>
      </c>
      <c r="G71" t="s">
        <v>251</v>
      </c>
      <c r="H71" t="s">
        <v>229</v>
      </c>
      <c r="I71" t="s">
        <v>225</v>
      </c>
    </row>
    <row r="72" spans="1:9">
      <c r="A72" s="65" t="s">
        <v>96</v>
      </c>
      <c r="B72" t="s">
        <v>129</v>
      </c>
      <c r="D72" t="s">
        <v>241</v>
      </c>
      <c r="G72" t="s">
        <v>201</v>
      </c>
      <c r="H72" t="s">
        <v>201</v>
      </c>
      <c r="I72" t="s">
        <v>226</v>
      </c>
    </row>
    <row r="73" spans="1:9">
      <c r="A73" s="51" t="s">
        <v>97</v>
      </c>
      <c r="B73" t="s">
        <v>135</v>
      </c>
      <c r="D73" t="s">
        <v>234</v>
      </c>
      <c r="G73" t="s">
        <v>224</v>
      </c>
      <c r="H73" t="s">
        <v>229</v>
      </c>
      <c r="I73" t="s">
        <v>225</v>
      </c>
    </row>
    <row r="74" spans="1:9">
      <c r="A74" s="47" t="s">
        <v>98</v>
      </c>
      <c r="B74" t="s">
        <v>133</v>
      </c>
      <c r="D74" t="s">
        <v>223</v>
      </c>
      <c r="G74" t="s">
        <v>224</v>
      </c>
      <c r="H74" t="s">
        <v>236</v>
      </c>
    </row>
    <row r="75" spans="1:9">
      <c r="A75" s="44" t="s">
        <v>99</v>
      </c>
      <c r="B75" t="s">
        <v>133</v>
      </c>
      <c r="D75" t="s">
        <v>193</v>
      </c>
      <c r="E75" t="s">
        <v>193</v>
      </c>
      <c r="G75" t="s">
        <v>225</v>
      </c>
      <c r="H75" t="s">
        <v>225</v>
      </c>
      <c r="I75" t="s">
        <v>226</v>
      </c>
    </row>
    <row r="76" spans="1:9">
      <c r="A76" s="42" t="s">
        <v>100</v>
      </c>
      <c r="B76" t="s">
        <v>133</v>
      </c>
      <c r="D76" t="s">
        <v>224</v>
      </c>
      <c r="G76" t="s">
        <v>245</v>
      </c>
      <c r="H76" t="s">
        <v>225</v>
      </c>
      <c r="I76" t="s">
        <v>226</v>
      </c>
    </row>
    <row r="77" spans="1:9" ht="15" thickBot="1">
      <c r="A77" s="66" t="s">
        <v>101</v>
      </c>
      <c r="B77" t="s">
        <v>129</v>
      </c>
      <c r="D77" t="s">
        <v>241</v>
      </c>
      <c r="G77" t="s">
        <v>242</v>
      </c>
      <c r="H77" t="s">
        <v>225</v>
      </c>
      <c r="I77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08f94e2-bc9d-47d3-91b0-462b2627b1ab">
      <UserInfo>
        <DisplayName>mcrosscountry Members</DisplayName>
        <AccountId>17</AccountId>
        <AccountType/>
      </UserInfo>
      <UserInfo>
        <DisplayName>wcrosscountry Members</DisplayName>
        <AccountId>18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72C2E85617944A40F2FF337DFE4E9" ma:contentTypeVersion="6" ma:contentTypeDescription="Create a new document." ma:contentTypeScope="" ma:versionID="c487dbd5b00201eaeac7da661ae384c0">
  <xsd:schema xmlns:xsd="http://www.w3.org/2001/XMLSchema" xmlns:xs="http://www.w3.org/2001/XMLSchema" xmlns:p="http://schemas.microsoft.com/office/2006/metadata/properties" xmlns:ns2="4fe04df2-ace4-48e4-aefd-fb7781d79850" xmlns:ns3="708f94e2-bc9d-47d3-91b0-462b2627b1ab" targetNamespace="http://schemas.microsoft.com/office/2006/metadata/properties" ma:root="true" ma:fieldsID="192e09ba2781547d85c3f9ac05625b77" ns2:_="" ns3:_="">
    <xsd:import namespace="4fe04df2-ace4-48e4-aefd-fb7781d79850"/>
    <xsd:import namespace="708f94e2-bc9d-47d3-91b0-462b2627b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04df2-ace4-48e4-aefd-fb7781d7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f94e2-bc9d-47d3-91b0-462b2627b1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A1345A-96FF-4478-A2EC-0914052520BC}"/>
</file>

<file path=customXml/itemProps2.xml><?xml version="1.0" encoding="utf-8"?>
<ds:datastoreItem xmlns:ds="http://schemas.openxmlformats.org/officeDocument/2006/customXml" ds:itemID="{264B6BCA-28CE-4DD9-A6F7-11B141579A4F}"/>
</file>

<file path=customXml/itemProps3.xml><?xml version="1.0" encoding="utf-8"?>
<ds:datastoreItem xmlns:ds="http://schemas.openxmlformats.org/officeDocument/2006/customXml" ds:itemID="{98E8C209-FAE2-4127-A143-EE9EA1573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Spitzer</dc:creator>
  <cp:keywords/>
  <dc:description/>
  <cp:lastModifiedBy>Philip Spitzer</cp:lastModifiedBy>
  <cp:revision/>
  <dcterms:created xsi:type="dcterms:W3CDTF">2023-11-20T23:39:56Z</dcterms:created>
  <dcterms:modified xsi:type="dcterms:W3CDTF">2024-03-08T15:47:47Z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0x0101004AF72C2E85617944A40F2FF337DFE4E9</vt:lpwstr>
  </property>
</Properties>
</file>