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hitachipowergrids-my.sharepoint.com/personal/cristina_vera_hitachienergy_com/Documents/Documents/3. External Initiatives/3. ICL teaching/2. Proposals/"/>
    </mc:Choice>
  </mc:AlternateContent>
  <xr:revisionPtr revIDLastSave="26" documentId="13_ncr:1_{134192DD-FB3C-2E40-89EC-BD1CD20862DF}" xr6:coauthVersionLast="47" xr6:coauthVersionMax="47" xr10:uidLastSave="{B5BB29BC-D02D-47CE-9CD7-0EF961693329}"/>
  <bookViews>
    <workbookView xWindow="-90" yWindow="0" windowWidth="9780" windowHeight="10170" xr2:uid="{E39A942A-814B-A142-8577-A0AEB0440E26}"/>
  </bookViews>
  <sheets>
    <sheet name="November_2024_Transportation" sheetId="2" r:id="rId1"/>
    <sheet name="Transportation cost" sheetId="3" r:id="rId2"/>
    <sheet name="Distances" sheetId="4" r:id="rId3"/>
    <sheet name="Cities" sheetId="5" r:id="rId4"/>
  </sheets>
  <definedNames>
    <definedName name="ExternalData_1" localSheetId="0" hidden="1">November_2024_Transportation!$A$1:$N$501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6" i="2" l="1"/>
  <c r="M356" i="2" s="1"/>
  <c r="O356" i="2" s="1"/>
  <c r="K356" i="2"/>
  <c r="L356" i="2"/>
  <c r="G328" i="2"/>
  <c r="M328" i="2" s="1"/>
  <c r="O328" i="2" s="1"/>
  <c r="K328" i="2"/>
  <c r="G325" i="2"/>
  <c r="M325" i="2" s="1"/>
  <c r="O325" i="2" s="1"/>
  <c r="K325" i="2"/>
  <c r="G305" i="2"/>
  <c r="M305" i="2" s="1"/>
  <c r="O305" i="2" s="1"/>
  <c r="K305" i="2"/>
  <c r="G290" i="2"/>
  <c r="M290" i="2" s="1"/>
  <c r="O290" i="2" s="1"/>
  <c r="K290" i="2"/>
  <c r="G277" i="2"/>
  <c r="M277" i="2" s="1"/>
  <c r="O277" i="2" s="1"/>
  <c r="K277" i="2"/>
  <c r="G254" i="2"/>
  <c r="M254" i="2" s="1"/>
  <c r="O254" i="2" s="1"/>
  <c r="K254" i="2"/>
  <c r="G248" i="2"/>
  <c r="M248" i="2" s="1"/>
  <c r="K248" i="2"/>
  <c r="G239" i="2"/>
  <c r="M239" i="2" s="1"/>
  <c r="O239" i="2" s="1"/>
  <c r="K239" i="2"/>
  <c r="G215" i="2"/>
  <c r="M215" i="2" s="1"/>
  <c r="K215" i="2"/>
  <c r="G210" i="2"/>
  <c r="M210" i="2" s="1"/>
  <c r="O210" i="2" s="1"/>
  <c r="K210" i="2"/>
  <c r="G191" i="2"/>
  <c r="M191" i="2" s="1"/>
  <c r="O191" i="2" s="1"/>
  <c r="K191" i="2"/>
  <c r="G189" i="2"/>
  <c r="M189" i="2" s="1"/>
  <c r="O189" i="2" s="1"/>
  <c r="K189" i="2"/>
  <c r="G184" i="2"/>
  <c r="M184" i="2" s="1"/>
  <c r="O184" i="2" s="1"/>
  <c r="K184" i="2"/>
  <c r="G176" i="2"/>
  <c r="M176" i="2" s="1"/>
  <c r="O176" i="2" s="1"/>
  <c r="K176" i="2"/>
  <c r="G154" i="2"/>
  <c r="M154" i="2" s="1"/>
  <c r="K154" i="2"/>
  <c r="G148" i="2"/>
  <c r="M148" i="2" s="1"/>
  <c r="O148" i="2" s="1"/>
  <c r="K148" i="2"/>
  <c r="G137" i="2"/>
  <c r="M137" i="2" s="1"/>
  <c r="O137" i="2" s="1"/>
  <c r="K137" i="2"/>
  <c r="G120" i="2"/>
  <c r="M120" i="2" s="1"/>
  <c r="O120" i="2" s="1"/>
  <c r="K120" i="2"/>
  <c r="G105" i="2"/>
  <c r="M105" i="2" s="1"/>
  <c r="O105" i="2" s="1"/>
  <c r="K105" i="2"/>
  <c r="G99" i="2"/>
  <c r="M99" i="2" s="1"/>
  <c r="O99" i="2" s="1"/>
  <c r="K99" i="2"/>
  <c r="N356" i="2" l="1"/>
  <c r="P356" i="2" s="1"/>
  <c r="N305" i="2"/>
  <c r="P305" i="2" s="1"/>
  <c r="N120" i="2"/>
  <c r="P120" i="2" s="1"/>
  <c r="N191" i="2"/>
  <c r="P191" i="2" s="1"/>
  <c r="N105" i="2"/>
  <c r="P105" i="2" s="1"/>
  <c r="N210" i="2"/>
  <c r="P210" i="2" s="1"/>
  <c r="N325" i="2"/>
  <c r="P325" i="2" s="1"/>
  <c r="N254" i="2"/>
  <c r="P254" i="2" s="1"/>
  <c r="N184" i="2"/>
  <c r="P184" i="2" s="1"/>
  <c r="N176" i="2"/>
  <c r="P176" i="2" s="1"/>
  <c r="N189" i="2"/>
  <c r="P189" i="2" s="1"/>
  <c r="N277" i="2"/>
  <c r="P277" i="2" s="1"/>
  <c r="N99" i="2"/>
  <c r="P99" i="2" s="1"/>
  <c r="N148" i="2"/>
  <c r="P148" i="2" s="1"/>
  <c r="N239" i="2"/>
  <c r="P239" i="2" s="1"/>
  <c r="N290" i="2"/>
  <c r="P290" i="2" s="1"/>
  <c r="N137" i="2"/>
  <c r="P137" i="2" s="1"/>
  <c r="N328" i="2"/>
  <c r="P328" i="2" s="1"/>
  <c r="O215" i="2"/>
  <c r="N215" i="2"/>
  <c r="N248" i="2"/>
  <c r="O248" i="2"/>
  <c r="O154" i="2"/>
  <c r="N154" i="2"/>
  <c r="P215" i="2" l="1"/>
  <c r="P154" i="2"/>
  <c r="P248" i="2"/>
  <c r="B3" i="3" l="1"/>
  <c r="B4" i="3"/>
  <c r="B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2" i="2"/>
  <c r="G2" i="2"/>
  <c r="K2" i="2" l="1"/>
  <c r="G3" i="2"/>
  <c r="G4" i="2"/>
  <c r="G5" i="2"/>
  <c r="G6" i="2"/>
  <c r="G7" i="2"/>
  <c r="G8" i="2"/>
  <c r="M8" i="2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M40" i="2" s="1"/>
  <c r="G42" i="2"/>
  <c r="G43" i="2"/>
  <c r="G44" i="2"/>
  <c r="G45" i="2"/>
  <c r="M45" i="2" s="1"/>
  <c r="G46" i="2"/>
  <c r="G47" i="2"/>
  <c r="G48" i="2"/>
  <c r="G49" i="2"/>
  <c r="G50" i="2"/>
  <c r="G51" i="2"/>
  <c r="M51" i="2" s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M64" i="2" s="1"/>
  <c r="G65" i="2"/>
  <c r="G66" i="2"/>
  <c r="G67" i="2"/>
  <c r="G68" i="2"/>
  <c r="G69" i="2"/>
  <c r="G70" i="2"/>
  <c r="G71" i="2"/>
  <c r="G72" i="2"/>
  <c r="M72" i="2" s="1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M89" i="2" s="1"/>
  <c r="G90" i="2"/>
  <c r="G91" i="2"/>
  <c r="G92" i="2"/>
  <c r="G93" i="2"/>
  <c r="G94" i="2"/>
  <c r="M94" i="2" s="1"/>
  <c r="G95" i="2"/>
  <c r="M95" i="2" s="1"/>
  <c r="G96" i="2"/>
  <c r="G97" i="2"/>
  <c r="G98" i="2"/>
  <c r="G100" i="2"/>
  <c r="G101" i="2"/>
  <c r="G102" i="2"/>
  <c r="M102" i="2" s="1"/>
  <c r="G103" i="2"/>
  <c r="M103" i="2" s="1"/>
  <c r="G104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M117" i="2" s="1"/>
  <c r="G118" i="2"/>
  <c r="G119" i="2"/>
  <c r="G121" i="2"/>
  <c r="G122" i="2"/>
  <c r="G123" i="2"/>
  <c r="G124" i="2"/>
  <c r="G125" i="2"/>
  <c r="G126" i="2"/>
  <c r="G127" i="2"/>
  <c r="G128" i="2"/>
  <c r="M128" i="2" s="1"/>
  <c r="G129" i="2"/>
  <c r="G130" i="2"/>
  <c r="G131" i="2"/>
  <c r="G132" i="2"/>
  <c r="G133" i="2"/>
  <c r="G134" i="2"/>
  <c r="G135" i="2"/>
  <c r="G136" i="2"/>
  <c r="M136" i="2" s="1"/>
  <c r="G138" i="2"/>
  <c r="G139" i="2"/>
  <c r="G140" i="2"/>
  <c r="G141" i="2"/>
  <c r="M141" i="2" s="1"/>
  <c r="G142" i="2"/>
  <c r="G143" i="2"/>
  <c r="G144" i="2"/>
  <c r="G145" i="2"/>
  <c r="G146" i="2"/>
  <c r="G147" i="2"/>
  <c r="G149" i="2"/>
  <c r="M149" i="2" s="1"/>
  <c r="G150" i="2"/>
  <c r="G151" i="2"/>
  <c r="G152" i="2"/>
  <c r="G153" i="2"/>
  <c r="M153" i="2" s="1"/>
  <c r="G155" i="2"/>
  <c r="G156" i="2"/>
  <c r="G157" i="2"/>
  <c r="G158" i="2"/>
  <c r="G159" i="2"/>
  <c r="G160" i="2"/>
  <c r="G161" i="2"/>
  <c r="M161" i="2" s="1"/>
  <c r="G162" i="2"/>
  <c r="G163" i="2"/>
  <c r="G164" i="2"/>
  <c r="G165" i="2"/>
  <c r="G166" i="2"/>
  <c r="G167" i="2"/>
  <c r="G168" i="2"/>
  <c r="G169" i="2"/>
  <c r="M169" i="2" s="1"/>
  <c r="G170" i="2"/>
  <c r="M170" i="2" s="1"/>
  <c r="G171" i="2"/>
  <c r="G172" i="2"/>
  <c r="G173" i="2"/>
  <c r="G174" i="2"/>
  <c r="G175" i="2"/>
  <c r="G177" i="2"/>
  <c r="G178" i="2"/>
  <c r="G179" i="2"/>
  <c r="M179" i="2" s="1"/>
  <c r="G180" i="2"/>
  <c r="G181" i="2"/>
  <c r="G182" i="2"/>
  <c r="G183" i="2"/>
  <c r="G185" i="2"/>
  <c r="M185" i="2" s="1"/>
  <c r="G186" i="2"/>
  <c r="G187" i="2"/>
  <c r="G188" i="2"/>
  <c r="G190" i="2"/>
  <c r="M190" i="2" s="1"/>
  <c r="G192" i="2"/>
  <c r="G193" i="2"/>
  <c r="G194" i="2"/>
  <c r="G195" i="2"/>
  <c r="M195" i="2" s="1"/>
  <c r="G196" i="2"/>
  <c r="G197" i="2"/>
  <c r="G198" i="2"/>
  <c r="G199" i="2"/>
  <c r="G200" i="2"/>
  <c r="G201" i="2"/>
  <c r="G202" i="2"/>
  <c r="G203" i="2"/>
  <c r="G204" i="2"/>
  <c r="G205" i="2"/>
  <c r="M205" i="2" s="1"/>
  <c r="G206" i="2"/>
  <c r="G207" i="2"/>
  <c r="G208" i="2"/>
  <c r="G209" i="2"/>
  <c r="G211" i="2"/>
  <c r="G212" i="2"/>
  <c r="M212" i="2" s="1"/>
  <c r="G213" i="2"/>
  <c r="G214" i="2"/>
  <c r="G216" i="2"/>
  <c r="G217" i="2"/>
  <c r="G218" i="2"/>
  <c r="G219" i="2"/>
  <c r="G220" i="2"/>
  <c r="G221" i="2"/>
  <c r="G222" i="2"/>
  <c r="M222" i="2" s="1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40" i="2"/>
  <c r="G241" i="2"/>
  <c r="M241" i="2" s="1"/>
  <c r="G242" i="2"/>
  <c r="G243" i="2"/>
  <c r="G244" i="2"/>
  <c r="G245" i="2"/>
  <c r="G246" i="2"/>
  <c r="G247" i="2"/>
  <c r="G249" i="2"/>
  <c r="G250" i="2"/>
  <c r="G251" i="2"/>
  <c r="G252" i="2"/>
  <c r="M252" i="2" s="1"/>
  <c r="G253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M268" i="2" s="1"/>
  <c r="G269" i="2"/>
  <c r="G270" i="2"/>
  <c r="G271" i="2"/>
  <c r="G272" i="2"/>
  <c r="G273" i="2"/>
  <c r="G274" i="2"/>
  <c r="G275" i="2"/>
  <c r="G276" i="2"/>
  <c r="G278" i="2"/>
  <c r="G279" i="2"/>
  <c r="G280" i="2"/>
  <c r="M280" i="2" s="1"/>
  <c r="G281" i="2"/>
  <c r="G282" i="2"/>
  <c r="G283" i="2"/>
  <c r="G284" i="2"/>
  <c r="G285" i="2"/>
  <c r="G286" i="2"/>
  <c r="G287" i="2"/>
  <c r="G288" i="2"/>
  <c r="G289" i="2"/>
  <c r="G291" i="2"/>
  <c r="G292" i="2"/>
  <c r="G293" i="2"/>
  <c r="G294" i="2"/>
  <c r="G295" i="2"/>
  <c r="M295" i="2" s="1"/>
  <c r="G296" i="2"/>
  <c r="G297" i="2"/>
  <c r="G298" i="2"/>
  <c r="G299" i="2"/>
  <c r="G300" i="2"/>
  <c r="G301" i="2"/>
  <c r="G302" i="2"/>
  <c r="G303" i="2"/>
  <c r="G304" i="2"/>
  <c r="G306" i="2"/>
  <c r="G307" i="2"/>
  <c r="G308" i="2"/>
  <c r="G309" i="2"/>
  <c r="G310" i="2"/>
  <c r="G311" i="2"/>
  <c r="M311" i="2" s="1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6" i="2"/>
  <c r="G327" i="2"/>
  <c r="M327" i="2" s="1"/>
  <c r="G329" i="2"/>
  <c r="G330" i="2"/>
  <c r="G331" i="2"/>
  <c r="G332" i="2"/>
  <c r="G333" i="2"/>
  <c r="G334" i="2"/>
  <c r="M334" i="2" s="1"/>
  <c r="G335" i="2"/>
  <c r="G336" i="2"/>
  <c r="M336" i="2" s="1"/>
  <c r="G337" i="2"/>
  <c r="G338" i="2"/>
  <c r="G339" i="2"/>
  <c r="G340" i="2"/>
  <c r="M340" i="2" s="1"/>
  <c r="G341" i="2"/>
  <c r="G342" i="2"/>
  <c r="G343" i="2"/>
  <c r="G344" i="2"/>
  <c r="G345" i="2"/>
  <c r="M345" i="2" s="1"/>
  <c r="G346" i="2"/>
  <c r="G347" i="2"/>
  <c r="G348" i="2"/>
  <c r="G349" i="2"/>
  <c r="G350" i="2"/>
  <c r="G351" i="2"/>
  <c r="G352" i="2"/>
  <c r="G353" i="2"/>
  <c r="G354" i="2"/>
  <c r="G355" i="2"/>
  <c r="G357" i="2"/>
  <c r="G358" i="2"/>
  <c r="M358" i="2" s="1"/>
  <c r="G359" i="2"/>
  <c r="G360" i="2"/>
  <c r="M360" i="2" s="1"/>
  <c r="G361" i="2"/>
  <c r="G362" i="2"/>
  <c r="G363" i="2"/>
  <c r="G364" i="2"/>
  <c r="G365" i="2"/>
  <c r="G366" i="2"/>
  <c r="M366" i="2" s="1"/>
  <c r="G367" i="2"/>
  <c r="G368" i="2"/>
  <c r="G369" i="2"/>
  <c r="M369" i="2" s="1"/>
  <c r="G370" i="2"/>
  <c r="G371" i="2"/>
  <c r="G372" i="2"/>
  <c r="G373" i="2"/>
  <c r="G374" i="2"/>
  <c r="M374" i="2" s="1"/>
  <c r="G375" i="2"/>
  <c r="G376" i="2"/>
  <c r="G377" i="2"/>
  <c r="G378" i="2"/>
  <c r="G379" i="2"/>
  <c r="G380" i="2"/>
  <c r="G381" i="2"/>
  <c r="G382" i="2"/>
  <c r="G383" i="2"/>
  <c r="G384" i="2"/>
  <c r="M384" i="2" s="1"/>
  <c r="G385" i="2"/>
  <c r="G386" i="2"/>
  <c r="G387" i="2"/>
  <c r="G388" i="2"/>
  <c r="G389" i="2"/>
  <c r="G390" i="2"/>
  <c r="G391" i="2"/>
  <c r="G392" i="2"/>
  <c r="G393" i="2"/>
  <c r="G394" i="2"/>
  <c r="G395" i="2"/>
  <c r="M395" i="2" s="1"/>
  <c r="G396" i="2"/>
  <c r="G397" i="2"/>
  <c r="G398" i="2"/>
  <c r="G399" i="2"/>
  <c r="G400" i="2"/>
  <c r="M400" i="2" s="1"/>
  <c r="G401" i="2"/>
  <c r="M401" i="2" s="1"/>
  <c r="G402" i="2"/>
  <c r="G403" i="2"/>
  <c r="M403" i="2" s="1"/>
  <c r="G404" i="2"/>
  <c r="G405" i="2"/>
  <c r="G406" i="2"/>
  <c r="G407" i="2"/>
  <c r="M407" i="2" s="1"/>
  <c r="G408" i="2"/>
  <c r="M408" i="2" s="1"/>
  <c r="G409" i="2"/>
  <c r="G410" i="2"/>
  <c r="M410" i="2" s="1"/>
  <c r="G411" i="2"/>
  <c r="G412" i="2"/>
  <c r="G413" i="2"/>
  <c r="G414" i="2"/>
  <c r="G415" i="2"/>
  <c r="G416" i="2"/>
  <c r="G417" i="2"/>
  <c r="G418" i="2"/>
  <c r="M418" i="2" s="1"/>
  <c r="G419" i="2"/>
  <c r="G420" i="2"/>
  <c r="G421" i="2"/>
  <c r="M421" i="2" s="1"/>
  <c r="G422" i="2"/>
  <c r="G423" i="2"/>
  <c r="M423" i="2" s="1"/>
  <c r="G424" i="2"/>
  <c r="G425" i="2"/>
  <c r="G426" i="2"/>
  <c r="G427" i="2"/>
  <c r="G428" i="2"/>
  <c r="G429" i="2"/>
  <c r="M429" i="2" s="1"/>
  <c r="G430" i="2"/>
  <c r="G431" i="2"/>
  <c r="M431" i="2" s="1"/>
  <c r="G432" i="2"/>
  <c r="G433" i="2"/>
  <c r="M433" i="2" s="1"/>
  <c r="G434" i="2"/>
  <c r="G435" i="2"/>
  <c r="G436" i="2"/>
  <c r="G437" i="2"/>
  <c r="G438" i="2"/>
  <c r="G439" i="2"/>
  <c r="G440" i="2"/>
  <c r="G441" i="2"/>
  <c r="G442" i="2"/>
  <c r="M442" i="2" s="1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M463" i="2" s="1"/>
  <c r="G464" i="2"/>
  <c r="G465" i="2"/>
  <c r="G466" i="2"/>
  <c r="M466" i="2" s="1"/>
  <c r="G467" i="2"/>
  <c r="G468" i="2"/>
  <c r="M468" i="2" s="1"/>
  <c r="G469" i="2"/>
  <c r="G470" i="2"/>
  <c r="M470" i="2" s="1"/>
  <c r="G471" i="2"/>
  <c r="G472" i="2"/>
  <c r="G473" i="2"/>
  <c r="G474" i="2"/>
  <c r="M474" i="2" s="1"/>
  <c r="G475" i="2"/>
  <c r="G476" i="2"/>
  <c r="G477" i="2"/>
  <c r="G478" i="2"/>
  <c r="G479" i="2"/>
  <c r="G480" i="2"/>
  <c r="M480" i="2" s="1"/>
  <c r="G481" i="2"/>
  <c r="G482" i="2"/>
  <c r="M482" i="2" s="1"/>
  <c r="G483" i="2"/>
  <c r="M483" i="2" s="1"/>
  <c r="G484" i="2"/>
  <c r="G485" i="2"/>
  <c r="G486" i="2"/>
  <c r="M486" i="2" s="1"/>
  <c r="G487" i="2"/>
  <c r="G488" i="2"/>
  <c r="G489" i="2"/>
  <c r="M489" i="2" s="1"/>
  <c r="G490" i="2"/>
  <c r="G491" i="2"/>
  <c r="G492" i="2"/>
  <c r="G493" i="2"/>
  <c r="M493" i="2" s="1"/>
  <c r="G494" i="2"/>
  <c r="G495" i="2"/>
  <c r="G496" i="2"/>
  <c r="G497" i="2"/>
  <c r="G498" i="2"/>
  <c r="G499" i="2"/>
  <c r="G500" i="2"/>
  <c r="G501" i="2"/>
  <c r="K123" i="2"/>
  <c r="K242" i="2"/>
  <c r="K367" i="2"/>
  <c r="K427" i="2"/>
  <c r="K487" i="2"/>
  <c r="K496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2" i="4"/>
  <c r="K7" i="2" s="1"/>
  <c r="M488" i="2" l="1"/>
  <c r="O480" i="2"/>
  <c r="M472" i="2"/>
  <c r="M464" i="2"/>
  <c r="M456" i="2"/>
  <c r="M448" i="2"/>
  <c r="M440" i="2"/>
  <c r="M432" i="2"/>
  <c r="M424" i="2"/>
  <c r="M416" i="2"/>
  <c r="O408" i="2"/>
  <c r="O400" i="2"/>
  <c r="M392" i="2"/>
  <c r="O384" i="2"/>
  <c r="M376" i="2"/>
  <c r="M368" i="2"/>
  <c r="O360" i="2"/>
  <c r="M352" i="2"/>
  <c r="M344" i="2"/>
  <c r="O336" i="2"/>
  <c r="M320" i="2"/>
  <c r="M312" i="2"/>
  <c r="M304" i="2"/>
  <c r="M296" i="2"/>
  <c r="M288" i="2"/>
  <c r="O280" i="2"/>
  <c r="M272" i="2"/>
  <c r="M264" i="2"/>
  <c r="M256" i="2"/>
  <c r="M240" i="2"/>
  <c r="M232" i="2"/>
  <c r="M224" i="2"/>
  <c r="M216" i="2"/>
  <c r="M208" i="2"/>
  <c r="M200" i="2"/>
  <c r="M192" i="2"/>
  <c r="M168" i="2"/>
  <c r="M160" i="2"/>
  <c r="M152" i="2"/>
  <c r="M144" i="2"/>
  <c r="O136" i="2"/>
  <c r="O128" i="2"/>
  <c r="M112" i="2"/>
  <c r="M104" i="2"/>
  <c r="M96" i="2"/>
  <c r="M88" i="2"/>
  <c r="M80" i="2"/>
  <c r="O72" i="2"/>
  <c r="O64" i="2"/>
  <c r="M56" i="2"/>
  <c r="M48" i="2"/>
  <c r="O40" i="2"/>
  <c r="M32" i="2"/>
  <c r="M24" i="2"/>
  <c r="M16" i="2"/>
  <c r="O8" i="2"/>
  <c r="M487" i="2"/>
  <c r="M471" i="2"/>
  <c r="M455" i="2"/>
  <c r="M439" i="2"/>
  <c r="O423" i="2"/>
  <c r="O407" i="2"/>
  <c r="M391" i="2"/>
  <c r="M375" i="2"/>
  <c r="M359" i="2"/>
  <c r="M351" i="2"/>
  <c r="M335" i="2"/>
  <c r="O327" i="2"/>
  <c r="M319" i="2"/>
  <c r="O311" i="2"/>
  <c r="M303" i="2"/>
  <c r="O295" i="2"/>
  <c r="M287" i="2"/>
  <c r="M279" i="2"/>
  <c r="M271" i="2"/>
  <c r="M263" i="2"/>
  <c r="M255" i="2"/>
  <c r="M247" i="2"/>
  <c r="M231" i="2"/>
  <c r="M223" i="2"/>
  <c r="M207" i="2"/>
  <c r="M199" i="2"/>
  <c r="M183" i="2"/>
  <c r="M175" i="2"/>
  <c r="M167" i="2"/>
  <c r="M159" i="2"/>
  <c r="M151" i="2"/>
  <c r="M143" i="2"/>
  <c r="M135" i="2"/>
  <c r="M127" i="2"/>
  <c r="M119" i="2"/>
  <c r="M111" i="2"/>
  <c r="O103" i="2"/>
  <c r="O95" i="2"/>
  <c r="M87" i="2"/>
  <c r="M79" i="2"/>
  <c r="M71" i="2"/>
  <c r="M63" i="2"/>
  <c r="M55" i="2"/>
  <c r="M47" i="2"/>
  <c r="M39" i="2"/>
  <c r="M31" i="2"/>
  <c r="M23" i="2"/>
  <c r="M15" i="2"/>
  <c r="M7" i="2"/>
  <c r="M494" i="2"/>
  <c r="O486" i="2"/>
  <c r="M478" i="2"/>
  <c r="O470" i="2"/>
  <c r="M462" i="2"/>
  <c r="M454" i="2"/>
  <c r="M446" i="2"/>
  <c r="M438" i="2"/>
  <c r="M430" i="2"/>
  <c r="M422" i="2"/>
  <c r="M414" i="2"/>
  <c r="M406" i="2"/>
  <c r="M398" i="2"/>
  <c r="M390" i="2"/>
  <c r="M382" i="2"/>
  <c r="O374" i="2"/>
  <c r="O366" i="2"/>
  <c r="O358" i="2"/>
  <c r="M350" i="2"/>
  <c r="M342" i="2"/>
  <c r="O334" i="2"/>
  <c r="M326" i="2"/>
  <c r="M318" i="2"/>
  <c r="M310" i="2"/>
  <c r="M302" i="2"/>
  <c r="M294" i="2"/>
  <c r="M286" i="2"/>
  <c r="M278" i="2"/>
  <c r="M270" i="2"/>
  <c r="M262" i="2"/>
  <c r="M246" i="2"/>
  <c r="M238" i="2"/>
  <c r="M230" i="2"/>
  <c r="O222" i="2"/>
  <c r="M214" i="2"/>
  <c r="M206" i="2"/>
  <c r="M198" i="2"/>
  <c r="O190" i="2"/>
  <c r="M182" i="2"/>
  <c r="M174" i="2"/>
  <c r="M166" i="2"/>
  <c r="M158" i="2"/>
  <c r="M150" i="2"/>
  <c r="M142" i="2"/>
  <c r="M134" i="2"/>
  <c r="M126" i="2"/>
  <c r="M118" i="2"/>
  <c r="M110" i="2"/>
  <c r="O102" i="2"/>
  <c r="O94" i="2"/>
  <c r="M86" i="2"/>
  <c r="M78" i="2"/>
  <c r="M70" i="2"/>
  <c r="M62" i="2"/>
  <c r="M54" i="2"/>
  <c r="M46" i="2"/>
  <c r="M38" i="2"/>
  <c r="M30" i="2"/>
  <c r="M22" i="2"/>
  <c r="M14" i="2"/>
  <c r="M6" i="2"/>
  <c r="O489" i="2"/>
  <c r="M481" i="2"/>
  <c r="M465" i="2"/>
  <c r="M449" i="2"/>
  <c r="M425" i="2"/>
  <c r="M409" i="2"/>
  <c r="M393" i="2"/>
  <c r="M377" i="2"/>
  <c r="M361" i="2"/>
  <c r="O345" i="2"/>
  <c r="M329" i="2"/>
  <c r="M313" i="2"/>
  <c r="M297" i="2"/>
  <c r="M281" i="2"/>
  <c r="M265" i="2"/>
  <c r="M249" i="2"/>
  <c r="M233" i="2"/>
  <c r="M217" i="2"/>
  <c r="M201" i="2"/>
  <c r="O185" i="2"/>
  <c r="O169" i="2"/>
  <c r="O161" i="2"/>
  <c r="M145" i="2"/>
  <c r="M129" i="2"/>
  <c r="M113" i="2"/>
  <c r="M97" i="2"/>
  <c r="M9" i="2"/>
  <c r="M496" i="2"/>
  <c r="M495" i="2"/>
  <c r="M479" i="2"/>
  <c r="O463" i="2"/>
  <c r="M447" i="2"/>
  <c r="O431" i="2"/>
  <c r="M415" i="2"/>
  <c r="M399" i="2"/>
  <c r="M383" i="2"/>
  <c r="M367" i="2"/>
  <c r="M343" i="2"/>
  <c r="M501" i="2"/>
  <c r="O493" i="2"/>
  <c r="M485" i="2"/>
  <c r="M477" i="2"/>
  <c r="M469" i="2"/>
  <c r="M461" i="2"/>
  <c r="M453" i="2"/>
  <c r="M445" i="2"/>
  <c r="M437" i="2"/>
  <c r="O429" i="2"/>
  <c r="O421" i="2"/>
  <c r="M413" i="2"/>
  <c r="M405" i="2"/>
  <c r="M397" i="2"/>
  <c r="M389" i="2"/>
  <c r="M381" i="2"/>
  <c r="M373" i="2"/>
  <c r="M365" i="2"/>
  <c r="M357" i="2"/>
  <c r="M349" i="2"/>
  <c r="M341" i="2"/>
  <c r="M333" i="2"/>
  <c r="M317" i="2"/>
  <c r="M309" i="2"/>
  <c r="M301" i="2"/>
  <c r="M293" i="2"/>
  <c r="M285" i="2"/>
  <c r="M269" i="2"/>
  <c r="M261" i="2"/>
  <c r="M253" i="2"/>
  <c r="M245" i="2"/>
  <c r="M237" i="2"/>
  <c r="M229" i="2"/>
  <c r="M221" i="2"/>
  <c r="M213" i="2"/>
  <c r="O205" i="2"/>
  <c r="M197" i="2"/>
  <c r="M181" i="2"/>
  <c r="M173" i="2"/>
  <c r="M165" i="2"/>
  <c r="M157" i="2"/>
  <c r="O149" i="2"/>
  <c r="O141" i="2"/>
  <c r="M133" i="2"/>
  <c r="M125" i="2"/>
  <c r="O117" i="2"/>
  <c r="M109" i="2"/>
  <c r="M101" i="2"/>
  <c r="M93" i="2"/>
  <c r="M85" i="2"/>
  <c r="M77" i="2"/>
  <c r="M69" i="2"/>
  <c r="M61" i="2"/>
  <c r="M53" i="2"/>
  <c r="O45" i="2"/>
  <c r="M37" i="2"/>
  <c r="M29" i="2"/>
  <c r="M21" i="2"/>
  <c r="M13" i="2"/>
  <c r="M5" i="2"/>
  <c r="M497" i="2"/>
  <c r="M473" i="2"/>
  <c r="M457" i="2"/>
  <c r="M441" i="2"/>
  <c r="O433" i="2"/>
  <c r="M417" i="2"/>
  <c r="O401" i="2"/>
  <c r="M385" i="2"/>
  <c r="O369" i="2"/>
  <c r="M353" i="2"/>
  <c r="M337" i="2"/>
  <c r="M321" i="2"/>
  <c r="M289" i="2"/>
  <c r="M273" i="2"/>
  <c r="M257" i="2"/>
  <c r="O241" i="2"/>
  <c r="M225" i="2"/>
  <c r="M209" i="2"/>
  <c r="M193" i="2"/>
  <c r="M177" i="2"/>
  <c r="O153" i="2"/>
  <c r="M121" i="2"/>
  <c r="O89" i="2"/>
  <c r="M81" i="2"/>
  <c r="M73" i="2"/>
  <c r="M65" i="2"/>
  <c r="M57" i="2"/>
  <c r="M49" i="2"/>
  <c r="M33" i="2"/>
  <c r="M25" i="2"/>
  <c r="M17" i="2"/>
  <c r="M500" i="2"/>
  <c r="M492" i="2"/>
  <c r="M484" i="2"/>
  <c r="M476" i="2"/>
  <c r="O468" i="2"/>
  <c r="M460" i="2"/>
  <c r="M452" i="2"/>
  <c r="M444" i="2"/>
  <c r="M436" i="2"/>
  <c r="M428" i="2"/>
  <c r="M420" i="2"/>
  <c r="M412" i="2"/>
  <c r="M404" i="2"/>
  <c r="M396" i="2"/>
  <c r="M388" i="2"/>
  <c r="M380" i="2"/>
  <c r="M372" i="2"/>
  <c r="M364" i="2"/>
  <c r="M348" i="2"/>
  <c r="O340" i="2"/>
  <c r="M332" i="2"/>
  <c r="M324" i="2"/>
  <c r="M316" i="2"/>
  <c r="M308" i="2"/>
  <c r="M300" i="2"/>
  <c r="M292" i="2"/>
  <c r="M284" i="2"/>
  <c r="M276" i="2"/>
  <c r="O268" i="2"/>
  <c r="M260" i="2"/>
  <c r="O252" i="2"/>
  <c r="M244" i="2"/>
  <c r="M236" i="2"/>
  <c r="M228" i="2"/>
  <c r="M220" i="2"/>
  <c r="O212" i="2"/>
  <c r="M204" i="2"/>
  <c r="M196" i="2"/>
  <c r="M188" i="2"/>
  <c r="M180" i="2"/>
  <c r="M172" i="2"/>
  <c r="M164" i="2"/>
  <c r="M156" i="2"/>
  <c r="M140" i="2"/>
  <c r="M132" i="2"/>
  <c r="M124" i="2"/>
  <c r="M116" i="2"/>
  <c r="M108" i="2"/>
  <c r="M100" i="2"/>
  <c r="M92" i="2"/>
  <c r="M84" i="2"/>
  <c r="M76" i="2"/>
  <c r="M68" i="2"/>
  <c r="M60" i="2"/>
  <c r="M52" i="2"/>
  <c r="M44" i="2"/>
  <c r="M36" i="2"/>
  <c r="M28" i="2"/>
  <c r="M20" i="2"/>
  <c r="M12" i="2"/>
  <c r="M4" i="2"/>
  <c r="M499" i="2"/>
  <c r="M491" i="2"/>
  <c r="O483" i="2"/>
  <c r="M475" i="2"/>
  <c r="M467" i="2"/>
  <c r="M459" i="2"/>
  <c r="M451" i="2"/>
  <c r="M443" i="2"/>
  <c r="M435" i="2"/>
  <c r="M427" i="2"/>
  <c r="M419" i="2"/>
  <c r="M411" i="2"/>
  <c r="O403" i="2"/>
  <c r="O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O195" i="2"/>
  <c r="M187" i="2"/>
  <c r="O179" i="2"/>
  <c r="M171" i="2"/>
  <c r="M163" i="2"/>
  <c r="M155" i="2"/>
  <c r="M147" i="2"/>
  <c r="M139" i="2"/>
  <c r="M131" i="2"/>
  <c r="M123" i="2"/>
  <c r="M115" i="2"/>
  <c r="M107" i="2"/>
  <c r="M91" i="2"/>
  <c r="M83" i="2"/>
  <c r="M75" i="2"/>
  <c r="M67" i="2"/>
  <c r="M59" i="2"/>
  <c r="O51" i="2"/>
  <c r="M43" i="2"/>
  <c r="M35" i="2"/>
  <c r="M27" i="2"/>
  <c r="M19" i="2"/>
  <c r="M11" i="2"/>
  <c r="M3" i="2"/>
  <c r="M498" i="2"/>
  <c r="M490" i="2"/>
  <c r="O482" i="2"/>
  <c r="O474" i="2"/>
  <c r="O466" i="2"/>
  <c r="M458" i="2"/>
  <c r="M450" i="2"/>
  <c r="O442" i="2"/>
  <c r="M434" i="2"/>
  <c r="M426" i="2"/>
  <c r="O418" i="2"/>
  <c r="O410" i="2"/>
  <c r="M402" i="2"/>
  <c r="M394" i="2"/>
  <c r="M386" i="2"/>
  <c r="M378" i="2"/>
  <c r="M370" i="2"/>
  <c r="M362" i="2"/>
  <c r="M354" i="2"/>
  <c r="M346" i="2"/>
  <c r="M338" i="2"/>
  <c r="M330" i="2"/>
  <c r="M322" i="2"/>
  <c r="M314" i="2"/>
  <c r="M306" i="2"/>
  <c r="M298" i="2"/>
  <c r="M282" i="2"/>
  <c r="M274" i="2"/>
  <c r="M266" i="2"/>
  <c r="M258" i="2"/>
  <c r="M250" i="2"/>
  <c r="M242" i="2"/>
  <c r="M234" i="2"/>
  <c r="M226" i="2"/>
  <c r="M218" i="2"/>
  <c r="M202" i="2"/>
  <c r="M194" i="2"/>
  <c r="M186" i="2"/>
  <c r="M178" i="2"/>
  <c r="O170" i="2"/>
  <c r="M162" i="2"/>
  <c r="M146" i="2"/>
  <c r="M138" i="2"/>
  <c r="M130" i="2"/>
  <c r="M122" i="2"/>
  <c r="M114" i="2"/>
  <c r="M106" i="2"/>
  <c r="M98" i="2"/>
  <c r="M90" i="2"/>
  <c r="M82" i="2"/>
  <c r="M74" i="2"/>
  <c r="M66" i="2"/>
  <c r="M58" i="2"/>
  <c r="M50" i="2"/>
  <c r="M42" i="2"/>
  <c r="M34" i="2"/>
  <c r="M26" i="2"/>
  <c r="M18" i="2"/>
  <c r="M10" i="2"/>
  <c r="M2" i="2"/>
  <c r="K323" i="2"/>
  <c r="K218" i="2"/>
  <c r="K451" i="2"/>
  <c r="K450" i="2"/>
  <c r="K319" i="2"/>
  <c r="K147" i="2"/>
  <c r="K18" i="2"/>
  <c r="K431" i="2"/>
  <c r="K306" i="2"/>
  <c r="K130" i="2"/>
  <c r="K495" i="2"/>
  <c r="K271" i="2"/>
  <c r="K111" i="2"/>
  <c r="K283" i="2"/>
  <c r="K426" i="2"/>
  <c r="K491" i="2"/>
  <c r="K387" i="2"/>
  <c r="K259" i="2"/>
  <c r="K66" i="2"/>
  <c r="K59" i="2"/>
  <c r="K195" i="2"/>
  <c r="K467" i="2"/>
  <c r="K346" i="2"/>
  <c r="K131" i="2"/>
  <c r="K303" i="2"/>
  <c r="K490" i="2"/>
  <c r="K407" i="2"/>
  <c r="K90" i="2"/>
  <c r="K474" i="2"/>
  <c r="K410" i="2"/>
  <c r="K175" i="2"/>
  <c r="K471" i="2"/>
  <c r="K282" i="2"/>
  <c r="K475" i="2"/>
  <c r="K455" i="2"/>
  <c r="K434" i="2"/>
  <c r="K411" i="2"/>
  <c r="K391" i="2"/>
  <c r="K370" i="2"/>
  <c r="K347" i="2"/>
  <c r="K327" i="2"/>
  <c r="K263" i="2"/>
  <c r="K219" i="2"/>
  <c r="K199" i="2"/>
  <c r="K178" i="2"/>
  <c r="K155" i="2"/>
  <c r="K135" i="2"/>
  <c r="K114" i="2"/>
  <c r="K91" i="2"/>
  <c r="K71" i="2"/>
  <c r="K50" i="2"/>
  <c r="K27" i="2"/>
  <c r="K67" i="2"/>
  <c r="K47" i="2"/>
  <c r="N47" i="2" s="1"/>
  <c r="K26" i="2"/>
  <c r="K386" i="2"/>
  <c r="K363" i="2"/>
  <c r="K343" i="2"/>
  <c r="K322" i="2"/>
  <c r="K299" i="2"/>
  <c r="K279" i="2"/>
  <c r="K258" i="2"/>
  <c r="K235" i="2"/>
  <c r="K194" i="2"/>
  <c r="K171" i="2"/>
  <c r="K151" i="2"/>
  <c r="K107" i="2"/>
  <c r="K87" i="2"/>
  <c r="K43" i="2"/>
  <c r="K23" i="2"/>
  <c r="K447" i="2"/>
  <c r="K403" i="2"/>
  <c r="K383" i="2"/>
  <c r="K362" i="2"/>
  <c r="K339" i="2"/>
  <c r="K298" i="2"/>
  <c r="K275" i="2"/>
  <c r="K255" i="2"/>
  <c r="K234" i="2"/>
  <c r="K211" i="2"/>
  <c r="K170" i="2"/>
  <c r="K127" i="2"/>
  <c r="K106" i="2"/>
  <c r="K83" i="2"/>
  <c r="K63" i="2"/>
  <c r="N63" i="2" s="1"/>
  <c r="K42" i="2"/>
  <c r="K19" i="2"/>
  <c r="K466" i="2"/>
  <c r="K443" i="2"/>
  <c r="K423" i="2"/>
  <c r="N423" i="2" s="1"/>
  <c r="K402" i="2"/>
  <c r="K379" i="2"/>
  <c r="K359" i="2"/>
  <c r="K338" i="2"/>
  <c r="K315" i="2"/>
  <c r="K295" i="2"/>
  <c r="K274" i="2"/>
  <c r="K251" i="2"/>
  <c r="K231" i="2"/>
  <c r="K187" i="2"/>
  <c r="K167" i="2"/>
  <c r="K146" i="2"/>
  <c r="K103" i="2"/>
  <c r="K82" i="2"/>
  <c r="K39" i="2"/>
  <c r="K3" i="2"/>
  <c r="K501" i="2"/>
  <c r="K10" i="2"/>
  <c r="K483" i="2"/>
  <c r="K463" i="2"/>
  <c r="K442" i="2"/>
  <c r="K419" i="2"/>
  <c r="K399" i="2"/>
  <c r="N399" i="2" s="1"/>
  <c r="K378" i="2"/>
  <c r="K355" i="2"/>
  <c r="K335" i="2"/>
  <c r="K314" i="2"/>
  <c r="K291" i="2"/>
  <c r="K250" i="2"/>
  <c r="K227" i="2"/>
  <c r="K207" i="2"/>
  <c r="K186" i="2"/>
  <c r="K163" i="2"/>
  <c r="K143" i="2"/>
  <c r="K122" i="2"/>
  <c r="K79" i="2"/>
  <c r="K58" i="2"/>
  <c r="K35" i="2"/>
  <c r="K15" i="2"/>
  <c r="K499" i="2"/>
  <c r="K482" i="2"/>
  <c r="K459" i="2"/>
  <c r="K439" i="2"/>
  <c r="K418" i="2"/>
  <c r="K395" i="2"/>
  <c r="K375" i="2"/>
  <c r="K354" i="2"/>
  <c r="K331" i="2"/>
  <c r="K311" i="2"/>
  <c r="K267" i="2"/>
  <c r="K247" i="2"/>
  <c r="K226" i="2"/>
  <c r="K203" i="2"/>
  <c r="K183" i="2"/>
  <c r="K162" i="2"/>
  <c r="K139" i="2"/>
  <c r="K119" i="2"/>
  <c r="K98" i="2"/>
  <c r="K75" i="2"/>
  <c r="K55" i="2"/>
  <c r="K34" i="2"/>
  <c r="K11" i="2"/>
  <c r="K4" i="2"/>
  <c r="K498" i="2"/>
  <c r="K479" i="2"/>
  <c r="K458" i="2"/>
  <c r="K435" i="2"/>
  <c r="K415" i="2"/>
  <c r="K394" i="2"/>
  <c r="K371" i="2"/>
  <c r="K351" i="2"/>
  <c r="K330" i="2"/>
  <c r="K307" i="2"/>
  <c r="K287" i="2"/>
  <c r="K266" i="2"/>
  <c r="K243" i="2"/>
  <c r="K223" i="2"/>
  <c r="K202" i="2"/>
  <c r="N202" i="2" s="1"/>
  <c r="K179" i="2"/>
  <c r="K159" i="2"/>
  <c r="K138" i="2"/>
  <c r="K115" i="2"/>
  <c r="K95" i="2"/>
  <c r="K74" i="2"/>
  <c r="K51" i="2"/>
  <c r="K31" i="2"/>
  <c r="K497" i="2"/>
  <c r="K489" i="2"/>
  <c r="K481" i="2"/>
  <c r="K473" i="2"/>
  <c r="K465" i="2"/>
  <c r="N465" i="2" s="1"/>
  <c r="K457" i="2"/>
  <c r="K449" i="2"/>
  <c r="K441" i="2"/>
  <c r="K433" i="2"/>
  <c r="K425" i="2"/>
  <c r="K417" i="2"/>
  <c r="K409" i="2"/>
  <c r="K401" i="2"/>
  <c r="K393" i="2"/>
  <c r="K385" i="2"/>
  <c r="K377" i="2"/>
  <c r="K369" i="2"/>
  <c r="K361" i="2"/>
  <c r="K353" i="2"/>
  <c r="K345" i="2"/>
  <c r="K337" i="2"/>
  <c r="K329" i="2"/>
  <c r="N329" i="2" s="1"/>
  <c r="K321" i="2"/>
  <c r="K313" i="2"/>
  <c r="K297" i="2"/>
  <c r="N297" i="2" s="1"/>
  <c r="K289" i="2"/>
  <c r="K281" i="2"/>
  <c r="K273" i="2"/>
  <c r="K265" i="2"/>
  <c r="K257" i="2"/>
  <c r="K249" i="2"/>
  <c r="K241" i="2"/>
  <c r="K233" i="2"/>
  <c r="K225" i="2"/>
  <c r="K217" i="2"/>
  <c r="K209" i="2"/>
  <c r="K201" i="2"/>
  <c r="N201" i="2" s="1"/>
  <c r="K193" i="2"/>
  <c r="K185" i="2"/>
  <c r="K177" i="2"/>
  <c r="K169" i="2"/>
  <c r="N169" i="2" s="1"/>
  <c r="P169" i="2" s="1"/>
  <c r="K161" i="2"/>
  <c r="K153" i="2"/>
  <c r="N153" i="2" s="1"/>
  <c r="K145" i="2"/>
  <c r="K129" i="2"/>
  <c r="K121" i="2"/>
  <c r="K113" i="2"/>
  <c r="K97" i="2"/>
  <c r="K89" i="2"/>
  <c r="K81" i="2"/>
  <c r="K73" i="2"/>
  <c r="K65" i="2"/>
  <c r="K57" i="2"/>
  <c r="K49" i="2"/>
  <c r="K41" i="2"/>
  <c r="K33" i="2"/>
  <c r="K25" i="2"/>
  <c r="K17" i="2"/>
  <c r="K9" i="2"/>
  <c r="N9" i="2" s="1"/>
  <c r="K488" i="2"/>
  <c r="N488" i="2" s="1"/>
  <c r="K480" i="2"/>
  <c r="N480" i="2" s="1"/>
  <c r="P480" i="2" s="1"/>
  <c r="K472" i="2"/>
  <c r="N472" i="2" s="1"/>
  <c r="K464" i="2"/>
  <c r="N464" i="2" s="1"/>
  <c r="K456" i="2"/>
  <c r="N456" i="2" s="1"/>
  <c r="K448" i="2"/>
  <c r="K440" i="2"/>
  <c r="K432" i="2"/>
  <c r="K424" i="2"/>
  <c r="N424" i="2" s="1"/>
  <c r="K416" i="2"/>
  <c r="N416" i="2" s="1"/>
  <c r="K408" i="2"/>
  <c r="N408" i="2" s="1"/>
  <c r="K400" i="2"/>
  <c r="N400" i="2" s="1"/>
  <c r="K392" i="2"/>
  <c r="N392" i="2" s="1"/>
  <c r="K384" i="2"/>
  <c r="K376" i="2"/>
  <c r="K368" i="2"/>
  <c r="K360" i="2"/>
  <c r="K352" i="2"/>
  <c r="N352" i="2" s="1"/>
  <c r="K344" i="2"/>
  <c r="K336" i="2"/>
  <c r="N336" i="2" s="1"/>
  <c r="P336" i="2" s="1"/>
  <c r="K320" i="2"/>
  <c r="K312" i="2"/>
  <c r="K304" i="2"/>
  <c r="K296" i="2"/>
  <c r="K288" i="2"/>
  <c r="N288" i="2" s="1"/>
  <c r="K280" i="2"/>
  <c r="K272" i="2"/>
  <c r="N272" i="2" s="1"/>
  <c r="K264" i="2"/>
  <c r="N264" i="2" s="1"/>
  <c r="K256" i="2"/>
  <c r="K240" i="2"/>
  <c r="K232" i="2"/>
  <c r="K224" i="2"/>
  <c r="K216" i="2"/>
  <c r="K208" i="2"/>
  <c r="K200" i="2"/>
  <c r="N200" i="2" s="1"/>
  <c r="K192" i="2"/>
  <c r="K168" i="2"/>
  <c r="K160" i="2"/>
  <c r="K152" i="2"/>
  <c r="K144" i="2"/>
  <c r="K136" i="2"/>
  <c r="N136" i="2" s="1"/>
  <c r="K128" i="2"/>
  <c r="K112" i="2"/>
  <c r="N112" i="2" s="1"/>
  <c r="K104" i="2"/>
  <c r="K96" i="2"/>
  <c r="N96" i="2" s="1"/>
  <c r="K88" i="2"/>
  <c r="K80" i="2"/>
  <c r="K72" i="2"/>
  <c r="N72" i="2" s="1"/>
  <c r="K64" i="2"/>
  <c r="K56" i="2"/>
  <c r="K48" i="2"/>
  <c r="N48" i="2" s="1"/>
  <c r="K40" i="2"/>
  <c r="K32" i="2"/>
  <c r="K24" i="2"/>
  <c r="K16" i="2"/>
  <c r="K8" i="2"/>
  <c r="K494" i="2"/>
  <c r="N494" i="2" s="1"/>
  <c r="K486" i="2"/>
  <c r="K478" i="2"/>
  <c r="N478" i="2" s="1"/>
  <c r="K470" i="2"/>
  <c r="K462" i="2"/>
  <c r="K454" i="2"/>
  <c r="K446" i="2"/>
  <c r="K438" i="2"/>
  <c r="N438" i="2" s="1"/>
  <c r="K430" i="2"/>
  <c r="N430" i="2" s="1"/>
  <c r="K422" i="2"/>
  <c r="K414" i="2"/>
  <c r="N414" i="2" s="1"/>
  <c r="K406" i="2"/>
  <c r="K398" i="2"/>
  <c r="K390" i="2"/>
  <c r="K382" i="2"/>
  <c r="K374" i="2"/>
  <c r="N374" i="2" s="1"/>
  <c r="P374" i="2" s="1"/>
  <c r="K366" i="2"/>
  <c r="N366" i="2" s="1"/>
  <c r="P366" i="2" s="1"/>
  <c r="K358" i="2"/>
  <c r="K350" i="2"/>
  <c r="N350" i="2" s="1"/>
  <c r="K342" i="2"/>
  <c r="K334" i="2"/>
  <c r="K326" i="2"/>
  <c r="K318" i="2"/>
  <c r="K310" i="2"/>
  <c r="N310" i="2" s="1"/>
  <c r="K302" i="2"/>
  <c r="N302" i="2" s="1"/>
  <c r="K294" i="2"/>
  <c r="K286" i="2"/>
  <c r="N286" i="2" s="1"/>
  <c r="K278" i="2"/>
  <c r="K270" i="2"/>
  <c r="K262" i="2"/>
  <c r="K246" i="2"/>
  <c r="K238" i="2"/>
  <c r="N238" i="2" s="1"/>
  <c r="K230" i="2"/>
  <c r="K222" i="2"/>
  <c r="N222" i="2" s="1"/>
  <c r="K214" i="2"/>
  <c r="K206" i="2"/>
  <c r="K198" i="2"/>
  <c r="K190" i="2"/>
  <c r="N190" i="2" s="1"/>
  <c r="K182" i="2"/>
  <c r="K174" i="2"/>
  <c r="N174" i="2" s="1"/>
  <c r="K166" i="2"/>
  <c r="K158" i="2"/>
  <c r="K150" i="2"/>
  <c r="K142" i="2"/>
  <c r="K134" i="2"/>
  <c r="K126" i="2"/>
  <c r="K118" i="2"/>
  <c r="K110" i="2"/>
  <c r="N110" i="2" s="1"/>
  <c r="K102" i="2"/>
  <c r="K94" i="2"/>
  <c r="N94" i="2" s="1"/>
  <c r="K86" i="2"/>
  <c r="K78" i="2"/>
  <c r="K70" i="2"/>
  <c r="K62" i="2"/>
  <c r="K54" i="2"/>
  <c r="K46" i="2"/>
  <c r="N46" i="2" s="1"/>
  <c r="K38" i="2"/>
  <c r="K30" i="2"/>
  <c r="N30" i="2" s="1"/>
  <c r="K22" i="2"/>
  <c r="K14" i="2"/>
  <c r="K6" i="2"/>
  <c r="K493" i="2"/>
  <c r="K485" i="2"/>
  <c r="K477" i="2"/>
  <c r="K469" i="2"/>
  <c r="N469" i="2" s="1"/>
  <c r="K461" i="2"/>
  <c r="K453" i="2"/>
  <c r="N453" i="2" s="1"/>
  <c r="K445" i="2"/>
  <c r="K437" i="2"/>
  <c r="K429" i="2"/>
  <c r="K421" i="2"/>
  <c r="N421" i="2" s="1"/>
  <c r="K413" i="2"/>
  <c r="K405" i="2"/>
  <c r="N405" i="2" s="1"/>
  <c r="K397" i="2"/>
  <c r="K389" i="2"/>
  <c r="N389" i="2" s="1"/>
  <c r="K381" i="2"/>
  <c r="K373" i="2"/>
  <c r="K365" i="2"/>
  <c r="K357" i="2"/>
  <c r="K349" i="2"/>
  <c r="K341" i="2"/>
  <c r="N341" i="2" s="1"/>
  <c r="K333" i="2"/>
  <c r="K317" i="2"/>
  <c r="K309" i="2"/>
  <c r="K301" i="2"/>
  <c r="K293" i="2"/>
  <c r="K285" i="2"/>
  <c r="K269" i="2"/>
  <c r="K261" i="2"/>
  <c r="N261" i="2" s="1"/>
  <c r="K253" i="2"/>
  <c r="K245" i="2"/>
  <c r="K237" i="2"/>
  <c r="K229" i="2"/>
  <c r="N229" i="2" s="1"/>
  <c r="K221" i="2"/>
  <c r="K213" i="2"/>
  <c r="K205" i="2"/>
  <c r="N205" i="2" s="1"/>
  <c r="K197" i="2"/>
  <c r="N197" i="2" s="1"/>
  <c r="K181" i="2"/>
  <c r="K173" i="2"/>
  <c r="K165" i="2"/>
  <c r="N165" i="2" s="1"/>
  <c r="K157" i="2"/>
  <c r="K149" i="2"/>
  <c r="N149" i="2" s="1"/>
  <c r="K141" i="2"/>
  <c r="N141" i="2" s="1"/>
  <c r="K133" i="2"/>
  <c r="K125" i="2"/>
  <c r="K117" i="2"/>
  <c r="K109" i="2"/>
  <c r="K101" i="2"/>
  <c r="N101" i="2" s="1"/>
  <c r="K93" i="2"/>
  <c r="K85" i="2"/>
  <c r="K77" i="2"/>
  <c r="K69" i="2"/>
  <c r="K61" i="2"/>
  <c r="K53" i="2"/>
  <c r="K45" i="2"/>
  <c r="K37" i="2"/>
  <c r="N37" i="2" s="1"/>
  <c r="K29" i="2"/>
  <c r="K21" i="2"/>
  <c r="K13" i="2"/>
  <c r="K5" i="2"/>
  <c r="K500" i="2"/>
  <c r="K492" i="2"/>
  <c r="K484" i="2"/>
  <c r="N484" i="2" s="1"/>
  <c r="K476" i="2"/>
  <c r="K468" i="2"/>
  <c r="N468" i="2" s="1"/>
  <c r="P468" i="2" s="1"/>
  <c r="K460" i="2"/>
  <c r="K452" i="2"/>
  <c r="K444" i="2"/>
  <c r="K436" i="2"/>
  <c r="K428" i="2"/>
  <c r="K420" i="2"/>
  <c r="N420" i="2" s="1"/>
  <c r="K412" i="2"/>
  <c r="K404" i="2"/>
  <c r="N404" i="2" s="1"/>
  <c r="K396" i="2"/>
  <c r="K388" i="2"/>
  <c r="K380" i="2"/>
  <c r="K372" i="2"/>
  <c r="K364" i="2"/>
  <c r="K348" i="2"/>
  <c r="K340" i="2"/>
  <c r="N340" i="2" s="1"/>
  <c r="P340" i="2" s="1"/>
  <c r="K332" i="2"/>
  <c r="K324" i="2"/>
  <c r="K316" i="2"/>
  <c r="K308" i="2"/>
  <c r="K300" i="2"/>
  <c r="K292" i="2"/>
  <c r="N292" i="2" s="1"/>
  <c r="K284" i="2"/>
  <c r="K276" i="2"/>
  <c r="N276" i="2" s="1"/>
  <c r="K268" i="2"/>
  <c r="K260" i="2"/>
  <c r="K252" i="2"/>
  <c r="K244" i="2"/>
  <c r="K236" i="2"/>
  <c r="K228" i="2"/>
  <c r="N228" i="2" s="1"/>
  <c r="K220" i="2"/>
  <c r="K212" i="2"/>
  <c r="N212" i="2" s="1"/>
  <c r="P212" i="2" s="1"/>
  <c r="K204" i="2"/>
  <c r="K196" i="2"/>
  <c r="K188" i="2"/>
  <c r="K180" i="2"/>
  <c r="K172" i="2"/>
  <c r="K164" i="2"/>
  <c r="N164" i="2" s="1"/>
  <c r="K156" i="2"/>
  <c r="K140" i="2"/>
  <c r="K132" i="2"/>
  <c r="K124" i="2"/>
  <c r="K116" i="2"/>
  <c r="K108" i="2"/>
  <c r="K100" i="2"/>
  <c r="K92" i="2"/>
  <c r="K84" i="2"/>
  <c r="N84" i="2" s="1"/>
  <c r="K76" i="2"/>
  <c r="K68" i="2"/>
  <c r="K60" i="2"/>
  <c r="K52" i="2"/>
  <c r="K44" i="2"/>
  <c r="K36" i="2"/>
  <c r="K28" i="2"/>
  <c r="K20" i="2"/>
  <c r="N20" i="2" s="1"/>
  <c r="K12" i="2"/>
  <c r="N160" i="2" l="1"/>
  <c r="N240" i="2"/>
  <c r="N208" i="2"/>
  <c r="N440" i="2"/>
  <c r="N175" i="2"/>
  <c r="N21" i="2"/>
  <c r="N85" i="2"/>
  <c r="P149" i="2"/>
  <c r="N293" i="2"/>
  <c r="N419" i="2"/>
  <c r="N415" i="2"/>
  <c r="N100" i="2"/>
  <c r="N5" i="2"/>
  <c r="N224" i="2"/>
  <c r="N368" i="2"/>
  <c r="N432" i="2"/>
  <c r="N357" i="2"/>
  <c r="P421" i="2"/>
  <c r="N485" i="2"/>
  <c r="P423" i="2"/>
  <c r="N417" i="2"/>
  <c r="O50" i="2"/>
  <c r="O114" i="2"/>
  <c r="O186" i="2"/>
  <c r="O258" i="2"/>
  <c r="O330" i="2"/>
  <c r="O394" i="2"/>
  <c r="O458" i="2"/>
  <c r="O19" i="2"/>
  <c r="O83" i="2"/>
  <c r="O155" i="2"/>
  <c r="O219" i="2"/>
  <c r="O283" i="2"/>
  <c r="O347" i="2"/>
  <c r="O411" i="2"/>
  <c r="O475" i="2"/>
  <c r="O36" i="2"/>
  <c r="O100" i="2"/>
  <c r="O172" i="2"/>
  <c r="O236" i="2"/>
  <c r="O300" i="2"/>
  <c r="O372" i="2"/>
  <c r="O436" i="2"/>
  <c r="O500" i="2"/>
  <c r="O81" i="2"/>
  <c r="O385" i="2"/>
  <c r="O5" i="2"/>
  <c r="O69" i="2"/>
  <c r="O133" i="2"/>
  <c r="O269" i="2"/>
  <c r="O349" i="2"/>
  <c r="O413" i="2"/>
  <c r="O477" i="2"/>
  <c r="O415" i="2"/>
  <c r="O97" i="2"/>
  <c r="O217" i="2"/>
  <c r="O481" i="2"/>
  <c r="O54" i="2"/>
  <c r="O118" i="2"/>
  <c r="O182" i="2"/>
  <c r="O246" i="2"/>
  <c r="O318" i="2"/>
  <c r="O382" i="2"/>
  <c r="O446" i="2"/>
  <c r="O15" i="2"/>
  <c r="O79" i="2"/>
  <c r="O143" i="2"/>
  <c r="O223" i="2"/>
  <c r="O375" i="2"/>
  <c r="O144" i="2"/>
  <c r="O224" i="2"/>
  <c r="O296" i="2"/>
  <c r="O368" i="2"/>
  <c r="O432" i="2"/>
  <c r="O58" i="2"/>
  <c r="O122" i="2"/>
  <c r="O194" i="2"/>
  <c r="O266" i="2"/>
  <c r="O338" i="2"/>
  <c r="O402" i="2"/>
  <c r="O27" i="2"/>
  <c r="O91" i="2"/>
  <c r="O163" i="2"/>
  <c r="O227" i="2"/>
  <c r="O291" i="2"/>
  <c r="O355" i="2"/>
  <c r="O419" i="2"/>
  <c r="O44" i="2"/>
  <c r="O108" i="2"/>
  <c r="O180" i="2"/>
  <c r="O244" i="2"/>
  <c r="O308" i="2"/>
  <c r="O380" i="2"/>
  <c r="O444" i="2"/>
  <c r="O17" i="2"/>
  <c r="O257" i="2"/>
  <c r="O13" i="2"/>
  <c r="O77" i="2"/>
  <c r="O213" i="2"/>
  <c r="O285" i="2"/>
  <c r="O357" i="2"/>
  <c r="O485" i="2"/>
  <c r="O113" i="2"/>
  <c r="O233" i="2"/>
  <c r="O361" i="2"/>
  <c r="O62" i="2"/>
  <c r="O126" i="2"/>
  <c r="O262" i="2"/>
  <c r="O326" i="2"/>
  <c r="O390" i="2"/>
  <c r="O454" i="2"/>
  <c r="O23" i="2"/>
  <c r="O87" i="2"/>
  <c r="O151" i="2"/>
  <c r="O231" i="2"/>
  <c r="O303" i="2"/>
  <c r="O391" i="2"/>
  <c r="O16" i="2"/>
  <c r="O80" i="2"/>
  <c r="O152" i="2"/>
  <c r="O232" i="2"/>
  <c r="O304" i="2"/>
  <c r="O376" i="2"/>
  <c r="O440" i="2"/>
  <c r="P440" i="2" s="1"/>
  <c r="O2" i="2"/>
  <c r="O66" i="2"/>
  <c r="O130" i="2"/>
  <c r="O202" i="2"/>
  <c r="P202" i="2" s="1"/>
  <c r="O274" i="2"/>
  <c r="O346" i="2"/>
  <c r="O35" i="2"/>
  <c r="O107" i="2"/>
  <c r="O171" i="2"/>
  <c r="O235" i="2"/>
  <c r="O299" i="2"/>
  <c r="O363" i="2"/>
  <c r="O427" i="2"/>
  <c r="O491" i="2"/>
  <c r="O52" i="2"/>
  <c r="O116" i="2"/>
  <c r="O188" i="2"/>
  <c r="O316" i="2"/>
  <c r="O388" i="2"/>
  <c r="O452" i="2"/>
  <c r="O25" i="2"/>
  <c r="O121" i="2"/>
  <c r="O273" i="2"/>
  <c r="O417" i="2"/>
  <c r="O21" i="2"/>
  <c r="O85" i="2"/>
  <c r="O221" i="2"/>
  <c r="O293" i="2"/>
  <c r="O365" i="2"/>
  <c r="O447" i="2"/>
  <c r="O129" i="2"/>
  <c r="O249" i="2"/>
  <c r="O377" i="2"/>
  <c r="O6" i="2"/>
  <c r="O70" i="2"/>
  <c r="O134" i="2"/>
  <c r="O198" i="2"/>
  <c r="O270" i="2"/>
  <c r="O398" i="2"/>
  <c r="O462" i="2"/>
  <c r="O31" i="2"/>
  <c r="O159" i="2"/>
  <c r="O247" i="2"/>
  <c r="O24" i="2"/>
  <c r="O88" i="2"/>
  <c r="O160" i="2"/>
  <c r="P160" i="2" s="1"/>
  <c r="O240" i="2"/>
  <c r="P240" i="2" s="1"/>
  <c r="O312" i="2"/>
  <c r="O448" i="2"/>
  <c r="O10" i="2"/>
  <c r="O74" i="2"/>
  <c r="O138" i="2"/>
  <c r="O218" i="2"/>
  <c r="O282" i="2"/>
  <c r="O354" i="2"/>
  <c r="O43" i="2"/>
  <c r="O115" i="2"/>
  <c r="O243" i="2"/>
  <c r="O307" i="2"/>
  <c r="O371" i="2"/>
  <c r="O435" i="2"/>
  <c r="O499" i="2"/>
  <c r="O60" i="2"/>
  <c r="O124" i="2"/>
  <c r="O196" i="2"/>
  <c r="O260" i="2"/>
  <c r="O324" i="2"/>
  <c r="O396" i="2"/>
  <c r="O460" i="2"/>
  <c r="O33" i="2"/>
  <c r="O289" i="2"/>
  <c r="O29" i="2"/>
  <c r="O93" i="2"/>
  <c r="O157" i="2"/>
  <c r="O229" i="2"/>
  <c r="P229" i="2" s="1"/>
  <c r="O301" i="2"/>
  <c r="O373" i="2"/>
  <c r="O437" i="2"/>
  <c r="O501" i="2"/>
  <c r="O145" i="2"/>
  <c r="O265" i="2"/>
  <c r="O393" i="2"/>
  <c r="O14" i="2"/>
  <c r="O78" i="2"/>
  <c r="O142" i="2"/>
  <c r="O206" i="2"/>
  <c r="O278" i="2"/>
  <c r="O342" i="2"/>
  <c r="O406" i="2"/>
  <c r="O39" i="2"/>
  <c r="O167" i="2"/>
  <c r="O255" i="2"/>
  <c r="O319" i="2"/>
  <c r="O32" i="2"/>
  <c r="O96" i="2"/>
  <c r="P96" i="2" s="1"/>
  <c r="O168" i="2"/>
  <c r="O256" i="2"/>
  <c r="O320" i="2"/>
  <c r="O392" i="2"/>
  <c r="P392" i="2" s="1"/>
  <c r="O456" i="2"/>
  <c r="P456" i="2" s="1"/>
  <c r="O18" i="2"/>
  <c r="O82" i="2"/>
  <c r="O146" i="2"/>
  <c r="O226" i="2"/>
  <c r="O298" i="2"/>
  <c r="O362" i="2"/>
  <c r="O426" i="2"/>
  <c r="O490" i="2"/>
  <c r="O123" i="2"/>
  <c r="O187" i="2"/>
  <c r="O251" i="2"/>
  <c r="O315" i="2"/>
  <c r="O379" i="2"/>
  <c r="O443" i="2"/>
  <c r="O4" i="2"/>
  <c r="O68" i="2"/>
  <c r="O132" i="2"/>
  <c r="O204" i="2"/>
  <c r="O332" i="2"/>
  <c r="O404" i="2"/>
  <c r="P404" i="2" s="1"/>
  <c r="O49" i="2"/>
  <c r="O177" i="2"/>
  <c r="O321" i="2"/>
  <c r="O441" i="2"/>
  <c r="O37" i="2"/>
  <c r="P37" i="2" s="1"/>
  <c r="O101" i="2"/>
  <c r="O165" i="2"/>
  <c r="P165" i="2" s="1"/>
  <c r="O237" i="2"/>
  <c r="O309" i="2"/>
  <c r="O381" i="2"/>
  <c r="O445" i="2"/>
  <c r="O343" i="2"/>
  <c r="O479" i="2"/>
  <c r="O281" i="2"/>
  <c r="O409" i="2"/>
  <c r="O22" i="2"/>
  <c r="O86" i="2"/>
  <c r="O150" i="2"/>
  <c r="O214" i="2"/>
  <c r="O286" i="2"/>
  <c r="P286" i="2" s="1"/>
  <c r="O350" i="2"/>
  <c r="P350" i="2" s="1"/>
  <c r="O414" i="2"/>
  <c r="P414" i="2" s="1"/>
  <c r="O478" i="2"/>
  <c r="P478" i="2" s="1"/>
  <c r="O47" i="2"/>
  <c r="P47" i="2" s="1"/>
  <c r="O111" i="2"/>
  <c r="O175" i="2"/>
  <c r="P175" i="2" s="1"/>
  <c r="O263" i="2"/>
  <c r="O439" i="2"/>
  <c r="O104" i="2"/>
  <c r="O192" i="2"/>
  <c r="O264" i="2"/>
  <c r="P264" i="2" s="1"/>
  <c r="O464" i="2"/>
  <c r="P464" i="2" s="1"/>
  <c r="O26" i="2"/>
  <c r="O90" i="2"/>
  <c r="O162" i="2"/>
  <c r="O234" i="2"/>
  <c r="O306" i="2"/>
  <c r="O370" i="2"/>
  <c r="O434" i="2"/>
  <c r="O498" i="2"/>
  <c r="O59" i="2"/>
  <c r="O131" i="2"/>
  <c r="O259" i="2"/>
  <c r="O323" i="2"/>
  <c r="O387" i="2"/>
  <c r="O451" i="2"/>
  <c r="O12" i="2"/>
  <c r="O76" i="2"/>
  <c r="O140" i="2"/>
  <c r="O276" i="2"/>
  <c r="P276" i="2" s="1"/>
  <c r="O412" i="2"/>
  <c r="O476" i="2"/>
  <c r="O57" i="2"/>
  <c r="O193" i="2"/>
  <c r="O337" i="2"/>
  <c r="O457" i="2"/>
  <c r="O109" i="2"/>
  <c r="O173" i="2"/>
  <c r="O245" i="2"/>
  <c r="O317" i="2"/>
  <c r="O389" i="2"/>
  <c r="P389" i="2" s="1"/>
  <c r="O453" i="2"/>
  <c r="P453" i="2" s="1"/>
  <c r="O367" i="2"/>
  <c r="O495" i="2"/>
  <c r="O297" i="2"/>
  <c r="P297" i="2" s="1"/>
  <c r="O425" i="2"/>
  <c r="O30" i="2"/>
  <c r="P30" i="2" s="1"/>
  <c r="O158" i="2"/>
  <c r="O294" i="2"/>
  <c r="O422" i="2"/>
  <c r="O55" i="2"/>
  <c r="O119" i="2"/>
  <c r="O183" i="2"/>
  <c r="O271" i="2"/>
  <c r="O335" i="2"/>
  <c r="O455" i="2"/>
  <c r="O48" i="2"/>
  <c r="P48" i="2" s="1"/>
  <c r="O112" i="2"/>
  <c r="P112" i="2" s="1"/>
  <c r="O200" i="2"/>
  <c r="P200" i="2" s="1"/>
  <c r="O272" i="2"/>
  <c r="P272" i="2" s="1"/>
  <c r="O344" i="2"/>
  <c r="O472" i="2"/>
  <c r="P472" i="2" s="1"/>
  <c r="O34" i="2"/>
  <c r="O98" i="2"/>
  <c r="O242" i="2"/>
  <c r="O314" i="2"/>
  <c r="O378" i="2"/>
  <c r="O3" i="2"/>
  <c r="O67" i="2"/>
  <c r="O139" i="2"/>
  <c r="O203" i="2"/>
  <c r="O267" i="2"/>
  <c r="O331" i="2"/>
  <c r="O459" i="2"/>
  <c r="O20" i="2"/>
  <c r="P20" i="2" s="1"/>
  <c r="O84" i="2"/>
  <c r="P84" i="2" s="1"/>
  <c r="O156" i="2"/>
  <c r="O220" i="2"/>
  <c r="O284" i="2"/>
  <c r="O348" i="2"/>
  <c r="O420" i="2"/>
  <c r="P420" i="2" s="1"/>
  <c r="O484" i="2"/>
  <c r="P484" i="2" s="1"/>
  <c r="O65" i="2"/>
  <c r="O209" i="2"/>
  <c r="O353" i="2"/>
  <c r="O473" i="2"/>
  <c r="O53" i="2"/>
  <c r="O181" i="2"/>
  <c r="O253" i="2"/>
  <c r="O333" i="2"/>
  <c r="O397" i="2"/>
  <c r="O461" i="2"/>
  <c r="O383" i="2"/>
  <c r="O496" i="2"/>
  <c r="O313" i="2"/>
  <c r="O449" i="2"/>
  <c r="O38" i="2"/>
  <c r="O166" i="2"/>
  <c r="O230" i="2"/>
  <c r="O302" i="2"/>
  <c r="P302" i="2" s="1"/>
  <c r="O430" i="2"/>
  <c r="P430" i="2" s="1"/>
  <c r="O494" i="2"/>
  <c r="P494" i="2" s="1"/>
  <c r="O63" i="2"/>
  <c r="P63" i="2" s="1"/>
  <c r="O127" i="2"/>
  <c r="O199" i="2"/>
  <c r="O279" i="2"/>
  <c r="O351" i="2"/>
  <c r="O471" i="2"/>
  <c r="O56" i="2"/>
  <c r="O208" i="2"/>
  <c r="P208" i="2" s="1"/>
  <c r="O352" i="2"/>
  <c r="P352" i="2" s="1"/>
  <c r="O416" i="2"/>
  <c r="P416" i="2" s="1"/>
  <c r="O42" i="2"/>
  <c r="O106" i="2"/>
  <c r="O178" i="2"/>
  <c r="O250" i="2"/>
  <c r="O322" i="2"/>
  <c r="O386" i="2"/>
  <c r="O450" i="2"/>
  <c r="O11" i="2"/>
  <c r="O75" i="2"/>
  <c r="O147" i="2"/>
  <c r="O211" i="2"/>
  <c r="O275" i="2"/>
  <c r="O339" i="2"/>
  <c r="O467" i="2"/>
  <c r="O28" i="2"/>
  <c r="O92" i="2"/>
  <c r="O164" i="2"/>
  <c r="P164" i="2" s="1"/>
  <c r="O228" i="2"/>
  <c r="P228" i="2" s="1"/>
  <c r="O292" i="2"/>
  <c r="P292" i="2" s="1"/>
  <c r="O364" i="2"/>
  <c r="O428" i="2"/>
  <c r="O492" i="2"/>
  <c r="O73" i="2"/>
  <c r="O225" i="2"/>
  <c r="O497" i="2"/>
  <c r="O61" i="2"/>
  <c r="O125" i="2"/>
  <c r="O197" i="2"/>
  <c r="P197" i="2" s="1"/>
  <c r="O261" i="2"/>
  <c r="P261" i="2" s="1"/>
  <c r="O341" i="2"/>
  <c r="P341" i="2" s="1"/>
  <c r="O405" i="2"/>
  <c r="P405" i="2" s="1"/>
  <c r="O469" i="2"/>
  <c r="P469" i="2" s="1"/>
  <c r="O399" i="2"/>
  <c r="P399" i="2" s="1"/>
  <c r="O9" i="2"/>
  <c r="P9" i="2" s="1"/>
  <c r="O201" i="2"/>
  <c r="P201" i="2" s="1"/>
  <c r="O329" i="2"/>
  <c r="P329" i="2" s="1"/>
  <c r="O465" i="2"/>
  <c r="P465" i="2" s="1"/>
  <c r="O46" i="2"/>
  <c r="P46" i="2" s="1"/>
  <c r="O110" i="2"/>
  <c r="P110" i="2" s="1"/>
  <c r="O174" i="2"/>
  <c r="P174" i="2" s="1"/>
  <c r="O238" i="2"/>
  <c r="P238" i="2" s="1"/>
  <c r="O310" i="2"/>
  <c r="P310" i="2" s="1"/>
  <c r="O438" i="2"/>
  <c r="P438" i="2" s="1"/>
  <c r="O7" i="2"/>
  <c r="O71" i="2"/>
  <c r="O135" i="2"/>
  <c r="O207" i="2"/>
  <c r="O287" i="2"/>
  <c r="O359" i="2"/>
  <c r="O487" i="2"/>
  <c r="O216" i="2"/>
  <c r="O288" i="2"/>
  <c r="P288" i="2" s="1"/>
  <c r="O424" i="2"/>
  <c r="P424" i="2" s="1"/>
  <c r="O488" i="2"/>
  <c r="P488" i="2" s="1"/>
  <c r="N97" i="2"/>
  <c r="N36" i="2"/>
  <c r="N255" i="2"/>
  <c r="P101" i="2"/>
  <c r="N258" i="2"/>
  <c r="N227" i="2"/>
  <c r="N69" i="2"/>
  <c r="N133" i="2"/>
  <c r="N289" i="2"/>
  <c r="N127" i="2"/>
  <c r="N246" i="2"/>
  <c r="N182" i="2"/>
  <c r="P72" i="2"/>
  <c r="N213" i="2"/>
  <c r="P153" i="2"/>
  <c r="N319" i="2"/>
  <c r="N304" i="2"/>
  <c r="N144" i="2"/>
  <c r="N118" i="2"/>
  <c r="N115" i="2"/>
  <c r="N80" i="2"/>
  <c r="N54" i="2"/>
  <c r="N32" i="2"/>
  <c r="N391" i="2"/>
  <c r="N57" i="2"/>
  <c r="N425" i="2"/>
  <c r="N331" i="2"/>
  <c r="N490" i="2"/>
  <c r="N303" i="2"/>
  <c r="N28" i="2"/>
  <c r="N92" i="2"/>
  <c r="N156" i="2"/>
  <c r="N220" i="2"/>
  <c r="N284" i="2"/>
  <c r="N348" i="2"/>
  <c r="N412" i="2"/>
  <c r="N476" i="2"/>
  <c r="N13" i="2"/>
  <c r="N77" i="2"/>
  <c r="N269" i="2"/>
  <c r="N333" i="2"/>
  <c r="N397" i="2"/>
  <c r="N461" i="2"/>
  <c r="N495" i="2"/>
  <c r="N121" i="2"/>
  <c r="N257" i="2"/>
  <c r="N385" i="2"/>
  <c r="N111" i="2"/>
  <c r="N281" i="2"/>
  <c r="N62" i="2"/>
  <c r="N126" i="2"/>
  <c r="N318" i="2"/>
  <c r="N382" i="2"/>
  <c r="N446" i="2"/>
  <c r="P222" i="2"/>
  <c r="P190" i="2"/>
  <c r="P400" i="2"/>
  <c r="P136" i="2"/>
  <c r="P94" i="2"/>
  <c r="N132" i="2"/>
  <c r="N260" i="2"/>
  <c r="N452" i="2"/>
  <c r="N61" i="2"/>
  <c r="N125" i="2"/>
  <c r="N253" i="2"/>
  <c r="N317" i="2"/>
  <c r="N381" i="2"/>
  <c r="N445" i="2"/>
  <c r="N68" i="2"/>
  <c r="N196" i="2"/>
  <c r="N324" i="2"/>
  <c r="N458" i="2"/>
  <c r="P458" i="2" s="1"/>
  <c r="N19" i="2"/>
  <c r="N211" i="2"/>
  <c r="N403" i="2"/>
  <c r="P403" i="2" s="1"/>
  <c r="N330" i="2"/>
  <c r="P330" i="2" s="1"/>
  <c r="N467" i="2"/>
  <c r="N29" i="2"/>
  <c r="N93" i="2"/>
  <c r="N157" i="2"/>
  <c r="N221" i="2"/>
  <c r="N285" i="2"/>
  <c r="N349" i="2"/>
  <c r="P349" i="2" s="1"/>
  <c r="N413" i="2"/>
  <c r="N477" i="2"/>
  <c r="N64" i="2"/>
  <c r="P64" i="2" s="1"/>
  <c r="N128" i="2"/>
  <c r="P128" i="2" s="1"/>
  <c r="N192" i="2"/>
  <c r="N256" i="2"/>
  <c r="N320" i="2"/>
  <c r="N384" i="2"/>
  <c r="P384" i="2" s="1"/>
  <c r="N25" i="2"/>
  <c r="N89" i="2"/>
  <c r="P89" i="2" s="1"/>
  <c r="N217" i="2"/>
  <c r="N345" i="2"/>
  <c r="P345" i="2" s="1"/>
  <c r="N287" i="2"/>
  <c r="N439" i="2"/>
  <c r="N291" i="2"/>
  <c r="N327" i="2"/>
  <c r="P327" i="2" s="1"/>
  <c r="N481" i="2"/>
  <c r="N483" i="2"/>
  <c r="P483" i="2" s="1"/>
  <c r="P408" i="2"/>
  <c r="P141" i="2"/>
  <c r="P205" i="2"/>
  <c r="N448" i="2"/>
  <c r="N388" i="2"/>
  <c r="N158" i="2"/>
  <c r="N12" i="2"/>
  <c r="N76" i="2"/>
  <c r="N140" i="2"/>
  <c r="N204" i="2"/>
  <c r="N268" i="2"/>
  <c r="P268" i="2" s="1"/>
  <c r="N332" i="2"/>
  <c r="N396" i="2"/>
  <c r="N460" i="2"/>
  <c r="N241" i="2"/>
  <c r="P241" i="2" s="1"/>
  <c r="N369" i="2"/>
  <c r="P369" i="2" s="1"/>
  <c r="N497" i="2"/>
  <c r="N22" i="2"/>
  <c r="N86" i="2"/>
  <c r="N150" i="2"/>
  <c r="N214" i="2"/>
  <c r="N278" i="2"/>
  <c r="N342" i="2"/>
  <c r="N406" i="2"/>
  <c r="N470" i="2"/>
  <c r="P470" i="2" s="1"/>
  <c r="N375" i="2"/>
  <c r="N39" i="2"/>
  <c r="N16" i="2"/>
  <c r="N8" i="2"/>
  <c r="P8" i="2" s="1"/>
  <c r="N447" i="2"/>
  <c r="N159" i="2"/>
  <c r="N359" i="2"/>
  <c r="N135" i="2"/>
  <c r="N44" i="2"/>
  <c r="N108" i="2"/>
  <c r="N172" i="2"/>
  <c r="N236" i="2"/>
  <c r="N300" i="2"/>
  <c r="N364" i="2"/>
  <c r="N428" i="2"/>
  <c r="N492" i="2"/>
  <c r="N53" i="2"/>
  <c r="N117" i="2"/>
  <c r="P117" i="2" s="1"/>
  <c r="N181" i="2"/>
  <c r="N245" i="2"/>
  <c r="N309" i="2"/>
  <c r="N373" i="2"/>
  <c r="N437" i="2"/>
  <c r="N163" i="2"/>
  <c r="N355" i="2"/>
  <c r="N14" i="2"/>
  <c r="N78" i="2"/>
  <c r="N142" i="2"/>
  <c r="N206" i="2"/>
  <c r="N270" i="2"/>
  <c r="N334" i="2"/>
  <c r="P334" i="2" s="1"/>
  <c r="N398" i="2"/>
  <c r="N462" i="2"/>
  <c r="N223" i="2"/>
  <c r="P223" i="2" s="1"/>
  <c r="N35" i="2"/>
  <c r="P35" i="2" s="1"/>
  <c r="N266" i="2"/>
  <c r="N83" i="2"/>
  <c r="N275" i="2"/>
  <c r="N394" i="2"/>
  <c r="P394" i="2" s="1"/>
  <c r="N339" i="2"/>
  <c r="N147" i="2"/>
  <c r="N409" i="2"/>
  <c r="N98" i="2"/>
  <c r="N363" i="2"/>
  <c r="N33" i="2"/>
  <c r="N161" i="2"/>
  <c r="P161" i="2" s="1"/>
  <c r="N119" i="2"/>
  <c r="N167" i="2"/>
  <c r="N496" i="2"/>
  <c r="N139" i="2"/>
  <c r="N482" i="2"/>
  <c r="P482" i="2" s="1"/>
  <c r="N235" i="2"/>
  <c r="N395" i="2"/>
  <c r="P395" i="2" s="1"/>
  <c r="N322" i="2"/>
  <c r="N225" i="2"/>
  <c r="N353" i="2"/>
  <c r="N73" i="2"/>
  <c r="N95" i="2"/>
  <c r="P95" i="2" s="1"/>
  <c r="N146" i="2"/>
  <c r="N91" i="2"/>
  <c r="P91" i="2" s="1"/>
  <c r="N338" i="2"/>
  <c r="N347" i="2"/>
  <c r="N267" i="2"/>
  <c r="N194" i="2"/>
  <c r="N479" i="2"/>
  <c r="N459" i="2"/>
  <c r="N11" i="2"/>
  <c r="N231" i="2"/>
  <c r="P231" i="2" s="1"/>
  <c r="N203" i="2"/>
  <c r="N75" i="2"/>
  <c r="N103" i="2"/>
  <c r="P103" i="2" s="1"/>
  <c r="N295" i="2"/>
  <c r="P295" i="2" s="1"/>
  <c r="N343" i="2"/>
  <c r="N473" i="2"/>
  <c r="N31" i="2"/>
  <c r="N265" i="2"/>
  <c r="N393" i="2"/>
  <c r="N145" i="2"/>
  <c r="N463" i="2"/>
  <c r="P463" i="2" s="1"/>
  <c r="N451" i="2"/>
  <c r="N365" i="2"/>
  <c r="N173" i="2"/>
  <c r="N4" i="2"/>
  <c r="N501" i="2"/>
  <c r="P501" i="2" s="1"/>
  <c r="N45" i="2"/>
  <c r="P45" i="2" s="1"/>
  <c r="N237" i="2"/>
  <c r="N493" i="2"/>
  <c r="P493" i="2" s="1"/>
  <c r="N301" i="2"/>
  <c r="N109" i="2"/>
  <c r="N429" i="2"/>
  <c r="P429" i="2" s="1"/>
  <c r="N250" i="2"/>
  <c r="N442" i="2"/>
  <c r="P442" i="2" s="1"/>
  <c r="N186" i="2"/>
  <c r="N378" i="2"/>
  <c r="N226" i="2"/>
  <c r="N315" i="2"/>
  <c r="N233" i="2"/>
  <c r="N361" i="2"/>
  <c r="N489" i="2"/>
  <c r="P489" i="2" s="1"/>
  <c r="N311" i="2"/>
  <c r="P311" i="2" s="1"/>
  <c r="N143" i="2"/>
  <c r="P143" i="2" s="1"/>
  <c r="N335" i="2"/>
  <c r="N187" i="2"/>
  <c r="N23" i="2"/>
  <c r="N471" i="2"/>
  <c r="N457" i="2"/>
  <c r="N243" i="2"/>
  <c r="N55" i="2"/>
  <c r="N82" i="2"/>
  <c r="N274" i="2"/>
  <c r="N443" i="2"/>
  <c r="N362" i="2"/>
  <c r="N151" i="2"/>
  <c r="N50" i="2"/>
  <c r="N219" i="2"/>
  <c r="N455" i="2"/>
  <c r="N6" i="2"/>
  <c r="N70" i="2"/>
  <c r="N134" i="2"/>
  <c r="N198" i="2"/>
  <c r="N262" i="2"/>
  <c r="P262" i="2" s="1"/>
  <c r="N326" i="2"/>
  <c r="N390" i="2"/>
  <c r="N454" i="2"/>
  <c r="N24" i="2"/>
  <c r="N88" i="2"/>
  <c r="N152" i="2"/>
  <c r="N216" i="2"/>
  <c r="N280" i="2"/>
  <c r="P280" i="2" s="1"/>
  <c r="N344" i="2"/>
  <c r="N49" i="2"/>
  <c r="N113" i="2"/>
  <c r="N177" i="2"/>
  <c r="N433" i="2"/>
  <c r="P433" i="2" s="1"/>
  <c r="N179" i="2"/>
  <c r="P179" i="2" s="1"/>
  <c r="N351" i="2"/>
  <c r="N162" i="2"/>
  <c r="N499" i="2"/>
  <c r="N379" i="2"/>
  <c r="N43" i="2"/>
  <c r="N155" i="2"/>
  <c r="N491" i="2"/>
  <c r="N431" i="2"/>
  <c r="P431" i="2" s="1"/>
  <c r="N242" i="2"/>
  <c r="N185" i="2"/>
  <c r="P185" i="2" s="1"/>
  <c r="N249" i="2"/>
  <c r="P249" i="2" s="1"/>
  <c r="N313" i="2"/>
  <c r="N377" i="2"/>
  <c r="N441" i="2"/>
  <c r="N183" i="2"/>
  <c r="N354" i="2"/>
  <c r="P354" i="2" s="1"/>
  <c r="N15" i="2"/>
  <c r="N402" i="2"/>
  <c r="N106" i="2"/>
  <c r="N298" i="2"/>
  <c r="N87" i="2"/>
  <c r="N279" i="2"/>
  <c r="N411" i="2"/>
  <c r="N426" i="2"/>
  <c r="N18" i="2"/>
  <c r="N52" i="2"/>
  <c r="N116" i="2"/>
  <c r="P116" i="2" s="1"/>
  <c r="N180" i="2"/>
  <c r="P180" i="2" s="1"/>
  <c r="N244" i="2"/>
  <c r="P244" i="2" s="1"/>
  <c r="N308" i="2"/>
  <c r="N372" i="2"/>
  <c r="N436" i="2"/>
  <c r="P436" i="2" s="1"/>
  <c r="N500" i="2"/>
  <c r="P500" i="2" s="1"/>
  <c r="N60" i="2"/>
  <c r="N124" i="2"/>
  <c r="N188" i="2"/>
  <c r="N252" i="2"/>
  <c r="P252" i="2" s="1"/>
  <c r="N316" i="2"/>
  <c r="N380" i="2"/>
  <c r="N444" i="2"/>
  <c r="N40" i="2"/>
  <c r="P40" i="2" s="1"/>
  <c r="N104" i="2"/>
  <c r="N168" i="2"/>
  <c r="N232" i="2"/>
  <c r="P232" i="2" s="1"/>
  <c r="N296" i="2"/>
  <c r="N360" i="2"/>
  <c r="P360" i="2" s="1"/>
  <c r="N65" i="2"/>
  <c r="N129" i="2"/>
  <c r="P129" i="2" s="1"/>
  <c r="N193" i="2"/>
  <c r="N321" i="2"/>
  <c r="N449" i="2"/>
  <c r="N51" i="2"/>
  <c r="P51" i="2" s="1"/>
  <c r="N34" i="2"/>
  <c r="N207" i="2"/>
  <c r="N251" i="2"/>
  <c r="N107" i="2"/>
  <c r="N299" i="2"/>
  <c r="N27" i="2"/>
  <c r="N199" i="2"/>
  <c r="N434" i="2"/>
  <c r="N283" i="2"/>
  <c r="N38" i="2"/>
  <c r="N102" i="2"/>
  <c r="P102" i="2" s="1"/>
  <c r="N166" i="2"/>
  <c r="N230" i="2"/>
  <c r="N294" i="2"/>
  <c r="N358" i="2"/>
  <c r="P358" i="2" s="1"/>
  <c r="N422" i="2"/>
  <c r="N486" i="2"/>
  <c r="P486" i="2" s="1"/>
  <c r="N56" i="2"/>
  <c r="N312" i="2"/>
  <c r="N376" i="2"/>
  <c r="P376" i="2" s="1"/>
  <c r="N17" i="2"/>
  <c r="N81" i="2"/>
  <c r="N209" i="2"/>
  <c r="N273" i="2"/>
  <c r="P273" i="2" s="1"/>
  <c r="N337" i="2"/>
  <c r="P337" i="2" s="1"/>
  <c r="N401" i="2"/>
  <c r="P401" i="2" s="1"/>
  <c r="N435" i="2"/>
  <c r="N247" i="2"/>
  <c r="N418" i="2"/>
  <c r="P418" i="2" s="1"/>
  <c r="N79" i="2"/>
  <c r="N466" i="2"/>
  <c r="P466" i="2" s="1"/>
  <c r="N383" i="2"/>
  <c r="N171" i="2"/>
  <c r="N71" i="2"/>
  <c r="N263" i="2"/>
  <c r="N475" i="2"/>
  <c r="P475" i="2" s="1"/>
  <c r="N407" i="2"/>
  <c r="P407" i="2" s="1"/>
  <c r="N59" i="2"/>
  <c r="N271" i="2"/>
  <c r="N371" i="2"/>
  <c r="N3" i="2"/>
  <c r="N67" i="2"/>
  <c r="N178" i="2"/>
  <c r="N410" i="2"/>
  <c r="P410" i="2" s="1"/>
  <c r="N346" i="2"/>
  <c r="N2" i="2"/>
  <c r="N487" i="2"/>
  <c r="N450" i="2"/>
  <c r="N66" i="2"/>
  <c r="N138" i="2"/>
  <c r="N307" i="2"/>
  <c r="N386" i="2"/>
  <c r="N114" i="2"/>
  <c r="N259" i="2"/>
  <c r="N130" i="2"/>
  <c r="N498" i="2"/>
  <c r="N370" i="2"/>
  <c r="P370" i="2" s="1"/>
  <c r="N387" i="2"/>
  <c r="N306" i="2"/>
  <c r="N474" i="2"/>
  <c r="P474" i="2" s="1"/>
  <c r="N74" i="2"/>
  <c r="N58" i="2"/>
  <c r="N170" i="2"/>
  <c r="P170" i="2" s="1"/>
  <c r="N90" i="2"/>
  <c r="N195" i="2"/>
  <c r="P195" i="2" s="1"/>
  <c r="N427" i="2"/>
  <c r="N123" i="2"/>
  <c r="N122" i="2"/>
  <c r="N314" i="2"/>
  <c r="N42" i="2"/>
  <c r="N234" i="2"/>
  <c r="N282" i="2"/>
  <c r="P282" i="2" s="1"/>
  <c r="N218" i="2"/>
  <c r="N10" i="2"/>
  <c r="N26" i="2"/>
  <c r="N131" i="2"/>
  <c r="N323" i="2"/>
  <c r="N7" i="2"/>
  <c r="N367" i="2"/>
  <c r="L168" i="2"/>
  <c r="L93" i="2"/>
  <c r="L65" i="2"/>
  <c r="L38" i="2"/>
  <c r="L325" i="2"/>
  <c r="L226" i="2"/>
  <c r="L296" i="2"/>
  <c r="L140" i="2"/>
  <c r="L249" i="2"/>
  <c r="L102" i="2"/>
  <c r="L232" i="2"/>
  <c r="L322" i="2"/>
  <c r="L127" i="2"/>
  <c r="L227" i="2"/>
  <c r="L123" i="2"/>
  <c r="L57" i="2"/>
  <c r="L61" i="2"/>
  <c r="L111" i="2"/>
  <c r="L282" i="2"/>
  <c r="L265" i="2"/>
  <c r="L143" i="2"/>
  <c r="L271" i="2"/>
  <c r="L58" i="2"/>
  <c r="L82" i="2"/>
  <c r="L238" i="2"/>
  <c r="L155" i="2"/>
  <c r="L47" i="2"/>
  <c r="L188" i="2"/>
  <c r="L109" i="2"/>
  <c r="L179" i="2"/>
  <c r="L167" i="2"/>
  <c r="L244" i="2"/>
  <c r="L157" i="2"/>
  <c r="L62" i="2"/>
  <c r="L312" i="2"/>
  <c r="L262" i="2"/>
  <c r="L263" i="2"/>
  <c r="L35" i="2"/>
  <c r="L216" i="2"/>
  <c r="L144" i="2"/>
  <c r="L152" i="2"/>
  <c r="L84" i="2"/>
  <c r="L230" i="2"/>
  <c r="L248" i="2"/>
  <c r="L75" i="2"/>
  <c r="L317" i="2"/>
  <c r="L316" i="2"/>
  <c r="L319" i="2"/>
  <c r="L321" i="2"/>
  <c r="L124" i="2"/>
  <c r="L119" i="2"/>
  <c r="L218" i="2"/>
  <c r="L241" i="2"/>
  <c r="L48" i="2"/>
  <c r="L33" i="2"/>
  <c r="L301" i="2"/>
  <c r="L126" i="2"/>
  <c r="L96" i="2"/>
  <c r="L89" i="2"/>
  <c r="L70" i="2"/>
  <c r="L107" i="2"/>
  <c r="L320" i="2"/>
  <c r="L318" i="2"/>
  <c r="L309" i="2"/>
  <c r="L314" i="2"/>
  <c r="L304" i="2"/>
  <c r="L54" i="2"/>
  <c r="L69" i="2"/>
  <c r="L40" i="2"/>
  <c r="L280" i="2"/>
  <c r="L149" i="2"/>
  <c r="L91" i="2"/>
  <c r="L297" i="2"/>
  <c r="L307" i="2"/>
  <c r="L170" i="2"/>
  <c r="L193" i="2"/>
  <c r="L105" i="2"/>
  <c r="L116" i="2"/>
  <c r="L94" i="2"/>
  <c r="L172" i="2"/>
  <c r="L198" i="2"/>
  <c r="L305" i="2"/>
  <c r="L88" i="2"/>
  <c r="L128" i="2"/>
  <c r="L30" i="2"/>
  <c r="L300" i="2"/>
  <c r="L178" i="2"/>
  <c r="L257" i="2"/>
  <c r="L293" i="2"/>
  <c r="L281" i="2"/>
  <c r="L125" i="2"/>
  <c r="L86" i="2"/>
  <c r="L234" i="2"/>
  <c r="L255" i="2"/>
  <c r="L130" i="2"/>
  <c r="L212" i="2"/>
  <c r="L206" i="2"/>
  <c r="L219" i="2"/>
  <c r="L247" i="2"/>
  <c r="L186" i="2"/>
  <c r="L122" i="2"/>
  <c r="L284" i="2"/>
  <c r="L291" i="2"/>
  <c r="L182" i="2"/>
  <c r="L192" i="2"/>
  <c r="L56" i="2"/>
  <c r="L299" i="2"/>
  <c r="L236" i="2"/>
  <c r="L184" i="2"/>
  <c r="L306" i="2"/>
  <c r="L189" i="2"/>
  <c r="L100" i="2"/>
  <c r="L253" i="2"/>
  <c r="L42" i="2"/>
  <c r="L175" i="2"/>
  <c r="L270" i="2"/>
  <c r="L131" i="2"/>
  <c r="L39" i="2"/>
  <c r="L132" i="2"/>
  <c r="L287" i="2"/>
  <c r="L32" i="2"/>
  <c r="L85" i="2"/>
  <c r="L158" i="2"/>
  <c r="L187" i="2"/>
  <c r="L171" i="2"/>
  <c r="L183" i="2"/>
  <c r="L76" i="2"/>
  <c r="L78" i="2"/>
  <c r="L81" i="2"/>
  <c r="L323" i="2"/>
  <c r="L220" i="2"/>
  <c r="L213" i="2"/>
  <c r="L83" i="2"/>
  <c r="L328" i="2"/>
  <c r="L310" i="2"/>
  <c r="L326" i="2"/>
  <c r="L313" i="2"/>
  <c r="L327" i="2"/>
  <c r="L311" i="2"/>
  <c r="L324" i="2"/>
  <c r="L315" i="2"/>
  <c r="L290" i="2"/>
  <c r="L303" i="2"/>
  <c r="L29" i="2"/>
  <c r="L154" i="2"/>
  <c r="L273" i="2"/>
  <c r="L209" i="2"/>
  <c r="L279" i="2"/>
  <c r="L139" i="2"/>
  <c r="L113" i="2"/>
  <c r="L252" i="2"/>
  <c r="L77" i="2"/>
  <c r="L153" i="2"/>
  <c r="L115" i="2"/>
  <c r="L174" i="2"/>
  <c r="L31" i="2"/>
  <c r="L176" i="2"/>
  <c r="L142" i="2"/>
  <c r="L64" i="2"/>
  <c r="L200" i="2"/>
  <c r="L233" i="2"/>
  <c r="L46" i="2"/>
  <c r="L211" i="2"/>
  <c r="L237" i="2"/>
  <c r="L266" i="2"/>
  <c r="L92" i="2"/>
  <c r="L68" i="2"/>
  <c r="L160" i="2"/>
  <c r="L71" i="2"/>
  <c r="L129" i="2"/>
  <c r="L217" i="2"/>
  <c r="L151" i="2"/>
  <c r="L283" i="2"/>
  <c r="L163" i="2"/>
  <c r="L63" i="2"/>
  <c r="L59" i="2"/>
  <c r="L181" i="2"/>
  <c r="L194" i="2"/>
  <c r="L166" i="2"/>
  <c r="L199" i="2"/>
  <c r="L101" i="2"/>
  <c r="L201" i="2"/>
  <c r="L294" i="2"/>
  <c r="L108" i="2"/>
  <c r="L74" i="2"/>
  <c r="L225" i="2"/>
  <c r="L203" i="2"/>
  <c r="L136" i="2"/>
  <c r="L190" i="2"/>
  <c r="L103" i="2"/>
  <c r="L202" i="2"/>
  <c r="L286" i="2"/>
  <c r="L197" i="2"/>
  <c r="L133" i="2"/>
  <c r="L231" i="2"/>
  <c r="L34" i="2"/>
  <c r="L95" i="2"/>
  <c r="L98" i="2"/>
  <c r="L195" i="2"/>
  <c r="L162" i="2"/>
  <c r="L66" i="2"/>
  <c r="L120" i="2"/>
  <c r="L148" i="2"/>
  <c r="L173" i="2"/>
  <c r="L134" i="2"/>
  <c r="L117" i="2"/>
  <c r="L118" i="2"/>
  <c r="L150" i="2"/>
  <c r="L177" i="2"/>
  <c r="L278" i="2"/>
  <c r="L141" i="2"/>
  <c r="L239" i="2"/>
  <c r="L191" i="2"/>
  <c r="L50" i="2"/>
  <c r="L254" i="2"/>
  <c r="L161" i="2"/>
  <c r="L79" i="2"/>
  <c r="L110" i="2"/>
  <c r="L295" i="2"/>
  <c r="L37" i="2"/>
  <c r="L302" i="2"/>
  <c r="L288" i="2"/>
  <c r="L204" i="2"/>
  <c r="L145" i="2"/>
  <c r="L268" i="2"/>
  <c r="L276" i="2"/>
  <c r="L215" i="2"/>
  <c r="L242" i="2"/>
  <c r="L258" i="2"/>
  <c r="L112" i="2"/>
  <c r="L36" i="2"/>
  <c r="L208" i="2"/>
  <c r="L256" i="2"/>
  <c r="L159" i="2"/>
  <c r="L60" i="2"/>
  <c r="L261" i="2"/>
  <c r="L274" i="2"/>
  <c r="L53" i="2"/>
  <c r="L224" i="2"/>
  <c r="L229" i="2"/>
  <c r="L277" i="2"/>
  <c r="L185" i="2"/>
  <c r="L67" i="2"/>
  <c r="L235" i="2"/>
  <c r="L250" i="2"/>
  <c r="L80" i="2"/>
  <c r="L90" i="2"/>
  <c r="L99" i="2"/>
  <c r="L222" i="2"/>
  <c r="L49" i="2"/>
  <c r="L156" i="2"/>
  <c r="L138" i="2"/>
  <c r="L285" i="2"/>
  <c r="L251" i="2"/>
  <c r="L104" i="2"/>
  <c r="L210" i="2"/>
  <c r="L164" i="2"/>
  <c r="L114" i="2"/>
  <c r="L135" i="2"/>
  <c r="L275" i="2"/>
  <c r="L106" i="2"/>
  <c r="L269" i="2"/>
  <c r="L223" i="2"/>
  <c r="L205" i="2"/>
  <c r="L45" i="2"/>
  <c r="L260" i="2"/>
  <c r="L246" i="2"/>
  <c r="L308" i="2"/>
  <c r="L43" i="2"/>
  <c r="L97" i="2"/>
  <c r="L264" i="2"/>
  <c r="L87" i="2"/>
  <c r="L298" i="2"/>
  <c r="L72" i="2"/>
  <c r="L121" i="2"/>
  <c r="L52" i="2"/>
  <c r="L243" i="2"/>
  <c r="L240" i="2"/>
  <c r="L245" i="2"/>
  <c r="L228" i="2"/>
  <c r="L165" i="2"/>
  <c r="L289" i="2"/>
  <c r="L267" i="2"/>
  <c r="L147" i="2"/>
  <c r="L259" i="2"/>
  <c r="L44" i="2"/>
  <c r="L169" i="2"/>
  <c r="L55" i="2"/>
  <c r="L292" i="2"/>
  <c r="L51" i="2"/>
  <c r="L221" i="2"/>
  <c r="L180" i="2"/>
  <c r="L146" i="2"/>
  <c r="L137" i="2"/>
  <c r="L196" i="2"/>
  <c r="L214" i="2"/>
  <c r="L272" i="2"/>
  <c r="L207" i="2"/>
  <c r="L73" i="2"/>
  <c r="G41" i="2"/>
  <c r="M41" i="2" s="1"/>
  <c r="P402" i="2" l="1"/>
  <c r="P355" i="2"/>
  <c r="P122" i="2"/>
  <c r="P114" i="2"/>
  <c r="P444" i="2"/>
  <c r="P36" i="2"/>
  <c r="P188" i="2"/>
  <c r="P219" i="2"/>
  <c r="P224" i="2"/>
  <c r="P312" i="2"/>
  <c r="P413" i="2"/>
  <c r="P333" i="2"/>
  <c r="P308" i="2"/>
  <c r="P279" i="2"/>
  <c r="P82" i="2"/>
  <c r="P33" i="2"/>
  <c r="P206" i="2"/>
  <c r="P447" i="2"/>
  <c r="P278" i="2"/>
  <c r="P126" i="2"/>
  <c r="P118" i="2"/>
  <c r="P44" i="2"/>
  <c r="P21" i="2"/>
  <c r="P213" i="2"/>
  <c r="P166" i="2"/>
  <c r="P187" i="2"/>
  <c r="P85" i="2"/>
  <c r="P259" i="2"/>
  <c r="P321" i="2"/>
  <c r="P11" i="2"/>
  <c r="P372" i="2"/>
  <c r="P411" i="2"/>
  <c r="P347" i="2"/>
  <c r="P12" i="2"/>
  <c r="P121" i="2"/>
  <c r="P55" i="2"/>
  <c r="P422" i="2"/>
  <c r="P146" i="2"/>
  <c r="P332" i="2"/>
  <c r="P367" i="2"/>
  <c r="P326" i="2"/>
  <c r="P409" i="2"/>
  <c r="P19" i="2"/>
  <c r="P304" i="2"/>
  <c r="P289" i="2"/>
  <c r="P293" i="2"/>
  <c r="P58" i="2"/>
  <c r="P2" i="2"/>
  <c r="P79" i="2"/>
  <c r="P81" i="2"/>
  <c r="P60" i="2"/>
  <c r="P52" i="2"/>
  <c r="P151" i="2"/>
  <c r="P375" i="2"/>
  <c r="P204" i="2"/>
  <c r="P192" i="2"/>
  <c r="P269" i="2"/>
  <c r="P419" i="2"/>
  <c r="P5" i="2"/>
  <c r="P434" i="2"/>
  <c r="P314" i="2"/>
  <c r="P346" i="2"/>
  <c r="P193" i="2"/>
  <c r="P451" i="2"/>
  <c r="P398" i="2"/>
  <c r="P163" i="2"/>
  <c r="P485" i="2"/>
  <c r="P415" i="2"/>
  <c r="P100" i="2"/>
  <c r="P450" i="2"/>
  <c r="P368" i="2"/>
  <c r="P233" i="2"/>
  <c r="P133" i="2"/>
  <c r="P73" i="2"/>
  <c r="P74" i="2"/>
  <c r="P17" i="2"/>
  <c r="P299" i="2"/>
  <c r="P18" i="2"/>
  <c r="P15" i="2"/>
  <c r="P198" i="2"/>
  <c r="P23" i="2"/>
  <c r="P301" i="2"/>
  <c r="P194" i="2"/>
  <c r="P92" i="2"/>
  <c r="P69" i="2"/>
  <c r="P380" i="2"/>
  <c r="P477" i="2"/>
  <c r="P467" i="2"/>
  <c r="P417" i="2"/>
  <c r="P27" i="2"/>
  <c r="P357" i="2"/>
  <c r="P427" i="2"/>
  <c r="P387" i="2"/>
  <c r="P138" i="2"/>
  <c r="P207" i="2"/>
  <c r="P441" i="2"/>
  <c r="P24" i="2"/>
  <c r="P186" i="2"/>
  <c r="P300" i="2"/>
  <c r="P481" i="2"/>
  <c r="P25" i="2"/>
  <c r="P132" i="2"/>
  <c r="P490" i="2"/>
  <c r="P365" i="2"/>
  <c r="P152" i="2"/>
  <c r="P28" i="2"/>
  <c r="P218" i="2"/>
  <c r="P171" i="2"/>
  <c r="P283" i="2"/>
  <c r="P296" i="2"/>
  <c r="P87" i="2"/>
  <c r="P363" i="2"/>
  <c r="P236" i="2"/>
  <c r="P432" i="2"/>
  <c r="P130" i="2"/>
  <c r="P168" i="2"/>
  <c r="P124" i="2"/>
  <c r="P50" i="2"/>
  <c r="P16" i="2"/>
  <c r="P448" i="2"/>
  <c r="P445" i="2"/>
  <c r="P318" i="2"/>
  <c r="P115" i="2"/>
  <c r="P227" i="2"/>
  <c r="P10" i="2"/>
  <c r="P67" i="2"/>
  <c r="P56" i="2"/>
  <c r="P316" i="2"/>
  <c r="P155" i="2"/>
  <c r="P6" i="2"/>
  <c r="P393" i="2"/>
  <c r="P338" i="2"/>
  <c r="P83" i="2"/>
  <c r="P309" i="2"/>
  <c r="P342" i="2"/>
  <c r="P93" i="2"/>
  <c r="P385" i="2"/>
  <c r="P66" i="2"/>
  <c r="P3" i="2"/>
  <c r="P377" i="2"/>
  <c r="P43" i="2"/>
  <c r="P113" i="2"/>
  <c r="P454" i="2"/>
  <c r="P265" i="2"/>
  <c r="P235" i="2"/>
  <c r="P266" i="2"/>
  <c r="P29" i="2"/>
  <c r="P196" i="2"/>
  <c r="P498" i="2"/>
  <c r="P383" i="2"/>
  <c r="P298" i="2"/>
  <c r="P379" i="2"/>
  <c r="P49" i="2"/>
  <c r="P390" i="2"/>
  <c r="P243" i="2"/>
  <c r="P31" i="2"/>
  <c r="P172" i="2"/>
  <c r="P260" i="2"/>
  <c r="P382" i="2"/>
  <c r="P303" i="2"/>
  <c r="P80" i="2"/>
  <c r="P209" i="2"/>
  <c r="P344" i="2"/>
  <c r="P26" i="2"/>
  <c r="P251" i="2"/>
  <c r="P65" i="2"/>
  <c r="P183" i="2"/>
  <c r="P378" i="2"/>
  <c r="P237" i="2"/>
  <c r="P145" i="2"/>
  <c r="P75" i="2"/>
  <c r="P159" i="2"/>
  <c r="P406" i="2"/>
  <c r="P76" i="2"/>
  <c r="P287" i="2"/>
  <c r="P157" i="2"/>
  <c r="P111" i="2"/>
  <c r="P156" i="2"/>
  <c r="P391" i="2"/>
  <c r="P457" i="2"/>
  <c r="P59" i="2"/>
  <c r="P471" i="2"/>
  <c r="P109" i="2"/>
  <c r="P462" i="2"/>
  <c r="P39" i="2"/>
  <c r="P86" i="2"/>
  <c r="P461" i="2"/>
  <c r="P182" i="2"/>
  <c r="P230" i="2"/>
  <c r="P351" i="2"/>
  <c r="P315" i="2"/>
  <c r="P353" i="2"/>
  <c r="P22" i="2"/>
  <c r="P291" i="2"/>
  <c r="P320" i="2"/>
  <c r="P285" i="2"/>
  <c r="P397" i="2"/>
  <c r="P144" i="2"/>
  <c r="P246" i="2"/>
  <c r="P495" i="2"/>
  <c r="P107" i="2"/>
  <c r="P226" i="2"/>
  <c r="P225" i="2"/>
  <c r="P119" i="2"/>
  <c r="P359" i="2"/>
  <c r="P497" i="2"/>
  <c r="P256" i="2"/>
  <c r="P177" i="2"/>
  <c r="P242" i="2"/>
  <c r="P167" i="2"/>
  <c r="P339" i="2"/>
  <c r="P492" i="2"/>
  <c r="P135" i="2"/>
  <c r="P381" i="2"/>
  <c r="P348" i="2"/>
  <c r="P331" i="2"/>
  <c r="P412" i="2"/>
  <c r="P216" i="2"/>
  <c r="P386" i="2"/>
  <c r="P247" i="2"/>
  <c r="P426" i="2"/>
  <c r="P134" i="2"/>
  <c r="P443" i="2"/>
  <c r="P267" i="2"/>
  <c r="P437" i="2"/>
  <c r="P428" i="2"/>
  <c r="P140" i="2"/>
  <c r="P62" i="2"/>
  <c r="P97" i="2"/>
  <c r="P323" i="2"/>
  <c r="P362" i="2"/>
  <c r="P131" i="2"/>
  <c r="P123" i="2"/>
  <c r="P306" i="2"/>
  <c r="P307" i="2"/>
  <c r="P178" i="2"/>
  <c r="P263" i="2"/>
  <c r="P435" i="2"/>
  <c r="P491" i="2"/>
  <c r="P88" i="2"/>
  <c r="P70" i="2"/>
  <c r="P274" i="2"/>
  <c r="P335" i="2"/>
  <c r="P322" i="2"/>
  <c r="P275" i="2"/>
  <c r="P270" i="2"/>
  <c r="P373" i="2"/>
  <c r="P364" i="2"/>
  <c r="P281" i="2"/>
  <c r="P294" i="2"/>
  <c r="P104" i="2"/>
  <c r="P162" i="2"/>
  <c r="P343" i="2"/>
  <c r="P479" i="2"/>
  <c r="P68" i="2"/>
  <c r="P476" i="2"/>
  <c r="P71" i="2"/>
  <c r="P38" i="2"/>
  <c r="P142" i="2"/>
  <c r="P90" i="2"/>
  <c r="P371" i="2"/>
  <c r="P388" i="2"/>
  <c r="P77" i="2"/>
  <c r="P319" i="2"/>
  <c r="P203" i="2"/>
  <c r="P234" i="2"/>
  <c r="P499" i="2"/>
  <c r="P361" i="2"/>
  <c r="P459" i="2"/>
  <c r="P108" i="2"/>
  <c r="P217" i="2"/>
  <c r="P452" i="2"/>
  <c r="P446" i="2"/>
  <c r="P257" i="2"/>
  <c r="P13" i="2"/>
  <c r="P54" i="2"/>
  <c r="P127" i="2"/>
  <c r="P258" i="2"/>
  <c r="P7" i="2"/>
  <c r="P42" i="2"/>
  <c r="P496" i="2"/>
  <c r="P147" i="2"/>
  <c r="P53" i="2"/>
  <c r="P324" i="2"/>
  <c r="P61" i="2"/>
  <c r="P32" i="2"/>
  <c r="P255" i="2"/>
  <c r="P34" i="2"/>
  <c r="P455" i="2"/>
  <c r="P245" i="2"/>
  <c r="P460" i="2"/>
  <c r="P158" i="2"/>
  <c r="P211" i="2"/>
  <c r="P317" i="2"/>
  <c r="P284" i="2"/>
  <c r="P425" i="2"/>
  <c r="P313" i="2"/>
  <c r="P250" i="2"/>
  <c r="P4" i="2"/>
  <c r="P98" i="2"/>
  <c r="P78" i="2"/>
  <c r="P181" i="2"/>
  <c r="P214" i="2"/>
  <c r="P396" i="2"/>
  <c r="P439" i="2"/>
  <c r="P221" i="2"/>
  <c r="P253" i="2"/>
  <c r="P220" i="2"/>
  <c r="P57" i="2"/>
  <c r="P487" i="2"/>
  <c r="P271" i="2"/>
  <c r="P199" i="2"/>
  <c r="P449" i="2"/>
  <c r="P106" i="2"/>
  <c r="P173" i="2"/>
  <c r="P473" i="2"/>
  <c r="P139" i="2"/>
  <c r="P14" i="2"/>
  <c r="P150" i="2"/>
  <c r="P125" i="2"/>
  <c r="L41" i="2"/>
  <c r="N41" i="2"/>
  <c r="O41" i="2"/>
  <c r="P4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1D5FC-8555-874D-B99C-2D1EBE59EB8B}" keepAlive="1" name="Query - November_2024_Transportation_Dataset" description="Connection to the 'November_2024_Transportation_Dataset' query in the workbook." type="5" refreshedVersion="8" background="1" saveData="1">
    <dbPr connection="Provider=Microsoft.Mashup.OleDb.1;Data Source=$Workbook$;Location=November_2024_Transportation_Dataset;Extended Properties=&quot;&quot;" command="SELECT * FROM [November_2024_Transportation_Dataset]"/>
  </connection>
</connections>
</file>

<file path=xl/sharedStrings.xml><?xml version="1.0" encoding="utf-8"?>
<sst xmlns="http://schemas.openxmlformats.org/spreadsheetml/2006/main" count="2153" uniqueCount="577">
  <si>
    <t>Order_Date</t>
  </si>
  <si>
    <t>Dispatch_Date</t>
  </si>
  <si>
    <t>Delivery_Date</t>
  </si>
  <si>
    <t>Origin</t>
  </si>
  <si>
    <t>Destination</t>
  </si>
  <si>
    <t>Weight_kg</t>
  </si>
  <si>
    <t>Distance_km</t>
  </si>
  <si>
    <t>Delivery_Status</t>
  </si>
  <si>
    <t>Transportation_Mode</t>
  </si>
  <si>
    <t>SHP00001</t>
  </si>
  <si>
    <t>SHP00002</t>
  </si>
  <si>
    <t>Air</t>
  </si>
  <si>
    <t>SHP00003</t>
  </si>
  <si>
    <t>SHP00004</t>
  </si>
  <si>
    <t>SHP00005</t>
  </si>
  <si>
    <t>SHP00006</t>
  </si>
  <si>
    <t>SHP00007</t>
  </si>
  <si>
    <t>SHP00008</t>
  </si>
  <si>
    <t>SHP00009</t>
  </si>
  <si>
    <t>SHP00010</t>
  </si>
  <si>
    <t>SHP00011</t>
  </si>
  <si>
    <t>SHP00012</t>
  </si>
  <si>
    <t>SHP00013</t>
  </si>
  <si>
    <t>SHP00014</t>
  </si>
  <si>
    <t>SHP00015</t>
  </si>
  <si>
    <t>SHP00016</t>
  </si>
  <si>
    <t>SHP00017</t>
  </si>
  <si>
    <t>SHP00018</t>
  </si>
  <si>
    <t>SHP00019</t>
  </si>
  <si>
    <t>SHP00020</t>
  </si>
  <si>
    <t>SHP00021</t>
  </si>
  <si>
    <t>SHP00022</t>
  </si>
  <si>
    <t>SHP00023</t>
  </si>
  <si>
    <t>SHP00024</t>
  </si>
  <si>
    <t>SHP00025</t>
  </si>
  <si>
    <t>SHP00026</t>
  </si>
  <si>
    <t>SHP00027</t>
  </si>
  <si>
    <t>SHP00028</t>
  </si>
  <si>
    <t>SHP00029</t>
  </si>
  <si>
    <t>SHP00030</t>
  </si>
  <si>
    <t>SHP00031</t>
  </si>
  <si>
    <t>SHP00032</t>
  </si>
  <si>
    <t>SHP00033</t>
  </si>
  <si>
    <t>SHP00034</t>
  </si>
  <si>
    <t>SHP00035</t>
  </si>
  <si>
    <t>SHP00036</t>
  </si>
  <si>
    <t>SHP00037</t>
  </si>
  <si>
    <t>SHP00038</t>
  </si>
  <si>
    <t>SHP00039</t>
  </si>
  <si>
    <t>SHP00040</t>
  </si>
  <si>
    <t>SHP00041</t>
  </si>
  <si>
    <t>SHP00042</t>
  </si>
  <si>
    <t>SHP00043</t>
  </si>
  <si>
    <t>SHP00044</t>
  </si>
  <si>
    <t>SHP00045</t>
  </si>
  <si>
    <t>SHP00046</t>
  </si>
  <si>
    <t>SHP00047</t>
  </si>
  <si>
    <t>SHP00048</t>
  </si>
  <si>
    <t>SHP00049</t>
  </si>
  <si>
    <t>SHP00050</t>
  </si>
  <si>
    <t>SHP00051</t>
  </si>
  <si>
    <t>SHP00052</t>
  </si>
  <si>
    <t>SHP00053</t>
  </si>
  <si>
    <t>SHP00054</t>
  </si>
  <si>
    <t>SHP00055</t>
  </si>
  <si>
    <t>SHP00056</t>
  </si>
  <si>
    <t>SHP00057</t>
  </si>
  <si>
    <t>SHP00058</t>
  </si>
  <si>
    <t>SHP00059</t>
  </si>
  <si>
    <t>SHP00060</t>
  </si>
  <si>
    <t>SHP00061</t>
  </si>
  <si>
    <t>SHP00062</t>
  </si>
  <si>
    <t>SHP00063</t>
  </si>
  <si>
    <t>SHP00064</t>
  </si>
  <si>
    <t>SHP00065</t>
  </si>
  <si>
    <t>SHP00066</t>
  </si>
  <si>
    <t>SHP00067</t>
  </si>
  <si>
    <t>SHP00068</t>
  </si>
  <si>
    <t>SHP00069</t>
  </si>
  <si>
    <t>SHP00070</t>
  </si>
  <si>
    <t>SHP00071</t>
  </si>
  <si>
    <t>SHP00072</t>
  </si>
  <si>
    <t>SHP00073</t>
  </si>
  <si>
    <t>SHP00074</t>
  </si>
  <si>
    <t>SHP00075</t>
  </si>
  <si>
    <t>SHP00076</t>
  </si>
  <si>
    <t>SHP00077</t>
  </si>
  <si>
    <t>SHP00078</t>
  </si>
  <si>
    <t>SHP00079</t>
  </si>
  <si>
    <t>SHP00080</t>
  </si>
  <si>
    <t>SHP00081</t>
  </si>
  <si>
    <t>SHP00082</t>
  </si>
  <si>
    <t>SHP00083</t>
  </si>
  <si>
    <t>SHP00084</t>
  </si>
  <si>
    <t>SHP00085</t>
  </si>
  <si>
    <t>SHP00086</t>
  </si>
  <si>
    <t>SHP00087</t>
  </si>
  <si>
    <t>SHP00088</t>
  </si>
  <si>
    <t>SHP00089</t>
  </si>
  <si>
    <t>SHP00090</t>
  </si>
  <si>
    <t>SHP00091</t>
  </si>
  <si>
    <t>SHP00092</t>
  </si>
  <si>
    <t>SHP00093</t>
  </si>
  <si>
    <t>SHP00094</t>
  </si>
  <si>
    <t>SHP00095</t>
  </si>
  <si>
    <t>SHP00096</t>
  </si>
  <si>
    <t>SHP00097</t>
  </si>
  <si>
    <t>SHP00098</t>
  </si>
  <si>
    <t>SHP00099</t>
  </si>
  <si>
    <t>SHP00100</t>
  </si>
  <si>
    <t>SHP00101</t>
  </si>
  <si>
    <t>SHP00102</t>
  </si>
  <si>
    <t>SHP00103</t>
  </si>
  <si>
    <t>SHP00104</t>
  </si>
  <si>
    <t>SHP00105</t>
  </si>
  <si>
    <t>SHP00106</t>
  </si>
  <si>
    <t>SHP00107</t>
  </si>
  <si>
    <t>SHP00108</t>
  </si>
  <si>
    <t>SHP00109</t>
  </si>
  <si>
    <t>SHP00110</t>
  </si>
  <si>
    <t>SHP00111</t>
  </si>
  <si>
    <t>SHP00112</t>
  </si>
  <si>
    <t>SHP00113</t>
  </si>
  <si>
    <t>SHP00114</t>
  </si>
  <si>
    <t>SHP00115</t>
  </si>
  <si>
    <t>SHP00116</t>
  </si>
  <si>
    <t>SHP00117</t>
  </si>
  <si>
    <t>SHP00118</t>
  </si>
  <si>
    <t>SHP00119</t>
  </si>
  <si>
    <t>SHP00120</t>
  </si>
  <si>
    <t>SHP00121</t>
  </si>
  <si>
    <t>SHP00122</t>
  </si>
  <si>
    <t>SHP00123</t>
  </si>
  <si>
    <t>SHP00124</t>
  </si>
  <si>
    <t>SHP00125</t>
  </si>
  <si>
    <t>SHP00126</t>
  </si>
  <si>
    <t>SHP00127</t>
  </si>
  <si>
    <t>SHP00128</t>
  </si>
  <si>
    <t>SHP00129</t>
  </si>
  <si>
    <t>SHP00130</t>
  </si>
  <si>
    <t>SHP00131</t>
  </si>
  <si>
    <t>SHP00132</t>
  </si>
  <si>
    <t>SHP00133</t>
  </si>
  <si>
    <t>SHP00134</t>
  </si>
  <si>
    <t>SHP00135</t>
  </si>
  <si>
    <t>SHP00136</t>
  </si>
  <si>
    <t>SHP00137</t>
  </si>
  <si>
    <t>SHP00138</t>
  </si>
  <si>
    <t>SHP00139</t>
  </si>
  <si>
    <t>SHP00140</t>
  </si>
  <si>
    <t>SHP00141</t>
  </si>
  <si>
    <t>SHP00142</t>
  </si>
  <si>
    <t>SHP00143</t>
  </si>
  <si>
    <t>SHP00144</t>
  </si>
  <si>
    <t>SHP00145</t>
  </si>
  <si>
    <t>SHP00146</t>
  </si>
  <si>
    <t>SHP00147</t>
  </si>
  <si>
    <t>SHP00148</t>
  </si>
  <si>
    <t>SHP00149</t>
  </si>
  <si>
    <t>SHP00150</t>
  </si>
  <si>
    <t>SHP00151</t>
  </si>
  <si>
    <t>SHP00152</t>
  </si>
  <si>
    <t>SHP00153</t>
  </si>
  <si>
    <t>SHP00154</t>
  </si>
  <si>
    <t>SHP00155</t>
  </si>
  <si>
    <t>SHP00156</t>
  </si>
  <si>
    <t>SHP00157</t>
  </si>
  <si>
    <t>SHP00158</t>
  </si>
  <si>
    <t>SHP00159</t>
  </si>
  <si>
    <t>SHP00160</t>
  </si>
  <si>
    <t>SHP00161</t>
  </si>
  <si>
    <t>SHP00162</t>
  </si>
  <si>
    <t>SHP00163</t>
  </si>
  <si>
    <t>SHP00164</t>
  </si>
  <si>
    <t>SHP00165</t>
  </si>
  <si>
    <t>SHP00166</t>
  </si>
  <si>
    <t>SHP00167</t>
  </si>
  <si>
    <t>SHP00168</t>
  </si>
  <si>
    <t>SHP00169</t>
  </si>
  <si>
    <t>SHP00170</t>
  </si>
  <si>
    <t>SHP00171</t>
  </si>
  <si>
    <t>SHP00172</t>
  </si>
  <si>
    <t>SHP00173</t>
  </si>
  <si>
    <t>SHP00174</t>
  </si>
  <si>
    <t>SHP00175</t>
  </si>
  <si>
    <t>SHP00176</t>
  </si>
  <si>
    <t>SHP00177</t>
  </si>
  <si>
    <t>SHP00178</t>
  </si>
  <si>
    <t>SHP00179</t>
  </si>
  <si>
    <t>SHP00180</t>
  </si>
  <si>
    <t>SHP00181</t>
  </si>
  <si>
    <t>SHP00182</t>
  </si>
  <si>
    <t>SHP00183</t>
  </si>
  <si>
    <t>SHP00184</t>
  </si>
  <si>
    <t>SHP00185</t>
  </si>
  <si>
    <t>SHP00186</t>
  </si>
  <si>
    <t>SHP00187</t>
  </si>
  <si>
    <t>SHP00188</t>
  </si>
  <si>
    <t>SHP00189</t>
  </si>
  <si>
    <t>SHP00190</t>
  </si>
  <si>
    <t>SHP00191</t>
  </si>
  <si>
    <t>SHP00192</t>
  </si>
  <si>
    <t>SHP00193</t>
  </si>
  <si>
    <t>SHP00194</t>
  </si>
  <si>
    <t>SHP00195</t>
  </si>
  <si>
    <t>SHP00196</t>
  </si>
  <si>
    <t>SHP00197</t>
  </si>
  <si>
    <t>SHP00198</t>
  </si>
  <si>
    <t>SHP00199</t>
  </si>
  <si>
    <t>SHP00200</t>
  </si>
  <si>
    <t>SHP00201</t>
  </si>
  <si>
    <t>SHP00202</t>
  </si>
  <si>
    <t>SHP00203</t>
  </si>
  <si>
    <t>SHP00204</t>
  </si>
  <si>
    <t>SHP00205</t>
  </si>
  <si>
    <t>SHP00206</t>
  </si>
  <si>
    <t>SHP00207</t>
  </si>
  <si>
    <t>SHP00208</t>
  </si>
  <si>
    <t>SHP00209</t>
  </si>
  <si>
    <t>SHP00210</t>
  </si>
  <si>
    <t>SHP00211</t>
  </si>
  <si>
    <t>SHP00212</t>
  </si>
  <si>
    <t>SHP00213</t>
  </si>
  <si>
    <t>SHP00214</t>
  </si>
  <si>
    <t>SHP00215</t>
  </si>
  <si>
    <t>SHP00216</t>
  </si>
  <si>
    <t>SHP00217</t>
  </si>
  <si>
    <t>SHP00218</t>
  </si>
  <si>
    <t>SHP00219</t>
  </si>
  <si>
    <t>SHP00220</t>
  </si>
  <si>
    <t>SHP00221</t>
  </si>
  <si>
    <t>SHP00222</t>
  </si>
  <si>
    <t>SHP00223</t>
  </si>
  <si>
    <t>SHP00224</t>
  </si>
  <si>
    <t>SHP00225</t>
  </si>
  <si>
    <t>SHP00226</t>
  </si>
  <si>
    <t>SHP00227</t>
  </si>
  <si>
    <t>SHP00228</t>
  </si>
  <si>
    <t>SHP00229</t>
  </si>
  <si>
    <t>SHP00230</t>
  </si>
  <si>
    <t>SHP00231</t>
  </si>
  <si>
    <t>SHP00232</t>
  </si>
  <si>
    <t>SHP00233</t>
  </si>
  <si>
    <t>SHP00234</t>
  </si>
  <si>
    <t>SHP00235</t>
  </si>
  <si>
    <t>SHP00236</t>
  </si>
  <si>
    <t>SHP00237</t>
  </si>
  <si>
    <t>SHP00238</t>
  </si>
  <si>
    <t>SHP00239</t>
  </si>
  <si>
    <t>SHP00240</t>
  </si>
  <si>
    <t>SHP00241</t>
  </si>
  <si>
    <t>SHP00242</t>
  </si>
  <si>
    <t>SHP00243</t>
  </si>
  <si>
    <t>SHP00244</t>
  </si>
  <si>
    <t>SHP00245</t>
  </si>
  <si>
    <t>SHP00246</t>
  </si>
  <si>
    <t>SHP00247</t>
  </si>
  <si>
    <t>SHP00248</t>
  </si>
  <si>
    <t>SHP00249</t>
  </si>
  <si>
    <t>SHP00250</t>
  </si>
  <si>
    <t>SHP00251</t>
  </si>
  <si>
    <t>SHP00252</t>
  </si>
  <si>
    <t>SHP00253</t>
  </si>
  <si>
    <t>SHP00254</t>
  </si>
  <si>
    <t>SHP00255</t>
  </si>
  <si>
    <t>SHP00256</t>
  </si>
  <si>
    <t>SHP00257</t>
  </si>
  <si>
    <t>SHP00258</t>
  </si>
  <si>
    <t>SHP00259</t>
  </si>
  <si>
    <t>SHP00260</t>
  </si>
  <si>
    <t>SHP00261</t>
  </si>
  <si>
    <t>SHP00262</t>
  </si>
  <si>
    <t>SHP00263</t>
  </si>
  <si>
    <t>SHP00264</t>
  </si>
  <si>
    <t>SHP00265</t>
  </si>
  <si>
    <t>SHP00266</t>
  </si>
  <si>
    <t>SHP00267</t>
  </si>
  <si>
    <t>SHP00268</t>
  </si>
  <si>
    <t>SHP00269</t>
  </si>
  <si>
    <t>SHP00270</t>
  </si>
  <si>
    <t>SHP00271</t>
  </si>
  <si>
    <t>SHP00272</t>
  </si>
  <si>
    <t>SHP00273</t>
  </si>
  <si>
    <t>SHP00274</t>
  </si>
  <si>
    <t>SHP00275</t>
  </si>
  <si>
    <t>SHP00276</t>
  </si>
  <si>
    <t>SHP00277</t>
  </si>
  <si>
    <t>SHP00278</t>
  </si>
  <si>
    <t>SHP00279</t>
  </si>
  <si>
    <t>SHP00280</t>
  </si>
  <si>
    <t>SHP00281</t>
  </si>
  <si>
    <t>SHP00282</t>
  </si>
  <si>
    <t>SHP00283</t>
  </si>
  <si>
    <t>SHP00284</t>
  </si>
  <si>
    <t>SHP00285</t>
  </si>
  <si>
    <t>SHP00286</t>
  </si>
  <si>
    <t>SHP00287</t>
  </si>
  <si>
    <t>SHP00288</t>
  </si>
  <si>
    <t>SHP00289</t>
  </si>
  <si>
    <t>SHP00290</t>
  </si>
  <si>
    <t>SHP00291</t>
  </si>
  <si>
    <t>SHP00292</t>
  </si>
  <si>
    <t>SHP00293</t>
  </si>
  <si>
    <t>SHP00294</t>
  </si>
  <si>
    <t>SHP00295</t>
  </si>
  <si>
    <t>SHP00296</t>
  </si>
  <si>
    <t>SHP00297</t>
  </si>
  <si>
    <t>SHP00298</t>
  </si>
  <si>
    <t>SHP00299</t>
  </si>
  <si>
    <t>SHP00300</t>
  </si>
  <si>
    <t>SHP00301</t>
  </si>
  <si>
    <t>SHP00302</t>
  </si>
  <si>
    <t>SHP00303</t>
  </si>
  <si>
    <t>SHP00304</t>
  </si>
  <si>
    <t>SHP00305</t>
  </si>
  <si>
    <t>SHP00306</t>
  </si>
  <si>
    <t>SHP00307</t>
  </si>
  <si>
    <t>SHP00308</t>
  </si>
  <si>
    <t>SHP00309</t>
  </si>
  <si>
    <t>SHP00310</t>
  </si>
  <si>
    <t>SHP00311</t>
  </si>
  <si>
    <t>SHP00312</t>
  </si>
  <si>
    <t>SHP00313</t>
  </si>
  <si>
    <t>SHP00314</t>
  </si>
  <si>
    <t>SHP00315</t>
  </si>
  <si>
    <t>SHP00316</t>
  </si>
  <si>
    <t>SHP00317</t>
  </si>
  <si>
    <t>SHP00318</t>
  </si>
  <si>
    <t>SHP00319</t>
  </si>
  <si>
    <t>SHP00320</t>
  </si>
  <si>
    <t>SHP00321</t>
  </si>
  <si>
    <t>SHP00322</t>
  </si>
  <si>
    <t>SHP00323</t>
  </si>
  <si>
    <t>SHP00324</t>
  </si>
  <si>
    <t>SHP00325</t>
  </si>
  <si>
    <t>SHP00326</t>
  </si>
  <si>
    <t>SHP00327</t>
  </si>
  <si>
    <t>SHP00328</t>
  </si>
  <si>
    <t>SHP00329</t>
  </si>
  <si>
    <t>SHP00330</t>
  </si>
  <si>
    <t>SHP00331</t>
  </si>
  <si>
    <t>SHP00332</t>
  </si>
  <si>
    <t>SHP00333</t>
  </si>
  <si>
    <t>SHP00334</t>
  </si>
  <si>
    <t>SHP00335</t>
  </si>
  <si>
    <t>SHP00336</t>
  </si>
  <si>
    <t>SHP00337</t>
  </si>
  <si>
    <t>SHP00338</t>
  </si>
  <si>
    <t>SHP00339</t>
  </si>
  <si>
    <t>SHP00340</t>
  </si>
  <si>
    <t>SHP00341</t>
  </si>
  <si>
    <t>SHP00342</t>
  </si>
  <si>
    <t>SHP00343</t>
  </si>
  <si>
    <t>SHP00344</t>
  </si>
  <si>
    <t>SHP00345</t>
  </si>
  <si>
    <t>SHP00346</t>
  </si>
  <si>
    <t>SHP00347</t>
  </si>
  <si>
    <t>SHP00348</t>
  </si>
  <si>
    <t>SHP00349</t>
  </si>
  <si>
    <t>SHP00350</t>
  </si>
  <si>
    <t>SHP00351</t>
  </si>
  <si>
    <t>SHP00352</t>
  </si>
  <si>
    <t>SHP00353</t>
  </si>
  <si>
    <t>SHP00354</t>
  </si>
  <si>
    <t>SHP00355</t>
  </si>
  <si>
    <t>SHP00356</t>
  </si>
  <si>
    <t>SHP00357</t>
  </si>
  <si>
    <t>SHP00358</t>
  </si>
  <si>
    <t>SHP00359</t>
  </si>
  <si>
    <t>SHP00360</t>
  </si>
  <si>
    <t>SHP00361</t>
  </si>
  <si>
    <t>SHP00362</t>
  </si>
  <si>
    <t>SHP00363</t>
  </si>
  <si>
    <t>SHP00364</t>
  </si>
  <si>
    <t>SHP00365</t>
  </si>
  <si>
    <t>SHP00366</t>
  </si>
  <si>
    <t>SHP00367</t>
  </si>
  <si>
    <t>SHP00368</t>
  </si>
  <si>
    <t>SHP00369</t>
  </si>
  <si>
    <t>SHP00370</t>
  </si>
  <si>
    <t>SHP00371</t>
  </si>
  <si>
    <t>SHP00372</t>
  </si>
  <si>
    <t>SHP00373</t>
  </si>
  <si>
    <t>SHP00374</t>
  </si>
  <si>
    <t>SHP00375</t>
  </si>
  <si>
    <t>SHP00376</t>
  </si>
  <si>
    <t>SHP00377</t>
  </si>
  <si>
    <t>SHP00378</t>
  </si>
  <si>
    <t>SHP00379</t>
  </si>
  <si>
    <t>SHP00380</t>
  </si>
  <si>
    <t>SHP00381</t>
  </si>
  <si>
    <t>SHP00382</t>
  </si>
  <si>
    <t>SHP00383</t>
  </si>
  <si>
    <t>SHP00384</t>
  </si>
  <si>
    <t>SHP00385</t>
  </si>
  <si>
    <t>SHP00386</t>
  </si>
  <si>
    <t>SHP00387</t>
  </si>
  <si>
    <t>SHP00388</t>
  </si>
  <si>
    <t>SHP00389</t>
  </si>
  <si>
    <t>SHP00390</t>
  </si>
  <si>
    <t>SHP00391</t>
  </si>
  <si>
    <t>SHP00392</t>
  </si>
  <si>
    <t>SHP00393</t>
  </si>
  <si>
    <t>SHP00394</t>
  </si>
  <si>
    <t>SHP00395</t>
  </si>
  <si>
    <t>SHP00396</t>
  </si>
  <si>
    <t>SHP00397</t>
  </si>
  <si>
    <t>SHP00398</t>
  </si>
  <si>
    <t>SHP00399</t>
  </si>
  <si>
    <t>SHP00400</t>
  </si>
  <si>
    <t>SHP00401</t>
  </si>
  <si>
    <t>SHP00402</t>
  </si>
  <si>
    <t>SHP00403</t>
  </si>
  <si>
    <t>SHP00404</t>
  </si>
  <si>
    <t>SHP00405</t>
  </si>
  <si>
    <t>SHP00406</t>
  </si>
  <si>
    <t>SHP00407</t>
  </si>
  <si>
    <t>SHP00408</t>
  </si>
  <si>
    <t>SHP00409</t>
  </si>
  <si>
    <t>SHP00410</t>
  </si>
  <si>
    <t>SHP00411</t>
  </si>
  <si>
    <t>SHP00412</t>
  </si>
  <si>
    <t>SHP00413</t>
  </si>
  <si>
    <t>SHP00414</t>
  </si>
  <si>
    <t>SHP00415</t>
  </si>
  <si>
    <t>SHP00416</t>
  </si>
  <si>
    <t>SHP00417</t>
  </si>
  <si>
    <t>SHP00418</t>
  </si>
  <si>
    <t>SHP00419</t>
  </si>
  <si>
    <t>SHP00420</t>
  </si>
  <si>
    <t>SHP00421</t>
  </si>
  <si>
    <t>SHP00422</t>
  </si>
  <si>
    <t>SHP00423</t>
  </si>
  <si>
    <t>SHP00424</t>
  </si>
  <si>
    <t>SHP00425</t>
  </si>
  <si>
    <t>SHP00426</t>
  </si>
  <si>
    <t>SHP00427</t>
  </si>
  <si>
    <t>SHP00428</t>
  </si>
  <si>
    <t>SHP00429</t>
  </si>
  <si>
    <t>SHP00430</t>
  </si>
  <si>
    <t>SHP00431</t>
  </si>
  <si>
    <t>SHP00432</t>
  </si>
  <si>
    <t>SHP00433</t>
  </si>
  <si>
    <t>SHP00434</t>
  </si>
  <si>
    <t>SHP00435</t>
  </si>
  <si>
    <t>SHP00436</t>
  </si>
  <si>
    <t>SHP00437</t>
  </si>
  <si>
    <t>SHP00438</t>
  </si>
  <si>
    <t>SHP00439</t>
  </si>
  <si>
    <t>SHP00440</t>
  </si>
  <si>
    <t>SHP00441</t>
  </si>
  <si>
    <t>SHP00442</t>
  </si>
  <si>
    <t>SHP00443</t>
  </si>
  <si>
    <t>SHP00444</t>
  </si>
  <si>
    <t>SHP00445</t>
  </si>
  <si>
    <t>SHP00446</t>
  </si>
  <si>
    <t>SHP00447</t>
  </si>
  <si>
    <t>SHP00448</t>
  </si>
  <si>
    <t>SHP00449</t>
  </si>
  <si>
    <t>SHP00450</t>
  </si>
  <si>
    <t>SHP00451</t>
  </si>
  <si>
    <t>SHP00452</t>
  </si>
  <si>
    <t>SHP00453</t>
  </si>
  <si>
    <t>SHP00454</t>
  </si>
  <si>
    <t>SHP00455</t>
  </si>
  <si>
    <t>SHP00456</t>
  </si>
  <si>
    <t>SHP00457</t>
  </si>
  <si>
    <t>SHP00458</t>
  </si>
  <si>
    <t>SHP00459</t>
  </si>
  <si>
    <t>SHP00460</t>
  </si>
  <si>
    <t>SHP00461</t>
  </si>
  <si>
    <t>SHP00462</t>
  </si>
  <si>
    <t>SHP00463</t>
  </si>
  <si>
    <t>SHP00464</t>
  </si>
  <si>
    <t>SHP00465</t>
  </si>
  <si>
    <t>SHP00466</t>
  </si>
  <si>
    <t>SHP00467</t>
  </si>
  <si>
    <t>SHP00468</t>
  </si>
  <si>
    <t>SHP00469</t>
  </si>
  <si>
    <t>SHP00470</t>
  </si>
  <si>
    <t>SHP00471</t>
  </si>
  <si>
    <t>SHP00472</t>
  </si>
  <si>
    <t>SHP00473</t>
  </si>
  <si>
    <t>SHP00474</t>
  </si>
  <si>
    <t>SHP00475</t>
  </si>
  <si>
    <t>SHP00476</t>
  </si>
  <si>
    <t>SHP00477</t>
  </si>
  <si>
    <t>SHP00478</t>
  </si>
  <si>
    <t>SHP00479</t>
  </si>
  <si>
    <t>SHP00480</t>
  </si>
  <si>
    <t>SHP00481</t>
  </si>
  <si>
    <t>SHP00482</t>
  </si>
  <si>
    <t>SHP00483</t>
  </si>
  <si>
    <t>SHP00484</t>
  </si>
  <si>
    <t>SHP00485</t>
  </si>
  <si>
    <t>SHP00486</t>
  </si>
  <si>
    <t>SHP00487</t>
  </si>
  <si>
    <t>SHP00488</t>
  </si>
  <si>
    <t>SHP00489</t>
  </si>
  <si>
    <t>SHP00490</t>
  </si>
  <si>
    <t>SHP00491</t>
  </si>
  <si>
    <t>SHP00492</t>
  </si>
  <si>
    <t>SHP00493</t>
  </si>
  <si>
    <t>SHP00494</t>
  </si>
  <si>
    <t>SHP00495</t>
  </si>
  <si>
    <t>SHP00496</t>
  </si>
  <si>
    <t>SHP00497</t>
  </si>
  <si>
    <t>SHP00498</t>
  </si>
  <si>
    <t>SHP00499</t>
  </si>
  <si>
    <t>SHP00500</t>
  </si>
  <si>
    <t>Transportation mode</t>
  </si>
  <si>
    <t>Ocean</t>
  </si>
  <si>
    <t>Road</t>
  </si>
  <si>
    <t>Comments</t>
  </si>
  <si>
    <t>Air freight is the fastest but most expensive mode, suitable for high-value or time-sensitive goods.</t>
  </si>
  <si>
    <t>Trucking is flexible and widely used for short to medium distances. Costs depend on fuel prices, distance, and load size.</t>
  </si>
  <si>
    <t>Sea freight is cost-effective for large volumes over long distances.</t>
  </si>
  <si>
    <t>City</t>
  </si>
  <si>
    <t>Latitude</t>
  </si>
  <si>
    <t>Longitude</t>
  </si>
  <si>
    <t>Country Code</t>
  </si>
  <si>
    <t>Hanoi</t>
  </si>
  <si>
    <t>21.0285</t>
  </si>
  <si>
    <t>105.8542</t>
  </si>
  <si>
    <t>VN</t>
  </si>
  <si>
    <t>Mumbai</t>
  </si>
  <si>
    <t>19.0760</t>
  </si>
  <si>
    <t>72.8777</t>
  </si>
  <si>
    <t>IN</t>
  </si>
  <si>
    <t>Milan</t>
  </si>
  <si>
    <t>45.4642</t>
  </si>
  <si>
    <t>9.1900</t>
  </si>
  <si>
    <t>IT</t>
  </si>
  <si>
    <t>Stockholm</t>
  </si>
  <si>
    <t>59.3293</t>
  </si>
  <si>
    <t>18.0686</t>
  </si>
  <si>
    <t>SE</t>
  </si>
  <si>
    <t>Munich</t>
  </si>
  <si>
    <t>48.1351</t>
  </si>
  <si>
    <t>11.5820</t>
  </si>
  <si>
    <t>DE</t>
  </si>
  <si>
    <t>Krakow</t>
  </si>
  <si>
    <t>50.0647</t>
  </si>
  <si>
    <t>19.9450</t>
  </si>
  <si>
    <t>PL</t>
  </si>
  <si>
    <t>Chicago</t>
  </si>
  <si>
    <t>41.8781</t>
  </si>
  <si>
    <t>-87.6298</t>
  </si>
  <si>
    <t>US</t>
  </si>
  <si>
    <t>Shanghai</t>
  </si>
  <si>
    <t>31.2304</t>
  </si>
  <si>
    <t>121.4737</t>
  </si>
  <si>
    <t>CN</t>
  </si>
  <si>
    <t>Origin_Lat</t>
  </si>
  <si>
    <t>Destination_Lat</t>
  </si>
  <si>
    <t>Table Key</t>
  </si>
  <si>
    <t>Transportation_Days</t>
  </si>
  <si>
    <t>Shipment_ID</t>
  </si>
  <si>
    <t>Origin_Lon</t>
  </si>
  <si>
    <t>Destination_Lon</t>
  </si>
  <si>
    <t>Variable cost (£/kg)</t>
  </si>
  <si>
    <t>Fixed cost (£/km)</t>
  </si>
  <si>
    <t>Fixed_Cost_GBP</t>
  </si>
  <si>
    <t>Variable_Cost_GBP</t>
  </si>
  <si>
    <t>Expected_Delivery_Date</t>
  </si>
  <si>
    <t>Ocean, Air</t>
  </si>
  <si>
    <t>Ocean, Road, Air</t>
  </si>
  <si>
    <t>Road, Air</t>
  </si>
  <si>
    <t>Country_Code_Origin</t>
  </si>
  <si>
    <t>Country_Code_Destination</t>
  </si>
  <si>
    <t>Preferred_Transport</t>
  </si>
  <si>
    <t>Item</t>
  </si>
  <si>
    <t>PART 1</t>
  </si>
  <si>
    <t>PART 2</t>
  </si>
  <si>
    <t>PART 3</t>
  </si>
  <si>
    <t>PART 4</t>
  </si>
  <si>
    <t>Total_Cost_GBP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</si>
</sst>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0"/>
      <name val="Calibri"/>
      <family val="2"/>
    </font>
    <font>
      <b/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196B24"/>
      </right>
      <top style="thin">
        <color rgb="FF196B2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2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2" fontId="0" fillId="0" borderId="0" xfId="0" applyNumberFormat="1"/>
    <xf numFmtId="0" fontId="1" fillId="0" borderId="0" xfId="0" applyFont="1"/>
    <xf numFmtId="0" fontId="4" fillId="0" borderId="3" xfId="0" applyFont="1" applyBorder="1" applyAlignment="1">
      <alignment horizontal="center" vertical="top"/>
    </xf>
    <xf numFmtId="0" fontId="5" fillId="0" borderId="0" xfId="0" applyFon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D2273B-59C2-F448-9A56-CD8FB9C85FD5}" autoFormatId="16" applyNumberFormats="0" applyBorderFormats="0" applyFontFormats="0" applyPatternFormats="0" applyAlignmentFormats="0" applyWidthHeightFormats="0">
  <queryTableRefresh nextId="29" unboundColumnsRight="2">
    <queryTableFields count="16">
      <queryTableField id="1" name="Shipment_ID" tableColumnId="1"/>
      <queryTableField id="27" dataBound="0" tableColumnId="12"/>
      <queryTableField id="2" name="Order_Date" tableColumnId="2"/>
      <queryTableField id="3" name="Dispatch_Date" tableColumnId="3"/>
      <queryTableField id="19" dataBound="0" tableColumnId="16"/>
      <queryTableField id="4" name="Delivery_Date" tableColumnId="4"/>
      <queryTableField id="16" dataBound="0" tableColumnId="13"/>
      <queryTableField id="5" name="Origin" tableColumnId="5"/>
      <queryTableField id="6" name="Destination" tableColumnId="6"/>
      <queryTableField id="7" name="Weight_kg" tableColumnId="7"/>
      <queryTableField id="8" name="Distance_km" tableColumnId="8"/>
      <queryTableField id="9" name="Delivery_Status" tableColumnId="9"/>
      <queryTableField id="10" name="Transportation_Mode" tableColumnId="10"/>
      <queryTableField id="11" name="Cost_USD" tableColumnId="11"/>
      <queryTableField id="17" dataBound="0" tableColumnId="14"/>
      <queryTableField id="21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DE8E03-EB22-9C4B-A26E-AD9AC4F13EFF}" name="November_2024_Transportation_Dataset" displayName="November_2024_Transportation_Dataset" ref="A1:P501" tableType="queryTable" totalsRowShown="0">
  <autoFilter ref="A1:P501" xr:uid="{E3DE8E03-EB22-9C4B-A26E-AD9AC4F13EFF}"/>
  <sortState xmlns:xlrd2="http://schemas.microsoft.com/office/spreadsheetml/2017/richdata2" ref="A2:N501">
    <sortCondition ref="D1:D501"/>
  </sortState>
  <tableColumns count="16">
    <tableColumn id="1" xr3:uid="{E2DBE251-C005-684B-AD60-B9FC3BC0FE22}" uniqueName="1" name="Shipment_ID" queryTableFieldId="1" dataDxfId="23"/>
    <tableColumn id="12" xr3:uid="{7A1E8708-CD66-7D42-9A9C-B2311D326E18}" uniqueName="12" name="Item" queryTableFieldId="27"/>
    <tableColumn id="2" xr3:uid="{074DB410-1FD8-D740-A08C-73CA9D4E4561}" uniqueName="2" name="Order_Date" queryTableFieldId="2" dataDxfId="22"/>
    <tableColumn id="3" xr3:uid="{13A5E617-A32F-194F-9F80-AE695D52C3AC}" uniqueName="3" name="Dispatch_Date" queryTableFieldId="3" dataDxfId="21"/>
    <tableColumn id="16" xr3:uid="{F7E78B9A-AD04-6F4F-8CBC-F71A47D3770A}" uniqueName="16" name="Expected_Delivery_Date" queryTableFieldId="19" dataDxfId="20"/>
    <tableColumn id="4" xr3:uid="{A50A24F9-13D5-C541-B836-FBB89674A2A8}" uniqueName="4" name="Delivery_Date" queryTableFieldId="4" dataDxfId="19"/>
    <tableColumn id="13" xr3:uid="{8FF1B647-220E-6948-A1BE-CD5977615523}" uniqueName="13" name="Transportation_Days" queryTableFieldId="16" dataDxfId="18">
      <calculatedColumnFormula>November_2024_Transportation_Dataset[[#This Row],[Delivery_Date]]-November_2024_Transportation_Dataset[[#This Row],[Dispatch_Date]]</calculatedColumnFormula>
    </tableColumn>
    <tableColumn id="5" xr3:uid="{24202030-FAF2-7C46-815A-778CDDD4EFB6}" uniqueName="5" name="Origin" queryTableFieldId="5" dataDxfId="17"/>
    <tableColumn id="6" xr3:uid="{B56CDFD8-E902-6E40-A43B-6897885CB68A}" uniqueName="6" name="Destination" queryTableFieldId="6" dataDxfId="16"/>
    <tableColumn id="7" xr3:uid="{1FF05E73-198F-8D4D-B300-B36C538E3D33}" uniqueName="7" name="Weight_kg" queryTableFieldId="7" dataDxfId="15"/>
    <tableColumn id="8" xr3:uid="{8F5AA21C-10FB-F440-BA36-955944777DE5}" uniqueName="8" name="Distance_km" queryTableFieldId="8" dataDxfId="14"/>
    <tableColumn id="9" xr3:uid="{17AD19F5-4D28-7B4A-B689-743E655AE72B}" uniqueName="9" name="Delivery_Status" queryTableFieldId="9" dataDxfId="13"/>
    <tableColumn id="10" xr3:uid="{4CF79015-8FB2-A64A-9615-7B7A16D2F737}" uniqueName="10" name="Transportation_Mode" queryTableFieldId="10" dataDxfId="12"/>
    <tableColumn id="11" xr3:uid="{097A0BE0-593F-8B40-A4ED-3402F146B307}" uniqueName="11" name="Fixed_Cost_GBP" queryTableFieldId="11"/>
    <tableColumn id="14" xr3:uid="{B0664275-30F0-CF40-AF8A-98BA2825EA30}" uniqueName="14" name="Variable_Cost_GBP" queryTableFieldId="17" dataDxfId="11">
      <calculatedColumnFormula>November_2024_Transportation_Dataset[[#This Row],[Weight_kg]]*_xlfn.NUMBERVALUE(VLOOKUP(November_2024_Transportation_Dataset[[#This Row],[Transportation_Mode]],'Transportation cost'!A:C,3,FALSE),".")</calculatedColumnFormula>
    </tableColumn>
    <tableColumn id="18" xr3:uid="{0BF97E7D-A865-C84A-A32E-FD8AB3654CD8}" uniqueName="18" name="Total_Cost_GBP" queryTableFieldId="21" dataDxfId="10">
      <calculatedColumnFormula>November_2024_Transportation_Dataset[[#This Row],[Fixed_Cost_GBP]]+November_2024_Transportation_Dataset[[#This Row],[Variable_Cost_GBP]]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CA037E-38B2-804A-BFBB-21BE78171525}" name="Table3" displayName="Table3" ref="A1:K17" totalsRowShown="0" headerRowDxfId="9" headerRowBorderDxfId="8" tableBorderDxfId="7">
  <autoFilter ref="A1:K17" xr:uid="{8ECA037E-38B2-804A-BFBB-21BE78171525}"/>
  <tableColumns count="11">
    <tableColumn id="1" xr3:uid="{A12505F3-447E-2142-90C4-61BC73F4B7D6}" name="Table Key"/>
    <tableColumn id="10" xr3:uid="{2F8E0802-484F-554A-8E40-9F55EE7F8691}" name="Origin"/>
    <tableColumn id="2" xr3:uid="{ACCF47EB-60EF-D049-9FF1-6DC2F4251F9A}" name="Destination"/>
    <tableColumn id="3" xr3:uid="{822A1923-F10D-4943-8D70-C20147BAC1D4}" name="Origin_Lat"/>
    <tableColumn id="4" xr3:uid="{BCFDFA04-E382-4F45-A8D9-B8E19CEBC921}" name="Origin_Lon"/>
    <tableColumn id="5" xr3:uid="{49337C7A-A4BF-7241-8AF0-C1E6378466E1}" name="Country_Code_Origin"/>
    <tableColumn id="6" xr3:uid="{A1411C67-99D2-4F45-B8E0-627AD5062FAF}" name="Destination_Lat"/>
    <tableColumn id="7" xr3:uid="{FFDBBC7D-301B-EF45-96CD-6A276D77BCF4}" name="Destination_Lon"/>
    <tableColumn id="8" xr3:uid="{D1CDF7DC-D85A-B442-B5DE-01BD922A349F}" name="Country_Code_Destination"/>
    <tableColumn id="9" xr3:uid="{2BC3D04C-13F5-0D44-9873-242D22E46394}" name="Distance_km"/>
    <tableColumn id="13" xr3:uid="{3758EDAA-543B-5F49-BF32-72DD6F3CC26C}" name="Preferred_Transport" dataDxfId="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24054-33DA-E54B-9D7D-66FC1E512E76}" name="Table2" displayName="Table2" ref="A1:D9" totalsRowShown="0" headerRowDxfId="5" dataDxfId="4">
  <autoFilter ref="A1:D9" xr:uid="{2C624054-33DA-E54B-9D7D-66FC1E512E76}"/>
  <tableColumns count="4">
    <tableColumn id="1" xr3:uid="{C117D67B-DAF3-9943-A273-1C6B736DB18E}" name="City" dataDxfId="3"/>
    <tableColumn id="2" xr3:uid="{3802BADC-6CF9-C94D-A5C0-579599668EA8}" name="Latitude" dataDxfId="2"/>
    <tableColumn id="3" xr3:uid="{CE27F17E-0466-A049-AE05-1EFD812512B9}" name="Longitude" dataDxfId="1"/>
    <tableColumn id="4" xr3:uid="{2ED9E0F2-47C2-AC46-A87E-821B46308650}" name="Country Cod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3FF5-9C28-EA49-B738-E9557F72A198}">
  <dimension ref="A1:P501"/>
  <sheetViews>
    <sheetView tabSelected="1" topLeftCell="J1" zoomScale="70" zoomScaleNormal="70" workbookViewId="0">
      <selection activeCell="N1" sqref="N1"/>
    </sheetView>
  </sheetViews>
  <sheetFormatPr defaultColWidth="10.6640625" defaultRowHeight="16" x14ac:dyDescent="0.4"/>
  <cols>
    <col min="1" max="1" width="14.1640625" bestFit="1" customWidth="1"/>
    <col min="2" max="2" width="11.83203125" customWidth="1"/>
    <col min="3" max="3" width="13.1640625" bestFit="1" customWidth="1"/>
    <col min="4" max="4" width="16" bestFit="1" customWidth="1"/>
    <col min="5" max="5" width="18.1640625" customWidth="1"/>
    <col min="6" max="6" width="15.1640625" style="13" customWidth="1"/>
    <col min="7" max="7" width="10.83203125" customWidth="1"/>
    <col min="8" max="8" width="16.6640625" customWidth="1"/>
    <col min="9" max="9" width="12.33203125" bestFit="1" customWidth="1"/>
    <col min="10" max="10" width="14.6640625" bestFit="1" customWidth="1"/>
    <col min="11" max="11" width="16.5" bestFit="1" customWidth="1"/>
    <col min="12" max="12" width="21.1640625" bestFit="1" customWidth="1"/>
    <col min="13" max="13" width="17.1640625" customWidth="1"/>
    <col min="14" max="14" width="18" customWidth="1"/>
  </cols>
  <sheetData>
    <row r="1" spans="1:16" x14ac:dyDescent="0.4">
      <c r="A1" t="s">
        <v>557</v>
      </c>
      <c r="B1" t="s">
        <v>571</v>
      </c>
      <c r="C1" t="s">
        <v>0</v>
      </c>
      <c r="D1" t="s">
        <v>1</v>
      </c>
      <c r="E1" t="s">
        <v>564</v>
      </c>
      <c r="F1" t="s">
        <v>2</v>
      </c>
      <c r="G1" s="13" t="s">
        <v>556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562</v>
      </c>
      <c r="O1" t="s">
        <v>563</v>
      </c>
      <c r="P1" t="s">
        <v>576</v>
      </c>
    </row>
    <row r="2" spans="1:16" x14ac:dyDescent="0.4">
      <c r="A2" t="s">
        <v>9</v>
      </c>
      <c r="B2" t="s">
        <v>572</v>
      </c>
      <c r="C2" s="1">
        <v>45597</v>
      </c>
      <c r="D2" s="1">
        <v>45597</v>
      </c>
      <c r="E2" s="1">
        <v>45625</v>
      </c>
      <c r="F2" s="1">
        <v>45625</v>
      </c>
      <c r="G2" s="13">
        <f>November_2024_Transportation_Dataset[[#This Row],[Delivery_Date]]-November_2024_Transportation_Dataset[[#This Row],[Dispatch_Date]]</f>
        <v>28</v>
      </c>
      <c r="H2" t="s">
        <v>521</v>
      </c>
      <c r="I2" t="s">
        <v>549</v>
      </c>
      <c r="J2" s="9">
        <v>761</v>
      </c>
      <c r="K2" s="9">
        <f>VLOOKUP(_xlfn.CONCAT(November_2024_Transportation_Dataset[[#This Row],[Origin]],November_2024_Transportation_Dataset[[#This Row],[Destination]]),Distances!A:J,10,FALSE)</f>
        <v>1924.4592383854399</v>
      </c>
      <c r="L2" t="str">
        <f>IF(November_2024_Transportation_Dataset[[#This Row],[Delivery_Date]]-November_2024_Transportation_Dataset[[#This Row],[Expected_Delivery_Date]]&gt;0,"Delayed", "On-Time")</f>
        <v>On-Time</v>
      </c>
      <c r="M2" t="str">
        <f>IF(November_2024_Transportation_Dataset[[#This Row],[Transportation_Days]]&gt;15,"Ocean", IF(November_2024_Transportation_Dataset[[#This Row],[Transportation_Days]]&gt;5,"Road","Air"))</f>
        <v>Ocean</v>
      </c>
      <c r="N2" s="9">
        <f>November_2024_Transportation_Dataset[[#This Row],[Distance_km]]*_xlfn.NUMBERVALUE(VLOOKUP(November_2024_Transportation_Dataset[[#This Row],[Transportation_Mode]],'Transportation cost'!A:B,2,FALSE),".")</f>
        <v>673.56073343490391</v>
      </c>
      <c r="O2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" s="9">
        <f>November_2024_Transportation_Dataset[[#This Row],[Fixed_Cost_GBP]]+November_2024_Transportation_Dataset[[#This Row],[Variable_Cost_GBP]]</f>
        <v>711.61073343490386</v>
      </c>
    </row>
    <row r="3" spans="1:16" x14ac:dyDescent="0.4">
      <c r="A3" t="s">
        <v>10</v>
      </c>
      <c r="B3" t="s">
        <v>573</v>
      </c>
      <c r="C3" s="1">
        <v>45597</v>
      </c>
      <c r="D3" s="1">
        <v>45598</v>
      </c>
      <c r="E3" s="1">
        <v>45606</v>
      </c>
      <c r="F3" s="1">
        <v>45606</v>
      </c>
      <c r="G3" s="13">
        <f>November_2024_Transportation_Dataset[[#This Row],[Delivery_Date]]-November_2024_Transportation_Dataset[[#This Row],[Dispatch_Date]]</f>
        <v>8</v>
      </c>
      <c r="H3" t="s">
        <v>529</v>
      </c>
      <c r="I3" t="s">
        <v>541</v>
      </c>
      <c r="J3" s="9">
        <v>1429</v>
      </c>
      <c r="K3" s="9">
        <f>VLOOKUP(_xlfn.CONCAT(November_2024_Transportation_Dataset[[#This Row],[Origin]],November_2024_Transportation_Dataset[[#This Row],[Destination]]),Distances!A:J,10,FALSE)</f>
        <v>953.41422508391327</v>
      </c>
      <c r="L3" t="str">
        <f>IF(November_2024_Transportation_Dataset[[#This Row],[Delivery_Date]]-November_2024_Transportation_Dataset[[#This Row],[Expected_Delivery_Date]]&gt;0,"Delayed", "On-Time")</f>
        <v>On-Time</v>
      </c>
      <c r="M3" t="str">
        <f>IF(November_2024_Transportation_Dataset[[#This Row],[Transportation_Days]]&gt;5,"Road","Air")</f>
        <v>Road</v>
      </c>
      <c r="N3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3" s="9">
        <f>November_2024_Transportation_Dataset[[#This Row],[Weight_kg]]*_xlfn.NUMBERVALUE(VLOOKUP(November_2024_Transportation_Dataset[[#This Row],[Transportation_Mode]],'Transportation cost'!A:C,3,FALSE),".")</f>
        <v>142.9</v>
      </c>
      <c r="P3" s="9">
        <f>November_2024_Transportation_Dataset[[#This Row],[Fixed_Cost_GBP]]+November_2024_Transportation_Dataset[[#This Row],[Variable_Cost_GBP]]</f>
        <v>619.60711254195667</v>
      </c>
    </row>
    <row r="4" spans="1:16" x14ac:dyDescent="0.4">
      <c r="A4" t="s">
        <v>12</v>
      </c>
      <c r="B4" t="s">
        <v>573</v>
      </c>
      <c r="C4" s="1">
        <v>45597</v>
      </c>
      <c r="D4" s="1">
        <v>45598</v>
      </c>
      <c r="E4" s="1">
        <v>45606</v>
      </c>
      <c r="F4" s="1">
        <v>45606</v>
      </c>
      <c r="G4" s="13">
        <f>November_2024_Transportation_Dataset[[#This Row],[Delivery_Date]]-November_2024_Transportation_Dataset[[#This Row],[Dispatch_Date]]</f>
        <v>8</v>
      </c>
      <c r="H4" t="s">
        <v>529</v>
      </c>
      <c r="I4" t="s">
        <v>541</v>
      </c>
      <c r="J4" s="9">
        <v>1429</v>
      </c>
      <c r="K4" s="9">
        <f>VLOOKUP(_xlfn.CONCAT(November_2024_Transportation_Dataset[[#This Row],[Origin]],November_2024_Transportation_Dataset[[#This Row],[Destination]]),Distances!A:J,10,FALSE)</f>
        <v>953.41422508391327</v>
      </c>
      <c r="L4" t="str">
        <f>IF(November_2024_Transportation_Dataset[[#This Row],[Delivery_Date]]-November_2024_Transportation_Dataset[[#This Row],[Expected_Delivery_Date]]&gt;0,"Delayed", "On-Time")</f>
        <v>On-Time</v>
      </c>
      <c r="M4" t="str">
        <f>IF(November_2024_Transportation_Dataset[[#This Row],[Transportation_Days]]&gt;5,"Road","Air")</f>
        <v>Road</v>
      </c>
      <c r="N4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4" s="9">
        <f>November_2024_Transportation_Dataset[[#This Row],[Weight_kg]]*_xlfn.NUMBERVALUE(VLOOKUP(November_2024_Transportation_Dataset[[#This Row],[Transportation_Mode]],'Transportation cost'!A:C,3,FALSE),".")</f>
        <v>142.9</v>
      </c>
      <c r="P4" s="9">
        <f>November_2024_Transportation_Dataset[[#This Row],[Fixed_Cost_GBP]]+November_2024_Transportation_Dataset[[#This Row],[Variable_Cost_GBP]]</f>
        <v>619.60711254195667</v>
      </c>
    </row>
    <row r="5" spans="1:16" x14ac:dyDescent="0.4">
      <c r="A5" t="s">
        <v>13</v>
      </c>
      <c r="B5" t="s">
        <v>572</v>
      </c>
      <c r="C5" s="1">
        <v>45598</v>
      </c>
      <c r="D5" s="1">
        <v>45598</v>
      </c>
      <c r="E5" s="1">
        <v>45619</v>
      </c>
      <c r="F5" s="1">
        <v>45619</v>
      </c>
      <c r="G5" s="13">
        <f>November_2024_Transportation_Dataset[[#This Row],[Delivery_Date]]-November_2024_Transportation_Dataset[[#This Row],[Dispatch_Date]]</f>
        <v>21</v>
      </c>
      <c r="H5" t="s">
        <v>521</v>
      </c>
      <c r="I5" t="s">
        <v>537</v>
      </c>
      <c r="J5" s="9">
        <v>761</v>
      </c>
      <c r="K5" s="9">
        <f>VLOOKUP(_xlfn.CONCAT(November_2024_Transportation_Dataset[[#This Row],[Origin]],November_2024_Transportation_Dataset[[#This Row],[Destination]]),Distances!A:J,10,FALSE)</f>
        <v>8602.6506787577528</v>
      </c>
      <c r="L5" t="str">
        <f>IF(November_2024_Transportation_Dataset[[#This Row],[Delivery_Date]]-November_2024_Transportation_Dataset[[#This Row],[Expected_Delivery_Date]]&gt;0,"Delayed", "On-Time")</f>
        <v>On-Time</v>
      </c>
      <c r="M5" t="str">
        <f>IF(November_2024_Transportation_Dataset[[#This Row],[Transportation_Days]]&gt;5,"Ocean","Air")</f>
        <v>Ocean</v>
      </c>
      <c r="N5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5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5" s="9">
        <f>November_2024_Transportation_Dataset[[#This Row],[Fixed_Cost_GBP]]+November_2024_Transportation_Dataset[[#This Row],[Variable_Cost_GBP]]</f>
        <v>3048.9777375652134</v>
      </c>
    </row>
    <row r="6" spans="1:16" x14ac:dyDescent="0.4">
      <c r="A6" t="s">
        <v>14</v>
      </c>
      <c r="B6" t="s">
        <v>573</v>
      </c>
      <c r="C6" s="1">
        <v>45598</v>
      </c>
      <c r="D6" s="1">
        <v>45598</v>
      </c>
      <c r="E6" s="1">
        <v>45607</v>
      </c>
      <c r="F6" s="1">
        <v>45607</v>
      </c>
      <c r="G6" s="13">
        <f>November_2024_Transportation_Dataset[[#This Row],[Delivery_Date]]-November_2024_Transportation_Dataset[[#This Row],[Dispatch_Date]]</f>
        <v>9</v>
      </c>
      <c r="H6" t="s">
        <v>529</v>
      </c>
      <c r="I6" t="s">
        <v>537</v>
      </c>
      <c r="J6" s="9">
        <v>1429</v>
      </c>
      <c r="K6" s="9">
        <f>VLOOKUP(_xlfn.CONCAT(November_2024_Transportation_Dataset[[#This Row],[Origin]],November_2024_Transportation_Dataset[[#This Row],[Destination]]),Distances!A:J,10,FALSE)</f>
        <v>348.53162391920529</v>
      </c>
      <c r="L6" t="str">
        <f>IF(November_2024_Transportation_Dataset[[#This Row],[Delivery_Date]]-November_2024_Transportation_Dataset[[#This Row],[Expected_Delivery_Date]]&gt;0,"Delayed", "On-Time")</f>
        <v>On-Time</v>
      </c>
      <c r="M6" t="str">
        <f>IF(November_2024_Transportation_Dataset[[#This Row],[Transportation_Days]]&gt;5,"Road","Air")</f>
        <v>Road</v>
      </c>
      <c r="N6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6" s="9">
        <f>November_2024_Transportation_Dataset[[#This Row],[Weight_kg]]*_xlfn.NUMBERVALUE(VLOOKUP(November_2024_Transportation_Dataset[[#This Row],[Transportation_Mode]],'Transportation cost'!A:C,3,FALSE),".")</f>
        <v>142.9</v>
      </c>
      <c r="P6" s="9">
        <f>November_2024_Transportation_Dataset[[#This Row],[Fixed_Cost_GBP]]+November_2024_Transportation_Dataset[[#This Row],[Variable_Cost_GBP]]</f>
        <v>317.16581195960265</v>
      </c>
    </row>
    <row r="7" spans="1:16" x14ac:dyDescent="0.4">
      <c r="A7" t="s">
        <v>15</v>
      </c>
      <c r="B7" t="s">
        <v>572</v>
      </c>
      <c r="C7" s="1">
        <v>45597</v>
      </c>
      <c r="D7" s="1">
        <v>45599</v>
      </c>
      <c r="E7" s="1">
        <v>45607</v>
      </c>
      <c r="F7" s="1">
        <v>45607</v>
      </c>
      <c r="G7" s="13">
        <f>November_2024_Transportation_Dataset[[#This Row],[Delivery_Date]]-November_2024_Transportation_Dataset[[#This Row],[Dispatch_Date]]</f>
        <v>8</v>
      </c>
      <c r="H7" t="s">
        <v>521</v>
      </c>
      <c r="I7" t="s">
        <v>537</v>
      </c>
      <c r="J7" s="9">
        <v>761</v>
      </c>
      <c r="K7" s="9">
        <f>VLOOKUP(_xlfn.CONCAT(November_2024_Transportation_Dataset[[#This Row],[Origin]],November_2024_Transportation_Dataset[[#This Row],[Destination]]),Distances!A:J,10,FALSE)</f>
        <v>8602.6506787577528</v>
      </c>
      <c r="L7" t="str">
        <f>IF(November_2024_Transportation_Dataset[[#This Row],[Delivery_Date]]-November_2024_Transportation_Dataset[[#This Row],[Expected_Delivery_Date]]&gt;0,"Delayed", "On-Time")</f>
        <v>On-Time</v>
      </c>
      <c r="M7" t="str">
        <f>IF(November_2024_Transportation_Dataset[[#This Row],[Transportation_Days]]&gt;5,"Ocean","Air")</f>
        <v>Ocean</v>
      </c>
      <c r="N7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7" s="9">
        <f>November_2024_Transportation_Dataset[[#This Row],[Fixed_Cost_GBP]]+November_2024_Transportation_Dataset[[#This Row],[Variable_Cost_GBP]]</f>
        <v>3048.9777375652134</v>
      </c>
    </row>
    <row r="8" spans="1:16" x14ac:dyDescent="0.4">
      <c r="A8" t="s">
        <v>16</v>
      </c>
      <c r="B8" t="s">
        <v>574</v>
      </c>
      <c r="C8" s="1">
        <v>45598</v>
      </c>
      <c r="D8" s="1">
        <v>45598</v>
      </c>
      <c r="E8" s="1">
        <v>45601</v>
      </c>
      <c r="F8" s="1">
        <v>45603</v>
      </c>
      <c r="G8" s="13">
        <f>November_2024_Transportation_Dataset[[#This Row],[Delivery_Date]]-November_2024_Transportation_Dataset[[#This Row],[Dispatch_Date]]</f>
        <v>5</v>
      </c>
      <c r="H8" t="s">
        <v>525</v>
      </c>
      <c r="I8" t="s">
        <v>549</v>
      </c>
      <c r="J8" s="9">
        <v>246</v>
      </c>
      <c r="K8" s="9">
        <f>VLOOKUP(_xlfn.CONCAT(November_2024_Transportation_Dataset[[#This Row],[Origin]],November_2024_Transportation_Dataset[[#This Row],[Destination]]),Distances!A:J,10,FALSE)</f>
        <v>5039.1195711771497</v>
      </c>
      <c r="L8" t="str">
        <f>IF(November_2024_Transportation_Dataset[[#This Row],[Delivery_Date]]-November_2024_Transportation_Dataset[[#This Row],[Expected_Delivery_Date]]&gt;0,"Delayed", "On-Time")</f>
        <v>Delayed</v>
      </c>
      <c r="M8" t="str">
        <f>IF(November_2024_Transportation_Dataset[[#This Row],[Transportation_Days]]&gt;4,"Ocean","Air")</f>
        <v>Ocean</v>
      </c>
      <c r="N8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8" s="9">
        <f>November_2024_Transportation_Dataset[[#This Row],[Weight_kg]]*_xlfn.NUMBERVALUE(VLOOKUP(November_2024_Transportation_Dataset[[#This Row],[Transportation_Mode]],'Transportation cost'!A:C,3,FALSE),".")</f>
        <v>12.3</v>
      </c>
      <c r="P8" s="9">
        <f>November_2024_Transportation_Dataset[[#This Row],[Fixed_Cost_GBP]]+November_2024_Transportation_Dataset[[#This Row],[Variable_Cost_GBP]]</f>
        <v>1775.9918499120022</v>
      </c>
    </row>
    <row r="9" spans="1:16" x14ac:dyDescent="0.4">
      <c r="A9" t="s">
        <v>17</v>
      </c>
      <c r="B9" t="s">
        <v>572</v>
      </c>
      <c r="C9" s="1">
        <v>45598</v>
      </c>
      <c r="D9" s="1">
        <v>45599</v>
      </c>
      <c r="E9" s="1">
        <v>45608</v>
      </c>
      <c r="F9" s="1">
        <v>45608</v>
      </c>
      <c r="G9" s="13">
        <f>November_2024_Transportation_Dataset[[#This Row],[Delivery_Date]]-November_2024_Transportation_Dataset[[#This Row],[Dispatch_Date]]</f>
        <v>9</v>
      </c>
      <c r="H9" t="s">
        <v>521</v>
      </c>
      <c r="I9" t="s">
        <v>541</v>
      </c>
      <c r="J9" s="9">
        <v>761</v>
      </c>
      <c r="K9" s="9">
        <f>VLOOKUP(_xlfn.CONCAT(November_2024_Transportation_Dataset[[#This Row],[Origin]],November_2024_Transportation_Dataset[[#This Row],[Destination]]),Distances!A:J,10,FALSE)</f>
        <v>7958.3164062654878</v>
      </c>
      <c r="L9" t="str">
        <f>IF(November_2024_Transportation_Dataset[[#This Row],[Delivery_Date]]-November_2024_Transportation_Dataset[[#This Row],[Expected_Delivery_Date]]&gt;0,"Delayed", "On-Time")</f>
        <v>On-Time</v>
      </c>
      <c r="M9" t="str">
        <f>IF(November_2024_Transportation_Dataset[[#This Row],[Transportation_Days]]&gt;3,"Ocean","Air")</f>
        <v>Ocean</v>
      </c>
      <c r="N9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9" s="9">
        <f>November_2024_Transportation_Dataset[[#This Row],[Fixed_Cost_GBP]]+November_2024_Transportation_Dataset[[#This Row],[Variable_Cost_GBP]]</f>
        <v>2823.4607421929209</v>
      </c>
    </row>
    <row r="10" spans="1:16" x14ac:dyDescent="0.4">
      <c r="A10" t="s">
        <v>18</v>
      </c>
      <c r="B10" t="s">
        <v>572</v>
      </c>
      <c r="C10" s="1">
        <v>45598</v>
      </c>
      <c r="D10" s="1">
        <v>45598</v>
      </c>
      <c r="E10" s="1">
        <v>45603</v>
      </c>
      <c r="F10" s="1">
        <v>45603</v>
      </c>
      <c r="G10" s="13">
        <f>November_2024_Transportation_Dataset[[#This Row],[Delivery_Date]]-November_2024_Transportation_Dataset[[#This Row],[Dispatch_Date]]</f>
        <v>5</v>
      </c>
      <c r="H10" t="s">
        <v>521</v>
      </c>
      <c r="I10" t="s">
        <v>549</v>
      </c>
      <c r="J10" s="9">
        <v>761</v>
      </c>
      <c r="K10" s="9">
        <f>VLOOKUP(_xlfn.CONCAT(November_2024_Transportation_Dataset[[#This Row],[Origin]],November_2024_Transportation_Dataset[[#This Row],[Destination]]),Distances!A:J,10,FALSE)</f>
        <v>1924.4592383854399</v>
      </c>
      <c r="L10" t="str">
        <f>IF(November_2024_Transportation_Dataset[[#This Row],[Delivery_Date]]-November_2024_Transportation_Dataset[[#This Row],[Expected_Delivery_Date]]&gt;0,"Delayed", "On-Time")</f>
        <v>On-Time</v>
      </c>
      <c r="M10" t="str">
        <f>IF(November_2024_Transportation_Dataset[[#This Row],[Transportation_Days]]&gt;15,"Ocean", IF(November_2024_Transportation_Dataset[[#This Row],[Transportation_Days]]&gt;5,"Road","Air"))</f>
        <v>Air</v>
      </c>
      <c r="N10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10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10" s="9">
        <f>November_2024_Transportation_Dataset[[#This Row],[Fixed_Cost_GBP]]+November_2024_Transportation_Dataset[[#This Row],[Variable_Cost_GBP]]</f>
        <v>1671.6444287890799</v>
      </c>
    </row>
    <row r="11" spans="1:16" x14ac:dyDescent="0.4">
      <c r="A11" t="s">
        <v>19</v>
      </c>
      <c r="B11" t="s">
        <v>573</v>
      </c>
      <c r="C11" s="1">
        <v>45599</v>
      </c>
      <c r="D11" s="1">
        <v>45599</v>
      </c>
      <c r="E11" s="1">
        <v>45607</v>
      </c>
      <c r="F11" s="1">
        <v>45608</v>
      </c>
      <c r="G11" s="13">
        <f>November_2024_Transportation_Dataset[[#This Row],[Delivery_Date]]-November_2024_Transportation_Dataset[[#This Row],[Dispatch_Date]]</f>
        <v>9</v>
      </c>
      <c r="H11" t="s">
        <v>529</v>
      </c>
      <c r="I11" t="s">
        <v>549</v>
      </c>
      <c r="J11" s="9">
        <v>1429</v>
      </c>
      <c r="K11" s="9">
        <f>VLOOKUP(_xlfn.CONCAT(November_2024_Transportation_Dataset[[#This Row],[Origin]],November_2024_Transportation_Dataset[[#This Row],[Destination]]),Distances!A:J,10,FALSE)</f>
        <v>9118.7982664997817</v>
      </c>
      <c r="L11" t="str">
        <f>IF(November_2024_Transportation_Dataset[[#This Row],[Delivery_Date]]-November_2024_Transportation_Dataset[[#This Row],[Expected_Delivery_Date]]&gt;0,"Delayed", "On-Time")</f>
        <v>Delayed</v>
      </c>
      <c r="M11" t="str">
        <f>IF(November_2024_Transportation_Dataset[[#This Row],[Transportation_Days]]&gt;5,"Ocean","Air")</f>
        <v>Ocean</v>
      </c>
      <c r="N11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11" s="9">
        <f>November_2024_Transportation_Dataset[[#This Row],[Weight_kg]]*_xlfn.NUMBERVALUE(VLOOKUP(November_2024_Transportation_Dataset[[#This Row],[Transportation_Mode]],'Transportation cost'!A:C,3,FALSE),".")</f>
        <v>71.45</v>
      </c>
      <c r="P11" s="9">
        <f>November_2024_Transportation_Dataset[[#This Row],[Fixed_Cost_GBP]]+November_2024_Transportation_Dataset[[#This Row],[Variable_Cost_GBP]]</f>
        <v>3263.0293932749232</v>
      </c>
    </row>
    <row r="12" spans="1:16" x14ac:dyDescent="0.4">
      <c r="A12" t="s">
        <v>20</v>
      </c>
      <c r="B12" t="s">
        <v>572</v>
      </c>
      <c r="C12" s="1">
        <v>45599</v>
      </c>
      <c r="D12" s="1">
        <v>45598</v>
      </c>
      <c r="E12" s="1">
        <v>45603</v>
      </c>
      <c r="F12" s="1">
        <v>45603</v>
      </c>
      <c r="G12" s="13">
        <f>November_2024_Transportation_Dataset[[#This Row],[Delivery_Date]]-November_2024_Transportation_Dataset[[#This Row],[Dispatch_Date]]</f>
        <v>5</v>
      </c>
      <c r="H12" t="s">
        <v>521</v>
      </c>
      <c r="I12" t="s">
        <v>541</v>
      </c>
      <c r="J12" s="9">
        <v>761</v>
      </c>
      <c r="K12" s="9">
        <f>VLOOKUP(_xlfn.CONCAT(November_2024_Transportation_Dataset[[#This Row],[Origin]],November_2024_Transportation_Dataset[[#This Row],[Destination]]),Distances!A:J,10,FALSE)</f>
        <v>7958.3164062654878</v>
      </c>
      <c r="L12" t="str">
        <f>IF(November_2024_Transportation_Dataset[[#This Row],[Delivery_Date]]-November_2024_Transportation_Dataset[[#This Row],[Expected_Delivery_Date]]&gt;0,"Delayed", "On-Time")</f>
        <v>On-Time</v>
      </c>
      <c r="M12" t="str">
        <f>IF(November_2024_Transportation_Dataset[[#This Row],[Transportation_Days]]&gt;3,"Ocean","Air")</f>
        <v>Ocean</v>
      </c>
      <c r="N12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12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2" s="9">
        <f>November_2024_Transportation_Dataset[[#This Row],[Fixed_Cost_GBP]]+November_2024_Transportation_Dataset[[#This Row],[Variable_Cost_GBP]]</f>
        <v>2823.4607421929209</v>
      </c>
    </row>
    <row r="13" spans="1:16" x14ac:dyDescent="0.4">
      <c r="A13" t="s">
        <v>21</v>
      </c>
      <c r="B13" t="s">
        <v>574</v>
      </c>
      <c r="C13" s="1">
        <v>45599</v>
      </c>
      <c r="D13" s="1">
        <v>45599</v>
      </c>
      <c r="E13" s="1">
        <v>45620</v>
      </c>
      <c r="F13" s="1">
        <v>45620</v>
      </c>
      <c r="G13" s="13">
        <f>November_2024_Transportation_Dataset[[#This Row],[Delivery_Date]]-November_2024_Transportation_Dataset[[#This Row],[Dispatch_Date]]</f>
        <v>21</v>
      </c>
      <c r="H13" t="s">
        <v>525</v>
      </c>
      <c r="I13" t="s">
        <v>549</v>
      </c>
      <c r="J13" s="9">
        <v>246</v>
      </c>
      <c r="K13" s="9">
        <f>VLOOKUP(_xlfn.CONCAT(November_2024_Transportation_Dataset[[#This Row],[Origin]],November_2024_Transportation_Dataset[[#This Row],[Destination]]),Distances!A:J,10,FALSE)</f>
        <v>5039.1195711771497</v>
      </c>
      <c r="L13" t="str">
        <f>IF(November_2024_Transportation_Dataset[[#This Row],[Delivery_Date]]-November_2024_Transportation_Dataset[[#This Row],[Expected_Delivery_Date]]&gt;0,"Delayed", "On-Time")</f>
        <v>On-Time</v>
      </c>
      <c r="M13" t="str">
        <f>IF(November_2024_Transportation_Dataset[[#This Row],[Transportation_Days]]&gt;6,"Ocean","Air")</f>
        <v>Ocean</v>
      </c>
      <c r="N13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13" s="9">
        <f>November_2024_Transportation_Dataset[[#This Row],[Weight_kg]]*_xlfn.NUMBERVALUE(VLOOKUP(November_2024_Transportation_Dataset[[#This Row],[Transportation_Mode]],'Transportation cost'!A:C,3,FALSE),".")</f>
        <v>12.3</v>
      </c>
      <c r="P13" s="9">
        <f>November_2024_Transportation_Dataset[[#This Row],[Fixed_Cost_GBP]]+November_2024_Transportation_Dataset[[#This Row],[Variable_Cost_GBP]]</f>
        <v>1775.9918499120022</v>
      </c>
    </row>
    <row r="14" spans="1:16" x14ac:dyDescent="0.4">
      <c r="A14" t="s">
        <v>22</v>
      </c>
      <c r="B14" t="s">
        <v>575</v>
      </c>
      <c r="C14" s="1">
        <v>45599</v>
      </c>
      <c r="D14" s="1">
        <v>45599</v>
      </c>
      <c r="E14" s="1">
        <v>45606</v>
      </c>
      <c r="F14" s="1">
        <v>45606</v>
      </c>
      <c r="G14" s="13">
        <f>November_2024_Transportation_Dataset[[#This Row],[Delivery_Date]]-November_2024_Transportation_Dataset[[#This Row],[Dispatch_Date]]</f>
        <v>7</v>
      </c>
      <c r="H14" t="s">
        <v>533</v>
      </c>
      <c r="I14" t="s">
        <v>545</v>
      </c>
      <c r="J14" s="9">
        <v>1201</v>
      </c>
      <c r="K14" s="9">
        <f>VLOOKUP(_xlfn.CONCAT(November_2024_Transportation_Dataset[[#This Row],[Origin]],November_2024_Transportation_Dataset[[#This Row],[Destination]]),Distances!A:J,10,FALSE)</f>
        <v>6899.7528713841984</v>
      </c>
      <c r="L14" t="str">
        <f>IF(November_2024_Transportation_Dataset[[#This Row],[Delivery_Date]]-November_2024_Transportation_Dataset[[#This Row],[Expected_Delivery_Date]]&gt;0,"Delayed", "On-Time")</f>
        <v>On-Time</v>
      </c>
      <c r="M14" t="str">
        <f>IF(November_2024_Transportation_Dataset[[#This Row],[Transportation_Days]]&gt;10,"Ocean", "Air")</f>
        <v>Air</v>
      </c>
      <c r="N14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14" s="9">
        <f>November_2024_Transportation_Dataset[[#This Row],[Weight_kg]]*_xlfn.NUMBERVALUE(VLOOKUP(November_2024_Transportation_Dataset[[#This Row],[Transportation_Mode]],'Transportation cost'!A:C,3,FALSE),".")</f>
        <v>360.3</v>
      </c>
      <c r="P14" s="9">
        <f>November_2024_Transportation_Dataset[[#This Row],[Fixed_Cost_GBP]]+November_2024_Transportation_Dataset[[#This Row],[Variable_Cost_GBP]]</f>
        <v>5535.1146535381495</v>
      </c>
    </row>
    <row r="15" spans="1:16" x14ac:dyDescent="0.4">
      <c r="A15" t="s">
        <v>23</v>
      </c>
      <c r="B15" t="s">
        <v>572</v>
      </c>
      <c r="C15" s="1">
        <v>45598</v>
      </c>
      <c r="D15" s="1">
        <v>45600</v>
      </c>
      <c r="E15" s="1">
        <v>45617</v>
      </c>
      <c r="F15" s="1">
        <v>45617</v>
      </c>
      <c r="G15" s="13">
        <f>November_2024_Transportation_Dataset[[#This Row],[Delivery_Date]]-November_2024_Transportation_Dataset[[#This Row],[Dispatch_Date]]</f>
        <v>17</v>
      </c>
      <c r="H15" t="s">
        <v>521</v>
      </c>
      <c r="I15" t="s">
        <v>545</v>
      </c>
      <c r="J15" s="9">
        <v>761</v>
      </c>
      <c r="K15" s="9">
        <f>VLOOKUP(_xlfn.CONCAT(November_2024_Transportation_Dataset[[#This Row],[Origin]],November_2024_Transportation_Dataset[[#This Row],[Destination]]),Distances!A:J,10,FALSE)</f>
        <v>12903.346211661379</v>
      </c>
      <c r="L15" t="str">
        <f>IF(November_2024_Transportation_Dataset[[#This Row],[Delivery_Date]]-November_2024_Transportation_Dataset[[#This Row],[Expected_Delivery_Date]]&gt;0,"Delayed", "On-Time")</f>
        <v>On-Time</v>
      </c>
      <c r="M15" t="str">
        <f>IF(November_2024_Transportation_Dataset[[#This Row],[Transportation_Days]]&gt;3,"Ocean","Air")</f>
        <v>Ocean</v>
      </c>
      <c r="N15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5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5" s="9">
        <f>November_2024_Transportation_Dataset[[#This Row],[Fixed_Cost_GBP]]+November_2024_Transportation_Dataset[[#This Row],[Variable_Cost_GBP]]</f>
        <v>4554.2211740814828</v>
      </c>
    </row>
    <row r="16" spans="1:16" x14ac:dyDescent="0.4">
      <c r="A16" t="s">
        <v>24</v>
      </c>
      <c r="B16" t="s">
        <v>575</v>
      </c>
      <c r="C16" s="1">
        <v>45598</v>
      </c>
      <c r="D16" s="1">
        <v>45600</v>
      </c>
      <c r="E16" s="1">
        <v>45606</v>
      </c>
      <c r="F16" s="1">
        <v>45606</v>
      </c>
      <c r="G16" s="13">
        <f>November_2024_Transportation_Dataset[[#This Row],[Delivery_Date]]-November_2024_Transportation_Dataset[[#This Row],[Dispatch_Date]]</f>
        <v>6</v>
      </c>
      <c r="H16" t="s">
        <v>533</v>
      </c>
      <c r="I16" t="s">
        <v>541</v>
      </c>
      <c r="J16" s="9">
        <v>1201</v>
      </c>
      <c r="K16" s="9">
        <f>VLOOKUP(_xlfn.CONCAT(November_2024_Transportation_Dataset[[#This Row],[Origin]],November_2024_Transportation_Dataset[[#This Row],[Destination]]),Distances!A:J,10,FALSE)</f>
        <v>1038.2726851818879</v>
      </c>
      <c r="L16" t="str">
        <f>IF(November_2024_Transportation_Dataset[[#This Row],[Delivery_Date]]-November_2024_Transportation_Dataset[[#This Row],[Expected_Delivery_Date]]&gt;0,"Delayed", "On-Time")</f>
        <v>On-Time</v>
      </c>
      <c r="M16" t="str">
        <f>IF(November_2024_Transportation_Dataset[[#This Row],[Transportation_Days]]&gt;5,"Road","Air")</f>
        <v>Road</v>
      </c>
      <c r="N16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16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16" s="9">
        <f>November_2024_Transportation_Dataset[[#This Row],[Fixed_Cost_GBP]]+November_2024_Transportation_Dataset[[#This Row],[Variable_Cost_GBP]]</f>
        <v>639.23634259094399</v>
      </c>
    </row>
    <row r="17" spans="1:16" x14ac:dyDescent="0.4">
      <c r="A17" t="s">
        <v>25</v>
      </c>
      <c r="B17" t="s">
        <v>572</v>
      </c>
      <c r="C17" s="1">
        <v>45600</v>
      </c>
      <c r="D17" s="1">
        <v>45600</v>
      </c>
      <c r="E17" s="1">
        <v>45615</v>
      </c>
      <c r="F17" s="1">
        <v>45615</v>
      </c>
      <c r="G17" s="13">
        <f>November_2024_Transportation_Dataset[[#This Row],[Delivery_Date]]-November_2024_Transportation_Dataset[[#This Row],[Dispatch_Date]]</f>
        <v>15</v>
      </c>
      <c r="H17" t="s">
        <v>521</v>
      </c>
      <c r="I17" t="s">
        <v>545</v>
      </c>
      <c r="J17" s="9">
        <v>761</v>
      </c>
      <c r="K17" s="9">
        <f>VLOOKUP(_xlfn.CONCAT(November_2024_Transportation_Dataset[[#This Row],[Origin]],November_2024_Transportation_Dataset[[#This Row],[Destination]]),Distances!A:J,10,FALSE)</f>
        <v>12903.346211661379</v>
      </c>
      <c r="L17" t="str">
        <f>IF(November_2024_Transportation_Dataset[[#This Row],[Delivery_Date]]-November_2024_Transportation_Dataset[[#This Row],[Expected_Delivery_Date]]&gt;0,"Delayed", "On-Time")</f>
        <v>On-Time</v>
      </c>
      <c r="M17" t="str">
        <f>IF(November_2024_Transportation_Dataset[[#This Row],[Transportation_Days]]&gt;3,"Ocean","Air")</f>
        <v>Ocean</v>
      </c>
      <c r="N17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7" s="9">
        <f>November_2024_Transportation_Dataset[[#This Row],[Fixed_Cost_GBP]]+November_2024_Transportation_Dataset[[#This Row],[Variable_Cost_GBP]]</f>
        <v>4554.2211740814828</v>
      </c>
    </row>
    <row r="18" spans="1:16" x14ac:dyDescent="0.4">
      <c r="A18" t="s">
        <v>26</v>
      </c>
      <c r="B18" t="s">
        <v>575</v>
      </c>
      <c r="C18" s="1">
        <v>45600</v>
      </c>
      <c r="D18" s="1">
        <v>45600</v>
      </c>
      <c r="E18" s="1">
        <v>45617</v>
      </c>
      <c r="F18" s="1">
        <v>45617</v>
      </c>
      <c r="G18" s="13">
        <f>November_2024_Transportation_Dataset[[#This Row],[Delivery_Date]]-November_2024_Transportation_Dataset[[#This Row],[Dispatch_Date]]</f>
        <v>17</v>
      </c>
      <c r="H18" t="s">
        <v>533</v>
      </c>
      <c r="I18" t="s">
        <v>537</v>
      </c>
      <c r="J18" s="9">
        <v>1201</v>
      </c>
      <c r="K18" s="9">
        <f>VLOOKUP(_xlfn.CONCAT(November_2024_Transportation_Dataset[[#This Row],[Origin]],November_2024_Transportation_Dataset[[#This Row],[Destination]]),Distances!A:J,10,FALSE)</f>
        <v>1315.887531545199</v>
      </c>
      <c r="L18" t="str">
        <f>IF(November_2024_Transportation_Dataset[[#This Row],[Delivery_Date]]-November_2024_Transportation_Dataset[[#This Row],[Expected_Delivery_Date]]&gt;0,"Delayed", "On-Time")</f>
        <v>On-Time</v>
      </c>
      <c r="M18" t="str">
        <f>IF(November_2024_Transportation_Dataset[[#This Row],[Transportation_Days]]&gt;5,"Road","Air")</f>
        <v>Road</v>
      </c>
      <c r="N18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18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18" s="9">
        <f>November_2024_Transportation_Dataset[[#This Row],[Fixed_Cost_GBP]]+November_2024_Transportation_Dataset[[#This Row],[Variable_Cost_GBP]]</f>
        <v>778.0437657725995</v>
      </c>
    </row>
    <row r="19" spans="1:16" x14ac:dyDescent="0.4">
      <c r="A19" t="s">
        <v>27</v>
      </c>
      <c r="B19" t="s">
        <v>572</v>
      </c>
      <c r="C19" s="1">
        <v>45600</v>
      </c>
      <c r="D19" s="1">
        <v>45600</v>
      </c>
      <c r="E19" s="1">
        <v>45621</v>
      </c>
      <c r="F19" s="1">
        <v>45621</v>
      </c>
      <c r="G19" s="13">
        <f>November_2024_Transportation_Dataset[[#This Row],[Delivery_Date]]-November_2024_Transportation_Dataset[[#This Row],[Dispatch_Date]]</f>
        <v>21</v>
      </c>
      <c r="H19" t="s">
        <v>521</v>
      </c>
      <c r="I19" t="s">
        <v>549</v>
      </c>
      <c r="J19" s="9">
        <v>761</v>
      </c>
      <c r="K19" s="9">
        <f>VLOOKUP(_xlfn.CONCAT(November_2024_Transportation_Dataset[[#This Row],[Origin]],November_2024_Transportation_Dataset[[#This Row],[Destination]]),Distances!A:J,10,FALSE)</f>
        <v>1924.4592383854399</v>
      </c>
      <c r="L19" t="str">
        <f>IF(November_2024_Transportation_Dataset[[#This Row],[Delivery_Date]]-November_2024_Transportation_Dataset[[#This Row],[Expected_Delivery_Date]]&gt;0,"Delayed", "On-Time")</f>
        <v>On-Time</v>
      </c>
      <c r="M19" t="str">
        <f>IF(November_2024_Transportation_Dataset[[#This Row],[Transportation_Days]]&gt;15,"Ocean", IF(November_2024_Transportation_Dataset[[#This Row],[Transportation_Days]]&gt;5,"Road","Air"))</f>
        <v>Ocean</v>
      </c>
      <c r="N19" s="9">
        <f>November_2024_Transportation_Dataset[[#This Row],[Distance_km]]*_xlfn.NUMBERVALUE(VLOOKUP(November_2024_Transportation_Dataset[[#This Row],[Transportation_Mode]],'Transportation cost'!A:B,2,FALSE),".")</f>
        <v>673.56073343490391</v>
      </c>
      <c r="O1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9" s="9">
        <f>November_2024_Transportation_Dataset[[#This Row],[Fixed_Cost_GBP]]+November_2024_Transportation_Dataset[[#This Row],[Variable_Cost_GBP]]</f>
        <v>711.61073343490386</v>
      </c>
    </row>
    <row r="20" spans="1:16" x14ac:dyDescent="0.4">
      <c r="A20" t="s">
        <v>28</v>
      </c>
      <c r="B20" t="s">
        <v>575</v>
      </c>
      <c r="C20" s="1">
        <v>45600</v>
      </c>
      <c r="D20" s="1">
        <v>45600</v>
      </c>
      <c r="E20" s="1">
        <v>45604</v>
      </c>
      <c r="F20" s="1">
        <v>45608</v>
      </c>
      <c r="G20" s="13">
        <f>November_2024_Transportation_Dataset[[#This Row],[Delivery_Date]]-November_2024_Transportation_Dataset[[#This Row],[Dispatch_Date]]</f>
        <v>8</v>
      </c>
      <c r="H20" t="s">
        <v>533</v>
      </c>
      <c r="I20" t="s">
        <v>541</v>
      </c>
      <c r="J20" s="9">
        <v>1201</v>
      </c>
      <c r="K20" s="9">
        <f>VLOOKUP(_xlfn.CONCAT(November_2024_Transportation_Dataset[[#This Row],[Origin]],November_2024_Transportation_Dataset[[#This Row],[Destination]]),Distances!A:J,10,FALSE)</f>
        <v>1038.2726851818879</v>
      </c>
      <c r="L20" t="str">
        <f>IF(November_2024_Transportation_Dataset[[#This Row],[Delivery_Date]]-November_2024_Transportation_Dataset[[#This Row],[Expected_Delivery_Date]]&gt;0,"Delayed", "On-Time")</f>
        <v>Delayed</v>
      </c>
      <c r="M20" t="str">
        <f>IF(November_2024_Transportation_Dataset[[#This Row],[Transportation_Days]]&gt;5,"Road","Air")</f>
        <v>Road</v>
      </c>
      <c r="N20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20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20" s="9">
        <f>November_2024_Transportation_Dataset[[#This Row],[Fixed_Cost_GBP]]+November_2024_Transportation_Dataset[[#This Row],[Variable_Cost_GBP]]</f>
        <v>639.23634259094399</v>
      </c>
    </row>
    <row r="21" spans="1:16" x14ac:dyDescent="0.4">
      <c r="A21" t="s">
        <v>29</v>
      </c>
      <c r="B21" t="s">
        <v>573</v>
      </c>
      <c r="C21" s="1">
        <v>45600</v>
      </c>
      <c r="D21" s="1">
        <v>45600</v>
      </c>
      <c r="E21" s="1">
        <v>45602</v>
      </c>
      <c r="F21" s="1">
        <v>45602</v>
      </c>
      <c r="G21" s="13">
        <f>November_2024_Transportation_Dataset[[#This Row],[Delivery_Date]]-November_2024_Transportation_Dataset[[#This Row],[Dispatch_Date]]</f>
        <v>2</v>
      </c>
      <c r="H21" t="s">
        <v>529</v>
      </c>
      <c r="I21" t="s">
        <v>537</v>
      </c>
      <c r="J21" s="9">
        <v>1429</v>
      </c>
      <c r="K21" s="9">
        <f>VLOOKUP(_xlfn.CONCAT(November_2024_Transportation_Dataset[[#This Row],[Origin]],November_2024_Transportation_Dataset[[#This Row],[Destination]]),Distances!A:J,10,FALSE)</f>
        <v>348.53162391920529</v>
      </c>
      <c r="L21" t="str">
        <f>IF(November_2024_Transportation_Dataset[[#This Row],[Delivery_Date]]-November_2024_Transportation_Dataset[[#This Row],[Expected_Delivery_Date]]&gt;0,"Delayed", "On-Time")</f>
        <v>On-Time</v>
      </c>
      <c r="M21" t="str">
        <f>IF(November_2024_Transportation_Dataset[[#This Row],[Transportation_Days]]&gt;5,"Road","Air")</f>
        <v>Air</v>
      </c>
      <c r="N21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21" s="9">
        <f>November_2024_Transportation_Dataset[[#This Row],[Weight_kg]]*_xlfn.NUMBERVALUE(VLOOKUP(November_2024_Transportation_Dataset[[#This Row],[Transportation_Mode]],'Transportation cost'!A:C,3,FALSE),".")</f>
        <v>428.7</v>
      </c>
      <c r="P21" s="9">
        <f>November_2024_Transportation_Dataset[[#This Row],[Fixed_Cost_GBP]]+November_2024_Transportation_Dataset[[#This Row],[Variable_Cost_GBP]]</f>
        <v>690.09871793940397</v>
      </c>
    </row>
    <row r="22" spans="1:16" x14ac:dyDescent="0.4">
      <c r="A22" t="s">
        <v>30</v>
      </c>
      <c r="B22" t="s">
        <v>572</v>
      </c>
      <c r="C22" s="1">
        <v>45600</v>
      </c>
      <c r="D22" s="1">
        <v>45600</v>
      </c>
      <c r="E22" s="1">
        <v>45616</v>
      </c>
      <c r="F22" s="1">
        <v>45617</v>
      </c>
      <c r="G22" s="13">
        <f>November_2024_Transportation_Dataset[[#This Row],[Delivery_Date]]-November_2024_Transportation_Dataset[[#This Row],[Dispatch_Date]]</f>
        <v>17</v>
      </c>
      <c r="H22" t="s">
        <v>521</v>
      </c>
      <c r="I22" t="s">
        <v>537</v>
      </c>
      <c r="J22" s="9">
        <v>761</v>
      </c>
      <c r="K22" s="9">
        <f>VLOOKUP(_xlfn.CONCAT(November_2024_Transportation_Dataset[[#This Row],[Origin]],November_2024_Transportation_Dataset[[#This Row],[Destination]]),Distances!A:J,10,FALSE)</f>
        <v>8602.6506787577528</v>
      </c>
      <c r="L22" t="str">
        <f>IF(November_2024_Transportation_Dataset[[#This Row],[Delivery_Date]]-November_2024_Transportation_Dataset[[#This Row],[Expected_Delivery_Date]]&gt;0,"Delayed", "On-Time")</f>
        <v>Delayed</v>
      </c>
      <c r="M22" t="str">
        <f>IF(November_2024_Transportation_Dataset[[#This Row],[Transportation_Days]]&gt;5,"Ocean","Air")</f>
        <v>Ocean</v>
      </c>
      <c r="N22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22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2" s="9">
        <f>November_2024_Transportation_Dataset[[#This Row],[Fixed_Cost_GBP]]+November_2024_Transportation_Dataset[[#This Row],[Variable_Cost_GBP]]</f>
        <v>3048.9777375652134</v>
      </c>
    </row>
    <row r="23" spans="1:16" x14ac:dyDescent="0.4">
      <c r="A23" t="s">
        <v>31</v>
      </c>
      <c r="B23" t="s">
        <v>574</v>
      </c>
      <c r="C23" s="1">
        <v>45600</v>
      </c>
      <c r="D23" s="1">
        <v>45600</v>
      </c>
      <c r="E23" s="1">
        <v>45616</v>
      </c>
      <c r="F23" s="1">
        <v>45614</v>
      </c>
      <c r="G23" s="13">
        <f>November_2024_Transportation_Dataset[[#This Row],[Delivery_Date]]-November_2024_Transportation_Dataset[[#This Row],[Dispatch_Date]]</f>
        <v>14</v>
      </c>
      <c r="H23" t="s">
        <v>525</v>
      </c>
      <c r="I23" t="s">
        <v>541</v>
      </c>
      <c r="J23" s="9">
        <v>246</v>
      </c>
      <c r="K23" s="9">
        <f>VLOOKUP(_xlfn.CONCAT(November_2024_Transportation_Dataset[[#This Row],[Origin]],November_2024_Transportation_Dataset[[#This Row],[Destination]]),Distances!A:J,10,FALSE)</f>
        <v>5780.6308647644664</v>
      </c>
      <c r="L23" t="str">
        <f>IF(November_2024_Transportation_Dataset[[#This Row],[Delivery_Date]]-November_2024_Transportation_Dataset[[#This Row],[Expected_Delivery_Date]]&gt;0,"Delayed", "On-Time")</f>
        <v>On-Time</v>
      </c>
      <c r="M23" t="str">
        <f>IF(November_2024_Transportation_Dataset[[#This Row],[Transportation_Days]]&gt;6,"Ocean","Air")</f>
        <v>Ocean</v>
      </c>
      <c r="N23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23" s="9">
        <f>November_2024_Transportation_Dataset[[#This Row],[Weight_kg]]*_xlfn.NUMBERVALUE(VLOOKUP(November_2024_Transportation_Dataset[[#This Row],[Transportation_Mode]],'Transportation cost'!A:C,3,FALSE),".")</f>
        <v>12.3</v>
      </c>
      <c r="P23" s="9">
        <f>November_2024_Transportation_Dataset[[#This Row],[Fixed_Cost_GBP]]+November_2024_Transportation_Dataset[[#This Row],[Variable_Cost_GBP]]</f>
        <v>2035.520802667563</v>
      </c>
    </row>
    <row r="24" spans="1:16" x14ac:dyDescent="0.4">
      <c r="A24" t="s">
        <v>32</v>
      </c>
      <c r="B24" t="s">
        <v>574</v>
      </c>
      <c r="C24" s="1">
        <v>45600</v>
      </c>
      <c r="D24" s="1">
        <v>45601</v>
      </c>
      <c r="E24" s="1">
        <v>45608</v>
      </c>
      <c r="F24" s="1">
        <v>45610</v>
      </c>
      <c r="G24" s="13">
        <f>November_2024_Transportation_Dataset[[#This Row],[Delivery_Date]]-November_2024_Transportation_Dataset[[#This Row],[Dispatch_Date]]</f>
        <v>9</v>
      </c>
      <c r="H24" t="s">
        <v>525</v>
      </c>
      <c r="I24" t="s">
        <v>541</v>
      </c>
      <c r="J24" s="9">
        <v>246</v>
      </c>
      <c r="K24" s="9">
        <f>VLOOKUP(_xlfn.CONCAT(November_2024_Transportation_Dataset[[#This Row],[Origin]],November_2024_Transportation_Dataset[[#This Row],[Destination]]),Distances!A:J,10,FALSE)</f>
        <v>5780.6308647644664</v>
      </c>
      <c r="L24" t="str">
        <f>IF(November_2024_Transportation_Dataset[[#This Row],[Delivery_Date]]-November_2024_Transportation_Dataset[[#This Row],[Expected_Delivery_Date]]&gt;0,"Delayed", "On-Time")</f>
        <v>Delayed</v>
      </c>
      <c r="M24" t="str">
        <f>IF(November_2024_Transportation_Dataset[[#This Row],[Transportation_Days]]&gt;6,"Ocean","Air")</f>
        <v>Ocean</v>
      </c>
      <c r="N24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24" s="9">
        <f>November_2024_Transportation_Dataset[[#This Row],[Weight_kg]]*_xlfn.NUMBERVALUE(VLOOKUP(November_2024_Transportation_Dataset[[#This Row],[Transportation_Mode]],'Transportation cost'!A:C,3,FALSE),".")</f>
        <v>12.3</v>
      </c>
      <c r="P24" s="9">
        <f>November_2024_Transportation_Dataset[[#This Row],[Fixed_Cost_GBP]]+November_2024_Transportation_Dataset[[#This Row],[Variable_Cost_GBP]]</f>
        <v>2035.520802667563</v>
      </c>
    </row>
    <row r="25" spans="1:16" x14ac:dyDescent="0.4">
      <c r="A25" t="s">
        <v>33</v>
      </c>
      <c r="B25" t="s">
        <v>573</v>
      </c>
      <c r="C25" s="1">
        <v>45601</v>
      </c>
      <c r="D25" s="1">
        <v>45601</v>
      </c>
      <c r="E25" s="1">
        <v>45613</v>
      </c>
      <c r="F25" s="1">
        <v>45613</v>
      </c>
      <c r="G25" s="13">
        <f>November_2024_Transportation_Dataset[[#This Row],[Delivery_Date]]-November_2024_Transportation_Dataset[[#This Row],[Dispatch_Date]]</f>
        <v>12</v>
      </c>
      <c r="H25" t="s">
        <v>529</v>
      </c>
      <c r="I25" t="s">
        <v>537</v>
      </c>
      <c r="J25" s="9">
        <v>1429</v>
      </c>
      <c r="K25" s="9">
        <f>VLOOKUP(_xlfn.CONCAT(November_2024_Transportation_Dataset[[#This Row],[Origin]],November_2024_Transportation_Dataset[[#This Row],[Destination]]),Distances!A:J,10,FALSE)</f>
        <v>348.53162391920529</v>
      </c>
      <c r="L25" t="str">
        <f>IF(November_2024_Transportation_Dataset[[#This Row],[Delivery_Date]]-November_2024_Transportation_Dataset[[#This Row],[Expected_Delivery_Date]]&gt;0,"Delayed", "On-Time")</f>
        <v>On-Time</v>
      </c>
      <c r="M25" t="str">
        <f>IF(November_2024_Transportation_Dataset[[#This Row],[Transportation_Days]]&gt;5,"Road","Air")</f>
        <v>Road</v>
      </c>
      <c r="N25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25" s="9">
        <f>November_2024_Transportation_Dataset[[#This Row],[Weight_kg]]*_xlfn.NUMBERVALUE(VLOOKUP(November_2024_Transportation_Dataset[[#This Row],[Transportation_Mode]],'Transportation cost'!A:C,3,FALSE),".")</f>
        <v>142.9</v>
      </c>
      <c r="P25" s="9">
        <f>November_2024_Transportation_Dataset[[#This Row],[Fixed_Cost_GBP]]+November_2024_Transportation_Dataset[[#This Row],[Variable_Cost_GBP]]</f>
        <v>317.16581195960265</v>
      </c>
    </row>
    <row r="26" spans="1:16" x14ac:dyDescent="0.4">
      <c r="A26" t="s">
        <v>34</v>
      </c>
      <c r="B26" t="s">
        <v>575</v>
      </c>
      <c r="C26" s="1">
        <v>45601</v>
      </c>
      <c r="D26" s="1">
        <v>45601</v>
      </c>
      <c r="E26" s="1">
        <v>45622</v>
      </c>
      <c r="F26" s="1">
        <v>45622</v>
      </c>
      <c r="G26" s="13">
        <f>November_2024_Transportation_Dataset[[#This Row],[Delivery_Date]]-November_2024_Transportation_Dataset[[#This Row],[Dispatch_Date]]</f>
        <v>21</v>
      </c>
      <c r="H26" t="s">
        <v>533</v>
      </c>
      <c r="I26" t="s">
        <v>545</v>
      </c>
      <c r="J26" s="9">
        <v>1201</v>
      </c>
      <c r="K26" s="9">
        <f>VLOOKUP(_xlfn.CONCAT(November_2024_Transportation_Dataset[[#This Row],[Origin]],November_2024_Transportation_Dataset[[#This Row],[Destination]]),Distances!A:J,10,FALSE)</f>
        <v>6899.7528713841984</v>
      </c>
      <c r="L26" t="str">
        <f>IF(November_2024_Transportation_Dataset[[#This Row],[Delivery_Date]]-November_2024_Transportation_Dataset[[#This Row],[Expected_Delivery_Date]]&gt;0,"Delayed", "On-Time")</f>
        <v>On-Time</v>
      </c>
      <c r="M26" t="str">
        <f>IF(November_2024_Transportation_Dataset[[#This Row],[Transportation_Days]]&gt;10,"Ocean", "Air")</f>
        <v>Ocean</v>
      </c>
      <c r="N26" s="9">
        <f>November_2024_Transportation_Dataset[[#This Row],[Distance_km]]*_xlfn.NUMBERVALUE(VLOOKUP(November_2024_Transportation_Dataset[[#This Row],[Transportation_Mode]],'Transportation cost'!A:B,2,FALSE),".")</f>
        <v>2414.9135049844695</v>
      </c>
      <c r="O26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26" s="9">
        <f>November_2024_Transportation_Dataset[[#This Row],[Fixed_Cost_GBP]]+November_2024_Transportation_Dataset[[#This Row],[Variable_Cost_GBP]]</f>
        <v>2474.9635049844696</v>
      </c>
    </row>
    <row r="27" spans="1:16" x14ac:dyDescent="0.4">
      <c r="A27" t="s">
        <v>35</v>
      </c>
      <c r="B27" t="s">
        <v>575</v>
      </c>
      <c r="C27" s="1">
        <v>45601</v>
      </c>
      <c r="D27" s="1">
        <v>45601</v>
      </c>
      <c r="E27" s="1">
        <v>45614</v>
      </c>
      <c r="F27" s="1">
        <v>45614</v>
      </c>
      <c r="G27" s="13">
        <f>November_2024_Transportation_Dataset[[#This Row],[Delivery_Date]]-November_2024_Transportation_Dataset[[#This Row],[Dispatch_Date]]</f>
        <v>13</v>
      </c>
      <c r="H27" t="s">
        <v>533</v>
      </c>
      <c r="I27" t="s">
        <v>545</v>
      </c>
      <c r="J27" s="9">
        <v>1201</v>
      </c>
      <c r="K27" s="9">
        <f>VLOOKUP(_xlfn.CONCAT(November_2024_Transportation_Dataset[[#This Row],[Origin]],November_2024_Transportation_Dataset[[#This Row],[Destination]]),Distances!A:J,10,FALSE)</f>
        <v>6899.7528713841984</v>
      </c>
      <c r="L27" t="str">
        <f>IF(November_2024_Transportation_Dataset[[#This Row],[Delivery_Date]]-November_2024_Transportation_Dataset[[#This Row],[Expected_Delivery_Date]]&gt;0,"Delayed", "On-Time")</f>
        <v>On-Time</v>
      </c>
      <c r="M27" t="str">
        <f>IF(November_2024_Transportation_Dataset[[#This Row],[Transportation_Days]]&gt;10,"Ocean", "Air")</f>
        <v>Ocean</v>
      </c>
      <c r="N27" s="9">
        <f>November_2024_Transportation_Dataset[[#This Row],[Distance_km]]*_xlfn.NUMBERVALUE(VLOOKUP(November_2024_Transportation_Dataset[[#This Row],[Transportation_Mode]],'Transportation cost'!A:B,2,FALSE),".")</f>
        <v>2414.9135049844695</v>
      </c>
      <c r="O27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27" s="9">
        <f>November_2024_Transportation_Dataset[[#This Row],[Fixed_Cost_GBP]]+November_2024_Transportation_Dataset[[#This Row],[Variable_Cost_GBP]]</f>
        <v>2474.9635049844696</v>
      </c>
    </row>
    <row r="28" spans="1:16" x14ac:dyDescent="0.4">
      <c r="A28" t="s">
        <v>36</v>
      </c>
      <c r="B28" t="s">
        <v>572</v>
      </c>
      <c r="C28" s="1">
        <v>45597</v>
      </c>
      <c r="D28" s="1">
        <v>45602</v>
      </c>
      <c r="E28" s="1">
        <v>45615</v>
      </c>
      <c r="F28" s="1">
        <v>45615</v>
      </c>
      <c r="G28" s="13">
        <f>November_2024_Transportation_Dataset[[#This Row],[Delivery_Date]]-November_2024_Transportation_Dataset[[#This Row],[Dispatch_Date]]</f>
        <v>13</v>
      </c>
      <c r="H28" t="s">
        <v>521</v>
      </c>
      <c r="I28" t="s">
        <v>541</v>
      </c>
      <c r="J28" s="9">
        <v>761</v>
      </c>
      <c r="K28" s="9">
        <f>VLOOKUP(_xlfn.CONCAT(November_2024_Transportation_Dataset[[#This Row],[Origin]],November_2024_Transportation_Dataset[[#This Row],[Destination]]),Distances!A:J,10,FALSE)</f>
        <v>7958.3164062654878</v>
      </c>
      <c r="L28" t="str">
        <f>IF(November_2024_Transportation_Dataset[[#This Row],[Delivery_Date]]-November_2024_Transportation_Dataset[[#This Row],[Expected_Delivery_Date]]&gt;0,"Delayed", "On-Time")</f>
        <v>On-Time</v>
      </c>
      <c r="M28" t="str">
        <f>IF(November_2024_Transportation_Dataset[[#This Row],[Transportation_Days]]&gt;3,"Ocean","Air")</f>
        <v>Ocean</v>
      </c>
      <c r="N28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28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8" s="9">
        <f>November_2024_Transportation_Dataset[[#This Row],[Fixed_Cost_GBP]]+November_2024_Transportation_Dataset[[#This Row],[Variable_Cost_GBP]]</f>
        <v>2823.4607421929209</v>
      </c>
    </row>
    <row r="29" spans="1:16" x14ac:dyDescent="0.4">
      <c r="A29" t="s">
        <v>37</v>
      </c>
      <c r="B29" t="s">
        <v>575</v>
      </c>
      <c r="C29" s="1">
        <v>45601</v>
      </c>
      <c r="D29" s="1">
        <v>45602</v>
      </c>
      <c r="E29" s="1">
        <v>45608</v>
      </c>
      <c r="F29" s="1">
        <v>45608</v>
      </c>
      <c r="G29" s="13">
        <f>November_2024_Transportation_Dataset[[#This Row],[Delivery_Date]]-November_2024_Transportation_Dataset[[#This Row],[Dispatch_Date]]</f>
        <v>6</v>
      </c>
      <c r="H29" t="s">
        <v>533</v>
      </c>
      <c r="I29" t="s">
        <v>537</v>
      </c>
      <c r="J29" s="9">
        <v>1201</v>
      </c>
      <c r="K29" s="9">
        <f>VLOOKUP(_xlfn.CONCAT(November_2024_Transportation_Dataset[[#This Row],[Origin]],November_2024_Transportation_Dataset[[#This Row],[Destination]]),Distances!A:J,10,FALSE)</f>
        <v>1315.887531545199</v>
      </c>
      <c r="L29" t="str">
        <f>IF(November_2024_Transportation_Dataset[[#This Row],[Delivery_Date]]-November_2024_Transportation_Dataset[[#This Row],[Expected_Delivery_Date]]&gt;0,"Delayed", "On-Time")</f>
        <v>On-Time</v>
      </c>
      <c r="M29" t="str">
        <f>IF(November_2024_Transportation_Dataset[[#This Row],[Transportation_Days]]&gt;5,"Road","Air")</f>
        <v>Road</v>
      </c>
      <c r="N29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29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29" s="9">
        <f>November_2024_Transportation_Dataset[[#This Row],[Fixed_Cost_GBP]]+November_2024_Transportation_Dataset[[#This Row],[Variable_Cost_GBP]]</f>
        <v>778.0437657725995</v>
      </c>
    </row>
    <row r="30" spans="1:16" x14ac:dyDescent="0.4">
      <c r="A30" t="s">
        <v>38</v>
      </c>
      <c r="B30" t="s">
        <v>575</v>
      </c>
      <c r="C30" s="1">
        <v>45602</v>
      </c>
      <c r="D30" s="1">
        <v>45602</v>
      </c>
      <c r="E30" s="1">
        <v>45624</v>
      </c>
      <c r="F30" s="1">
        <v>45625</v>
      </c>
      <c r="G30" s="13">
        <f>November_2024_Transportation_Dataset[[#This Row],[Delivery_Date]]-November_2024_Transportation_Dataset[[#This Row],[Dispatch_Date]]</f>
        <v>23</v>
      </c>
      <c r="H30" t="s">
        <v>533</v>
      </c>
      <c r="I30" t="s">
        <v>541</v>
      </c>
      <c r="J30" s="9">
        <v>1201</v>
      </c>
      <c r="K30" s="9">
        <f>VLOOKUP(_xlfn.CONCAT(November_2024_Transportation_Dataset[[#This Row],[Origin]],November_2024_Transportation_Dataset[[#This Row],[Destination]]),Distances!A:J,10,FALSE)</f>
        <v>1038.2726851818879</v>
      </c>
      <c r="L30" t="str">
        <f>IF(November_2024_Transportation_Dataset[[#This Row],[Delivery_Date]]-November_2024_Transportation_Dataset[[#This Row],[Expected_Delivery_Date]]&gt;0,"Delayed", "On-Time")</f>
        <v>Delayed</v>
      </c>
      <c r="M30" t="str">
        <f>IF(November_2024_Transportation_Dataset[[#This Row],[Transportation_Days]]&gt;5,"Road","Air")</f>
        <v>Road</v>
      </c>
      <c r="N30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30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30" s="9">
        <f>November_2024_Transportation_Dataset[[#This Row],[Fixed_Cost_GBP]]+November_2024_Transportation_Dataset[[#This Row],[Variable_Cost_GBP]]</f>
        <v>639.23634259094399</v>
      </c>
    </row>
    <row r="31" spans="1:16" x14ac:dyDescent="0.4">
      <c r="A31" t="s">
        <v>39</v>
      </c>
      <c r="B31" t="s">
        <v>575</v>
      </c>
      <c r="C31" s="1">
        <v>45602</v>
      </c>
      <c r="D31" s="1">
        <v>45602</v>
      </c>
      <c r="E31" s="1">
        <v>45614</v>
      </c>
      <c r="F31" s="1">
        <v>45614</v>
      </c>
      <c r="G31" s="13">
        <f>November_2024_Transportation_Dataset[[#This Row],[Delivery_Date]]-November_2024_Transportation_Dataset[[#This Row],[Dispatch_Date]]</f>
        <v>12</v>
      </c>
      <c r="H31" t="s">
        <v>533</v>
      </c>
      <c r="I31" t="s">
        <v>549</v>
      </c>
      <c r="J31" s="9">
        <v>1201</v>
      </c>
      <c r="K31" s="9">
        <f>VLOOKUP(_xlfn.CONCAT(November_2024_Transportation_Dataset[[#This Row],[Origin]],November_2024_Transportation_Dataset[[#This Row],[Destination]]),Distances!A:J,10,FALSE)</f>
        <v>7781.5146826897226</v>
      </c>
      <c r="L31" t="str">
        <f>IF(November_2024_Transportation_Dataset[[#This Row],[Delivery_Date]]-November_2024_Transportation_Dataset[[#This Row],[Expected_Delivery_Date]]&gt;0,"Delayed", "On-Time")</f>
        <v>On-Time</v>
      </c>
      <c r="M31" t="str">
        <f>IF(November_2024_Transportation_Dataset[[#This Row],[Transportation_Days]]&gt;10,"Ocean", "Air")</f>
        <v>Ocean</v>
      </c>
      <c r="N31" s="9">
        <f>November_2024_Transportation_Dataset[[#This Row],[Distance_km]]*_xlfn.NUMBERVALUE(VLOOKUP(November_2024_Transportation_Dataset[[#This Row],[Transportation_Mode]],'Transportation cost'!A:B,2,FALSE),".")</f>
        <v>2723.5301389414026</v>
      </c>
      <c r="O31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31" s="9">
        <f>November_2024_Transportation_Dataset[[#This Row],[Fixed_Cost_GBP]]+November_2024_Transportation_Dataset[[#This Row],[Variable_Cost_GBP]]</f>
        <v>2783.5801389414028</v>
      </c>
    </row>
    <row r="32" spans="1:16" x14ac:dyDescent="0.4">
      <c r="A32" t="s">
        <v>40</v>
      </c>
      <c r="B32" t="s">
        <v>574</v>
      </c>
      <c r="C32" s="1">
        <v>45602</v>
      </c>
      <c r="D32" s="1">
        <v>45602</v>
      </c>
      <c r="E32" s="1">
        <v>45609</v>
      </c>
      <c r="F32" s="1">
        <v>45614</v>
      </c>
      <c r="G32" s="13">
        <f>November_2024_Transportation_Dataset[[#This Row],[Delivery_Date]]-November_2024_Transportation_Dataset[[#This Row],[Dispatch_Date]]</f>
        <v>12</v>
      </c>
      <c r="H32" t="s">
        <v>525</v>
      </c>
      <c r="I32" t="s">
        <v>549</v>
      </c>
      <c r="J32" s="9">
        <v>246</v>
      </c>
      <c r="K32" s="9">
        <f>VLOOKUP(_xlfn.CONCAT(November_2024_Transportation_Dataset[[#This Row],[Origin]],November_2024_Transportation_Dataset[[#This Row],[Destination]]),Distances!A:J,10,FALSE)</f>
        <v>5039.1195711771497</v>
      </c>
      <c r="L32" t="str">
        <f>IF(November_2024_Transportation_Dataset[[#This Row],[Delivery_Date]]-November_2024_Transportation_Dataset[[#This Row],[Expected_Delivery_Date]]&gt;0,"Delayed", "On-Time")</f>
        <v>Delayed</v>
      </c>
      <c r="M32" t="str">
        <f>IF(November_2024_Transportation_Dataset[[#This Row],[Transportation_Days]]&gt;6,"Ocean","Air")</f>
        <v>Ocean</v>
      </c>
      <c r="N32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32" s="9">
        <f>November_2024_Transportation_Dataset[[#This Row],[Weight_kg]]*_xlfn.NUMBERVALUE(VLOOKUP(November_2024_Transportation_Dataset[[#This Row],[Transportation_Mode]],'Transportation cost'!A:C,3,FALSE),".")</f>
        <v>12.3</v>
      </c>
      <c r="P32" s="9">
        <f>November_2024_Transportation_Dataset[[#This Row],[Fixed_Cost_GBP]]+November_2024_Transportation_Dataset[[#This Row],[Variable_Cost_GBP]]</f>
        <v>1775.9918499120022</v>
      </c>
    </row>
    <row r="33" spans="1:16" x14ac:dyDescent="0.4">
      <c r="A33" t="s">
        <v>41</v>
      </c>
      <c r="B33" t="s">
        <v>573</v>
      </c>
      <c r="C33" s="1">
        <v>45602</v>
      </c>
      <c r="D33" s="1">
        <v>45602</v>
      </c>
      <c r="E33" s="1">
        <v>45613</v>
      </c>
      <c r="F33" s="1">
        <v>45613</v>
      </c>
      <c r="G33" s="13">
        <f>November_2024_Transportation_Dataset[[#This Row],[Delivery_Date]]-November_2024_Transportation_Dataset[[#This Row],[Dispatch_Date]]</f>
        <v>11</v>
      </c>
      <c r="H33" t="s">
        <v>529</v>
      </c>
      <c r="I33" t="s">
        <v>541</v>
      </c>
      <c r="J33" s="9">
        <v>1429</v>
      </c>
      <c r="K33" s="9">
        <f>VLOOKUP(_xlfn.CONCAT(November_2024_Transportation_Dataset[[#This Row],[Origin]],November_2024_Transportation_Dataset[[#This Row],[Destination]]),Distances!A:J,10,FALSE)</f>
        <v>953.41422508391327</v>
      </c>
      <c r="L33" t="str">
        <f>IF(November_2024_Transportation_Dataset[[#This Row],[Delivery_Date]]-November_2024_Transportation_Dataset[[#This Row],[Expected_Delivery_Date]]&gt;0,"Delayed", "On-Time")</f>
        <v>On-Time</v>
      </c>
      <c r="M33" t="str">
        <f>IF(November_2024_Transportation_Dataset[[#This Row],[Transportation_Days]]&gt;5,"Road","Air")</f>
        <v>Road</v>
      </c>
      <c r="N33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33" s="9">
        <f>November_2024_Transportation_Dataset[[#This Row],[Weight_kg]]*_xlfn.NUMBERVALUE(VLOOKUP(November_2024_Transportation_Dataset[[#This Row],[Transportation_Mode]],'Transportation cost'!A:C,3,FALSE),".")</f>
        <v>142.9</v>
      </c>
      <c r="P33" s="9">
        <f>November_2024_Transportation_Dataset[[#This Row],[Fixed_Cost_GBP]]+November_2024_Transportation_Dataset[[#This Row],[Variable_Cost_GBP]]</f>
        <v>619.60711254195667</v>
      </c>
    </row>
    <row r="34" spans="1:16" x14ac:dyDescent="0.4">
      <c r="A34" t="s">
        <v>42</v>
      </c>
      <c r="B34" t="s">
        <v>575</v>
      </c>
      <c r="C34" s="1">
        <v>45597</v>
      </c>
      <c r="D34" s="1">
        <v>45603</v>
      </c>
      <c r="E34" s="1">
        <v>45625</v>
      </c>
      <c r="F34" s="1">
        <v>45626</v>
      </c>
      <c r="G34" s="13">
        <f>November_2024_Transportation_Dataset[[#This Row],[Delivery_Date]]-November_2024_Transportation_Dataset[[#This Row],[Dispatch_Date]]</f>
        <v>23</v>
      </c>
      <c r="H34" t="s">
        <v>533</v>
      </c>
      <c r="I34" t="s">
        <v>537</v>
      </c>
      <c r="J34" s="9">
        <v>1201</v>
      </c>
      <c r="K34" s="9">
        <f>VLOOKUP(_xlfn.CONCAT(November_2024_Transportation_Dataset[[#This Row],[Origin]],November_2024_Transportation_Dataset[[#This Row],[Destination]]),Distances!A:J,10,FALSE)</f>
        <v>1315.887531545199</v>
      </c>
      <c r="L34" t="str">
        <f>IF(November_2024_Transportation_Dataset[[#This Row],[Delivery_Date]]-November_2024_Transportation_Dataset[[#This Row],[Expected_Delivery_Date]]&gt;0,"Delayed", "On-Time")</f>
        <v>Delayed</v>
      </c>
      <c r="M34" t="str">
        <f>IF(November_2024_Transportation_Dataset[[#This Row],[Transportation_Days]]&gt;5,"Road","Air")</f>
        <v>Road</v>
      </c>
      <c r="N34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34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34" s="9">
        <f>November_2024_Transportation_Dataset[[#This Row],[Fixed_Cost_GBP]]+November_2024_Transportation_Dataset[[#This Row],[Variable_Cost_GBP]]</f>
        <v>778.0437657725995</v>
      </c>
    </row>
    <row r="35" spans="1:16" x14ac:dyDescent="0.4">
      <c r="A35" t="s">
        <v>43</v>
      </c>
      <c r="B35" t="s">
        <v>572</v>
      </c>
      <c r="C35" s="1">
        <v>45597</v>
      </c>
      <c r="D35" s="1">
        <v>45598</v>
      </c>
      <c r="E35" s="1">
        <v>45603</v>
      </c>
      <c r="F35" s="1">
        <v>45603</v>
      </c>
      <c r="G35" s="13">
        <f>November_2024_Transportation_Dataset[[#This Row],[Delivery_Date]]-November_2024_Transportation_Dataset[[#This Row],[Dispatch_Date]]</f>
        <v>5</v>
      </c>
      <c r="H35" t="s">
        <v>521</v>
      </c>
      <c r="I35" t="s">
        <v>545</v>
      </c>
      <c r="J35" s="9">
        <v>761</v>
      </c>
      <c r="K35" s="9">
        <f>VLOOKUP(_xlfn.CONCAT(November_2024_Transportation_Dataset[[#This Row],[Origin]],November_2024_Transportation_Dataset[[#This Row],[Destination]]),Distances!A:J,10,FALSE)</f>
        <v>12903.346211661379</v>
      </c>
      <c r="L35" t="str">
        <f>IF(November_2024_Transportation_Dataset[[#This Row],[Delivery_Date]]-November_2024_Transportation_Dataset[[#This Row],[Expected_Delivery_Date]]&gt;0,"Delayed", "On-Time")</f>
        <v>On-Time</v>
      </c>
      <c r="M35" t="str">
        <f>IF(November_2024_Transportation_Dataset[[#This Row],[Transportation_Days]]&gt;3,"Ocean","Air")</f>
        <v>Ocean</v>
      </c>
      <c r="N35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35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5" s="9">
        <f>November_2024_Transportation_Dataset[[#This Row],[Fixed_Cost_GBP]]+November_2024_Transportation_Dataset[[#This Row],[Variable_Cost_GBP]]</f>
        <v>4554.2211740814828</v>
      </c>
    </row>
    <row r="36" spans="1:16" x14ac:dyDescent="0.4">
      <c r="A36" t="s">
        <v>44</v>
      </c>
      <c r="B36" t="s">
        <v>574</v>
      </c>
      <c r="C36" s="1">
        <v>45603</v>
      </c>
      <c r="D36" s="1">
        <v>45603</v>
      </c>
      <c r="E36" s="1">
        <v>45613</v>
      </c>
      <c r="F36" s="1">
        <v>45615</v>
      </c>
      <c r="G36" s="13">
        <f>November_2024_Transportation_Dataset[[#This Row],[Delivery_Date]]-November_2024_Transportation_Dataset[[#This Row],[Dispatch_Date]]</f>
        <v>12</v>
      </c>
      <c r="H36" t="s">
        <v>525</v>
      </c>
      <c r="I36" t="s">
        <v>549</v>
      </c>
      <c r="J36" s="9">
        <v>246</v>
      </c>
      <c r="K36" s="9">
        <f>VLOOKUP(_xlfn.CONCAT(November_2024_Transportation_Dataset[[#This Row],[Origin]],November_2024_Transportation_Dataset[[#This Row],[Destination]]),Distances!A:J,10,FALSE)</f>
        <v>5039.1195711771497</v>
      </c>
      <c r="L36" t="str">
        <f>IF(November_2024_Transportation_Dataset[[#This Row],[Delivery_Date]]-November_2024_Transportation_Dataset[[#This Row],[Expected_Delivery_Date]]&gt;0,"Delayed", "On-Time")</f>
        <v>Delayed</v>
      </c>
      <c r="M36" t="str">
        <f>IF(November_2024_Transportation_Dataset[[#This Row],[Transportation_Days]]&gt;6,"Ocean","Air")</f>
        <v>Ocean</v>
      </c>
      <c r="N36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36" s="9">
        <f>November_2024_Transportation_Dataset[[#This Row],[Weight_kg]]*_xlfn.NUMBERVALUE(VLOOKUP(November_2024_Transportation_Dataset[[#This Row],[Transportation_Mode]],'Transportation cost'!A:C,3,FALSE),".")</f>
        <v>12.3</v>
      </c>
      <c r="P36" s="9">
        <f>November_2024_Transportation_Dataset[[#This Row],[Fixed_Cost_GBP]]+November_2024_Transportation_Dataset[[#This Row],[Variable_Cost_GBP]]</f>
        <v>1775.9918499120022</v>
      </c>
    </row>
    <row r="37" spans="1:16" x14ac:dyDescent="0.4">
      <c r="A37" t="s">
        <v>45</v>
      </c>
      <c r="B37" t="s">
        <v>573</v>
      </c>
      <c r="C37" s="1">
        <v>45603</v>
      </c>
      <c r="D37" s="1">
        <v>45603</v>
      </c>
      <c r="E37" s="1">
        <v>45606</v>
      </c>
      <c r="F37" s="1">
        <v>45606</v>
      </c>
      <c r="G37" s="13">
        <f>November_2024_Transportation_Dataset[[#This Row],[Delivery_Date]]-November_2024_Transportation_Dataset[[#This Row],[Dispatch_Date]]</f>
        <v>3</v>
      </c>
      <c r="H37" t="s">
        <v>529</v>
      </c>
      <c r="I37" t="s">
        <v>537</v>
      </c>
      <c r="J37" s="9">
        <v>1429</v>
      </c>
      <c r="K37" s="9">
        <f>VLOOKUP(_xlfn.CONCAT(November_2024_Transportation_Dataset[[#This Row],[Origin]],November_2024_Transportation_Dataset[[#This Row],[Destination]]),Distances!A:J,10,FALSE)</f>
        <v>348.53162391920529</v>
      </c>
      <c r="L37" t="str">
        <f>IF(November_2024_Transportation_Dataset[[#This Row],[Delivery_Date]]-November_2024_Transportation_Dataset[[#This Row],[Expected_Delivery_Date]]&gt;0,"Delayed", "On-Time")</f>
        <v>On-Time</v>
      </c>
      <c r="M37" t="str">
        <f>IF(November_2024_Transportation_Dataset[[#This Row],[Transportation_Days]]&gt;5,"Road","Air")</f>
        <v>Air</v>
      </c>
      <c r="N37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37" s="9">
        <f>November_2024_Transportation_Dataset[[#This Row],[Weight_kg]]*_xlfn.NUMBERVALUE(VLOOKUP(November_2024_Transportation_Dataset[[#This Row],[Transportation_Mode]],'Transportation cost'!A:C,3,FALSE),".")</f>
        <v>428.7</v>
      </c>
      <c r="P37" s="9">
        <f>November_2024_Transportation_Dataset[[#This Row],[Fixed_Cost_GBP]]+November_2024_Transportation_Dataset[[#This Row],[Variable_Cost_GBP]]</f>
        <v>690.09871793940397</v>
      </c>
    </row>
    <row r="38" spans="1:16" x14ac:dyDescent="0.4">
      <c r="A38" t="s">
        <v>46</v>
      </c>
      <c r="B38" t="s">
        <v>572</v>
      </c>
      <c r="C38" s="1">
        <v>45603</v>
      </c>
      <c r="D38" s="1">
        <v>45603</v>
      </c>
      <c r="E38" s="1">
        <v>45621</v>
      </c>
      <c r="F38" s="1">
        <v>45621</v>
      </c>
      <c r="G38" s="13">
        <f>November_2024_Transportation_Dataset[[#This Row],[Delivery_Date]]-November_2024_Transportation_Dataset[[#This Row],[Dispatch_Date]]</f>
        <v>18</v>
      </c>
      <c r="H38" t="s">
        <v>521</v>
      </c>
      <c r="I38" t="s">
        <v>537</v>
      </c>
      <c r="J38" s="9">
        <v>761</v>
      </c>
      <c r="K38" s="9">
        <f>VLOOKUP(_xlfn.CONCAT(November_2024_Transportation_Dataset[[#This Row],[Origin]],November_2024_Transportation_Dataset[[#This Row],[Destination]]),Distances!A:J,10,FALSE)</f>
        <v>8602.6506787577528</v>
      </c>
      <c r="L38" t="str">
        <f>IF(November_2024_Transportation_Dataset[[#This Row],[Delivery_Date]]-November_2024_Transportation_Dataset[[#This Row],[Expected_Delivery_Date]]&gt;0,"Delayed", "On-Time")</f>
        <v>On-Time</v>
      </c>
      <c r="M38" t="str">
        <f>IF(November_2024_Transportation_Dataset[[#This Row],[Transportation_Days]]&gt;5,"Ocean","Air")</f>
        <v>Ocean</v>
      </c>
      <c r="N38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38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8" s="9">
        <f>November_2024_Transportation_Dataset[[#This Row],[Fixed_Cost_GBP]]+November_2024_Transportation_Dataset[[#This Row],[Variable_Cost_GBP]]</f>
        <v>3048.9777375652134</v>
      </c>
    </row>
    <row r="39" spans="1:16" x14ac:dyDescent="0.4">
      <c r="A39" t="s">
        <v>47</v>
      </c>
      <c r="B39" t="s">
        <v>572</v>
      </c>
      <c r="C39" s="1">
        <v>45603</v>
      </c>
      <c r="D39" s="1">
        <v>45603</v>
      </c>
      <c r="E39" s="1">
        <v>45617</v>
      </c>
      <c r="F39" s="1">
        <v>45617</v>
      </c>
      <c r="G39" s="13">
        <f>November_2024_Transportation_Dataset[[#This Row],[Delivery_Date]]-November_2024_Transportation_Dataset[[#This Row],[Dispatch_Date]]</f>
        <v>14</v>
      </c>
      <c r="H39" t="s">
        <v>521</v>
      </c>
      <c r="I39" t="s">
        <v>541</v>
      </c>
      <c r="J39" s="9">
        <v>761</v>
      </c>
      <c r="K39" s="9">
        <f>VLOOKUP(_xlfn.CONCAT(November_2024_Transportation_Dataset[[#This Row],[Origin]],November_2024_Transportation_Dataset[[#This Row],[Destination]]),Distances!A:J,10,FALSE)</f>
        <v>7958.3164062654878</v>
      </c>
      <c r="L39" t="str">
        <f>IF(November_2024_Transportation_Dataset[[#This Row],[Delivery_Date]]-November_2024_Transportation_Dataset[[#This Row],[Expected_Delivery_Date]]&gt;0,"Delayed", "On-Time")</f>
        <v>On-Time</v>
      </c>
      <c r="M39" t="str">
        <f>IF(November_2024_Transportation_Dataset[[#This Row],[Transportation_Days]]&gt;3,"Ocean","Air")</f>
        <v>Ocean</v>
      </c>
      <c r="N39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3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9" s="9">
        <f>November_2024_Transportation_Dataset[[#This Row],[Fixed_Cost_GBP]]+November_2024_Transportation_Dataset[[#This Row],[Variable_Cost_GBP]]</f>
        <v>2823.4607421929209</v>
      </c>
    </row>
    <row r="40" spans="1:16" x14ac:dyDescent="0.4">
      <c r="A40" t="s">
        <v>48</v>
      </c>
      <c r="B40" t="s">
        <v>574</v>
      </c>
      <c r="C40" s="1">
        <v>45603</v>
      </c>
      <c r="D40" s="1">
        <v>45603</v>
      </c>
      <c r="E40" s="1">
        <v>45609</v>
      </c>
      <c r="F40" s="1">
        <v>45609</v>
      </c>
      <c r="G40" s="13">
        <f>November_2024_Transportation_Dataset[[#This Row],[Delivery_Date]]-November_2024_Transportation_Dataset[[#This Row],[Dispatch_Date]]</f>
        <v>6</v>
      </c>
      <c r="H40" t="s">
        <v>525</v>
      </c>
      <c r="I40" t="s">
        <v>549</v>
      </c>
      <c r="J40" s="9">
        <v>246</v>
      </c>
      <c r="K40" s="9">
        <f>VLOOKUP(_xlfn.CONCAT(November_2024_Transportation_Dataset[[#This Row],[Origin]],November_2024_Transportation_Dataset[[#This Row],[Destination]]),Distances!A:J,10,FALSE)</f>
        <v>5039.1195711771497</v>
      </c>
      <c r="L40" t="str">
        <f>IF(November_2024_Transportation_Dataset[[#This Row],[Delivery_Date]]-November_2024_Transportation_Dataset[[#This Row],[Expected_Delivery_Date]]&gt;0,"Delayed", "On-Time")</f>
        <v>On-Time</v>
      </c>
      <c r="M40" t="str">
        <f>IF(November_2024_Transportation_Dataset[[#This Row],[Transportation_Days]]&gt;4,"Ocean","Air")</f>
        <v>Ocean</v>
      </c>
      <c r="N40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40" s="9">
        <f>November_2024_Transportation_Dataset[[#This Row],[Weight_kg]]*_xlfn.NUMBERVALUE(VLOOKUP(November_2024_Transportation_Dataset[[#This Row],[Transportation_Mode]],'Transportation cost'!A:C,3,FALSE),".")</f>
        <v>12.3</v>
      </c>
      <c r="P40" s="9">
        <f>November_2024_Transportation_Dataset[[#This Row],[Fixed_Cost_GBP]]+November_2024_Transportation_Dataset[[#This Row],[Variable_Cost_GBP]]</f>
        <v>1775.9918499120022</v>
      </c>
    </row>
    <row r="41" spans="1:16" x14ac:dyDescent="0.4">
      <c r="A41" t="s">
        <v>49</v>
      </c>
      <c r="B41" t="s">
        <v>575</v>
      </c>
      <c r="C41" s="1">
        <v>45603</v>
      </c>
      <c r="D41" s="1">
        <v>45603</v>
      </c>
      <c r="E41" s="1">
        <v>45614</v>
      </c>
      <c r="F41" s="1">
        <v>45614</v>
      </c>
      <c r="G41" s="13">
        <f>November_2024_Transportation_Dataset[[#This Row],[Delivery_Date]]-November_2024_Transportation_Dataset[[#This Row],[Dispatch_Date]]</f>
        <v>11</v>
      </c>
      <c r="H41" t="s">
        <v>533</v>
      </c>
      <c r="I41" t="s">
        <v>537</v>
      </c>
      <c r="J41" s="9">
        <v>1201</v>
      </c>
      <c r="K41" s="9">
        <f>VLOOKUP(_xlfn.CONCAT(November_2024_Transportation_Dataset[[#This Row],[Origin]],November_2024_Transportation_Dataset[[#This Row],[Destination]]),Distances!A:J,10,FALSE)</f>
        <v>1315.887531545199</v>
      </c>
      <c r="L41" t="str">
        <f>IF(November_2024_Transportation_Dataset[[#This Row],[Delivery_Date]]-November_2024_Transportation_Dataset[[#This Row],[Expected_Delivery_Date]]&gt;0,"Delayed", "On-Time")</f>
        <v>On-Time</v>
      </c>
      <c r="M41" t="str">
        <f>IF(November_2024_Transportation_Dataset[[#This Row],[Transportation_Days]]&gt;5,"Road","Air")</f>
        <v>Road</v>
      </c>
      <c r="N41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41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1" s="9">
        <f>November_2024_Transportation_Dataset[[#This Row],[Fixed_Cost_GBP]]+November_2024_Transportation_Dataset[[#This Row],[Variable_Cost_GBP]]</f>
        <v>778.0437657725995</v>
      </c>
    </row>
    <row r="42" spans="1:16" x14ac:dyDescent="0.4">
      <c r="A42" t="s">
        <v>50</v>
      </c>
      <c r="B42" t="s">
        <v>572</v>
      </c>
      <c r="C42" s="1">
        <v>45598</v>
      </c>
      <c r="D42" s="1">
        <v>45604</v>
      </c>
      <c r="E42" s="1">
        <v>45616</v>
      </c>
      <c r="F42" s="1">
        <v>45619</v>
      </c>
      <c r="G42" s="13">
        <f>November_2024_Transportation_Dataset[[#This Row],[Delivery_Date]]-November_2024_Transportation_Dataset[[#This Row],[Dispatch_Date]]</f>
        <v>15</v>
      </c>
      <c r="H42" t="s">
        <v>521</v>
      </c>
      <c r="I42" t="s">
        <v>549</v>
      </c>
      <c r="J42" s="9">
        <v>761</v>
      </c>
      <c r="K42" s="9">
        <f>VLOOKUP(_xlfn.CONCAT(November_2024_Transportation_Dataset[[#This Row],[Origin]],November_2024_Transportation_Dataset[[#This Row],[Destination]]),Distances!A:J,10,FALSE)</f>
        <v>1924.4592383854399</v>
      </c>
      <c r="L42" t="str">
        <f>IF(November_2024_Transportation_Dataset[[#This Row],[Delivery_Date]]-November_2024_Transportation_Dataset[[#This Row],[Expected_Delivery_Date]]&gt;0,"Delayed", "On-Time")</f>
        <v>Delayed</v>
      </c>
      <c r="M42" t="str">
        <f>IF(November_2024_Transportation_Dataset[[#This Row],[Transportation_Days]]&gt;15,"Ocean", IF(November_2024_Transportation_Dataset[[#This Row],[Transportation_Days]]&gt;5,"Road","Air"))</f>
        <v>Road</v>
      </c>
      <c r="N42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42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42" s="9">
        <f>November_2024_Transportation_Dataset[[#This Row],[Fixed_Cost_GBP]]+November_2024_Transportation_Dataset[[#This Row],[Variable_Cost_GBP]]</f>
        <v>1038.32961919272</v>
      </c>
    </row>
    <row r="43" spans="1:16" x14ac:dyDescent="0.4">
      <c r="A43" t="s">
        <v>51</v>
      </c>
      <c r="B43" t="s">
        <v>575</v>
      </c>
      <c r="C43" s="1">
        <v>45599</v>
      </c>
      <c r="D43" s="1">
        <v>45604</v>
      </c>
      <c r="E43" s="1">
        <v>45613</v>
      </c>
      <c r="F43" s="1">
        <v>45613</v>
      </c>
      <c r="G43" s="13">
        <f>November_2024_Transportation_Dataset[[#This Row],[Delivery_Date]]-November_2024_Transportation_Dataset[[#This Row],[Dispatch_Date]]</f>
        <v>9</v>
      </c>
      <c r="H43" t="s">
        <v>533</v>
      </c>
      <c r="I43" t="s">
        <v>549</v>
      </c>
      <c r="J43" s="9">
        <v>1201</v>
      </c>
      <c r="K43" s="9">
        <f>VLOOKUP(_xlfn.CONCAT(November_2024_Transportation_Dataset[[#This Row],[Origin]],November_2024_Transportation_Dataset[[#This Row],[Destination]]),Distances!A:J,10,FALSE)</f>
        <v>7781.5146826897226</v>
      </c>
      <c r="L43" t="str">
        <f>IF(November_2024_Transportation_Dataset[[#This Row],[Delivery_Date]]-November_2024_Transportation_Dataset[[#This Row],[Expected_Delivery_Date]]&gt;0,"Delayed", "On-Time")</f>
        <v>On-Time</v>
      </c>
      <c r="M43" t="str">
        <f>IF(November_2024_Transportation_Dataset[[#This Row],[Transportation_Days]]&gt;10,"Ocean", "Air")</f>
        <v>Air</v>
      </c>
      <c r="N43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43" s="9">
        <f>November_2024_Transportation_Dataset[[#This Row],[Weight_kg]]*_xlfn.NUMBERVALUE(VLOOKUP(November_2024_Transportation_Dataset[[#This Row],[Transportation_Mode]],'Transportation cost'!A:C,3,FALSE),".")</f>
        <v>360.3</v>
      </c>
      <c r="P43" s="9">
        <f>November_2024_Transportation_Dataset[[#This Row],[Fixed_Cost_GBP]]+November_2024_Transportation_Dataset[[#This Row],[Variable_Cost_GBP]]</f>
        <v>6196.4360120172923</v>
      </c>
    </row>
    <row r="44" spans="1:16" x14ac:dyDescent="0.4">
      <c r="A44" t="s">
        <v>52</v>
      </c>
      <c r="B44" t="s">
        <v>573</v>
      </c>
      <c r="C44" s="1">
        <v>45600</v>
      </c>
      <c r="D44" s="1">
        <v>45604</v>
      </c>
      <c r="E44" s="1">
        <v>45614</v>
      </c>
      <c r="F44" s="1">
        <v>45614</v>
      </c>
      <c r="G44" s="13">
        <f>November_2024_Transportation_Dataset[[#This Row],[Delivery_Date]]-November_2024_Transportation_Dataset[[#This Row],[Dispatch_Date]]</f>
        <v>10</v>
      </c>
      <c r="H44" t="s">
        <v>529</v>
      </c>
      <c r="I44" t="s">
        <v>537</v>
      </c>
      <c r="J44" s="9">
        <v>1429</v>
      </c>
      <c r="K44" s="9">
        <f>VLOOKUP(_xlfn.CONCAT(November_2024_Transportation_Dataset[[#This Row],[Origin]],November_2024_Transportation_Dataset[[#This Row],[Destination]]),Distances!A:J,10,FALSE)</f>
        <v>348.53162391920529</v>
      </c>
      <c r="L44" t="str">
        <f>IF(November_2024_Transportation_Dataset[[#This Row],[Delivery_Date]]-November_2024_Transportation_Dataset[[#This Row],[Expected_Delivery_Date]]&gt;0,"Delayed", "On-Time")</f>
        <v>On-Time</v>
      </c>
      <c r="M44" t="str">
        <f>IF(November_2024_Transportation_Dataset[[#This Row],[Transportation_Days]]&gt;5,"Road","Air")</f>
        <v>Road</v>
      </c>
      <c r="N44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44" s="9">
        <f>November_2024_Transportation_Dataset[[#This Row],[Weight_kg]]*_xlfn.NUMBERVALUE(VLOOKUP(November_2024_Transportation_Dataset[[#This Row],[Transportation_Mode]],'Transportation cost'!A:C,3,FALSE),".")</f>
        <v>142.9</v>
      </c>
      <c r="P44" s="9">
        <f>November_2024_Transportation_Dataset[[#This Row],[Fixed_Cost_GBP]]+November_2024_Transportation_Dataset[[#This Row],[Variable_Cost_GBP]]</f>
        <v>317.16581195960265</v>
      </c>
    </row>
    <row r="45" spans="1:16" x14ac:dyDescent="0.4">
      <c r="A45" t="s">
        <v>53</v>
      </c>
      <c r="B45" t="s">
        <v>574</v>
      </c>
      <c r="C45" s="1">
        <v>45600</v>
      </c>
      <c r="D45" s="1">
        <v>45604</v>
      </c>
      <c r="E45" s="1">
        <v>45610</v>
      </c>
      <c r="F45" s="1">
        <v>45610</v>
      </c>
      <c r="G45" s="13">
        <f>November_2024_Transportation_Dataset[[#This Row],[Delivery_Date]]-November_2024_Transportation_Dataset[[#This Row],[Dispatch_Date]]</f>
        <v>6</v>
      </c>
      <c r="H45" t="s">
        <v>525</v>
      </c>
      <c r="I45" t="s">
        <v>549</v>
      </c>
      <c r="J45" s="9">
        <v>246</v>
      </c>
      <c r="K45" s="9">
        <f>VLOOKUP(_xlfn.CONCAT(November_2024_Transportation_Dataset[[#This Row],[Origin]],November_2024_Transportation_Dataset[[#This Row],[Destination]]),Distances!A:J,10,FALSE)</f>
        <v>5039.1195711771497</v>
      </c>
      <c r="L45" t="str">
        <f>IF(November_2024_Transportation_Dataset[[#This Row],[Delivery_Date]]-November_2024_Transportation_Dataset[[#This Row],[Expected_Delivery_Date]]&gt;0,"Delayed", "On-Time")</f>
        <v>On-Time</v>
      </c>
      <c r="M45" t="str">
        <f>IF(November_2024_Transportation_Dataset[[#This Row],[Transportation_Days]]&gt;4,"Ocean","Air")</f>
        <v>Ocean</v>
      </c>
      <c r="N45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45" s="9">
        <f>November_2024_Transportation_Dataset[[#This Row],[Weight_kg]]*_xlfn.NUMBERVALUE(VLOOKUP(November_2024_Transportation_Dataset[[#This Row],[Transportation_Mode]],'Transportation cost'!A:C,3,FALSE),".")</f>
        <v>12.3</v>
      </c>
      <c r="P45" s="9">
        <f>November_2024_Transportation_Dataset[[#This Row],[Fixed_Cost_GBP]]+November_2024_Transportation_Dataset[[#This Row],[Variable_Cost_GBP]]</f>
        <v>1775.9918499120022</v>
      </c>
    </row>
    <row r="46" spans="1:16" x14ac:dyDescent="0.4">
      <c r="A46" t="s">
        <v>54</v>
      </c>
      <c r="B46" t="s">
        <v>573</v>
      </c>
      <c r="C46" s="1">
        <v>45601</v>
      </c>
      <c r="D46" s="1">
        <v>45604</v>
      </c>
      <c r="E46" s="1">
        <v>45609</v>
      </c>
      <c r="F46" s="1">
        <v>45611</v>
      </c>
      <c r="G46" s="13">
        <f>November_2024_Transportation_Dataset[[#This Row],[Delivery_Date]]-November_2024_Transportation_Dataset[[#This Row],[Dispatch_Date]]</f>
        <v>7</v>
      </c>
      <c r="H46" t="s">
        <v>529</v>
      </c>
      <c r="I46" t="s">
        <v>541</v>
      </c>
      <c r="J46" s="9">
        <v>1429</v>
      </c>
      <c r="K46" s="9">
        <f>VLOOKUP(_xlfn.CONCAT(November_2024_Transportation_Dataset[[#This Row],[Origin]],November_2024_Transportation_Dataset[[#This Row],[Destination]]),Distances!A:J,10,FALSE)</f>
        <v>953.41422508391327</v>
      </c>
      <c r="L46" t="str">
        <f>IF(November_2024_Transportation_Dataset[[#This Row],[Delivery_Date]]-November_2024_Transportation_Dataset[[#This Row],[Expected_Delivery_Date]]&gt;0,"Delayed", "On-Time")</f>
        <v>Delayed</v>
      </c>
      <c r="M46" t="str">
        <f>IF(November_2024_Transportation_Dataset[[#This Row],[Transportation_Days]]&gt;5,"Road","Air")</f>
        <v>Road</v>
      </c>
      <c r="N46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46" s="9">
        <f>November_2024_Transportation_Dataset[[#This Row],[Weight_kg]]*_xlfn.NUMBERVALUE(VLOOKUP(November_2024_Transportation_Dataset[[#This Row],[Transportation_Mode]],'Transportation cost'!A:C,3,FALSE),".")</f>
        <v>142.9</v>
      </c>
      <c r="P46" s="9">
        <f>November_2024_Transportation_Dataset[[#This Row],[Fixed_Cost_GBP]]+November_2024_Transportation_Dataset[[#This Row],[Variable_Cost_GBP]]</f>
        <v>619.60711254195667</v>
      </c>
    </row>
    <row r="47" spans="1:16" x14ac:dyDescent="0.4">
      <c r="A47" t="s">
        <v>55</v>
      </c>
      <c r="B47" t="s">
        <v>572</v>
      </c>
      <c r="C47" s="1">
        <v>45601</v>
      </c>
      <c r="D47" s="1">
        <v>45603</v>
      </c>
      <c r="E47" s="1">
        <v>45610</v>
      </c>
      <c r="F47" s="1">
        <v>45610</v>
      </c>
      <c r="G47" s="13">
        <f>November_2024_Transportation_Dataset[[#This Row],[Delivery_Date]]-November_2024_Transportation_Dataset[[#This Row],[Dispatch_Date]]</f>
        <v>7</v>
      </c>
      <c r="H47" t="s">
        <v>521</v>
      </c>
      <c r="I47" t="s">
        <v>545</v>
      </c>
      <c r="J47" s="9">
        <v>761</v>
      </c>
      <c r="K47" s="9">
        <f>VLOOKUP(_xlfn.CONCAT(November_2024_Transportation_Dataset[[#This Row],[Origin]],November_2024_Transportation_Dataset[[#This Row],[Destination]]),Distances!A:J,10,FALSE)</f>
        <v>12903.346211661379</v>
      </c>
      <c r="L47" t="str">
        <f>IF(November_2024_Transportation_Dataset[[#This Row],[Delivery_Date]]-November_2024_Transportation_Dataset[[#This Row],[Expected_Delivery_Date]]&gt;0,"Delayed", "On-Time")</f>
        <v>On-Time</v>
      </c>
      <c r="M47" t="str">
        <f>IF(November_2024_Transportation_Dataset[[#This Row],[Transportation_Days]]&gt;3,"Ocean","Air")</f>
        <v>Ocean</v>
      </c>
      <c r="N47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4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7" s="9">
        <f>November_2024_Transportation_Dataset[[#This Row],[Fixed_Cost_GBP]]+November_2024_Transportation_Dataset[[#This Row],[Variable_Cost_GBP]]</f>
        <v>4554.2211740814828</v>
      </c>
    </row>
    <row r="48" spans="1:16" x14ac:dyDescent="0.4">
      <c r="A48" t="s">
        <v>56</v>
      </c>
      <c r="B48" t="s">
        <v>573</v>
      </c>
      <c r="C48" s="1">
        <v>45601</v>
      </c>
      <c r="D48" s="1">
        <v>45604</v>
      </c>
      <c r="E48" s="1">
        <v>45610</v>
      </c>
      <c r="F48" s="1">
        <v>45610</v>
      </c>
      <c r="G48" s="13">
        <f>November_2024_Transportation_Dataset[[#This Row],[Delivery_Date]]-November_2024_Transportation_Dataset[[#This Row],[Dispatch_Date]]</f>
        <v>6</v>
      </c>
      <c r="H48" t="s">
        <v>529</v>
      </c>
      <c r="I48" t="s">
        <v>549</v>
      </c>
      <c r="J48" s="9">
        <v>1429</v>
      </c>
      <c r="K48" s="9">
        <f>VLOOKUP(_xlfn.CONCAT(November_2024_Transportation_Dataset[[#This Row],[Origin]],November_2024_Transportation_Dataset[[#This Row],[Destination]]),Distances!A:J,10,FALSE)</f>
        <v>9118.7982664997817</v>
      </c>
      <c r="L48" t="str">
        <f>IF(November_2024_Transportation_Dataset[[#This Row],[Delivery_Date]]-November_2024_Transportation_Dataset[[#This Row],[Expected_Delivery_Date]]&gt;0,"Delayed", "On-Time")</f>
        <v>On-Time</v>
      </c>
      <c r="M48" t="str">
        <f>IF(November_2024_Transportation_Dataset[[#This Row],[Transportation_Days]]&gt;5,"Ocean","Air")</f>
        <v>Ocean</v>
      </c>
      <c r="N48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48" s="9">
        <f>November_2024_Transportation_Dataset[[#This Row],[Weight_kg]]*_xlfn.NUMBERVALUE(VLOOKUP(November_2024_Transportation_Dataset[[#This Row],[Transportation_Mode]],'Transportation cost'!A:C,3,FALSE),".")</f>
        <v>71.45</v>
      </c>
      <c r="P48" s="9">
        <f>November_2024_Transportation_Dataset[[#This Row],[Fixed_Cost_GBP]]+November_2024_Transportation_Dataset[[#This Row],[Variable_Cost_GBP]]</f>
        <v>3263.0293932749232</v>
      </c>
    </row>
    <row r="49" spans="1:16" x14ac:dyDescent="0.4">
      <c r="A49" t="s">
        <v>57</v>
      </c>
      <c r="B49" t="s">
        <v>573</v>
      </c>
      <c r="C49" s="1">
        <v>45604</v>
      </c>
      <c r="D49" s="1">
        <v>45604</v>
      </c>
      <c r="E49" s="1">
        <v>45623</v>
      </c>
      <c r="F49" s="1">
        <v>45626</v>
      </c>
      <c r="G49" s="13">
        <f>November_2024_Transportation_Dataset[[#This Row],[Delivery_Date]]-November_2024_Transportation_Dataset[[#This Row],[Dispatch_Date]]</f>
        <v>22</v>
      </c>
      <c r="H49" t="s">
        <v>529</v>
      </c>
      <c r="I49" t="s">
        <v>549</v>
      </c>
      <c r="J49" s="9">
        <v>1429</v>
      </c>
      <c r="K49" s="9">
        <f>VLOOKUP(_xlfn.CONCAT(November_2024_Transportation_Dataset[[#This Row],[Origin]],November_2024_Transportation_Dataset[[#This Row],[Destination]]),Distances!A:J,10,FALSE)</f>
        <v>9118.7982664997817</v>
      </c>
      <c r="L49" t="str">
        <f>IF(November_2024_Transportation_Dataset[[#This Row],[Delivery_Date]]-November_2024_Transportation_Dataset[[#This Row],[Expected_Delivery_Date]]&gt;0,"Delayed", "On-Time")</f>
        <v>Delayed</v>
      </c>
      <c r="M49" t="str">
        <f>IF(November_2024_Transportation_Dataset[[#This Row],[Transportation_Days]]&gt;5,"Ocean","Air")</f>
        <v>Ocean</v>
      </c>
      <c r="N49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49" s="9">
        <f>November_2024_Transportation_Dataset[[#This Row],[Weight_kg]]*_xlfn.NUMBERVALUE(VLOOKUP(November_2024_Transportation_Dataset[[#This Row],[Transportation_Mode]],'Transportation cost'!A:C,3,FALSE),".")</f>
        <v>71.45</v>
      </c>
      <c r="P49" s="9">
        <f>November_2024_Transportation_Dataset[[#This Row],[Fixed_Cost_GBP]]+November_2024_Transportation_Dataset[[#This Row],[Variable_Cost_GBP]]</f>
        <v>3263.0293932749232</v>
      </c>
    </row>
    <row r="50" spans="1:16" x14ac:dyDescent="0.4">
      <c r="A50" t="s">
        <v>58</v>
      </c>
      <c r="B50" t="s">
        <v>575</v>
      </c>
      <c r="C50" s="1">
        <v>45604</v>
      </c>
      <c r="D50" s="1">
        <v>45604</v>
      </c>
      <c r="E50" s="1">
        <v>45615</v>
      </c>
      <c r="F50" s="1">
        <v>45617</v>
      </c>
      <c r="G50" s="13">
        <f>November_2024_Transportation_Dataset[[#This Row],[Delivery_Date]]-November_2024_Transportation_Dataset[[#This Row],[Dispatch_Date]]</f>
        <v>13</v>
      </c>
      <c r="H50" t="s">
        <v>533</v>
      </c>
      <c r="I50" t="s">
        <v>545</v>
      </c>
      <c r="J50" s="9">
        <v>1201</v>
      </c>
      <c r="K50" s="9">
        <f>VLOOKUP(_xlfn.CONCAT(November_2024_Transportation_Dataset[[#This Row],[Origin]],November_2024_Transportation_Dataset[[#This Row],[Destination]]),Distances!A:J,10,FALSE)</f>
        <v>6899.7528713841984</v>
      </c>
      <c r="L50" t="str">
        <f>IF(November_2024_Transportation_Dataset[[#This Row],[Delivery_Date]]-November_2024_Transportation_Dataset[[#This Row],[Expected_Delivery_Date]]&gt;0,"Delayed", "On-Time")</f>
        <v>Delayed</v>
      </c>
      <c r="M50" t="str">
        <f>IF(November_2024_Transportation_Dataset[[#This Row],[Transportation_Days]]&gt;10,"Ocean", "Air")</f>
        <v>Ocean</v>
      </c>
      <c r="N50" s="9">
        <f>November_2024_Transportation_Dataset[[#This Row],[Distance_km]]*_xlfn.NUMBERVALUE(VLOOKUP(November_2024_Transportation_Dataset[[#This Row],[Transportation_Mode]],'Transportation cost'!A:B,2,FALSE),".")</f>
        <v>2414.9135049844695</v>
      </c>
      <c r="O50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50" s="9">
        <f>November_2024_Transportation_Dataset[[#This Row],[Fixed_Cost_GBP]]+November_2024_Transportation_Dataset[[#This Row],[Variable_Cost_GBP]]</f>
        <v>2474.9635049844696</v>
      </c>
    </row>
    <row r="51" spans="1:16" x14ac:dyDescent="0.4">
      <c r="A51" t="s">
        <v>59</v>
      </c>
      <c r="B51" t="s">
        <v>574</v>
      </c>
      <c r="C51" s="1">
        <v>45599</v>
      </c>
      <c r="D51" s="1">
        <v>45605</v>
      </c>
      <c r="E51" s="1">
        <v>45615</v>
      </c>
      <c r="F51" s="1">
        <v>45615</v>
      </c>
      <c r="G51" s="13">
        <f>November_2024_Transportation_Dataset[[#This Row],[Delivery_Date]]-November_2024_Transportation_Dataset[[#This Row],[Dispatch_Date]]</f>
        <v>10</v>
      </c>
      <c r="H51" t="s">
        <v>525</v>
      </c>
      <c r="I51" t="s">
        <v>549</v>
      </c>
      <c r="J51" s="9">
        <v>246</v>
      </c>
      <c r="K51" s="9">
        <f>VLOOKUP(_xlfn.CONCAT(November_2024_Transportation_Dataset[[#This Row],[Origin]],November_2024_Transportation_Dataset[[#This Row],[Destination]]),Distances!A:J,10,FALSE)</f>
        <v>5039.1195711771497</v>
      </c>
      <c r="L51" t="str">
        <f>IF(November_2024_Transportation_Dataset[[#This Row],[Delivery_Date]]-November_2024_Transportation_Dataset[[#This Row],[Expected_Delivery_Date]]&gt;0,"Delayed", "On-Time")</f>
        <v>On-Time</v>
      </c>
      <c r="M51" t="str">
        <f>IF(November_2024_Transportation_Dataset[[#This Row],[Transportation_Days]]&gt;4,"Ocean","Air")</f>
        <v>Ocean</v>
      </c>
      <c r="N51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51" s="9">
        <f>November_2024_Transportation_Dataset[[#This Row],[Weight_kg]]*_xlfn.NUMBERVALUE(VLOOKUP(November_2024_Transportation_Dataset[[#This Row],[Transportation_Mode]],'Transportation cost'!A:C,3,FALSE),".")</f>
        <v>12.3</v>
      </c>
      <c r="P51" s="9">
        <f>November_2024_Transportation_Dataset[[#This Row],[Fixed_Cost_GBP]]+November_2024_Transportation_Dataset[[#This Row],[Variable_Cost_GBP]]</f>
        <v>1775.9918499120022</v>
      </c>
    </row>
    <row r="52" spans="1:16" x14ac:dyDescent="0.4">
      <c r="A52" t="s">
        <v>60</v>
      </c>
      <c r="B52" t="s">
        <v>573</v>
      </c>
      <c r="C52" s="1">
        <v>45600</v>
      </c>
      <c r="D52" s="1">
        <v>45605</v>
      </c>
      <c r="E52" s="1">
        <v>45608</v>
      </c>
      <c r="F52" s="1">
        <v>45608</v>
      </c>
      <c r="G52" s="13">
        <f>November_2024_Transportation_Dataset[[#This Row],[Delivery_Date]]-November_2024_Transportation_Dataset[[#This Row],[Dispatch_Date]]</f>
        <v>3</v>
      </c>
      <c r="H52" t="s">
        <v>529</v>
      </c>
      <c r="I52" t="s">
        <v>545</v>
      </c>
      <c r="J52" s="9">
        <v>1429</v>
      </c>
      <c r="K52" s="9">
        <f>VLOOKUP(_xlfn.CONCAT(November_2024_Transportation_Dataset[[#This Row],[Origin]],November_2024_Transportation_Dataset[[#This Row],[Destination]]),Distances!A:J,10,FALSE)</f>
        <v>7308.8717301846928</v>
      </c>
      <c r="L52" t="str">
        <f>IF(November_2024_Transportation_Dataset[[#This Row],[Delivery_Date]]-November_2024_Transportation_Dataset[[#This Row],[Expected_Delivery_Date]]&gt;0,"Delayed", "On-Time")</f>
        <v>On-Time</v>
      </c>
      <c r="M52" t="str">
        <f>IF(November_2024_Transportation_Dataset[[#This Row],[Transportation_Days]]&gt;5,"Ocean","Air")</f>
        <v>Air</v>
      </c>
      <c r="N52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52" s="9">
        <f>November_2024_Transportation_Dataset[[#This Row],[Weight_kg]]*_xlfn.NUMBERVALUE(VLOOKUP(November_2024_Transportation_Dataset[[#This Row],[Transportation_Mode]],'Transportation cost'!A:C,3,FALSE),".")</f>
        <v>428.7</v>
      </c>
      <c r="P52" s="9">
        <f>November_2024_Transportation_Dataset[[#This Row],[Fixed_Cost_GBP]]+November_2024_Transportation_Dataset[[#This Row],[Variable_Cost_GBP]]</f>
        <v>5910.3537976385196</v>
      </c>
    </row>
    <row r="53" spans="1:16" x14ac:dyDescent="0.4">
      <c r="A53" t="s">
        <v>61</v>
      </c>
      <c r="B53" t="s">
        <v>575</v>
      </c>
      <c r="C53" s="1">
        <v>45601</v>
      </c>
      <c r="D53" s="1">
        <v>45605</v>
      </c>
      <c r="E53" s="1">
        <v>45605</v>
      </c>
      <c r="F53" s="1">
        <v>45605</v>
      </c>
      <c r="G53" s="13">
        <f>November_2024_Transportation_Dataset[[#This Row],[Delivery_Date]]-November_2024_Transportation_Dataset[[#This Row],[Dispatch_Date]]</f>
        <v>0</v>
      </c>
      <c r="H53" t="s">
        <v>533</v>
      </c>
      <c r="I53" t="s">
        <v>549</v>
      </c>
      <c r="J53" s="9">
        <v>1201</v>
      </c>
      <c r="K53" s="9">
        <f>VLOOKUP(_xlfn.CONCAT(November_2024_Transportation_Dataset[[#This Row],[Origin]],November_2024_Transportation_Dataset[[#This Row],[Destination]]),Distances!A:J,10,FALSE)</f>
        <v>7781.5146826897226</v>
      </c>
      <c r="L53" t="str">
        <f>IF(November_2024_Transportation_Dataset[[#This Row],[Delivery_Date]]-November_2024_Transportation_Dataset[[#This Row],[Expected_Delivery_Date]]&gt;0,"Delayed", "On-Time")</f>
        <v>On-Time</v>
      </c>
      <c r="M53" t="str">
        <f>IF(November_2024_Transportation_Dataset[[#This Row],[Transportation_Days]]&gt;10,"Ocean", "Air")</f>
        <v>Air</v>
      </c>
      <c r="N53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53" s="9">
        <f>November_2024_Transportation_Dataset[[#This Row],[Weight_kg]]*_xlfn.NUMBERVALUE(VLOOKUP(November_2024_Transportation_Dataset[[#This Row],[Transportation_Mode]],'Transportation cost'!A:C,3,FALSE),".")</f>
        <v>360.3</v>
      </c>
      <c r="P53" s="9">
        <f>November_2024_Transportation_Dataset[[#This Row],[Fixed_Cost_GBP]]+November_2024_Transportation_Dataset[[#This Row],[Variable_Cost_GBP]]</f>
        <v>6196.4360120172923</v>
      </c>
    </row>
    <row r="54" spans="1:16" x14ac:dyDescent="0.4">
      <c r="A54" t="s">
        <v>62</v>
      </c>
      <c r="B54" t="s">
        <v>573</v>
      </c>
      <c r="C54" s="1">
        <v>45605</v>
      </c>
      <c r="D54" s="1">
        <v>45605</v>
      </c>
      <c r="E54" s="1">
        <v>45614</v>
      </c>
      <c r="F54" s="1">
        <v>45614</v>
      </c>
      <c r="G54" s="13">
        <f>November_2024_Transportation_Dataset[[#This Row],[Delivery_Date]]-November_2024_Transportation_Dataset[[#This Row],[Dispatch_Date]]</f>
        <v>9</v>
      </c>
      <c r="H54" t="s">
        <v>529</v>
      </c>
      <c r="I54" t="s">
        <v>545</v>
      </c>
      <c r="J54" s="9">
        <v>1429</v>
      </c>
      <c r="K54" s="9">
        <f>VLOOKUP(_xlfn.CONCAT(November_2024_Transportation_Dataset[[#This Row],[Origin]],November_2024_Transportation_Dataset[[#This Row],[Destination]]),Distances!A:J,10,FALSE)</f>
        <v>7308.8717301846928</v>
      </c>
      <c r="L54" t="str">
        <f>IF(November_2024_Transportation_Dataset[[#This Row],[Delivery_Date]]-November_2024_Transportation_Dataset[[#This Row],[Expected_Delivery_Date]]&gt;0,"Delayed", "On-Time")</f>
        <v>On-Time</v>
      </c>
      <c r="M54" t="str">
        <f>IF(November_2024_Transportation_Dataset[[#This Row],[Transportation_Days]]&gt;5,"Ocean","Air")</f>
        <v>Ocean</v>
      </c>
      <c r="N54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54" s="9">
        <f>November_2024_Transportation_Dataset[[#This Row],[Weight_kg]]*_xlfn.NUMBERVALUE(VLOOKUP(November_2024_Transportation_Dataset[[#This Row],[Transportation_Mode]],'Transportation cost'!A:C,3,FALSE),".")</f>
        <v>71.45</v>
      </c>
      <c r="P54" s="9">
        <f>November_2024_Transportation_Dataset[[#This Row],[Fixed_Cost_GBP]]+November_2024_Transportation_Dataset[[#This Row],[Variable_Cost_GBP]]</f>
        <v>2629.555105564642</v>
      </c>
    </row>
    <row r="55" spans="1:16" x14ac:dyDescent="0.4">
      <c r="A55" t="s">
        <v>63</v>
      </c>
      <c r="B55" t="s">
        <v>575</v>
      </c>
      <c r="C55" s="1">
        <v>45605</v>
      </c>
      <c r="D55" s="1">
        <v>45605</v>
      </c>
      <c r="E55" s="1">
        <v>45614</v>
      </c>
      <c r="F55" s="1">
        <v>45616</v>
      </c>
      <c r="G55" s="13">
        <f>November_2024_Transportation_Dataset[[#This Row],[Delivery_Date]]-November_2024_Transportation_Dataset[[#This Row],[Dispatch_Date]]</f>
        <v>11</v>
      </c>
      <c r="H55" t="s">
        <v>533</v>
      </c>
      <c r="I55" t="s">
        <v>541</v>
      </c>
      <c r="J55" s="9">
        <v>1201</v>
      </c>
      <c r="K55" s="9">
        <f>VLOOKUP(_xlfn.CONCAT(November_2024_Transportation_Dataset[[#This Row],[Origin]],November_2024_Transportation_Dataset[[#This Row],[Destination]]),Distances!A:J,10,FALSE)</f>
        <v>1038.2726851818879</v>
      </c>
      <c r="L55" t="str">
        <f>IF(November_2024_Transportation_Dataset[[#This Row],[Delivery_Date]]-November_2024_Transportation_Dataset[[#This Row],[Expected_Delivery_Date]]&gt;0,"Delayed", "On-Time")</f>
        <v>Delayed</v>
      </c>
      <c r="M55" t="str">
        <f>IF(November_2024_Transportation_Dataset[[#This Row],[Transportation_Days]]&gt;5,"Road","Air")</f>
        <v>Road</v>
      </c>
      <c r="N55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55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55" s="9">
        <f>November_2024_Transportation_Dataset[[#This Row],[Fixed_Cost_GBP]]+November_2024_Transportation_Dataset[[#This Row],[Variable_Cost_GBP]]</f>
        <v>639.23634259094399</v>
      </c>
    </row>
    <row r="56" spans="1:16" x14ac:dyDescent="0.4">
      <c r="A56" t="s">
        <v>64</v>
      </c>
      <c r="B56" t="s">
        <v>573</v>
      </c>
      <c r="C56" s="1">
        <v>45605</v>
      </c>
      <c r="D56" s="1">
        <v>45605</v>
      </c>
      <c r="E56" s="1">
        <v>45609</v>
      </c>
      <c r="F56" s="1">
        <v>45614</v>
      </c>
      <c r="G56" s="13">
        <f>November_2024_Transportation_Dataset[[#This Row],[Delivery_Date]]-November_2024_Transportation_Dataset[[#This Row],[Dispatch_Date]]</f>
        <v>9</v>
      </c>
      <c r="H56" t="s">
        <v>529</v>
      </c>
      <c r="I56" t="s">
        <v>541</v>
      </c>
      <c r="J56" s="9">
        <v>1429</v>
      </c>
      <c r="K56" s="9">
        <f>VLOOKUP(_xlfn.CONCAT(November_2024_Transportation_Dataset[[#This Row],[Origin]],November_2024_Transportation_Dataset[[#This Row],[Destination]]),Distances!A:J,10,FALSE)</f>
        <v>953.41422508391327</v>
      </c>
      <c r="L56" t="str">
        <f>IF(November_2024_Transportation_Dataset[[#This Row],[Delivery_Date]]-November_2024_Transportation_Dataset[[#This Row],[Expected_Delivery_Date]]&gt;0,"Delayed", "On-Time")</f>
        <v>Delayed</v>
      </c>
      <c r="M56" t="str">
        <f>IF(November_2024_Transportation_Dataset[[#This Row],[Transportation_Days]]&gt;5,"Road","Air")</f>
        <v>Road</v>
      </c>
      <c r="N56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56" s="9">
        <f>November_2024_Transportation_Dataset[[#This Row],[Weight_kg]]*_xlfn.NUMBERVALUE(VLOOKUP(November_2024_Transportation_Dataset[[#This Row],[Transportation_Mode]],'Transportation cost'!A:C,3,FALSE),".")</f>
        <v>142.9</v>
      </c>
      <c r="P56" s="9">
        <f>November_2024_Transportation_Dataset[[#This Row],[Fixed_Cost_GBP]]+November_2024_Transportation_Dataset[[#This Row],[Variable_Cost_GBP]]</f>
        <v>619.60711254195667</v>
      </c>
    </row>
    <row r="57" spans="1:16" x14ac:dyDescent="0.4">
      <c r="A57" t="s">
        <v>65</v>
      </c>
      <c r="B57" t="s">
        <v>575</v>
      </c>
      <c r="C57" s="1">
        <v>45605</v>
      </c>
      <c r="D57" s="1">
        <v>45605</v>
      </c>
      <c r="E57" s="1">
        <v>45617</v>
      </c>
      <c r="F57" s="1">
        <v>45617</v>
      </c>
      <c r="G57" s="13">
        <f>November_2024_Transportation_Dataset[[#This Row],[Delivery_Date]]-November_2024_Transportation_Dataset[[#This Row],[Dispatch_Date]]</f>
        <v>12</v>
      </c>
      <c r="H57" t="s">
        <v>533</v>
      </c>
      <c r="I57" t="s">
        <v>549</v>
      </c>
      <c r="J57" s="9">
        <v>1201</v>
      </c>
      <c r="K57" s="9">
        <f>VLOOKUP(_xlfn.CONCAT(November_2024_Transportation_Dataset[[#This Row],[Origin]],November_2024_Transportation_Dataset[[#This Row],[Destination]]),Distances!A:J,10,FALSE)</f>
        <v>7781.5146826897226</v>
      </c>
      <c r="L57" t="str">
        <f>IF(November_2024_Transportation_Dataset[[#This Row],[Delivery_Date]]-November_2024_Transportation_Dataset[[#This Row],[Expected_Delivery_Date]]&gt;0,"Delayed", "On-Time")</f>
        <v>On-Time</v>
      </c>
      <c r="M57" t="str">
        <f>IF(November_2024_Transportation_Dataset[[#This Row],[Transportation_Days]]&gt;10,"Ocean", "Air")</f>
        <v>Ocean</v>
      </c>
      <c r="N57" s="9">
        <f>November_2024_Transportation_Dataset[[#This Row],[Distance_km]]*_xlfn.NUMBERVALUE(VLOOKUP(November_2024_Transportation_Dataset[[#This Row],[Transportation_Mode]],'Transportation cost'!A:B,2,FALSE),".")</f>
        <v>2723.5301389414026</v>
      </c>
      <c r="O57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57" s="9">
        <f>November_2024_Transportation_Dataset[[#This Row],[Fixed_Cost_GBP]]+November_2024_Transportation_Dataset[[#This Row],[Variable_Cost_GBP]]</f>
        <v>2783.5801389414028</v>
      </c>
    </row>
    <row r="58" spans="1:16" x14ac:dyDescent="0.4">
      <c r="A58" t="s">
        <v>66</v>
      </c>
      <c r="B58" t="s">
        <v>572</v>
      </c>
      <c r="C58" s="1">
        <v>45605</v>
      </c>
      <c r="D58" s="1">
        <v>45605</v>
      </c>
      <c r="E58" s="1">
        <v>45611</v>
      </c>
      <c r="F58" s="1">
        <v>45611</v>
      </c>
      <c r="G58" s="13">
        <f>November_2024_Transportation_Dataset[[#This Row],[Delivery_Date]]-November_2024_Transportation_Dataset[[#This Row],[Dispatch_Date]]</f>
        <v>6</v>
      </c>
      <c r="H58" t="s">
        <v>521</v>
      </c>
      <c r="I58" t="s">
        <v>549</v>
      </c>
      <c r="J58" s="9">
        <v>761</v>
      </c>
      <c r="K58" s="9">
        <f>VLOOKUP(_xlfn.CONCAT(November_2024_Transportation_Dataset[[#This Row],[Origin]],November_2024_Transportation_Dataset[[#This Row],[Destination]]),Distances!A:J,10,FALSE)</f>
        <v>1924.4592383854399</v>
      </c>
      <c r="L58" t="str">
        <f>IF(November_2024_Transportation_Dataset[[#This Row],[Delivery_Date]]-November_2024_Transportation_Dataset[[#This Row],[Expected_Delivery_Date]]&gt;0,"Delayed", "On-Time")</f>
        <v>On-Time</v>
      </c>
      <c r="M58" t="str">
        <f>IF(November_2024_Transportation_Dataset[[#This Row],[Transportation_Days]]&gt;15,"Ocean", IF(November_2024_Transportation_Dataset[[#This Row],[Transportation_Days]]&gt;5,"Road","Air"))</f>
        <v>Road</v>
      </c>
      <c r="N58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58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58" s="9">
        <f>November_2024_Transportation_Dataset[[#This Row],[Fixed_Cost_GBP]]+November_2024_Transportation_Dataset[[#This Row],[Variable_Cost_GBP]]</f>
        <v>1038.32961919272</v>
      </c>
    </row>
    <row r="59" spans="1:16" x14ac:dyDescent="0.4">
      <c r="A59" t="s">
        <v>67</v>
      </c>
      <c r="B59" t="s">
        <v>572</v>
      </c>
      <c r="C59" s="1">
        <v>45605</v>
      </c>
      <c r="D59" s="1">
        <v>45605</v>
      </c>
      <c r="E59" s="1">
        <v>45615</v>
      </c>
      <c r="F59" s="1">
        <v>45615</v>
      </c>
      <c r="G59" s="13">
        <f>November_2024_Transportation_Dataset[[#This Row],[Delivery_Date]]-November_2024_Transportation_Dataset[[#This Row],[Dispatch_Date]]</f>
        <v>10</v>
      </c>
      <c r="H59" t="s">
        <v>521</v>
      </c>
      <c r="I59" t="s">
        <v>537</v>
      </c>
      <c r="J59" s="9">
        <v>761</v>
      </c>
      <c r="K59" s="9">
        <f>VLOOKUP(_xlfn.CONCAT(November_2024_Transportation_Dataset[[#This Row],[Origin]],November_2024_Transportation_Dataset[[#This Row],[Destination]]),Distances!A:J,10,FALSE)</f>
        <v>8602.6506787577528</v>
      </c>
      <c r="L59" t="str">
        <f>IF(November_2024_Transportation_Dataset[[#This Row],[Delivery_Date]]-November_2024_Transportation_Dataset[[#This Row],[Expected_Delivery_Date]]&gt;0,"Delayed", "On-Time")</f>
        <v>On-Time</v>
      </c>
      <c r="M59" t="str">
        <f>IF(November_2024_Transportation_Dataset[[#This Row],[Transportation_Days]]&gt;5,"Ocean","Air")</f>
        <v>Ocean</v>
      </c>
      <c r="N59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5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59" s="9">
        <f>November_2024_Transportation_Dataset[[#This Row],[Fixed_Cost_GBP]]+November_2024_Transportation_Dataset[[#This Row],[Variable_Cost_GBP]]</f>
        <v>3048.9777375652134</v>
      </c>
    </row>
    <row r="60" spans="1:16" x14ac:dyDescent="0.4">
      <c r="A60" t="s">
        <v>68</v>
      </c>
      <c r="B60" t="s">
        <v>575</v>
      </c>
      <c r="C60" s="1">
        <v>45605</v>
      </c>
      <c r="D60" s="1">
        <v>45605</v>
      </c>
      <c r="E60" s="1">
        <v>45605</v>
      </c>
      <c r="F60" s="1">
        <v>45605</v>
      </c>
      <c r="G60" s="13">
        <f>November_2024_Transportation_Dataset[[#This Row],[Delivery_Date]]-November_2024_Transportation_Dataset[[#This Row],[Dispatch_Date]]</f>
        <v>0</v>
      </c>
      <c r="H60" t="s">
        <v>533</v>
      </c>
      <c r="I60" t="s">
        <v>549</v>
      </c>
      <c r="J60" s="9">
        <v>1201</v>
      </c>
      <c r="K60" s="9">
        <f>VLOOKUP(_xlfn.CONCAT(November_2024_Transportation_Dataset[[#This Row],[Origin]],November_2024_Transportation_Dataset[[#This Row],[Destination]]),Distances!A:J,10,FALSE)</f>
        <v>7781.5146826897226</v>
      </c>
      <c r="L60" t="str">
        <f>IF(November_2024_Transportation_Dataset[[#This Row],[Delivery_Date]]-November_2024_Transportation_Dataset[[#This Row],[Expected_Delivery_Date]]&gt;0,"Delayed", "On-Time")</f>
        <v>On-Time</v>
      </c>
      <c r="M60" t="str">
        <f>IF(November_2024_Transportation_Dataset[[#This Row],[Transportation_Days]]&gt;10,"Ocean", "Air")</f>
        <v>Air</v>
      </c>
      <c r="N60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60" s="9">
        <f>November_2024_Transportation_Dataset[[#This Row],[Weight_kg]]*_xlfn.NUMBERVALUE(VLOOKUP(November_2024_Transportation_Dataset[[#This Row],[Transportation_Mode]],'Transportation cost'!A:C,3,FALSE),".")</f>
        <v>360.3</v>
      </c>
      <c r="P60" s="9">
        <f>November_2024_Transportation_Dataset[[#This Row],[Fixed_Cost_GBP]]+November_2024_Transportation_Dataset[[#This Row],[Variable_Cost_GBP]]</f>
        <v>6196.4360120172923</v>
      </c>
    </row>
    <row r="61" spans="1:16" x14ac:dyDescent="0.4">
      <c r="A61" t="s">
        <v>69</v>
      </c>
      <c r="B61" t="s">
        <v>573</v>
      </c>
      <c r="C61" s="1">
        <v>45597</v>
      </c>
      <c r="D61" s="1">
        <v>45606</v>
      </c>
      <c r="E61" s="1">
        <v>45612</v>
      </c>
      <c r="F61" s="1">
        <v>45612</v>
      </c>
      <c r="G61" s="13">
        <f>November_2024_Transportation_Dataset[[#This Row],[Delivery_Date]]-November_2024_Transportation_Dataset[[#This Row],[Dispatch_Date]]</f>
        <v>6</v>
      </c>
      <c r="H61" t="s">
        <v>529</v>
      </c>
      <c r="I61" t="s">
        <v>537</v>
      </c>
      <c r="J61" s="9">
        <v>1429</v>
      </c>
      <c r="K61" s="9">
        <f>VLOOKUP(_xlfn.CONCAT(November_2024_Transportation_Dataset[[#This Row],[Origin]],November_2024_Transportation_Dataset[[#This Row],[Destination]]),Distances!A:J,10,FALSE)</f>
        <v>348.53162391920529</v>
      </c>
      <c r="L61" t="str">
        <f>IF(November_2024_Transportation_Dataset[[#This Row],[Delivery_Date]]-November_2024_Transportation_Dataset[[#This Row],[Expected_Delivery_Date]]&gt;0,"Delayed", "On-Time")</f>
        <v>On-Time</v>
      </c>
      <c r="M61" t="str">
        <f>IF(November_2024_Transportation_Dataset[[#This Row],[Transportation_Days]]&gt;5,"Road","Air")</f>
        <v>Road</v>
      </c>
      <c r="N61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61" s="9">
        <f>November_2024_Transportation_Dataset[[#This Row],[Weight_kg]]*_xlfn.NUMBERVALUE(VLOOKUP(November_2024_Transportation_Dataset[[#This Row],[Transportation_Mode]],'Transportation cost'!A:C,3,FALSE),".")</f>
        <v>142.9</v>
      </c>
      <c r="P61" s="9">
        <f>November_2024_Transportation_Dataset[[#This Row],[Fixed_Cost_GBP]]+November_2024_Transportation_Dataset[[#This Row],[Variable_Cost_GBP]]</f>
        <v>317.16581195960265</v>
      </c>
    </row>
    <row r="62" spans="1:16" x14ac:dyDescent="0.4">
      <c r="A62" t="s">
        <v>70</v>
      </c>
      <c r="B62" t="s">
        <v>575</v>
      </c>
      <c r="C62" s="1">
        <v>45598</v>
      </c>
      <c r="D62" s="1">
        <v>45606</v>
      </c>
      <c r="E62" s="1">
        <v>45606</v>
      </c>
      <c r="F62" s="1">
        <v>45606</v>
      </c>
      <c r="G62" s="13">
        <f>November_2024_Transportation_Dataset[[#This Row],[Delivery_Date]]-November_2024_Transportation_Dataset[[#This Row],[Dispatch_Date]]</f>
        <v>0</v>
      </c>
      <c r="H62" t="s">
        <v>533</v>
      </c>
      <c r="I62" t="s">
        <v>537</v>
      </c>
      <c r="J62" s="9">
        <v>1201</v>
      </c>
      <c r="K62" s="9">
        <f>VLOOKUP(_xlfn.CONCAT(November_2024_Transportation_Dataset[[#This Row],[Origin]],November_2024_Transportation_Dataset[[#This Row],[Destination]]),Distances!A:J,10,FALSE)</f>
        <v>1315.887531545199</v>
      </c>
      <c r="L62" t="str">
        <f>IF(November_2024_Transportation_Dataset[[#This Row],[Delivery_Date]]-November_2024_Transportation_Dataset[[#This Row],[Expected_Delivery_Date]]&gt;0,"Delayed", "On-Time")</f>
        <v>On-Time</v>
      </c>
      <c r="M62" t="str">
        <f>IF(November_2024_Transportation_Dataset[[#This Row],[Transportation_Days]]&gt;5,"Road","Air")</f>
        <v>Air</v>
      </c>
      <c r="N62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62" s="9">
        <f>November_2024_Transportation_Dataset[[#This Row],[Weight_kg]]*_xlfn.NUMBERVALUE(VLOOKUP(November_2024_Transportation_Dataset[[#This Row],[Transportation_Mode]],'Transportation cost'!A:C,3,FALSE),".")</f>
        <v>360.3</v>
      </c>
      <c r="P62" s="9">
        <f>November_2024_Transportation_Dataset[[#This Row],[Fixed_Cost_GBP]]+November_2024_Transportation_Dataset[[#This Row],[Variable_Cost_GBP]]</f>
        <v>1347.2156486588992</v>
      </c>
    </row>
    <row r="63" spans="1:16" x14ac:dyDescent="0.4">
      <c r="A63" t="s">
        <v>71</v>
      </c>
      <c r="B63" t="s">
        <v>572</v>
      </c>
      <c r="C63" s="1">
        <v>45601</v>
      </c>
      <c r="D63" s="1">
        <v>45602</v>
      </c>
      <c r="E63" s="1">
        <v>45609</v>
      </c>
      <c r="F63" s="1">
        <v>45609</v>
      </c>
      <c r="G63" s="13">
        <f>November_2024_Transportation_Dataset[[#This Row],[Delivery_Date]]-November_2024_Transportation_Dataset[[#This Row],[Dispatch_Date]]</f>
        <v>7</v>
      </c>
      <c r="H63" t="s">
        <v>521</v>
      </c>
      <c r="I63" t="s">
        <v>545</v>
      </c>
      <c r="J63" s="9">
        <v>761</v>
      </c>
      <c r="K63" s="9">
        <f>VLOOKUP(_xlfn.CONCAT(November_2024_Transportation_Dataset[[#This Row],[Origin]],November_2024_Transportation_Dataset[[#This Row],[Destination]]),Distances!A:J,10,FALSE)</f>
        <v>12903.346211661379</v>
      </c>
      <c r="L63" t="str">
        <f>IF(November_2024_Transportation_Dataset[[#This Row],[Delivery_Date]]-November_2024_Transportation_Dataset[[#This Row],[Expected_Delivery_Date]]&gt;0,"Delayed", "On-Time")</f>
        <v>On-Time</v>
      </c>
      <c r="M63" t="str">
        <f>IF(November_2024_Transportation_Dataset[[#This Row],[Transportation_Days]]&gt;3,"Ocean","Air")</f>
        <v>Ocean</v>
      </c>
      <c r="N63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63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63" s="9">
        <f>November_2024_Transportation_Dataset[[#This Row],[Fixed_Cost_GBP]]+November_2024_Transportation_Dataset[[#This Row],[Variable_Cost_GBP]]</f>
        <v>4554.2211740814828</v>
      </c>
    </row>
    <row r="64" spans="1:16" x14ac:dyDescent="0.4">
      <c r="A64" t="s">
        <v>72</v>
      </c>
      <c r="B64" t="s">
        <v>574</v>
      </c>
      <c r="C64" s="1">
        <v>45605</v>
      </c>
      <c r="D64" s="1">
        <v>45606</v>
      </c>
      <c r="E64" s="1">
        <v>45612</v>
      </c>
      <c r="F64" s="1">
        <v>45612</v>
      </c>
      <c r="G64" s="13">
        <f>November_2024_Transportation_Dataset[[#This Row],[Delivery_Date]]-November_2024_Transportation_Dataset[[#This Row],[Dispatch_Date]]</f>
        <v>6</v>
      </c>
      <c r="H64" t="s">
        <v>525</v>
      </c>
      <c r="I64" t="s">
        <v>537</v>
      </c>
      <c r="J64" s="9">
        <v>246</v>
      </c>
      <c r="K64" s="9">
        <f>VLOOKUP(_xlfn.CONCAT(November_2024_Transportation_Dataset[[#This Row],[Origin]],November_2024_Transportation_Dataset[[#This Row],[Destination]]),Distances!A:J,10,FALSE)</f>
        <v>6331.2201516655377</v>
      </c>
      <c r="L64" t="str">
        <f>IF(November_2024_Transportation_Dataset[[#This Row],[Delivery_Date]]-November_2024_Transportation_Dataset[[#This Row],[Expected_Delivery_Date]]&gt;0,"Delayed", "On-Time")</f>
        <v>On-Time</v>
      </c>
      <c r="M64" t="str">
        <f>IF(November_2024_Transportation_Dataset[[#This Row],[Transportation_Days]]&gt;=6,"Ocean","Air")</f>
        <v>Ocean</v>
      </c>
      <c r="N64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64" s="9">
        <f>November_2024_Transportation_Dataset[[#This Row],[Weight_kg]]*_xlfn.NUMBERVALUE(VLOOKUP(November_2024_Transportation_Dataset[[#This Row],[Transportation_Mode]],'Transportation cost'!A:C,3,FALSE),".")</f>
        <v>12.3</v>
      </c>
      <c r="P64" s="9">
        <f>November_2024_Transportation_Dataset[[#This Row],[Fixed_Cost_GBP]]+November_2024_Transportation_Dataset[[#This Row],[Variable_Cost_GBP]]</f>
        <v>2228.2270530829383</v>
      </c>
    </row>
    <row r="65" spans="1:16" x14ac:dyDescent="0.4">
      <c r="A65" t="s">
        <v>73</v>
      </c>
      <c r="B65" t="s">
        <v>572</v>
      </c>
      <c r="C65" s="1">
        <v>45605</v>
      </c>
      <c r="D65" s="1">
        <v>45605</v>
      </c>
      <c r="E65" s="1">
        <v>45612</v>
      </c>
      <c r="F65" s="1">
        <v>45612</v>
      </c>
      <c r="G65" s="13">
        <f>November_2024_Transportation_Dataset[[#This Row],[Delivery_Date]]-November_2024_Transportation_Dataset[[#This Row],[Dispatch_Date]]</f>
        <v>7</v>
      </c>
      <c r="H65" t="s">
        <v>521</v>
      </c>
      <c r="I65" t="s">
        <v>545</v>
      </c>
      <c r="J65" s="9">
        <v>761</v>
      </c>
      <c r="K65" s="9">
        <f>VLOOKUP(_xlfn.CONCAT(November_2024_Transportation_Dataset[[#This Row],[Origin]],November_2024_Transportation_Dataset[[#This Row],[Destination]]),Distances!A:J,10,FALSE)</f>
        <v>12903.346211661379</v>
      </c>
      <c r="L65" t="str">
        <f>IF(November_2024_Transportation_Dataset[[#This Row],[Delivery_Date]]-November_2024_Transportation_Dataset[[#This Row],[Expected_Delivery_Date]]&gt;0,"Delayed", "On-Time")</f>
        <v>On-Time</v>
      </c>
      <c r="M65" t="str">
        <f>IF(November_2024_Transportation_Dataset[[#This Row],[Transportation_Days]]&gt;3,"Ocean","Air")</f>
        <v>Ocean</v>
      </c>
      <c r="N65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65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65" s="9">
        <f>November_2024_Transportation_Dataset[[#This Row],[Fixed_Cost_GBP]]+November_2024_Transportation_Dataset[[#This Row],[Variable_Cost_GBP]]</f>
        <v>4554.2211740814828</v>
      </c>
    </row>
    <row r="66" spans="1:16" x14ac:dyDescent="0.4">
      <c r="A66" t="s">
        <v>74</v>
      </c>
      <c r="B66" t="s">
        <v>572</v>
      </c>
      <c r="C66" s="1">
        <v>45606</v>
      </c>
      <c r="D66" s="1">
        <v>45606</v>
      </c>
      <c r="E66" s="1">
        <v>45606</v>
      </c>
      <c r="F66" s="1">
        <v>45606</v>
      </c>
      <c r="G66" s="13">
        <f>November_2024_Transportation_Dataset[[#This Row],[Delivery_Date]]-November_2024_Transportation_Dataset[[#This Row],[Dispatch_Date]]</f>
        <v>0</v>
      </c>
      <c r="H66" t="s">
        <v>521</v>
      </c>
      <c r="I66" t="s">
        <v>537</v>
      </c>
      <c r="J66" s="9">
        <v>761</v>
      </c>
      <c r="K66" s="9">
        <f>VLOOKUP(_xlfn.CONCAT(November_2024_Transportation_Dataset[[#This Row],[Origin]],November_2024_Transportation_Dataset[[#This Row],[Destination]]),Distances!A:J,10,FALSE)</f>
        <v>8602.6506787577528</v>
      </c>
      <c r="L66" t="str">
        <f>IF(November_2024_Transportation_Dataset[[#This Row],[Delivery_Date]]-November_2024_Transportation_Dataset[[#This Row],[Expected_Delivery_Date]]&gt;0,"Delayed", "On-Time")</f>
        <v>On-Time</v>
      </c>
      <c r="M66" t="str">
        <f>IF(November_2024_Transportation_Dataset[[#This Row],[Transportation_Days]]&gt;5,"Ocean","Air")</f>
        <v>Air</v>
      </c>
      <c r="N66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66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66" s="9">
        <f>November_2024_Transportation_Dataset[[#This Row],[Fixed_Cost_GBP]]+November_2024_Transportation_Dataset[[#This Row],[Variable_Cost_GBP]]</f>
        <v>6680.2880090683148</v>
      </c>
    </row>
    <row r="67" spans="1:16" x14ac:dyDescent="0.4">
      <c r="A67" t="s">
        <v>75</v>
      </c>
      <c r="B67" t="s">
        <v>573</v>
      </c>
      <c r="C67" s="1">
        <v>45606</v>
      </c>
      <c r="D67" s="1">
        <v>45606</v>
      </c>
      <c r="E67" s="1">
        <v>45613</v>
      </c>
      <c r="F67" s="1">
        <v>45613</v>
      </c>
      <c r="G67" s="13">
        <f>November_2024_Transportation_Dataset[[#This Row],[Delivery_Date]]-November_2024_Transportation_Dataset[[#This Row],[Dispatch_Date]]</f>
        <v>7</v>
      </c>
      <c r="H67" t="s">
        <v>529</v>
      </c>
      <c r="I67" t="s">
        <v>541</v>
      </c>
      <c r="J67" s="9">
        <v>1429</v>
      </c>
      <c r="K67" s="9">
        <f>VLOOKUP(_xlfn.CONCAT(November_2024_Transportation_Dataset[[#This Row],[Origin]],November_2024_Transportation_Dataset[[#This Row],[Destination]]),Distances!A:J,10,FALSE)</f>
        <v>953.41422508391327</v>
      </c>
      <c r="L67" t="str">
        <f>IF(November_2024_Transportation_Dataset[[#This Row],[Delivery_Date]]-November_2024_Transportation_Dataset[[#This Row],[Expected_Delivery_Date]]&gt;0,"Delayed", "On-Time")</f>
        <v>On-Time</v>
      </c>
      <c r="M67" t="str">
        <f>IF(November_2024_Transportation_Dataset[[#This Row],[Transportation_Days]]&gt;5,"Road","Air")</f>
        <v>Road</v>
      </c>
      <c r="N67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67" s="9">
        <f>November_2024_Transportation_Dataset[[#This Row],[Weight_kg]]*_xlfn.NUMBERVALUE(VLOOKUP(November_2024_Transportation_Dataset[[#This Row],[Transportation_Mode]],'Transportation cost'!A:C,3,FALSE),".")</f>
        <v>142.9</v>
      </c>
      <c r="P67" s="9">
        <f>November_2024_Transportation_Dataset[[#This Row],[Fixed_Cost_GBP]]+November_2024_Transportation_Dataset[[#This Row],[Variable_Cost_GBP]]</f>
        <v>619.60711254195667</v>
      </c>
    </row>
    <row r="68" spans="1:16" x14ac:dyDescent="0.4">
      <c r="A68" t="s">
        <v>76</v>
      </c>
      <c r="B68" t="s">
        <v>575</v>
      </c>
      <c r="C68" s="1">
        <v>45606</v>
      </c>
      <c r="D68" s="1">
        <v>45606</v>
      </c>
      <c r="E68" s="1">
        <v>45606</v>
      </c>
      <c r="F68" s="1">
        <v>45606</v>
      </c>
      <c r="G68" s="13">
        <f>November_2024_Transportation_Dataset[[#This Row],[Delivery_Date]]-November_2024_Transportation_Dataset[[#This Row],[Dispatch_Date]]</f>
        <v>0</v>
      </c>
      <c r="H68" t="s">
        <v>533</v>
      </c>
      <c r="I68" t="s">
        <v>545</v>
      </c>
      <c r="J68" s="9">
        <v>1201</v>
      </c>
      <c r="K68" s="9">
        <f>VLOOKUP(_xlfn.CONCAT(November_2024_Transportation_Dataset[[#This Row],[Origin]],November_2024_Transportation_Dataset[[#This Row],[Destination]]),Distances!A:J,10,FALSE)</f>
        <v>6899.7528713841984</v>
      </c>
      <c r="L68" t="str">
        <f>IF(November_2024_Transportation_Dataset[[#This Row],[Delivery_Date]]-November_2024_Transportation_Dataset[[#This Row],[Expected_Delivery_Date]]&gt;0,"Delayed", "On-Time")</f>
        <v>On-Time</v>
      </c>
      <c r="M68" t="str">
        <f>IF(November_2024_Transportation_Dataset[[#This Row],[Transportation_Days]]&gt;10,"Ocean", "Air")</f>
        <v>Air</v>
      </c>
      <c r="N68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68" s="9">
        <f>November_2024_Transportation_Dataset[[#This Row],[Weight_kg]]*_xlfn.NUMBERVALUE(VLOOKUP(November_2024_Transportation_Dataset[[#This Row],[Transportation_Mode]],'Transportation cost'!A:C,3,FALSE),".")</f>
        <v>360.3</v>
      </c>
      <c r="P68" s="9">
        <f>November_2024_Transportation_Dataset[[#This Row],[Fixed_Cost_GBP]]+November_2024_Transportation_Dataset[[#This Row],[Variable_Cost_GBP]]</f>
        <v>5535.1146535381495</v>
      </c>
    </row>
    <row r="69" spans="1:16" x14ac:dyDescent="0.4">
      <c r="A69" t="s">
        <v>77</v>
      </c>
      <c r="B69" t="s">
        <v>575</v>
      </c>
      <c r="C69" s="1">
        <v>45597</v>
      </c>
      <c r="D69" s="1">
        <v>45607</v>
      </c>
      <c r="E69" s="1">
        <v>45612</v>
      </c>
      <c r="F69" s="1">
        <v>45615</v>
      </c>
      <c r="G69" s="13">
        <f>November_2024_Transportation_Dataset[[#This Row],[Delivery_Date]]-November_2024_Transportation_Dataset[[#This Row],[Dispatch_Date]]</f>
        <v>8</v>
      </c>
      <c r="H69" t="s">
        <v>533</v>
      </c>
      <c r="I69" t="s">
        <v>537</v>
      </c>
      <c r="J69" s="9">
        <v>1201</v>
      </c>
      <c r="K69" s="9">
        <f>VLOOKUP(_xlfn.CONCAT(November_2024_Transportation_Dataset[[#This Row],[Origin]],November_2024_Transportation_Dataset[[#This Row],[Destination]]),Distances!A:J,10,FALSE)</f>
        <v>1315.887531545199</v>
      </c>
      <c r="L69" t="str">
        <f>IF(November_2024_Transportation_Dataset[[#This Row],[Delivery_Date]]-November_2024_Transportation_Dataset[[#This Row],[Expected_Delivery_Date]]&gt;0,"Delayed", "On-Time")</f>
        <v>Delayed</v>
      </c>
      <c r="M69" t="str">
        <f>IF(November_2024_Transportation_Dataset[[#This Row],[Transportation_Days]]&gt;5,"Road","Air")</f>
        <v>Road</v>
      </c>
      <c r="N69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69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69" s="9">
        <f>November_2024_Transportation_Dataset[[#This Row],[Fixed_Cost_GBP]]+November_2024_Transportation_Dataset[[#This Row],[Variable_Cost_GBP]]</f>
        <v>778.0437657725995</v>
      </c>
    </row>
    <row r="70" spans="1:16" x14ac:dyDescent="0.4">
      <c r="A70" t="s">
        <v>78</v>
      </c>
      <c r="B70" t="s">
        <v>572</v>
      </c>
      <c r="C70" s="1">
        <v>45601</v>
      </c>
      <c r="D70" s="1">
        <v>45607</v>
      </c>
      <c r="E70" s="1">
        <v>45613</v>
      </c>
      <c r="F70" s="1">
        <v>45613</v>
      </c>
      <c r="G70" s="13">
        <f>November_2024_Transportation_Dataset[[#This Row],[Delivery_Date]]-November_2024_Transportation_Dataset[[#This Row],[Dispatch_Date]]</f>
        <v>6</v>
      </c>
      <c r="H70" t="s">
        <v>521</v>
      </c>
      <c r="I70" t="s">
        <v>541</v>
      </c>
      <c r="J70" s="9">
        <v>761</v>
      </c>
      <c r="K70" s="9">
        <f>VLOOKUP(_xlfn.CONCAT(November_2024_Transportation_Dataset[[#This Row],[Origin]],November_2024_Transportation_Dataset[[#This Row],[Destination]]),Distances!A:J,10,FALSE)</f>
        <v>7958.3164062654878</v>
      </c>
      <c r="L70" t="str">
        <f>IF(November_2024_Transportation_Dataset[[#This Row],[Delivery_Date]]-November_2024_Transportation_Dataset[[#This Row],[Expected_Delivery_Date]]&gt;0,"Delayed", "On-Time")</f>
        <v>On-Time</v>
      </c>
      <c r="M70" t="str">
        <f>IF(November_2024_Transportation_Dataset[[#This Row],[Transportation_Days]]&gt;3,"Ocean","Air")</f>
        <v>Ocean</v>
      </c>
      <c r="N70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70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70" s="9">
        <f>November_2024_Transportation_Dataset[[#This Row],[Fixed_Cost_GBP]]+November_2024_Transportation_Dataset[[#This Row],[Variable_Cost_GBP]]</f>
        <v>2823.4607421929209</v>
      </c>
    </row>
    <row r="71" spans="1:16" x14ac:dyDescent="0.4">
      <c r="A71" t="s">
        <v>79</v>
      </c>
      <c r="B71" t="s">
        <v>574</v>
      </c>
      <c r="C71" s="1">
        <v>45602</v>
      </c>
      <c r="D71" s="1">
        <v>45607</v>
      </c>
      <c r="E71" s="1">
        <v>45610</v>
      </c>
      <c r="F71" s="1">
        <v>45614</v>
      </c>
      <c r="G71" s="13">
        <f>November_2024_Transportation_Dataset[[#This Row],[Delivery_Date]]-November_2024_Transportation_Dataset[[#This Row],[Dispatch_Date]]</f>
        <v>7</v>
      </c>
      <c r="H71" t="s">
        <v>525</v>
      </c>
      <c r="I71" t="s">
        <v>541</v>
      </c>
      <c r="J71" s="9">
        <v>246</v>
      </c>
      <c r="K71" s="9">
        <f>VLOOKUP(_xlfn.CONCAT(November_2024_Transportation_Dataset[[#This Row],[Origin]],November_2024_Transportation_Dataset[[#This Row],[Destination]]),Distances!A:J,10,FALSE)</f>
        <v>5780.6308647644664</v>
      </c>
      <c r="L71" t="str">
        <f>IF(November_2024_Transportation_Dataset[[#This Row],[Delivery_Date]]-November_2024_Transportation_Dataset[[#This Row],[Expected_Delivery_Date]]&gt;0,"Delayed", "On-Time")</f>
        <v>Delayed</v>
      </c>
      <c r="M71" t="str">
        <f>IF(November_2024_Transportation_Dataset[[#This Row],[Transportation_Days]]&gt;6,"Ocean","Air")</f>
        <v>Ocean</v>
      </c>
      <c r="N71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71" s="9">
        <f>November_2024_Transportation_Dataset[[#This Row],[Weight_kg]]*_xlfn.NUMBERVALUE(VLOOKUP(November_2024_Transportation_Dataset[[#This Row],[Transportation_Mode]],'Transportation cost'!A:C,3,FALSE),".")</f>
        <v>12.3</v>
      </c>
      <c r="P71" s="9">
        <f>November_2024_Transportation_Dataset[[#This Row],[Fixed_Cost_GBP]]+November_2024_Transportation_Dataset[[#This Row],[Variable_Cost_GBP]]</f>
        <v>2035.520802667563</v>
      </c>
    </row>
    <row r="72" spans="1:16" x14ac:dyDescent="0.4">
      <c r="A72" t="s">
        <v>80</v>
      </c>
      <c r="B72" t="s">
        <v>574</v>
      </c>
      <c r="C72" s="1">
        <v>45604</v>
      </c>
      <c r="D72" s="1">
        <v>45607</v>
      </c>
      <c r="E72" s="1">
        <v>45618</v>
      </c>
      <c r="F72" s="1">
        <v>45618</v>
      </c>
      <c r="G72" s="13">
        <f>November_2024_Transportation_Dataset[[#This Row],[Delivery_Date]]-November_2024_Transportation_Dataset[[#This Row],[Dispatch_Date]]</f>
        <v>11</v>
      </c>
      <c r="H72" t="s">
        <v>525</v>
      </c>
      <c r="I72" t="s">
        <v>545</v>
      </c>
      <c r="J72" s="9">
        <v>246</v>
      </c>
      <c r="K72" s="9">
        <f>VLOOKUP(_xlfn.CONCAT(November_2024_Transportation_Dataset[[#This Row],[Origin]],November_2024_Transportation_Dataset[[#This Row],[Destination]]),Distances!A:J,10,FALSE)</f>
        <v>12965.65564679813</v>
      </c>
      <c r="L72" t="str">
        <f>IF(November_2024_Transportation_Dataset[[#This Row],[Delivery_Date]]-November_2024_Transportation_Dataset[[#This Row],[Expected_Delivery_Date]]&gt;0,"Delayed", "On-Time")</f>
        <v>On-Time</v>
      </c>
      <c r="M72" t="str">
        <f>IF(November_2024_Transportation_Dataset[[#This Row],[Transportation_Days]]&gt;=6,"Ocean","Air")</f>
        <v>Ocean</v>
      </c>
      <c r="N72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72" s="9">
        <f>November_2024_Transportation_Dataset[[#This Row],[Weight_kg]]*_xlfn.NUMBERVALUE(VLOOKUP(November_2024_Transportation_Dataset[[#This Row],[Transportation_Mode]],'Transportation cost'!A:C,3,FALSE),".")</f>
        <v>12.3</v>
      </c>
      <c r="P72" s="9">
        <f>November_2024_Transportation_Dataset[[#This Row],[Fixed_Cost_GBP]]+November_2024_Transportation_Dataset[[#This Row],[Variable_Cost_GBP]]</f>
        <v>4550.2794763793454</v>
      </c>
    </row>
    <row r="73" spans="1:16" x14ac:dyDescent="0.4">
      <c r="A73" t="s">
        <v>81</v>
      </c>
      <c r="B73" t="s">
        <v>575</v>
      </c>
      <c r="C73" s="1">
        <v>45605</v>
      </c>
      <c r="D73" s="1">
        <v>45607</v>
      </c>
      <c r="E73" s="1">
        <v>45622</v>
      </c>
      <c r="F73" s="1">
        <v>45622</v>
      </c>
      <c r="G73" s="13">
        <f>November_2024_Transportation_Dataset[[#This Row],[Delivery_Date]]-November_2024_Transportation_Dataset[[#This Row],[Dispatch_Date]]</f>
        <v>15</v>
      </c>
      <c r="H73" t="s">
        <v>533</v>
      </c>
      <c r="I73" t="s">
        <v>549</v>
      </c>
      <c r="J73" s="9">
        <v>1201</v>
      </c>
      <c r="K73" s="9">
        <f>VLOOKUP(_xlfn.CONCAT(November_2024_Transportation_Dataset[[#This Row],[Origin]],November_2024_Transportation_Dataset[[#This Row],[Destination]]),Distances!A:J,10,FALSE)</f>
        <v>7781.5146826897226</v>
      </c>
      <c r="L73" t="str">
        <f>IF(November_2024_Transportation_Dataset[[#This Row],[Delivery_Date]]-November_2024_Transportation_Dataset[[#This Row],[Expected_Delivery_Date]]&gt;0,"Delayed", "On-Time")</f>
        <v>On-Time</v>
      </c>
      <c r="M73" t="str">
        <f>IF(November_2024_Transportation_Dataset[[#This Row],[Transportation_Days]]&gt;10,"Ocean", "Air")</f>
        <v>Ocean</v>
      </c>
      <c r="N73" s="9">
        <f>November_2024_Transportation_Dataset[[#This Row],[Distance_km]]*_xlfn.NUMBERVALUE(VLOOKUP(November_2024_Transportation_Dataset[[#This Row],[Transportation_Mode]],'Transportation cost'!A:B,2,FALSE),".")</f>
        <v>2723.5301389414026</v>
      </c>
      <c r="O73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73" s="9">
        <f>November_2024_Transportation_Dataset[[#This Row],[Fixed_Cost_GBP]]+November_2024_Transportation_Dataset[[#This Row],[Variable_Cost_GBP]]</f>
        <v>2783.5801389414028</v>
      </c>
    </row>
    <row r="74" spans="1:16" x14ac:dyDescent="0.4">
      <c r="A74" t="s">
        <v>82</v>
      </c>
      <c r="B74" t="s">
        <v>573</v>
      </c>
      <c r="C74" s="1">
        <v>45606</v>
      </c>
      <c r="D74" s="1">
        <v>45607</v>
      </c>
      <c r="E74" s="1">
        <v>45614</v>
      </c>
      <c r="F74" s="1">
        <v>45614</v>
      </c>
      <c r="G74" s="13">
        <f>November_2024_Transportation_Dataset[[#This Row],[Delivery_Date]]-November_2024_Transportation_Dataset[[#This Row],[Dispatch_Date]]</f>
        <v>7</v>
      </c>
      <c r="H74" t="s">
        <v>529</v>
      </c>
      <c r="I74" t="s">
        <v>541</v>
      </c>
      <c r="J74" s="9">
        <v>1429</v>
      </c>
      <c r="K74" s="9">
        <f>VLOOKUP(_xlfn.CONCAT(November_2024_Transportation_Dataset[[#This Row],[Origin]],November_2024_Transportation_Dataset[[#This Row],[Destination]]),Distances!A:J,10,FALSE)</f>
        <v>953.41422508391327</v>
      </c>
      <c r="L74" t="str">
        <f>IF(November_2024_Transportation_Dataset[[#This Row],[Delivery_Date]]-November_2024_Transportation_Dataset[[#This Row],[Expected_Delivery_Date]]&gt;0,"Delayed", "On-Time")</f>
        <v>On-Time</v>
      </c>
      <c r="M74" t="str">
        <f>IF(November_2024_Transportation_Dataset[[#This Row],[Transportation_Days]]&gt;5,"Road","Air")</f>
        <v>Road</v>
      </c>
      <c r="N74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74" s="9">
        <f>November_2024_Transportation_Dataset[[#This Row],[Weight_kg]]*_xlfn.NUMBERVALUE(VLOOKUP(November_2024_Transportation_Dataset[[#This Row],[Transportation_Mode]],'Transportation cost'!A:C,3,FALSE),".")</f>
        <v>142.9</v>
      </c>
      <c r="P74" s="9">
        <f>November_2024_Transportation_Dataset[[#This Row],[Fixed_Cost_GBP]]+November_2024_Transportation_Dataset[[#This Row],[Variable_Cost_GBP]]</f>
        <v>619.60711254195667</v>
      </c>
    </row>
    <row r="75" spans="1:16" x14ac:dyDescent="0.4">
      <c r="A75" t="s">
        <v>83</v>
      </c>
      <c r="B75" t="s">
        <v>574</v>
      </c>
      <c r="C75" s="1">
        <v>45607</v>
      </c>
      <c r="D75" s="1">
        <v>45607</v>
      </c>
      <c r="E75" s="1">
        <v>45619</v>
      </c>
      <c r="F75" s="1">
        <v>45620</v>
      </c>
      <c r="G75" s="13">
        <f>November_2024_Transportation_Dataset[[#This Row],[Delivery_Date]]-November_2024_Transportation_Dataset[[#This Row],[Dispatch_Date]]</f>
        <v>13</v>
      </c>
      <c r="H75" t="s">
        <v>525</v>
      </c>
      <c r="I75" t="s">
        <v>549</v>
      </c>
      <c r="J75" s="9">
        <v>246</v>
      </c>
      <c r="K75" s="9">
        <f>VLOOKUP(_xlfn.CONCAT(November_2024_Transportation_Dataset[[#This Row],[Origin]],November_2024_Transportation_Dataset[[#This Row],[Destination]]),Distances!A:J,10,FALSE)</f>
        <v>5039.1195711771497</v>
      </c>
      <c r="L75" t="str">
        <f>IF(November_2024_Transportation_Dataset[[#This Row],[Delivery_Date]]-November_2024_Transportation_Dataset[[#This Row],[Expected_Delivery_Date]]&gt;0,"Delayed", "On-Time")</f>
        <v>Delayed</v>
      </c>
      <c r="M75" t="str">
        <f>IF(November_2024_Transportation_Dataset[[#This Row],[Transportation_Days]]&gt;6,"Ocean","Air")</f>
        <v>Ocean</v>
      </c>
      <c r="N75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75" s="9">
        <f>November_2024_Transportation_Dataset[[#This Row],[Weight_kg]]*_xlfn.NUMBERVALUE(VLOOKUP(November_2024_Transportation_Dataset[[#This Row],[Transportation_Mode]],'Transportation cost'!A:C,3,FALSE),".")</f>
        <v>12.3</v>
      </c>
      <c r="P75" s="9">
        <f>November_2024_Transportation_Dataset[[#This Row],[Fixed_Cost_GBP]]+November_2024_Transportation_Dataset[[#This Row],[Variable_Cost_GBP]]</f>
        <v>1775.9918499120022</v>
      </c>
    </row>
    <row r="76" spans="1:16" x14ac:dyDescent="0.4">
      <c r="A76" t="s">
        <v>84</v>
      </c>
      <c r="B76" t="s">
        <v>572</v>
      </c>
      <c r="C76" s="1">
        <v>45607</v>
      </c>
      <c r="D76" s="1">
        <v>45607</v>
      </c>
      <c r="E76" s="1">
        <v>45614</v>
      </c>
      <c r="F76" s="1">
        <v>45614</v>
      </c>
      <c r="G76" s="13">
        <f>November_2024_Transportation_Dataset[[#This Row],[Delivery_Date]]-November_2024_Transportation_Dataset[[#This Row],[Dispatch_Date]]</f>
        <v>7</v>
      </c>
      <c r="H76" t="s">
        <v>521</v>
      </c>
      <c r="I76" t="s">
        <v>545</v>
      </c>
      <c r="J76" s="9">
        <v>761</v>
      </c>
      <c r="K76" s="9">
        <f>VLOOKUP(_xlfn.CONCAT(November_2024_Transportation_Dataset[[#This Row],[Origin]],November_2024_Transportation_Dataset[[#This Row],[Destination]]),Distances!A:J,10,FALSE)</f>
        <v>12903.346211661379</v>
      </c>
      <c r="L76" t="str">
        <f>IF(November_2024_Transportation_Dataset[[#This Row],[Delivery_Date]]-November_2024_Transportation_Dataset[[#This Row],[Expected_Delivery_Date]]&gt;0,"Delayed", "On-Time")</f>
        <v>On-Time</v>
      </c>
      <c r="M76" t="str">
        <f>IF(November_2024_Transportation_Dataset[[#This Row],[Transportation_Days]]&gt;3,"Ocean","Air")</f>
        <v>Ocean</v>
      </c>
      <c r="N76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7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76" s="9">
        <f>November_2024_Transportation_Dataset[[#This Row],[Fixed_Cost_GBP]]+November_2024_Transportation_Dataset[[#This Row],[Variable_Cost_GBP]]</f>
        <v>4554.2211740814828</v>
      </c>
    </row>
    <row r="77" spans="1:16" x14ac:dyDescent="0.4">
      <c r="A77" t="s">
        <v>85</v>
      </c>
      <c r="B77" t="s">
        <v>574</v>
      </c>
      <c r="C77" s="1">
        <v>45607</v>
      </c>
      <c r="D77" s="1">
        <v>45607</v>
      </c>
      <c r="E77" s="1">
        <v>45625</v>
      </c>
      <c r="F77" s="1">
        <v>45625</v>
      </c>
      <c r="G77" s="13">
        <f>November_2024_Transportation_Dataset[[#This Row],[Delivery_Date]]-November_2024_Transportation_Dataset[[#This Row],[Dispatch_Date]]</f>
        <v>18</v>
      </c>
      <c r="H77" t="s">
        <v>525</v>
      </c>
      <c r="I77" t="s">
        <v>549</v>
      </c>
      <c r="J77" s="9">
        <v>246</v>
      </c>
      <c r="K77" s="9">
        <f>VLOOKUP(_xlfn.CONCAT(November_2024_Transportation_Dataset[[#This Row],[Origin]],November_2024_Transportation_Dataset[[#This Row],[Destination]]),Distances!A:J,10,FALSE)</f>
        <v>5039.1195711771497</v>
      </c>
      <c r="L77" t="str">
        <f>IF(November_2024_Transportation_Dataset[[#This Row],[Delivery_Date]]-November_2024_Transportation_Dataset[[#This Row],[Expected_Delivery_Date]]&gt;0,"Delayed", "On-Time")</f>
        <v>On-Time</v>
      </c>
      <c r="M77" t="str">
        <f>IF(November_2024_Transportation_Dataset[[#This Row],[Transportation_Days]]&gt;6,"Ocean","Air")</f>
        <v>Ocean</v>
      </c>
      <c r="N77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77" s="9">
        <f>November_2024_Transportation_Dataset[[#This Row],[Weight_kg]]*_xlfn.NUMBERVALUE(VLOOKUP(November_2024_Transportation_Dataset[[#This Row],[Transportation_Mode]],'Transportation cost'!A:C,3,FALSE),".")</f>
        <v>12.3</v>
      </c>
      <c r="P77" s="9">
        <f>November_2024_Transportation_Dataset[[#This Row],[Fixed_Cost_GBP]]+November_2024_Transportation_Dataset[[#This Row],[Variable_Cost_GBP]]</f>
        <v>1775.9918499120022</v>
      </c>
    </row>
    <row r="78" spans="1:16" x14ac:dyDescent="0.4">
      <c r="A78" t="s">
        <v>86</v>
      </c>
      <c r="B78" t="s">
        <v>572</v>
      </c>
      <c r="C78" s="1">
        <v>45597</v>
      </c>
      <c r="D78" s="1">
        <v>45608</v>
      </c>
      <c r="E78" s="1">
        <v>45608</v>
      </c>
      <c r="F78" s="1">
        <v>45608</v>
      </c>
      <c r="G78" s="13">
        <f>November_2024_Transportation_Dataset[[#This Row],[Delivery_Date]]-November_2024_Transportation_Dataset[[#This Row],[Dispatch_Date]]</f>
        <v>0</v>
      </c>
      <c r="H78" t="s">
        <v>521</v>
      </c>
      <c r="I78" t="s">
        <v>549</v>
      </c>
      <c r="J78" s="9">
        <v>761</v>
      </c>
      <c r="K78" s="9">
        <f>VLOOKUP(_xlfn.CONCAT(November_2024_Transportation_Dataset[[#This Row],[Origin]],November_2024_Transportation_Dataset[[#This Row],[Destination]]),Distances!A:J,10,FALSE)</f>
        <v>1924.4592383854399</v>
      </c>
      <c r="L78" t="str">
        <f>IF(November_2024_Transportation_Dataset[[#This Row],[Delivery_Date]]-November_2024_Transportation_Dataset[[#This Row],[Expected_Delivery_Date]]&gt;0,"Delayed", "On-Time")</f>
        <v>On-Time</v>
      </c>
      <c r="M78" t="str">
        <f>IF(November_2024_Transportation_Dataset[[#This Row],[Transportation_Days]]&gt;15,"Ocean", IF(November_2024_Transportation_Dataset[[#This Row],[Transportation_Days]]&gt;5,"Road","Air"))</f>
        <v>Air</v>
      </c>
      <c r="N78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78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78" s="9">
        <f>November_2024_Transportation_Dataset[[#This Row],[Fixed_Cost_GBP]]+November_2024_Transportation_Dataset[[#This Row],[Variable_Cost_GBP]]</f>
        <v>1671.6444287890799</v>
      </c>
    </row>
    <row r="79" spans="1:16" x14ac:dyDescent="0.4">
      <c r="A79" t="s">
        <v>87</v>
      </c>
      <c r="B79" t="s">
        <v>573</v>
      </c>
      <c r="C79" s="1">
        <v>45597</v>
      </c>
      <c r="D79" s="1">
        <v>45608</v>
      </c>
      <c r="E79" s="1">
        <v>45608</v>
      </c>
      <c r="F79" s="1">
        <v>45608</v>
      </c>
      <c r="G79" s="13">
        <f>November_2024_Transportation_Dataset[[#This Row],[Delivery_Date]]-November_2024_Transportation_Dataset[[#This Row],[Dispatch_Date]]</f>
        <v>0</v>
      </c>
      <c r="H79" t="s">
        <v>529</v>
      </c>
      <c r="I79" t="s">
        <v>541</v>
      </c>
      <c r="J79" s="9">
        <v>1429</v>
      </c>
      <c r="K79" s="9">
        <f>VLOOKUP(_xlfn.CONCAT(November_2024_Transportation_Dataset[[#This Row],[Origin]],November_2024_Transportation_Dataset[[#This Row],[Destination]]),Distances!A:J,10,FALSE)</f>
        <v>953.41422508391327</v>
      </c>
      <c r="L79" t="str">
        <f>IF(November_2024_Transportation_Dataset[[#This Row],[Delivery_Date]]-November_2024_Transportation_Dataset[[#This Row],[Expected_Delivery_Date]]&gt;0,"Delayed", "On-Time")</f>
        <v>On-Time</v>
      </c>
      <c r="M79" t="str">
        <f>IF(November_2024_Transportation_Dataset[[#This Row],[Transportation_Days]]&gt;5,"Road","Air")</f>
        <v>Air</v>
      </c>
      <c r="N79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79" s="9">
        <f>November_2024_Transportation_Dataset[[#This Row],[Weight_kg]]*_xlfn.NUMBERVALUE(VLOOKUP(November_2024_Transportation_Dataset[[#This Row],[Transportation_Mode]],'Transportation cost'!A:C,3,FALSE),".")</f>
        <v>428.7</v>
      </c>
      <c r="P79" s="9">
        <f>November_2024_Transportation_Dataset[[#This Row],[Fixed_Cost_GBP]]+November_2024_Transportation_Dataset[[#This Row],[Variable_Cost_GBP]]</f>
        <v>1143.7606688129349</v>
      </c>
    </row>
    <row r="80" spans="1:16" x14ac:dyDescent="0.4">
      <c r="A80" t="s">
        <v>88</v>
      </c>
      <c r="B80" t="s">
        <v>575</v>
      </c>
      <c r="C80" s="1">
        <v>45600</v>
      </c>
      <c r="D80" s="1">
        <v>45608</v>
      </c>
      <c r="E80" s="1">
        <v>45616</v>
      </c>
      <c r="F80" s="1">
        <v>45616</v>
      </c>
      <c r="G80" s="13">
        <f>November_2024_Transportation_Dataset[[#This Row],[Delivery_Date]]-November_2024_Transportation_Dataset[[#This Row],[Dispatch_Date]]</f>
        <v>8</v>
      </c>
      <c r="H80" t="s">
        <v>533</v>
      </c>
      <c r="I80" t="s">
        <v>541</v>
      </c>
      <c r="J80" s="9">
        <v>1201</v>
      </c>
      <c r="K80" s="9">
        <f>VLOOKUP(_xlfn.CONCAT(November_2024_Transportation_Dataset[[#This Row],[Origin]],November_2024_Transportation_Dataset[[#This Row],[Destination]]),Distances!A:J,10,FALSE)</f>
        <v>1038.2726851818879</v>
      </c>
      <c r="L80" t="str">
        <f>IF(November_2024_Transportation_Dataset[[#This Row],[Delivery_Date]]-November_2024_Transportation_Dataset[[#This Row],[Expected_Delivery_Date]]&gt;0,"Delayed", "On-Time")</f>
        <v>On-Time</v>
      </c>
      <c r="M80" t="str">
        <f>IF(November_2024_Transportation_Dataset[[#This Row],[Transportation_Days]]&gt;5,"Road","Air")</f>
        <v>Road</v>
      </c>
      <c r="N80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80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80" s="9">
        <f>November_2024_Transportation_Dataset[[#This Row],[Fixed_Cost_GBP]]+November_2024_Transportation_Dataset[[#This Row],[Variable_Cost_GBP]]</f>
        <v>639.23634259094399</v>
      </c>
    </row>
    <row r="81" spans="1:16" x14ac:dyDescent="0.4">
      <c r="A81" t="s">
        <v>89</v>
      </c>
      <c r="B81" t="s">
        <v>573</v>
      </c>
      <c r="C81" s="1">
        <v>45604</v>
      </c>
      <c r="D81" s="1">
        <v>45608</v>
      </c>
      <c r="E81" s="1">
        <v>45612</v>
      </c>
      <c r="F81" s="1">
        <v>45616</v>
      </c>
      <c r="G81" s="13">
        <f>November_2024_Transportation_Dataset[[#This Row],[Delivery_Date]]-November_2024_Transportation_Dataset[[#This Row],[Dispatch_Date]]</f>
        <v>8</v>
      </c>
      <c r="H81" t="s">
        <v>529</v>
      </c>
      <c r="I81" t="s">
        <v>537</v>
      </c>
      <c r="J81" s="9">
        <v>1429</v>
      </c>
      <c r="K81" s="9">
        <f>VLOOKUP(_xlfn.CONCAT(November_2024_Transportation_Dataset[[#This Row],[Origin]],November_2024_Transportation_Dataset[[#This Row],[Destination]]),Distances!A:J,10,FALSE)</f>
        <v>348.53162391920529</v>
      </c>
      <c r="L81" t="str">
        <f>IF(November_2024_Transportation_Dataset[[#This Row],[Delivery_Date]]-November_2024_Transportation_Dataset[[#This Row],[Expected_Delivery_Date]]&gt;0,"Delayed", "On-Time")</f>
        <v>Delayed</v>
      </c>
      <c r="M81" t="str">
        <f>IF(November_2024_Transportation_Dataset[[#This Row],[Transportation_Days]]&gt;5,"Road","Air")</f>
        <v>Road</v>
      </c>
      <c r="N81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81" s="9">
        <f>November_2024_Transportation_Dataset[[#This Row],[Weight_kg]]*_xlfn.NUMBERVALUE(VLOOKUP(November_2024_Transportation_Dataset[[#This Row],[Transportation_Mode]],'Transportation cost'!A:C,3,FALSE),".")</f>
        <v>142.9</v>
      </c>
      <c r="P81" s="9">
        <f>November_2024_Transportation_Dataset[[#This Row],[Fixed_Cost_GBP]]+November_2024_Transportation_Dataset[[#This Row],[Variable_Cost_GBP]]</f>
        <v>317.16581195960265</v>
      </c>
    </row>
    <row r="82" spans="1:16" x14ac:dyDescent="0.4">
      <c r="A82" t="s">
        <v>90</v>
      </c>
      <c r="B82" t="s">
        <v>575</v>
      </c>
      <c r="C82" s="1">
        <v>45604</v>
      </c>
      <c r="D82" s="1">
        <v>45608</v>
      </c>
      <c r="E82" s="1">
        <v>45611</v>
      </c>
      <c r="F82" s="1">
        <v>45611</v>
      </c>
      <c r="G82" s="13">
        <f>November_2024_Transportation_Dataset[[#This Row],[Delivery_Date]]-November_2024_Transportation_Dataset[[#This Row],[Dispatch_Date]]</f>
        <v>3</v>
      </c>
      <c r="H82" t="s">
        <v>533</v>
      </c>
      <c r="I82" t="s">
        <v>549</v>
      </c>
      <c r="J82" s="9">
        <v>1201</v>
      </c>
      <c r="K82" s="9">
        <f>VLOOKUP(_xlfn.CONCAT(November_2024_Transportation_Dataset[[#This Row],[Origin]],November_2024_Transportation_Dataset[[#This Row],[Destination]]),Distances!A:J,10,FALSE)</f>
        <v>7781.5146826897226</v>
      </c>
      <c r="L82" t="str">
        <f>IF(November_2024_Transportation_Dataset[[#This Row],[Delivery_Date]]-November_2024_Transportation_Dataset[[#This Row],[Expected_Delivery_Date]]&gt;0,"Delayed", "On-Time")</f>
        <v>On-Time</v>
      </c>
      <c r="M82" t="str">
        <f>IF(November_2024_Transportation_Dataset[[#This Row],[Transportation_Days]]&gt;10,"Ocean", "Air")</f>
        <v>Air</v>
      </c>
      <c r="N82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82" s="9">
        <f>November_2024_Transportation_Dataset[[#This Row],[Weight_kg]]*_xlfn.NUMBERVALUE(VLOOKUP(November_2024_Transportation_Dataset[[#This Row],[Transportation_Mode]],'Transportation cost'!A:C,3,FALSE),".")</f>
        <v>360.3</v>
      </c>
      <c r="P82" s="9">
        <f>November_2024_Transportation_Dataset[[#This Row],[Fixed_Cost_GBP]]+November_2024_Transportation_Dataset[[#This Row],[Variable_Cost_GBP]]</f>
        <v>6196.4360120172923</v>
      </c>
    </row>
    <row r="83" spans="1:16" x14ac:dyDescent="0.4">
      <c r="A83" t="s">
        <v>91</v>
      </c>
      <c r="B83" t="s">
        <v>573</v>
      </c>
      <c r="C83" s="1">
        <v>45606</v>
      </c>
      <c r="D83" s="1">
        <v>45608</v>
      </c>
      <c r="E83" s="1">
        <v>45612</v>
      </c>
      <c r="F83" s="1">
        <v>45615</v>
      </c>
      <c r="G83" s="13">
        <f>November_2024_Transportation_Dataset[[#This Row],[Delivery_Date]]-November_2024_Transportation_Dataset[[#This Row],[Dispatch_Date]]</f>
        <v>7</v>
      </c>
      <c r="H83" t="s">
        <v>529</v>
      </c>
      <c r="I83" t="s">
        <v>537</v>
      </c>
      <c r="J83" s="9">
        <v>1429</v>
      </c>
      <c r="K83" s="9">
        <f>VLOOKUP(_xlfn.CONCAT(November_2024_Transportation_Dataset[[#This Row],[Origin]],November_2024_Transportation_Dataset[[#This Row],[Destination]]),Distances!A:J,10,FALSE)</f>
        <v>348.53162391920529</v>
      </c>
      <c r="L83" t="str">
        <f>IF(November_2024_Transportation_Dataset[[#This Row],[Delivery_Date]]-November_2024_Transportation_Dataset[[#This Row],[Expected_Delivery_Date]]&gt;0,"Delayed", "On-Time")</f>
        <v>Delayed</v>
      </c>
      <c r="M83" t="str">
        <f>IF(November_2024_Transportation_Dataset[[#This Row],[Transportation_Days]]&gt;5,"Road","Air")</f>
        <v>Road</v>
      </c>
      <c r="N83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83" s="9">
        <f>November_2024_Transportation_Dataset[[#This Row],[Weight_kg]]*_xlfn.NUMBERVALUE(VLOOKUP(November_2024_Transportation_Dataset[[#This Row],[Transportation_Mode]],'Transportation cost'!A:C,3,FALSE),".")</f>
        <v>142.9</v>
      </c>
      <c r="P83" s="9">
        <f>November_2024_Transportation_Dataset[[#This Row],[Fixed_Cost_GBP]]+November_2024_Transportation_Dataset[[#This Row],[Variable_Cost_GBP]]</f>
        <v>317.16581195960265</v>
      </c>
    </row>
    <row r="84" spans="1:16" x14ac:dyDescent="0.4">
      <c r="A84" t="s">
        <v>92</v>
      </c>
      <c r="B84" t="s">
        <v>574</v>
      </c>
      <c r="C84" s="1">
        <v>45607</v>
      </c>
      <c r="D84" s="1">
        <v>45608</v>
      </c>
      <c r="E84" s="1">
        <v>45620</v>
      </c>
      <c r="F84" s="1">
        <v>45620</v>
      </c>
      <c r="G84" s="13">
        <f>November_2024_Transportation_Dataset[[#This Row],[Delivery_Date]]-November_2024_Transportation_Dataset[[#This Row],[Dispatch_Date]]</f>
        <v>12</v>
      </c>
      <c r="H84" t="s">
        <v>525</v>
      </c>
      <c r="I84" t="s">
        <v>545</v>
      </c>
      <c r="J84" s="9">
        <v>246</v>
      </c>
      <c r="K84" s="9">
        <f>VLOOKUP(_xlfn.CONCAT(November_2024_Transportation_Dataset[[#This Row],[Origin]],November_2024_Transportation_Dataset[[#This Row],[Destination]]),Distances!A:J,10,FALSE)</f>
        <v>12965.65564679813</v>
      </c>
      <c r="L84" t="str">
        <f>IF(November_2024_Transportation_Dataset[[#This Row],[Delivery_Date]]-November_2024_Transportation_Dataset[[#This Row],[Expected_Delivery_Date]]&gt;0,"Delayed", "On-Time")</f>
        <v>On-Time</v>
      </c>
      <c r="M84" t="str">
        <f>IF(November_2024_Transportation_Dataset[[#This Row],[Transportation_Days]]&gt;6,"Ocean","Air")</f>
        <v>Ocean</v>
      </c>
      <c r="N84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84" s="9">
        <f>November_2024_Transportation_Dataset[[#This Row],[Weight_kg]]*_xlfn.NUMBERVALUE(VLOOKUP(November_2024_Transportation_Dataset[[#This Row],[Transportation_Mode]],'Transportation cost'!A:C,3,FALSE),".")</f>
        <v>12.3</v>
      </c>
      <c r="P84" s="9">
        <f>November_2024_Transportation_Dataset[[#This Row],[Fixed_Cost_GBP]]+November_2024_Transportation_Dataset[[#This Row],[Variable_Cost_GBP]]</f>
        <v>4550.2794763793454</v>
      </c>
    </row>
    <row r="85" spans="1:16" x14ac:dyDescent="0.4">
      <c r="A85" t="s">
        <v>93</v>
      </c>
      <c r="B85" t="s">
        <v>575</v>
      </c>
      <c r="C85" s="1">
        <v>45607</v>
      </c>
      <c r="D85" s="1">
        <v>45608</v>
      </c>
      <c r="E85" s="1">
        <v>45617</v>
      </c>
      <c r="F85" s="1">
        <v>45618</v>
      </c>
      <c r="G85" s="13">
        <f>November_2024_Transportation_Dataset[[#This Row],[Delivery_Date]]-November_2024_Transportation_Dataset[[#This Row],[Dispatch_Date]]</f>
        <v>10</v>
      </c>
      <c r="H85" t="s">
        <v>533</v>
      </c>
      <c r="I85" t="s">
        <v>537</v>
      </c>
      <c r="J85" s="9">
        <v>1201</v>
      </c>
      <c r="K85" s="9">
        <f>VLOOKUP(_xlfn.CONCAT(November_2024_Transportation_Dataset[[#This Row],[Origin]],November_2024_Transportation_Dataset[[#This Row],[Destination]]),Distances!A:J,10,FALSE)</f>
        <v>1315.887531545199</v>
      </c>
      <c r="L85" t="str">
        <f>IF(November_2024_Transportation_Dataset[[#This Row],[Delivery_Date]]-November_2024_Transportation_Dataset[[#This Row],[Expected_Delivery_Date]]&gt;0,"Delayed", "On-Time")</f>
        <v>Delayed</v>
      </c>
      <c r="M85" t="str">
        <f>IF(November_2024_Transportation_Dataset[[#This Row],[Transportation_Days]]&gt;5,"Road","Air")</f>
        <v>Road</v>
      </c>
      <c r="N85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85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85" s="9">
        <f>November_2024_Transportation_Dataset[[#This Row],[Fixed_Cost_GBP]]+November_2024_Transportation_Dataset[[#This Row],[Variable_Cost_GBP]]</f>
        <v>778.0437657725995</v>
      </c>
    </row>
    <row r="86" spans="1:16" x14ac:dyDescent="0.4">
      <c r="A86" t="s">
        <v>94</v>
      </c>
      <c r="B86" t="s">
        <v>573</v>
      </c>
      <c r="C86" s="1">
        <v>45608</v>
      </c>
      <c r="D86" s="1">
        <v>45608</v>
      </c>
      <c r="E86" s="1">
        <v>45614</v>
      </c>
      <c r="F86" s="1">
        <v>45614</v>
      </c>
      <c r="G86" s="13">
        <f>November_2024_Transportation_Dataset[[#This Row],[Delivery_Date]]-November_2024_Transportation_Dataset[[#This Row],[Dispatch_Date]]</f>
        <v>6</v>
      </c>
      <c r="H86" t="s">
        <v>529</v>
      </c>
      <c r="I86" t="s">
        <v>537</v>
      </c>
      <c r="J86" s="9">
        <v>1429</v>
      </c>
      <c r="K86" s="9">
        <f>VLOOKUP(_xlfn.CONCAT(November_2024_Transportation_Dataset[[#This Row],[Origin]],November_2024_Transportation_Dataset[[#This Row],[Destination]]),Distances!A:J,10,FALSE)</f>
        <v>348.53162391920529</v>
      </c>
      <c r="L86" t="str">
        <f>IF(November_2024_Transportation_Dataset[[#This Row],[Delivery_Date]]-November_2024_Transportation_Dataset[[#This Row],[Expected_Delivery_Date]]&gt;0,"Delayed", "On-Time")</f>
        <v>On-Time</v>
      </c>
      <c r="M86" t="str">
        <f>IF(November_2024_Transportation_Dataset[[#This Row],[Transportation_Days]]&gt;5,"Road","Air")</f>
        <v>Road</v>
      </c>
      <c r="N86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86" s="9">
        <f>November_2024_Transportation_Dataset[[#This Row],[Weight_kg]]*_xlfn.NUMBERVALUE(VLOOKUP(November_2024_Transportation_Dataset[[#This Row],[Transportation_Mode]],'Transportation cost'!A:C,3,FALSE),".")</f>
        <v>142.9</v>
      </c>
      <c r="P86" s="9">
        <f>November_2024_Transportation_Dataset[[#This Row],[Fixed_Cost_GBP]]+November_2024_Transportation_Dataset[[#This Row],[Variable_Cost_GBP]]</f>
        <v>317.16581195960265</v>
      </c>
    </row>
    <row r="87" spans="1:16" x14ac:dyDescent="0.4">
      <c r="A87" t="s">
        <v>95</v>
      </c>
      <c r="B87" t="s">
        <v>573</v>
      </c>
      <c r="C87" s="1">
        <v>45608</v>
      </c>
      <c r="D87" s="1">
        <v>45608</v>
      </c>
      <c r="E87" s="1">
        <v>45616</v>
      </c>
      <c r="F87" s="1">
        <v>45616</v>
      </c>
      <c r="G87" s="13">
        <f>November_2024_Transportation_Dataset[[#This Row],[Delivery_Date]]-November_2024_Transportation_Dataset[[#This Row],[Dispatch_Date]]</f>
        <v>8</v>
      </c>
      <c r="H87" t="s">
        <v>529</v>
      </c>
      <c r="I87" t="s">
        <v>537</v>
      </c>
      <c r="J87" s="9">
        <v>1429</v>
      </c>
      <c r="K87" s="9">
        <f>VLOOKUP(_xlfn.CONCAT(November_2024_Transportation_Dataset[[#This Row],[Origin]],November_2024_Transportation_Dataset[[#This Row],[Destination]]),Distances!A:J,10,FALSE)</f>
        <v>348.53162391920529</v>
      </c>
      <c r="L87" t="str">
        <f>IF(November_2024_Transportation_Dataset[[#This Row],[Delivery_Date]]-November_2024_Transportation_Dataset[[#This Row],[Expected_Delivery_Date]]&gt;0,"Delayed", "On-Time")</f>
        <v>On-Time</v>
      </c>
      <c r="M87" t="str">
        <f>IF(November_2024_Transportation_Dataset[[#This Row],[Transportation_Days]]&gt;5,"Road","Air")</f>
        <v>Road</v>
      </c>
      <c r="N87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87" s="9">
        <f>November_2024_Transportation_Dataset[[#This Row],[Weight_kg]]*_xlfn.NUMBERVALUE(VLOOKUP(November_2024_Transportation_Dataset[[#This Row],[Transportation_Mode]],'Transportation cost'!A:C,3,FALSE),".")</f>
        <v>142.9</v>
      </c>
      <c r="P87" s="9">
        <f>November_2024_Transportation_Dataset[[#This Row],[Fixed_Cost_GBP]]+November_2024_Transportation_Dataset[[#This Row],[Variable_Cost_GBP]]</f>
        <v>317.16581195960265</v>
      </c>
    </row>
    <row r="88" spans="1:16" x14ac:dyDescent="0.4">
      <c r="A88" t="s">
        <v>96</v>
      </c>
      <c r="B88" t="s">
        <v>574</v>
      </c>
      <c r="C88" s="1">
        <v>45608</v>
      </c>
      <c r="D88" s="1">
        <v>45608</v>
      </c>
      <c r="E88" s="1">
        <v>45622</v>
      </c>
      <c r="F88" s="1">
        <v>45624</v>
      </c>
      <c r="G88" s="13">
        <f>November_2024_Transportation_Dataset[[#This Row],[Delivery_Date]]-November_2024_Transportation_Dataset[[#This Row],[Dispatch_Date]]</f>
        <v>16</v>
      </c>
      <c r="H88" t="s">
        <v>525</v>
      </c>
      <c r="I88" t="s">
        <v>549</v>
      </c>
      <c r="J88" s="9">
        <v>246</v>
      </c>
      <c r="K88" s="9">
        <f>VLOOKUP(_xlfn.CONCAT(November_2024_Transportation_Dataset[[#This Row],[Origin]],November_2024_Transportation_Dataset[[#This Row],[Destination]]),Distances!A:J,10,FALSE)</f>
        <v>5039.1195711771497</v>
      </c>
      <c r="L88" t="str">
        <f>IF(November_2024_Transportation_Dataset[[#This Row],[Delivery_Date]]-November_2024_Transportation_Dataset[[#This Row],[Expected_Delivery_Date]]&gt;0,"Delayed", "On-Time")</f>
        <v>Delayed</v>
      </c>
      <c r="M88" t="str">
        <f>IF(November_2024_Transportation_Dataset[[#This Row],[Transportation_Days]]&gt;6,"Ocean","Air")</f>
        <v>Ocean</v>
      </c>
      <c r="N88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88" s="9">
        <f>November_2024_Transportation_Dataset[[#This Row],[Weight_kg]]*_xlfn.NUMBERVALUE(VLOOKUP(November_2024_Transportation_Dataset[[#This Row],[Transportation_Mode]],'Transportation cost'!A:C,3,FALSE),".")</f>
        <v>12.3</v>
      </c>
      <c r="P88" s="9">
        <f>November_2024_Transportation_Dataset[[#This Row],[Fixed_Cost_GBP]]+November_2024_Transportation_Dataset[[#This Row],[Variable_Cost_GBP]]</f>
        <v>1775.9918499120022</v>
      </c>
    </row>
    <row r="89" spans="1:16" x14ac:dyDescent="0.4">
      <c r="A89" t="s">
        <v>97</v>
      </c>
      <c r="B89" t="s">
        <v>574</v>
      </c>
      <c r="C89" s="1">
        <v>45608</v>
      </c>
      <c r="D89" s="1">
        <v>45608</v>
      </c>
      <c r="E89" s="1">
        <v>45614</v>
      </c>
      <c r="F89" s="1">
        <v>45614</v>
      </c>
      <c r="G89" s="13">
        <f>November_2024_Transportation_Dataset[[#This Row],[Delivery_Date]]-November_2024_Transportation_Dataset[[#This Row],[Dispatch_Date]]</f>
        <v>6</v>
      </c>
      <c r="H89" t="s">
        <v>525</v>
      </c>
      <c r="I89" t="s">
        <v>549</v>
      </c>
      <c r="J89" s="9">
        <v>246</v>
      </c>
      <c r="K89" s="9">
        <f>VLOOKUP(_xlfn.CONCAT(November_2024_Transportation_Dataset[[#This Row],[Origin]],November_2024_Transportation_Dataset[[#This Row],[Destination]]),Distances!A:J,10,FALSE)</f>
        <v>5039.1195711771497</v>
      </c>
      <c r="L89" t="str">
        <f>IF(November_2024_Transportation_Dataset[[#This Row],[Delivery_Date]]-November_2024_Transportation_Dataset[[#This Row],[Expected_Delivery_Date]]&gt;0,"Delayed", "On-Time")</f>
        <v>On-Time</v>
      </c>
      <c r="M89" t="str">
        <f>IF(November_2024_Transportation_Dataset[[#This Row],[Transportation_Days]]&gt;4,"Ocean","Air")</f>
        <v>Ocean</v>
      </c>
      <c r="N89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89" s="9">
        <f>November_2024_Transportation_Dataset[[#This Row],[Weight_kg]]*_xlfn.NUMBERVALUE(VLOOKUP(November_2024_Transportation_Dataset[[#This Row],[Transportation_Mode]],'Transportation cost'!A:C,3,FALSE),".")</f>
        <v>12.3</v>
      </c>
      <c r="P89" s="9">
        <f>November_2024_Transportation_Dataset[[#This Row],[Fixed_Cost_GBP]]+November_2024_Transportation_Dataset[[#This Row],[Variable_Cost_GBP]]</f>
        <v>1775.9918499120022</v>
      </c>
    </row>
    <row r="90" spans="1:16" x14ac:dyDescent="0.4">
      <c r="A90" t="s">
        <v>98</v>
      </c>
      <c r="B90" t="s">
        <v>575</v>
      </c>
      <c r="C90" s="1">
        <v>45608</v>
      </c>
      <c r="D90" s="1">
        <v>45608</v>
      </c>
      <c r="E90" s="1">
        <v>45622</v>
      </c>
      <c r="F90" s="1">
        <v>45622</v>
      </c>
      <c r="G90" s="13">
        <f>November_2024_Transportation_Dataset[[#This Row],[Delivery_Date]]-November_2024_Transportation_Dataset[[#This Row],[Dispatch_Date]]</f>
        <v>14</v>
      </c>
      <c r="H90" t="s">
        <v>533</v>
      </c>
      <c r="I90" t="s">
        <v>545</v>
      </c>
      <c r="J90" s="9">
        <v>1201</v>
      </c>
      <c r="K90" s="9">
        <f>VLOOKUP(_xlfn.CONCAT(November_2024_Transportation_Dataset[[#This Row],[Origin]],November_2024_Transportation_Dataset[[#This Row],[Destination]]),Distances!A:J,10,FALSE)</f>
        <v>6899.7528713841984</v>
      </c>
      <c r="L90" t="str">
        <f>IF(November_2024_Transportation_Dataset[[#This Row],[Delivery_Date]]-November_2024_Transportation_Dataset[[#This Row],[Expected_Delivery_Date]]&gt;0,"Delayed", "On-Time")</f>
        <v>On-Time</v>
      </c>
      <c r="M90" t="str">
        <f>IF(November_2024_Transportation_Dataset[[#This Row],[Transportation_Days]]&gt;10,"Ocean", "Air")</f>
        <v>Ocean</v>
      </c>
      <c r="N90" s="9">
        <f>November_2024_Transportation_Dataset[[#This Row],[Distance_km]]*_xlfn.NUMBERVALUE(VLOOKUP(November_2024_Transportation_Dataset[[#This Row],[Transportation_Mode]],'Transportation cost'!A:B,2,FALSE),".")</f>
        <v>2414.9135049844695</v>
      </c>
      <c r="O90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90" s="9">
        <f>November_2024_Transportation_Dataset[[#This Row],[Fixed_Cost_GBP]]+November_2024_Transportation_Dataset[[#This Row],[Variable_Cost_GBP]]</f>
        <v>2474.9635049844696</v>
      </c>
    </row>
    <row r="91" spans="1:16" x14ac:dyDescent="0.4">
      <c r="A91" t="s">
        <v>99</v>
      </c>
      <c r="B91" t="s">
        <v>573</v>
      </c>
      <c r="C91" s="1">
        <v>45597</v>
      </c>
      <c r="D91" s="1">
        <v>45609</v>
      </c>
      <c r="E91" s="1">
        <v>45618</v>
      </c>
      <c r="F91" s="1">
        <v>45618</v>
      </c>
      <c r="G91" s="13">
        <f>November_2024_Transportation_Dataset[[#This Row],[Delivery_Date]]-November_2024_Transportation_Dataset[[#This Row],[Dispatch_Date]]</f>
        <v>9</v>
      </c>
      <c r="H91" t="s">
        <v>529</v>
      </c>
      <c r="I91" t="s">
        <v>537</v>
      </c>
      <c r="J91" s="9">
        <v>1429</v>
      </c>
      <c r="K91" s="9">
        <f>VLOOKUP(_xlfn.CONCAT(November_2024_Transportation_Dataset[[#This Row],[Origin]],November_2024_Transportation_Dataset[[#This Row],[Destination]]),Distances!A:J,10,FALSE)</f>
        <v>348.53162391920529</v>
      </c>
      <c r="L91" t="str">
        <f>IF(November_2024_Transportation_Dataset[[#This Row],[Delivery_Date]]-November_2024_Transportation_Dataset[[#This Row],[Expected_Delivery_Date]]&gt;0,"Delayed", "On-Time")</f>
        <v>On-Time</v>
      </c>
      <c r="M91" t="str">
        <f>IF(November_2024_Transportation_Dataset[[#This Row],[Transportation_Days]]&gt;5,"Road","Air")</f>
        <v>Road</v>
      </c>
      <c r="N91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91" s="9">
        <f>November_2024_Transportation_Dataset[[#This Row],[Weight_kg]]*_xlfn.NUMBERVALUE(VLOOKUP(November_2024_Transportation_Dataset[[#This Row],[Transportation_Mode]],'Transportation cost'!A:C,3,FALSE),".")</f>
        <v>142.9</v>
      </c>
      <c r="P91" s="9">
        <f>November_2024_Transportation_Dataset[[#This Row],[Fixed_Cost_GBP]]+November_2024_Transportation_Dataset[[#This Row],[Variable_Cost_GBP]]</f>
        <v>317.16581195960265</v>
      </c>
    </row>
    <row r="92" spans="1:16" x14ac:dyDescent="0.4">
      <c r="A92" t="s">
        <v>100</v>
      </c>
      <c r="B92" t="s">
        <v>573</v>
      </c>
      <c r="C92" s="1">
        <v>45600</v>
      </c>
      <c r="D92" s="1">
        <v>45609</v>
      </c>
      <c r="E92" s="1">
        <v>45615</v>
      </c>
      <c r="F92" s="1">
        <v>45615</v>
      </c>
      <c r="G92" s="13">
        <f>November_2024_Transportation_Dataset[[#This Row],[Delivery_Date]]-November_2024_Transportation_Dataset[[#This Row],[Dispatch_Date]]</f>
        <v>6</v>
      </c>
      <c r="H92" t="s">
        <v>529</v>
      </c>
      <c r="I92" t="s">
        <v>549</v>
      </c>
      <c r="J92" s="9">
        <v>1429</v>
      </c>
      <c r="K92" s="9">
        <f>VLOOKUP(_xlfn.CONCAT(November_2024_Transportation_Dataset[[#This Row],[Origin]],November_2024_Transportation_Dataset[[#This Row],[Destination]]),Distances!A:J,10,FALSE)</f>
        <v>9118.7982664997817</v>
      </c>
      <c r="L92" t="str">
        <f>IF(November_2024_Transportation_Dataset[[#This Row],[Delivery_Date]]-November_2024_Transportation_Dataset[[#This Row],[Expected_Delivery_Date]]&gt;0,"Delayed", "On-Time")</f>
        <v>On-Time</v>
      </c>
      <c r="M92" t="str">
        <f>IF(November_2024_Transportation_Dataset[[#This Row],[Transportation_Days]]&gt;5,"Ocean","Air")</f>
        <v>Ocean</v>
      </c>
      <c r="N92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92" s="9">
        <f>November_2024_Transportation_Dataset[[#This Row],[Weight_kg]]*_xlfn.NUMBERVALUE(VLOOKUP(November_2024_Transportation_Dataset[[#This Row],[Transportation_Mode]],'Transportation cost'!A:C,3,FALSE),".")</f>
        <v>71.45</v>
      </c>
      <c r="P92" s="9">
        <f>November_2024_Transportation_Dataset[[#This Row],[Fixed_Cost_GBP]]+November_2024_Transportation_Dataset[[#This Row],[Variable_Cost_GBP]]</f>
        <v>3263.0293932749232</v>
      </c>
    </row>
    <row r="93" spans="1:16" x14ac:dyDescent="0.4">
      <c r="A93" t="s">
        <v>101</v>
      </c>
      <c r="B93" t="s">
        <v>572</v>
      </c>
      <c r="C93" s="1">
        <v>45601</v>
      </c>
      <c r="D93" s="1">
        <v>45603</v>
      </c>
      <c r="E93" s="1">
        <v>45609</v>
      </c>
      <c r="F93" s="1">
        <v>45609</v>
      </c>
      <c r="G93" s="13">
        <f>November_2024_Transportation_Dataset[[#This Row],[Delivery_Date]]-November_2024_Transportation_Dataset[[#This Row],[Dispatch_Date]]</f>
        <v>6</v>
      </c>
      <c r="H93" t="s">
        <v>521</v>
      </c>
      <c r="I93" t="s">
        <v>545</v>
      </c>
      <c r="J93" s="9">
        <v>761</v>
      </c>
      <c r="K93" s="9">
        <f>VLOOKUP(_xlfn.CONCAT(November_2024_Transportation_Dataset[[#This Row],[Origin]],November_2024_Transportation_Dataset[[#This Row],[Destination]]),Distances!A:J,10,FALSE)</f>
        <v>12903.346211661379</v>
      </c>
      <c r="L93" t="str">
        <f>IF(November_2024_Transportation_Dataset[[#This Row],[Delivery_Date]]-November_2024_Transportation_Dataset[[#This Row],[Expected_Delivery_Date]]&gt;0,"Delayed", "On-Time")</f>
        <v>On-Time</v>
      </c>
      <c r="M93" t="str">
        <f>IF(November_2024_Transportation_Dataset[[#This Row],[Transportation_Days]]&gt;3,"Ocean","Air")</f>
        <v>Ocean</v>
      </c>
      <c r="N93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93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93" s="9">
        <f>November_2024_Transportation_Dataset[[#This Row],[Fixed_Cost_GBP]]+November_2024_Transportation_Dataset[[#This Row],[Variable_Cost_GBP]]</f>
        <v>4554.2211740814828</v>
      </c>
    </row>
    <row r="94" spans="1:16" x14ac:dyDescent="0.4">
      <c r="A94" t="s">
        <v>102</v>
      </c>
      <c r="B94" t="s">
        <v>574</v>
      </c>
      <c r="C94" s="1">
        <v>45602</v>
      </c>
      <c r="D94" s="1">
        <v>45609</v>
      </c>
      <c r="E94" s="1">
        <v>45609</v>
      </c>
      <c r="F94" s="1">
        <v>45614</v>
      </c>
      <c r="G94" s="13">
        <f>November_2024_Transportation_Dataset[[#This Row],[Delivery_Date]]-November_2024_Transportation_Dataset[[#This Row],[Dispatch_Date]]</f>
        <v>5</v>
      </c>
      <c r="H94" t="s">
        <v>525</v>
      </c>
      <c r="I94" t="s">
        <v>549</v>
      </c>
      <c r="J94" s="9">
        <v>246</v>
      </c>
      <c r="K94" s="9">
        <f>VLOOKUP(_xlfn.CONCAT(November_2024_Transportation_Dataset[[#This Row],[Origin]],November_2024_Transportation_Dataset[[#This Row],[Destination]]),Distances!A:J,10,FALSE)</f>
        <v>5039.1195711771497</v>
      </c>
      <c r="L94" t="str">
        <f>IF(November_2024_Transportation_Dataset[[#This Row],[Delivery_Date]]-November_2024_Transportation_Dataset[[#This Row],[Expected_Delivery_Date]]&gt;0,"Delayed", "On-Time")</f>
        <v>Delayed</v>
      </c>
      <c r="M94" t="str">
        <f>IF(November_2024_Transportation_Dataset[[#This Row],[Transportation_Days]]&gt;4,"Ocean","Air")</f>
        <v>Ocean</v>
      </c>
      <c r="N94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94" s="9">
        <f>November_2024_Transportation_Dataset[[#This Row],[Weight_kg]]*_xlfn.NUMBERVALUE(VLOOKUP(November_2024_Transportation_Dataset[[#This Row],[Transportation_Mode]],'Transportation cost'!A:C,3,FALSE),".")</f>
        <v>12.3</v>
      </c>
      <c r="P94" s="9">
        <f>November_2024_Transportation_Dataset[[#This Row],[Fixed_Cost_GBP]]+November_2024_Transportation_Dataset[[#This Row],[Variable_Cost_GBP]]</f>
        <v>1775.9918499120022</v>
      </c>
    </row>
    <row r="95" spans="1:16" x14ac:dyDescent="0.4">
      <c r="A95" t="s">
        <v>103</v>
      </c>
      <c r="B95" t="s">
        <v>574</v>
      </c>
      <c r="C95" s="1">
        <v>45602</v>
      </c>
      <c r="D95" s="1">
        <v>45609</v>
      </c>
      <c r="E95" s="1">
        <v>45614</v>
      </c>
      <c r="F95" s="1">
        <v>45614</v>
      </c>
      <c r="G95" s="13">
        <f>November_2024_Transportation_Dataset[[#This Row],[Delivery_Date]]-November_2024_Transportation_Dataset[[#This Row],[Dispatch_Date]]</f>
        <v>5</v>
      </c>
      <c r="H95" t="s">
        <v>525</v>
      </c>
      <c r="I95" t="s">
        <v>549</v>
      </c>
      <c r="J95" s="9">
        <v>246</v>
      </c>
      <c r="K95" s="9">
        <f>VLOOKUP(_xlfn.CONCAT(November_2024_Transportation_Dataset[[#This Row],[Origin]],November_2024_Transportation_Dataset[[#This Row],[Destination]]),Distances!A:J,10,FALSE)</f>
        <v>5039.1195711771497</v>
      </c>
      <c r="L95" t="str">
        <f>IF(November_2024_Transportation_Dataset[[#This Row],[Delivery_Date]]-November_2024_Transportation_Dataset[[#This Row],[Expected_Delivery_Date]]&gt;0,"Delayed", "On-Time")</f>
        <v>On-Time</v>
      </c>
      <c r="M95" t="str">
        <f>IF(November_2024_Transportation_Dataset[[#This Row],[Transportation_Days]]&gt;4,"Ocean","Air")</f>
        <v>Ocean</v>
      </c>
      <c r="N95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95" s="9">
        <f>November_2024_Transportation_Dataset[[#This Row],[Weight_kg]]*_xlfn.NUMBERVALUE(VLOOKUP(November_2024_Transportation_Dataset[[#This Row],[Transportation_Mode]],'Transportation cost'!A:C,3,FALSE),".")</f>
        <v>12.3</v>
      </c>
      <c r="P95" s="9">
        <f>November_2024_Transportation_Dataset[[#This Row],[Fixed_Cost_GBP]]+November_2024_Transportation_Dataset[[#This Row],[Variable_Cost_GBP]]</f>
        <v>1775.9918499120022</v>
      </c>
    </row>
    <row r="96" spans="1:16" x14ac:dyDescent="0.4">
      <c r="A96" t="s">
        <v>104</v>
      </c>
      <c r="B96" t="s">
        <v>573</v>
      </c>
      <c r="C96" s="1">
        <v>45604</v>
      </c>
      <c r="D96" s="1">
        <v>45609</v>
      </c>
      <c r="E96" s="1">
        <v>45618</v>
      </c>
      <c r="F96" s="1">
        <v>45618</v>
      </c>
      <c r="G96" s="13">
        <f>November_2024_Transportation_Dataset[[#This Row],[Delivery_Date]]-November_2024_Transportation_Dataset[[#This Row],[Dispatch_Date]]</f>
        <v>9</v>
      </c>
      <c r="H96" t="s">
        <v>529</v>
      </c>
      <c r="I96" t="s">
        <v>537</v>
      </c>
      <c r="J96" s="9">
        <v>1429</v>
      </c>
      <c r="K96" s="9">
        <f>VLOOKUP(_xlfn.CONCAT(November_2024_Transportation_Dataset[[#This Row],[Origin]],November_2024_Transportation_Dataset[[#This Row],[Destination]]),Distances!A:J,10,FALSE)</f>
        <v>348.53162391920529</v>
      </c>
      <c r="L96" t="str">
        <f>IF(November_2024_Transportation_Dataset[[#This Row],[Delivery_Date]]-November_2024_Transportation_Dataset[[#This Row],[Expected_Delivery_Date]]&gt;0,"Delayed", "On-Time")</f>
        <v>On-Time</v>
      </c>
      <c r="M96" t="str">
        <f>IF(November_2024_Transportation_Dataset[[#This Row],[Transportation_Days]]&gt;5,"Road","Air")</f>
        <v>Road</v>
      </c>
      <c r="N96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96" s="9">
        <f>November_2024_Transportation_Dataset[[#This Row],[Weight_kg]]*_xlfn.NUMBERVALUE(VLOOKUP(November_2024_Transportation_Dataset[[#This Row],[Transportation_Mode]],'Transportation cost'!A:C,3,FALSE),".")</f>
        <v>142.9</v>
      </c>
      <c r="P96" s="9">
        <f>November_2024_Transportation_Dataset[[#This Row],[Fixed_Cost_GBP]]+November_2024_Transportation_Dataset[[#This Row],[Variable_Cost_GBP]]</f>
        <v>317.16581195960265</v>
      </c>
    </row>
    <row r="97" spans="1:16" x14ac:dyDescent="0.4">
      <c r="A97" t="s">
        <v>105</v>
      </c>
      <c r="B97" t="s">
        <v>575</v>
      </c>
      <c r="C97" s="1">
        <v>45604</v>
      </c>
      <c r="D97" s="1">
        <v>45609</v>
      </c>
      <c r="E97" s="1">
        <v>45625</v>
      </c>
      <c r="F97" s="1">
        <v>45625</v>
      </c>
      <c r="G97" s="13">
        <f>November_2024_Transportation_Dataset[[#This Row],[Delivery_Date]]-November_2024_Transportation_Dataset[[#This Row],[Dispatch_Date]]</f>
        <v>16</v>
      </c>
      <c r="H97" t="s">
        <v>533</v>
      </c>
      <c r="I97" t="s">
        <v>541</v>
      </c>
      <c r="J97" s="9">
        <v>1201</v>
      </c>
      <c r="K97" s="9">
        <f>VLOOKUP(_xlfn.CONCAT(November_2024_Transportation_Dataset[[#This Row],[Origin]],November_2024_Transportation_Dataset[[#This Row],[Destination]]),Distances!A:J,10,FALSE)</f>
        <v>1038.2726851818879</v>
      </c>
      <c r="L97" t="str">
        <f>IF(November_2024_Transportation_Dataset[[#This Row],[Delivery_Date]]-November_2024_Transportation_Dataset[[#This Row],[Expected_Delivery_Date]]&gt;0,"Delayed", "On-Time")</f>
        <v>On-Time</v>
      </c>
      <c r="M97" t="str">
        <f>IF(November_2024_Transportation_Dataset[[#This Row],[Transportation_Days]]&gt;5,"Road","Air")</f>
        <v>Road</v>
      </c>
      <c r="N97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97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97" s="9">
        <f>November_2024_Transportation_Dataset[[#This Row],[Fixed_Cost_GBP]]+November_2024_Transportation_Dataset[[#This Row],[Variable_Cost_GBP]]</f>
        <v>639.23634259094399</v>
      </c>
    </row>
    <row r="98" spans="1:16" x14ac:dyDescent="0.4">
      <c r="A98" t="s">
        <v>106</v>
      </c>
      <c r="B98" t="s">
        <v>574</v>
      </c>
      <c r="C98" s="1">
        <v>45605</v>
      </c>
      <c r="D98" s="1">
        <v>45609</v>
      </c>
      <c r="E98" s="1">
        <v>45620</v>
      </c>
      <c r="F98" s="1">
        <v>45620</v>
      </c>
      <c r="G98" s="13">
        <f>November_2024_Transportation_Dataset[[#This Row],[Delivery_Date]]-November_2024_Transportation_Dataset[[#This Row],[Dispatch_Date]]</f>
        <v>11</v>
      </c>
      <c r="H98" t="s">
        <v>525</v>
      </c>
      <c r="I98" t="s">
        <v>549</v>
      </c>
      <c r="J98" s="9">
        <v>246</v>
      </c>
      <c r="K98" s="9">
        <f>VLOOKUP(_xlfn.CONCAT(November_2024_Transportation_Dataset[[#This Row],[Origin]],November_2024_Transportation_Dataset[[#This Row],[Destination]]),Distances!A:J,10,FALSE)</f>
        <v>5039.1195711771497</v>
      </c>
      <c r="L98" t="str">
        <f>IF(November_2024_Transportation_Dataset[[#This Row],[Delivery_Date]]-November_2024_Transportation_Dataset[[#This Row],[Expected_Delivery_Date]]&gt;0,"Delayed", "On-Time")</f>
        <v>On-Time</v>
      </c>
      <c r="M98" t="str">
        <f>IF(November_2024_Transportation_Dataset[[#This Row],[Transportation_Days]]&gt;6,"Ocean","Air")</f>
        <v>Ocean</v>
      </c>
      <c r="N98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98" s="9">
        <f>November_2024_Transportation_Dataset[[#This Row],[Weight_kg]]*_xlfn.NUMBERVALUE(VLOOKUP(November_2024_Transportation_Dataset[[#This Row],[Transportation_Mode]],'Transportation cost'!A:C,3,FALSE),".")</f>
        <v>12.3</v>
      </c>
      <c r="P98" s="9">
        <f>November_2024_Transportation_Dataset[[#This Row],[Fixed_Cost_GBP]]+November_2024_Transportation_Dataset[[#This Row],[Variable_Cost_GBP]]</f>
        <v>1775.9918499120022</v>
      </c>
    </row>
    <row r="99" spans="1:16" x14ac:dyDescent="0.4">
      <c r="A99" t="s">
        <v>107</v>
      </c>
      <c r="B99" t="s">
        <v>574</v>
      </c>
      <c r="C99" s="1">
        <v>45605</v>
      </c>
      <c r="D99" s="1">
        <v>45609</v>
      </c>
      <c r="E99" s="1">
        <v>45620</v>
      </c>
      <c r="F99" s="1">
        <v>45620</v>
      </c>
      <c r="G99" s="13">
        <f>November_2024_Transportation_Dataset[[#This Row],[Delivery_Date]]-November_2024_Transportation_Dataset[[#This Row],[Dispatch_Date]]</f>
        <v>11</v>
      </c>
      <c r="H99" t="s">
        <v>525</v>
      </c>
      <c r="I99" t="s">
        <v>537</v>
      </c>
      <c r="J99" s="9">
        <v>246</v>
      </c>
      <c r="K99" s="9">
        <f>VLOOKUP(_xlfn.CONCAT(November_2024_Transportation_Dataset[[#This Row],[Origin]],November_2024_Transportation_Dataset[[#This Row],[Destination]]),Distances!A:J,10,FALSE)</f>
        <v>6331.2201516655377</v>
      </c>
      <c r="L99" t="str">
        <f>IF(November_2024_Transportation_Dataset[[#This Row],[Delivery_Date]]-November_2024_Transportation_Dataset[[#This Row],[Expected_Delivery_Date]]&gt;0,"Delayed", "On-Time")</f>
        <v>On-Time</v>
      </c>
      <c r="M99" t="str">
        <f>IF(November_2024_Transportation_Dataset[[#This Row],[Transportation_Days]]&gt;=6,"Ocean","Air")</f>
        <v>Ocean</v>
      </c>
      <c r="N99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99" s="9">
        <f>November_2024_Transportation_Dataset[[#This Row],[Weight_kg]]*_xlfn.NUMBERVALUE(VLOOKUP(November_2024_Transportation_Dataset[[#This Row],[Transportation_Mode]],'Transportation cost'!A:C,3,FALSE),".")</f>
        <v>12.3</v>
      </c>
      <c r="P99" s="9">
        <f>November_2024_Transportation_Dataset[[#This Row],[Fixed_Cost_GBP]]+November_2024_Transportation_Dataset[[#This Row],[Variable_Cost_GBP]]</f>
        <v>2228.2270530829383</v>
      </c>
    </row>
    <row r="100" spans="1:16" x14ac:dyDescent="0.4">
      <c r="A100" t="s">
        <v>108</v>
      </c>
      <c r="B100" t="s">
        <v>573</v>
      </c>
      <c r="C100" s="1">
        <v>45606</v>
      </c>
      <c r="D100" s="1">
        <v>45609</v>
      </c>
      <c r="E100" s="1">
        <v>45609</v>
      </c>
      <c r="F100" s="1">
        <v>45609</v>
      </c>
      <c r="G100" s="13">
        <f>November_2024_Transportation_Dataset[[#This Row],[Delivery_Date]]-November_2024_Transportation_Dataset[[#This Row],[Dispatch_Date]]</f>
        <v>0</v>
      </c>
      <c r="H100" t="s">
        <v>529</v>
      </c>
      <c r="I100" t="s">
        <v>541</v>
      </c>
      <c r="J100" s="9">
        <v>1429</v>
      </c>
      <c r="K100" s="9">
        <f>VLOOKUP(_xlfn.CONCAT(November_2024_Transportation_Dataset[[#This Row],[Origin]],November_2024_Transportation_Dataset[[#This Row],[Destination]]),Distances!A:J,10,FALSE)</f>
        <v>953.41422508391327</v>
      </c>
      <c r="L100" t="str">
        <f>IF(November_2024_Transportation_Dataset[[#This Row],[Delivery_Date]]-November_2024_Transportation_Dataset[[#This Row],[Expected_Delivery_Date]]&gt;0,"Delayed", "On-Time")</f>
        <v>On-Time</v>
      </c>
      <c r="M100" t="str">
        <f>IF(November_2024_Transportation_Dataset[[#This Row],[Transportation_Days]]&gt;5,"Road","Air")</f>
        <v>Air</v>
      </c>
      <c r="N100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100" s="9">
        <f>November_2024_Transportation_Dataset[[#This Row],[Weight_kg]]*_xlfn.NUMBERVALUE(VLOOKUP(November_2024_Transportation_Dataset[[#This Row],[Transportation_Mode]],'Transportation cost'!A:C,3,FALSE),".")</f>
        <v>428.7</v>
      </c>
      <c r="P100" s="9">
        <f>November_2024_Transportation_Dataset[[#This Row],[Fixed_Cost_GBP]]+November_2024_Transportation_Dataset[[#This Row],[Variable_Cost_GBP]]</f>
        <v>1143.7606688129349</v>
      </c>
    </row>
    <row r="101" spans="1:16" x14ac:dyDescent="0.4">
      <c r="A101" t="s">
        <v>109</v>
      </c>
      <c r="B101" t="s">
        <v>572</v>
      </c>
      <c r="C101" s="1">
        <v>45607</v>
      </c>
      <c r="D101" s="1">
        <v>45609</v>
      </c>
      <c r="E101" s="1">
        <v>45618</v>
      </c>
      <c r="F101" s="1">
        <v>45619</v>
      </c>
      <c r="G101" s="13">
        <f>November_2024_Transportation_Dataset[[#This Row],[Delivery_Date]]-November_2024_Transportation_Dataset[[#This Row],[Dispatch_Date]]</f>
        <v>10</v>
      </c>
      <c r="H101" t="s">
        <v>521</v>
      </c>
      <c r="I101" t="s">
        <v>537</v>
      </c>
      <c r="J101" s="9">
        <v>761</v>
      </c>
      <c r="K101" s="9">
        <f>VLOOKUP(_xlfn.CONCAT(November_2024_Transportation_Dataset[[#This Row],[Origin]],November_2024_Transportation_Dataset[[#This Row],[Destination]]),Distances!A:J,10,FALSE)</f>
        <v>8602.6506787577528</v>
      </c>
      <c r="L101" t="str">
        <f>IF(November_2024_Transportation_Dataset[[#This Row],[Delivery_Date]]-November_2024_Transportation_Dataset[[#This Row],[Expected_Delivery_Date]]&gt;0,"Delayed", "On-Time")</f>
        <v>Delayed</v>
      </c>
      <c r="M101" t="str">
        <f>IF(November_2024_Transportation_Dataset[[#This Row],[Transportation_Days]]&gt;5,"Ocean","Air")</f>
        <v>Ocean</v>
      </c>
      <c r="N101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101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01" s="9">
        <f>November_2024_Transportation_Dataset[[#This Row],[Fixed_Cost_GBP]]+November_2024_Transportation_Dataset[[#This Row],[Variable_Cost_GBP]]</f>
        <v>3048.9777375652134</v>
      </c>
    </row>
    <row r="102" spans="1:16" x14ac:dyDescent="0.4">
      <c r="A102" t="s">
        <v>110</v>
      </c>
      <c r="B102" t="s">
        <v>574</v>
      </c>
      <c r="C102" s="1">
        <v>45607</v>
      </c>
      <c r="D102" s="1">
        <v>45609</v>
      </c>
      <c r="E102" s="1">
        <v>45609</v>
      </c>
      <c r="F102" s="1">
        <v>45609</v>
      </c>
      <c r="G102" s="13">
        <f>November_2024_Transportation_Dataset[[#This Row],[Delivery_Date]]-November_2024_Transportation_Dataset[[#This Row],[Dispatch_Date]]</f>
        <v>0</v>
      </c>
      <c r="H102" t="s">
        <v>525</v>
      </c>
      <c r="I102" t="s">
        <v>537</v>
      </c>
      <c r="J102" s="9">
        <v>246</v>
      </c>
      <c r="K102" s="9">
        <f>VLOOKUP(_xlfn.CONCAT(November_2024_Transportation_Dataset[[#This Row],[Origin]],November_2024_Transportation_Dataset[[#This Row],[Destination]]),Distances!A:J,10,FALSE)</f>
        <v>6331.2201516655377</v>
      </c>
      <c r="L102" t="str">
        <f>IF(November_2024_Transportation_Dataset[[#This Row],[Delivery_Date]]-November_2024_Transportation_Dataset[[#This Row],[Expected_Delivery_Date]]&gt;0,"Delayed", "On-Time")</f>
        <v>On-Time</v>
      </c>
      <c r="M102" t="str">
        <f>IF(November_2024_Transportation_Dataset[[#This Row],[Transportation_Days]]&gt;=6,"Ocean","Air")</f>
        <v>Air</v>
      </c>
      <c r="N102" s="9">
        <f>November_2024_Transportation_Dataset[[#This Row],[Distance_km]]*_xlfn.NUMBERVALUE(VLOOKUP(November_2024_Transportation_Dataset[[#This Row],[Transportation_Mode]],'Transportation cost'!A:B,2,FALSE),".")</f>
        <v>4748.4151137491535</v>
      </c>
      <c r="O102" s="9">
        <f>November_2024_Transportation_Dataset[[#This Row],[Weight_kg]]*_xlfn.NUMBERVALUE(VLOOKUP(November_2024_Transportation_Dataset[[#This Row],[Transportation_Mode]],'Transportation cost'!A:C,3,FALSE),".")</f>
        <v>73.8</v>
      </c>
      <c r="P102" s="9">
        <f>November_2024_Transportation_Dataset[[#This Row],[Fixed_Cost_GBP]]+November_2024_Transportation_Dataset[[#This Row],[Variable_Cost_GBP]]</f>
        <v>4822.2151137491537</v>
      </c>
    </row>
    <row r="103" spans="1:16" x14ac:dyDescent="0.4">
      <c r="A103" t="s">
        <v>111</v>
      </c>
      <c r="B103" t="s">
        <v>574</v>
      </c>
      <c r="C103" s="1">
        <v>45608</v>
      </c>
      <c r="D103" s="1">
        <v>45609</v>
      </c>
      <c r="E103" s="1">
        <v>45615</v>
      </c>
      <c r="F103" s="1">
        <v>45615</v>
      </c>
      <c r="G103" s="13">
        <f>November_2024_Transportation_Dataset[[#This Row],[Delivery_Date]]-November_2024_Transportation_Dataset[[#This Row],[Dispatch_Date]]</f>
        <v>6</v>
      </c>
      <c r="H103" t="s">
        <v>525</v>
      </c>
      <c r="I103" t="s">
        <v>549</v>
      </c>
      <c r="J103" s="9">
        <v>246</v>
      </c>
      <c r="K103" s="9">
        <f>VLOOKUP(_xlfn.CONCAT(November_2024_Transportation_Dataset[[#This Row],[Origin]],November_2024_Transportation_Dataset[[#This Row],[Destination]]),Distances!A:J,10,FALSE)</f>
        <v>5039.1195711771497</v>
      </c>
      <c r="L103" t="str">
        <f>IF(November_2024_Transportation_Dataset[[#This Row],[Delivery_Date]]-November_2024_Transportation_Dataset[[#This Row],[Expected_Delivery_Date]]&gt;0,"Delayed", "On-Time")</f>
        <v>On-Time</v>
      </c>
      <c r="M103" t="str">
        <f>IF(November_2024_Transportation_Dataset[[#This Row],[Transportation_Days]]&gt;4,"Ocean","Air")</f>
        <v>Ocean</v>
      </c>
      <c r="N103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103" s="9">
        <f>November_2024_Transportation_Dataset[[#This Row],[Weight_kg]]*_xlfn.NUMBERVALUE(VLOOKUP(November_2024_Transportation_Dataset[[#This Row],[Transportation_Mode]],'Transportation cost'!A:C,3,FALSE),".")</f>
        <v>12.3</v>
      </c>
      <c r="P103" s="9">
        <f>November_2024_Transportation_Dataset[[#This Row],[Fixed_Cost_GBP]]+November_2024_Transportation_Dataset[[#This Row],[Variable_Cost_GBP]]</f>
        <v>1775.9918499120022</v>
      </c>
    </row>
    <row r="104" spans="1:16" x14ac:dyDescent="0.4">
      <c r="A104" t="s">
        <v>112</v>
      </c>
      <c r="B104" t="s">
        <v>575</v>
      </c>
      <c r="C104" s="1">
        <v>45609</v>
      </c>
      <c r="D104" s="1">
        <v>45609</v>
      </c>
      <c r="E104" s="1">
        <v>45616</v>
      </c>
      <c r="F104" s="1">
        <v>45616</v>
      </c>
      <c r="G104" s="13">
        <f>November_2024_Transportation_Dataset[[#This Row],[Delivery_Date]]-November_2024_Transportation_Dataset[[#This Row],[Dispatch_Date]]</f>
        <v>7</v>
      </c>
      <c r="H104" t="s">
        <v>533</v>
      </c>
      <c r="I104" t="s">
        <v>537</v>
      </c>
      <c r="J104" s="9">
        <v>1201</v>
      </c>
      <c r="K104" s="9">
        <f>VLOOKUP(_xlfn.CONCAT(November_2024_Transportation_Dataset[[#This Row],[Origin]],November_2024_Transportation_Dataset[[#This Row],[Destination]]),Distances!A:J,10,FALSE)</f>
        <v>1315.887531545199</v>
      </c>
      <c r="L104" t="str">
        <f>IF(November_2024_Transportation_Dataset[[#This Row],[Delivery_Date]]-November_2024_Transportation_Dataset[[#This Row],[Expected_Delivery_Date]]&gt;0,"Delayed", "On-Time")</f>
        <v>On-Time</v>
      </c>
      <c r="M104" t="str">
        <f>IF(November_2024_Transportation_Dataset[[#This Row],[Transportation_Days]]&gt;5,"Road","Air")</f>
        <v>Road</v>
      </c>
      <c r="N104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104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104" s="9">
        <f>November_2024_Transportation_Dataset[[#This Row],[Fixed_Cost_GBP]]+November_2024_Transportation_Dataset[[#This Row],[Variable_Cost_GBP]]</f>
        <v>778.0437657725995</v>
      </c>
    </row>
    <row r="105" spans="1:16" x14ac:dyDescent="0.4">
      <c r="A105" t="s">
        <v>113</v>
      </c>
      <c r="B105" t="s">
        <v>574</v>
      </c>
      <c r="C105" s="1">
        <v>45609</v>
      </c>
      <c r="D105" s="1">
        <v>45609</v>
      </c>
      <c r="E105" s="1">
        <v>45609</v>
      </c>
      <c r="F105" s="1">
        <v>45609</v>
      </c>
      <c r="G105" s="13">
        <f>November_2024_Transportation_Dataset[[#This Row],[Delivery_Date]]-November_2024_Transportation_Dataset[[#This Row],[Dispatch_Date]]</f>
        <v>0</v>
      </c>
      <c r="H105" t="s">
        <v>525</v>
      </c>
      <c r="I105" t="s">
        <v>537</v>
      </c>
      <c r="J105" s="9">
        <v>246</v>
      </c>
      <c r="K105" s="9">
        <f>VLOOKUP(_xlfn.CONCAT(November_2024_Transportation_Dataset[[#This Row],[Origin]],November_2024_Transportation_Dataset[[#This Row],[Destination]]),Distances!A:J,10,FALSE)</f>
        <v>6331.2201516655377</v>
      </c>
      <c r="L105" t="str">
        <f>IF(November_2024_Transportation_Dataset[[#This Row],[Delivery_Date]]-November_2024_Transportation_Dataset[[#This Row],[Expected_Delivery_Date]]&gt;0,"Delayed", "On-Time")</f>
        <v>On-Time</v>
      </c>
      <c r="M105" t="str">
        <f>IF(November_2024_Transportation_Dataset[[#This Row],[Transportation_Days]]&gt;=6,"Ocean","Air")</f>
        <v>Air</v>
      </c>
      <c r="N105" s="9">
        <f>November_2024_Transportation_Dataset[[#This Row],[Distance_km]]*_xlfn.NUMBERVALUE(VLOOKUP(November_2024_Transportation_Dataset[[#This Row],[Transportation_Mode]],'Transportation cost'!A:B,2,FALSE),".")</f>
        <v>4748.4151137491535</v>
      </c>
      <c r="O105" s="9">
        <f>November_2024_Transportation_Dataset[[#This Row],[Weight_kg]]*_xlfn.NUMBERVALUE(VLOOKUP(November_2024_Transportation_Dataset[[#This Row],[Transportation_Mode]],'Transportation cost'!A:C,3,FALSE),".")</f>
        <v>73.8</v>
      </c>
      <c r="P105" s="9">
        <f>November_2024_Transportation_Dataset[[#This Row],[Fixed_Cost_GBP]]+November_2024_Transportation_Dataset[[#This Row],[Variable_Cost_GBP]]</f>
        <v>4822.2151137491537</v>
      </c>
    </row>
    <row r="106" spans="1:16" x14ac:dyDescent="0.4">
      <c r="A106" t="s">
        <v>114</v>
      </c>
      <c r="B106" t="s">
        <v>573</v>
      </c>
      <c r="C106" s="1">
        <v>45609</v>
      </c>
      <c r="D106" s="1">
        <v>45609</v>
      </c>
      <c r="E106" s="1">
        <v>45609</v>
      </c>
      <c r="F106" s="1">
        <v>45609</v>
      </c>
      <c r="G106" s="13">
        <f>November_2024_Transportation_Dataset[[#This Row],[Delivery_Date]]-November_2024_Transportation_Dataset[[#This Row],[Dispatch_Date]]</f>
        <v>0</v>
      </c>
      <c r="H106" t="s">
        <v>529</v>
      </c>
      <c r="I106" t="s">
        <v>537</v>
      </c>
      <c r="J106" s="9">
        <v>1429</v>
      </c>
      <c r="K106" s="9">
        <f>VLOOKUP(_xlfn.CONCAT(November_2024_Transportation_Dataset[[#This Row],[Origin]],November_2024_Transportation_Dataset[[#This Row],[Destination]]),Distances!A:J,10,FALSE)</f>
        <v>348.53162391920529</v>
      </c>
      <c r="L106" t="str">
        <f>IF(November_2024_Transportation_Dataset[[#This Row],[Delivery_Date]]-November_2024_Transportation_Dataset[[#This Row],[Expected_Delivery_Date]]&gt;0,"Delayed", "On-Time")</f>
        <v>On-Time</v>
      </c>
      <c r="M106" t="str">
        <f>IF(November_2024_Transportation_Dataset[[#This Row],[Transportation_Days]]&gt;5,"Road","Air")</f>
        <v>Air</v>
      </c>
      <c r="N106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106" s="9">
        <f>November_2024_Transportation_Dataset[[#This Row],[Weight_kg]]*_xlfn.NUMBERVALUE(VLOOKUP(November_2024_Transportation_Dataset[[#This Row],[Transportation_Mode]],'Transportation cost'!A:C,3,FALSE),".")</f>
        <v>428.7</v>
      </c>
      <c r="P106" s="9">
        <f>November_2024_Transportation_Dataset[[#This Row],[Fixed_Cost_GBP]]+November_2024_Transportation_Dataset[[#This Row],[Variable_Cost_GBP]]</f>
        <v>690.09871793940397</v>
      </c>
    </row>
    <row r="107" spans="1:16" x14ac:dyDescent="0.4">
      <c r="A107" t="s">
        <v>115</v>
      </c>
      <c r="B107" t="s">
        <v>572</v>
      </c>
      <c r="C107" s="1">
        <v>45609</v>
      </c>
      <c r="D107" s="1">
        <v>45609</v>
      </c>
      <c r="E107" s="1">
        <v>45615</v>
      </c>
      <c r="F107" s="1">
        <v>45615</v>
      </c>
      <c r="G107" s="13">
        <f>November_2024_Transportation_Dataset[[#This Row],[Delivery_Date]]-November_2024_Transportation_Dataset[[#This Row],[Dispatch_Date]]</f>
        <v>6</v>
      </c>
      <c r="H107" t="s">
        <v>521</v>
      </c>
      <c r="I107" t="s">
        <v>549</v>
      </c>
      <c r="J107" s="9">
        <v>761</v>
      </c>
      <c r="K107" s="9">
        <f>VLOOKUP(_xlfn.CONCAT(November_2024_Transportation_Dataset[[#This Row],[Origin]],November_2024_Transportation_Dataset[[#This Row],[Destination]]),Distances!A:J,10,FALSE)</f>
        <v>1924.4592383854399</v>
      </c>
      <c r="L107" t="str">
        <f>IF(November_2024_Transportation_Dataset[[#This Row],[Delivery_Date]]-November_2024_Transportation_Dataset[[#This Row],[Expected_Delivery_Date]]&gt;0,"Delayed", "On-Time")</f>
        <v>On-Time</v>
      </c>
      <c r="M107" t="str">
        <f>IF(November_2024_Transportation_Dataset[[#This Row],[Transportation_Days]]&gt;15,"Ocean", IF(November_2024_Transportation_Dataset[[#This Row],[Transportation_Days]]&gt;5,"Road","Air"))</f>
        <v>Road</v>
      </c>
      <c r="N107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107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107" s="9">
        <f>November_2024_Transportation_Dataset[[#This Row],[Fixed_Cost_GBP]]+November_2024_Transportation_Dataset[[#This Row],[Variable_Cost_GBP]]</f>
        <v>1038.32961919272</v>
      </c>
    </row>
    <row r="108" spans="1:16" x14ac:dyDescent="0.4">
      <c r="A108" t="s">
        <v>116</v>
      </c>
      <c r="B108" t="s">
        <v>573</v>
      </c>
      <c r="C108" s="1">
        <v>45609</v>
      </c>
      <c r="D108" s="1">
        <v>45609</v>
      </c>
      <c r="E108" s="1">
        <v>45615</v>
      </c>
      <c r="F108" s="1">
        <v>45615</v>
      </c>
      <c r="G108" s="13">
        <f>November_2024_Transportation_Dataset[[#This Row],[Delivery_Date]]-November_2024_Transportation_Dataset[[#This Row],[Dispatch_Date]]</f>
        <v>6</v>
      </c>
      <c r="H108" t="s">
        <v>529</v>
      </c>
      <c r="I108" t="s">
        <v>545</v>
      </c>
      <c r="J108" s="9">
        <v>1429</v>
      </c>
      <c r="K108" s="9">
        <f>VLOOKUP(_xlfn.CONCAT(November_2024_Transportation_Dataset[[#This Row],[Origin]],November_2024_Transportation_Dataset[[#This Row],[Destination]]),Distances!A:J,10,FALSE)</f>
        <v>7308.8717301846928</v>
      </c>
      <c r="L108" t="str">
        <f>IF(November_2024_Transportation_Dataset[[#This Row],[Delivery_Date]]-November_2024_Transportation_Dataset[[#This Row],[Expected_Delivery_Date]]&gt;0,"Delayed", "On-Time")</f>
        <v>On-Time</v>
      </c>
      <c r="M108" t="str">
        <f>IF(November_2024_Transportation_Dataset[[#This Row],[Transportation_Days]]&gt;5,"Ocean","Air")</f>
        <v>Ocean</v>
      </c>
      <c r="N108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108" s="9">
        <f>November_2024_Transportation_Dataset[[#This Row],[Weight_kg]]*_xlfn.NUMBERVALUE(VLOOKUP(November_2024_Transportation_Dataset[[#This Row],[Transportation_Mode]],'Transportation cost'!A:C,3,FALSE),".")</f>
        <v>71.45</v>
      </c>
      <c r="P108" s="9">
        <f>November_2024_Transportation_Dataset[[#This Row],[Fixed_Cost_GBP]]+November_2024_Transportation_Dataset[[#This Row],[Variable_Cost_GBP]]</f>
        <v>2629.555105564642</v>
      </c>
    </row>
    <row r="109" spans="1:16" x14ac:dyDescent="0.4">
      <c r="A109" t="s">
        <v>117</v>
      </c>
      <c r="B109" t="s">
        <v>574</v>
      </c>
      <c r="C109" s="1">
        <v>45609</v>
      </c>
      <c r="D109" s="1">
        <v>45609</v>
      </c>
      <c r="E109" s="1">
        <v>45616</v>
      </c>
      <c r="F109" s="1">
        <v>45616</v>
      </c>
      <c r="G109" s="13">
        <f>November_2024_Transportation_Dataset[[#This Row],[Delivery_Date]]-November_2024_Transportation_Dataset[[#This Row],[Dispatch_Date]]</f>
        <v>7</v>
      </c>
      <c r="H109" t="s">
        <v>525</v>
      </c>
      <c r="I109" t="s">
        <v>549</v>
      </c>
      <c r="J109" s="9">
        <v>246</v>
      </c>
      <c r="K109" s="9">
        <f>VLOOKUP(_xlfn.CONCAT(November_2024_Transportation_Dataset[[#This Row],[Origin]],November_2024_Transportation_Dataset[[#This Row],[Destination]]),Distances!A:J,10,FALSE)</f>
        <v>5039.1195711771497</v>
      </c>
      <c r="L109" t="str">
        <f>IF(November_2024_Transportation_Dataset[[#This Row],[Delivery_Date]]-November_2024_Transportation_Dataset[[#This Row],[Expected_Delivery_Date]]&gt;0,"Delayed", "On-Time")</f>
        <v>On-Time</v>
      </c>
      <c r="M109" t="str">
        <f>IF(November_2024_Transportation_Dataset[[#This Row],[Transportation_Days]]&gt;6,"Ocean","Air")</f>
        <v>Ocean</v>
      </c>
      <c r="N109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109" s="9">
        <f>November_2024_Transportation_Dataset[[#This Row],[Weight_kg]]*_xlfn.NUMBERVALUE(VLOOKUP(November_2024_Transportation_Dataset[[#This Row],[Transportation_Mode]],'Transportation cost'!A:C,3,FALSE),".")</f>
        <v>12.3</v>
      </c>
      <c r="P109" s="9">
        <f>November_2024_Transportation_Dataset[[#This Row],[Fixed_Cost_GBP]]+November_2024_Transportation_Dataset[[#This Row],[Variable_Cost_GBP]]</f>
        <v>1775.9918499120022</v>
      </c>
    </row>
    <row r="110" spans="1:16" x14ac:dyDescent="0.4">
      <c r="A110" t="s">
        <v>118</v>
      </c>
      <c r="B110" t="s">
        <v>573</v>
      </c>
      <c r="C110" s="1">
        <v>45598</v>
      </c>
      <c r="D110" s="1">
        <v>45610</v>
      </c>
      <c r="E110" s="1">
        <v>45616</v>
      </c>
      <c r="F110" s="1">
        <v>45616</v>
      </c>
      <c r="G110" s="13">
        <f>November_2024_Transportation_Dataset[[#This Row],[Delivery_Date]]-November_2024_Transportation_Dataset[[#This Row],[Dispatch_Date]]</f>
        <v>6</v>
      </c>
      <c r="H110" t="s">
        <v>529</v>
      </c>
      <c r="I110" t="s">
        <v>545</v>
      </c>
      <c r="J110" s="9">
        <v>1429</v>
      </c>
      <c r="K110" s="9">
        <f>VLOOKUP(_xlfn.CONCAT(November_2024_Transportation_Dataset[[#This Row],[Origin]],November_2024_Transportation_Dataset[[#This Row],[Destination]]),Distances!A:J,10,FALSE)</f>
        <v>7308.8717301846928</v>
      </c>
      <c r="L110" t="str">
        <f>IF(November_2024_Transportation_Dataset[[#This Row],[Delivery_Date]]-November_2024_Transportation_Dataset[[#This Row],[Expected_Delivery_Date]]&gt;0,"Delayed", "On-Time")</f>
        <v>On-Time</v>
      </c>
      <c r="M110" t="str">
        <f>IF(November_2024_Transportation_Dataset[[#This Row],[Transportation_Days]]&gt;5,"Ocean","Air")</f>
        <v>Ocean</v>
      </c>
      <c r="N110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110" s="9">
        <f>November_2024_Transportation_Dataset[[#This Row],[Weight_kg]]*_xlfn.NUMBERVALUE(VLOOKUP(November_2024_Transportation_Dataset[[#This Row],[Transportation_Mode]],'Transportation cost'!A:C,3,FALSE),".")</f>
        <v>71.45</v>
      </c>
      <c r="P110" s="9">
        <f>November_2024_Transportation_Dataset[[#This Row],[Fixed_Cost_GBP]]+November_2024_Transportation_Dataset[[#This Row],[Variable_Cost_GBP]]</f>
        <v>2629.555105564642</v>
      </c>
    </row>
    <row r="111" spans="1:16" x14ac:dyDescent="0.4">
      <c r="A111" t="s">
        <v>119</v>
      </c>
      <c r="B111" t="s">
        <v>573</v>
      </c>
      <c r="C111" s="1">
        <v>45599</v>
      </c>
      <c r="D111" s="1">
        <v>45610</v>
      </c>
      <c r="E111" s="1">
        <v>45610</v>
      </c>
      <c r="F111" s="1">
        <v>45610</v>
      </c>
      <c r="G111" s="13">
        <f>November_2024_Transportation_Dataset[[#This Row],[Delivery_Date]]-November_2024_Transportation_Dataset[[#This Row],[Dispatch_Date]]</f>
        <v>0</v>
      </c>
      <c r="H111" t="s">
        <v>529</v>
      </c>
      <c r="I111" t="s">
        <v>541</v>
      </c>
      <c r="J111" s="9">
        <v>1429</v>
      </c>
      <c r="K111" s="9">
        <f>VLOOKUP(_xlfn.CONCAT(November_2024_Transportation_Dataset[[#This Row],[Origin]],November_2024_Transportation_Dataset[[#This Row],[Destination]]),Distances!A:J,10,FALSE)</f>
        <v>953.41422508391327</v>
      </c>
      <c r="L111" t="str">
        <f>IF(November_2024_Transportation_Dataset[[#This Row],[Delivery_Date]]-November_2024_Transportation_Dataset[[#This Row],[Expected_Delivery_Date]]&gt;0,"Delayed", "On-Time")</f>
        <v>On-Time</v>
      </c>
      <c r="M111" t="str">
        <f>IF(November_2024_Transportation_Dataset[[#This Row],[Transportation_Days]]&gt;5,"Road","Air")</f>
        <v>Air</v>
      </c>
      <c r="N111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111" s="9">
        <f>November_2024_Transportation_Dataset[[#This Row],[Weight_kg]]*_xlfn.NUMBERVALUE(VLOOKUP(November_2024_Transportation_Dataset[[#This Row],[Transportation_Mode]],'Transportation cost'!A:C,3,FALSE),".")</f>
        <v>428.7</v>
      </c>
      <c r="P111" s="9">
        <f>November_2024_Transportation_Dataset[[#This Row],[Fixed_Cost_GBP]]+November_2024_Transportation_Dataset[[#This Row],[Variable_Cost_GBP]]</f>
        <v>1143.7606688129349</v>
      </c>
    </row>
    <row r="112" spans="1:16" x14ac:dyDescent="0.4">
      <c r="A112" t="s">
        <v>120</v>
      </c>
      <c r="B112" t="s">
        <v>574</v>
      </c>
      <c r="C112" s="1">
        <v>45602</v>
      </c>
      <c r="D112" s="1">
        <v>45610</v>
      </c>
      <c r="E112" s="1">
        <v>45622</v>
      </c>
      <c r="F112" s="1">
        <v>45622</v>
      </c>
      <c r="G112" s="13">
        <f>November_2024_Transportation_Dataset[[#This Row],[Delivery_Date]]-November_2024_Transportation_Dataset[[#This Row],[Dispatch_Date]]</f>
        <v>12</v>
      </c>
      <c r="H112" t="s">
        <v>525</v>
      </c>
      <c r="I112" t="s">
        <v>545</v>
      </c>
      <c r="J112" s="9">
        <v>246</v>
      </c>
      <c r="K112" s="9">
        <f>VLOOKUP(_xlfn.CONCAT(November_2024_Transportation_Dataset[[#This Row],[Origin]],November_2024_Transportation_Dataset[[#This Row],[Destination]]),Distances!A:J,10,FALSE)</f>
        <v>12965.65564679813</v>
      </c>
      <c r="L112" t="str">
        <f>IF(November_2024_Transportation_Dataset[[#This Row],[Delivery_Date]]-November_2024_Transportation_Dataset[[#This Row],[Expected_Delivery_Date]]&gt;0,"Delayed", "On-Time")</f>
        <v>On-Time</v>
      </c>
      <c r="M112" t="str">
        <f>IF(November_2024_Transportation_Dataset[[#This Row],[Transportation_Days]]&gt;6,"Ocean","Air")</f>
        <v>Ocean</v>
      </c>
      <c r="N112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12" s="9">
        <f>November_2024_Transportation_Dataset[[#This Row],[Weight_kg]]*_xlfn.NUMBERVALUE(VLOOKUP(November_2024_Transportation_Dataset[[#This Row],[Transportation_Mode]],'Transportation cost'!A:C,3,FALSE),".")</f>
        <v>12.3</v>
      </c>
      <c r="P112" s="9">
        <f>November_2024_Transportation_Dataset[[#This Row],[Fixed_Cost_GBP]]+November_2024_Transportation_Dataset[[#This Row],[Variable_Cost_GBP]]</f>
        <v>4550.2794763793454</v>
      </c>
    </row>
    <row r="113" spans="1:16" x14ac:dyDescent="0.4">
      <c r="A113" t="s">
        <v>121</v>
      </c>
      <c r="B113" t="s">
        <v>575</v>
      </c>
      <c r="C113" s="1">
        <v>45603</v>
      </c>
      <c r="D113" s="1">
        <v>45610</v>
      </c>
      <c r="E113" s="1">
        <v>45616</v>
      </c>
      <c r="F113" s="1">
        <v>45616</v>
      </c>
      <c r="G113" s="13">
        <f>November_2024_Transportation_Dataset[[#This Row],[Delivery_Date]]-November_2024_Transportation_Dataset[[#This Row],[Dispatch_Date]]</f>
        <v>6</v>
      </c>
      <c r="H113" t="s">
        <v>533</v>
      </c>
      <c r="I113" t="s">
        <v>549</v>
      </c>
      <c r="J113" s="9">
        <v>1201</v>
      </c>
      <c r="K113" s="9">
        <f>VLOOKUP(_xlfn.CONCAT(November_2024_Transportation_Dataset[[#This Row],[Origin]],November_2024_Transportation_Dataset[[#This Row],[Destination]]),Distances!A:J,10,FALSE)</f>
        <v>7781.5146826897226</v>
      </c>
      <c r="L113" t="str">
        <f>IF(November_2024_Transportation_Dataset[[#This Row],[Delivery_Date]]-November_2024_Transportation_Dataset[[#This Row],[Expected_Delivery_Date]]&gt;0,"Delayed", "On-Time")</f>
        <v>On-Time</v>
      </c>
      <c r="M113" t="str">
        <f>IF(November_2024_Transportation_Dataset[[#This Row],[Transportation_Days]]&gt;10,"Ocean", "Air")</f>
        <v>Air</v>
      </c>
      <c r="N113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113" s="9">
        <f>November_2024_Transportation_Dataset[[#This Row],[Weight_kg]]*_xlfn.NUMBERVALUE(VLOOKUP(November_2024_Transportation_Dataset[[#This Row],[Transportation_Mode]],'Transportation cost'!A:C,3,FALSE),".")</f>
        <v>360.3</v>
      </c>
      <c r="P113" s="9">
        <f>November_2024_Transportation_Dataset[[#This Row],[Fixed_Cost_GBP]]+November_2024_Transportation_Dataset[[#This Row],[Variable_Cost_GBP]]</f>
        <v>6196.4360120172923</v>
      </c>
    </row>
    <row r="114" spans="1:16" x14ac:dyDescent="0.4">
      <c r="A114" t="s">
        <v>122</v>
      </c>
      <c r="B114" t="s">
        <v>574</v>
      </c>
      <c r="C114" s="1">
        <v>45603</v>
      </c>
      <c r="D114" s="1">
        <v>45610</v>
      </c>
      <c r="E114" s="1">
        <v>45614</v>
      </c>
      <c r="F114" s="1">
        <v>45617</v>
      </c>
      <c r="G114" s="13">
        <f>November_2024_Transportation_Dataset[[#This Row],[Delivery_Date]]-November_2024_Transportation_Dataset[[#This Row],[Dispatch_Date]]</f>
        <v>7</v>
      </c>
      <c r="H114" t="s">
        <v>525</v>
      </c>
      <c r="I114" t="s">
        <v>537</v>
      </c>
      <c r="J114" s="9">
        <v>246</v>
      </c>
      <c r="K114" s="9">
        <f>VLOOKUP(_xlfn.CONCAT(November_2024_Transportation_Dataset[[#This Row],[Origin]],November_2024_Transportation_Dataset[[#This Row],[Destination]]),Distances!A:J,10,FALSE)</f>
        <v>6331.2201516655377</v>
      </c>
      <c r="L114" t="str">
        <f>IF(November_2024_Transportation_Dataset[[#This Row],[Delivery_Date]]-November_2024_Transportation_Dataset[[#This Row],[Expected_Delivery_Date]]&gt;0,"Delayed", "On-Time")</f>
        <v>Delayed</v>
      </c>
      <c r="M114" t="str">
        <f>IF(November_2024_Transportation_Dataset[[#This Row],[Transportation_Days]]&gt;6,"Ocean","Air")</f>
        <v>Ocean</v>
      </c>
      <c r="N114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114" s="9">
        <f>November_2024_Transportation_Dataset[[#This Row],[Weight_kg]]*_xlfn.NUMBERVALUE(VLOOKUP(November_2024_Transportation_Dataset[[#This Row],[Transportation_Mode]],'Transportation cost'!A:C,3,FALSE),".")</f>
        <v>12.3</v>
      </c>
      <c r="P114" s="9">
        <f>November_2024_Transportation_Dataset[[#This Row],[Fixed_Cost_GBP]]+November_2024_Transportation_Dataset[[#This Row],[Variable_Cost_GBP]]</f>
        <v>2228.2270530829383</v>
      </c>
    </row>
    <row r="115" spans="1:16" x14ac:dyDescent="0.4">
      <c r="A115" t="s">
        <v>123</v>
      </c>
      <c r="B115" t="s">
        <v>574</v>
      </c>
      <c r="C115" s="1">
        <v>45603</v>
      </c>
      <c r="D115" s="1">
        <v>45610</v>
      </c>
      <c r="E115" s="1">
        <v>45621</v>
      </c>
      <c r="F115" s="1">
        <v>45621</v>
      </c>
      <c r="G115" s="13">
        <f>November_2024_Transportation_Dataset[[#This Row],[Delivery_Date]]-November_2024_Transportation_Dataset[[#This Row],[Dispatch_Date]]</f>
        <v>11</v>
      </c>
      <c r="H115" t="s">
        <v>525</v>
      </c>
      <c r="I115" t="s">
        <v>537</v>
      </c>
      <c r="J115" s="9">
        <v>246</v>
      </c>
      <c r="K115" s="9">
        <f>VLOOKUP(_xlfn.CONCAT(November_2024_Transportation_Dataset[[#This Row],[Origin]],November_2024_Transportation_Dataset[[#This Row],[Destination]]),Distances!A:J,10,FALSE)</f>
        <v>6331.2201516655377</v>
      </c>
      <c r="L115" t="str">
        <f>IF(November_2024_Transportation_Dataset[[#This Row],[Delivery_Date]]-November_2024_Transportation_Dataset[[#This Row],[Expected_Delivery_Date]]&gt;0,"Delayed", "On-Time")</f>
        <v>On-Time</v>
      </c>
      <c r="M115" t="str">
        <f>IF(November_2024_Transportation_Dataset[[#This Row],[Transportation_Days]]&gt;6,"Ocean","Air")</f>
        <v>Ocean</v>
      </c>
      <c r="N115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115" s="9">
        <f>November_2024_Transportation_Dataset[[#This Row],[Weight_kg]]*_xlfn.NUMBERVALUE(VLOOKUP(November_2024_Transportation_Dataset[[#This Row],[Transportation_Mode]],'Transportation cost'!A:C,3,FALSE),".")</f>
        <v>12.3</v>
      </c>
      <c r="P115" s="9">
        <f>November_2024_Transportation_Dataset[[#This Row],[Fixed_Cost_GBP]]+November_2024_Transportation_Dataset[[#This Row],[Variable_Cost_GBP]]</f>
        <v>2228.2270530829383</v>
      </c>
    </row>
    <row r="116" spans="1:16" x14ac:dyDescent="0.4">
      <c r="A116" t="s">
        <v>124</v>
      </c>
      <c r="B116" t="s">
        <v>572</v>
      </c>
      <c r="C116" s="1">
        <v>45605</v>
      </c>
      <c r="D116" s="1">
        <v>45610</v>
      </c>
      <c r="E116" s="1">
        <v>45621</v>
      </c>
      <c r="F116" s="1">
        <v>45621</v>
      </c>
      <c r="G116" s="13">
        <f>November_2024_Transportation_Dataset[[#This Row],[Delivery_Date]]-November_2024_Transportation_Dataset[[#This Row],[Dispatch_Date]]</f>
        <v>11</v>
      </c>
      <c r="H116" t="s">
        <v>521</v>
      </c>
      <c r="I116" t="s">
        <v>537</v>
      </c>
      <c r="J116" s="9">
        <v>761</v>
      </c>
      <c r="K116" s="9">
        <f>VLOOKUP(_xlfn.CONCAT(November_2024_Transportation_Dataset[[#This Row],[Origin]],November_2024_Transportation_Dataset[[#This Row],[Destination]]),Distances!A:J,10,FALSE)</f>
        <v>8602.6506787577528</v>
      </c>
      <c r="L116" t="str">
        <f>IF(November_2024_Transportation_Dataset[[#This Row],[Delivery_Date]]-November_2024_Transportation_Dataset[[#This Row],[Expected_Delivery_Date]]&gt;0,"Delayed", "On-Time")</f>
        <v>On-Time</v>
      </c>
      <c r="M116" t="str">
        <f>IF(November_2024_Transportation_Dataset[[#This Row],[Transportation_Days]]&gt;5,"Ocean","Air")</f>
        <v>Ocean</v>
      </c>
      <c r="N116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11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16" s="9">
        <f>November_2024_Transportation_Dataset[[#This Row],[Fixed_Cost_GBP]]+November_2024_Transportation_Dataset[[#This Row],[Variable_Cost_GBP]]</f>
        <v>3048.9777375652134</v>
      </c>
    </row>
    <row r="117" spans="1:16" x14ac:dyDescent="0.4">
      <c r="A117" t="s">
        <v>125</v>
      </c>
      <c r="B117" t="s">
        <v>574</v>
      </c>
      <c r="C117" s="1">
        <v>45607</v>
      </c>
      <c r="D117" s="1">
        <v>45610</v>
      </c>
      <c r="E117" s="1">
        <v>45610</v>
      </c>
      <c r="F117" s="1">
        <v>45610</v>
      </c>
      <c r="G117" s="13">
        <f>November_2024_Transportation_Dataset[[#This Row],[Delivery_Date]]-November_2024_Transportation_Dataset[[#This Row],[Dispatch_Date]]</f>
        <v>0</v>
      </c>
      <c r="H117" t="s">
        <v>525</v>
      </c>
      <c r="I117" t="s">
        <v>541</v>
      </c>
      <c r="J117" s="9">
        <v>246</v>
      </c>
      <c r="K117" s="9">
        <f>VLOOKUP(_xlfn.CONCAT(November_2024_Transportation_Dataset[[#This Row],[Origin]],November_2024_Transportation_Dataset[[#This Row],[Destination]]),Distances!A:J,10,FALSE)</f>
        <v>5780.6308647644664</v>
      </c>
      <c r="L117" t="str">
        <f>IF(November_2024_Transportation_Dataset[[#This Row],[Delivery_Date]]-November_2024_Transportation_Dataset[[#This Row],[Expected_Delivery_Date]]&gt;0,"Delayed", "On-Time")</f>
        <v>On-Time</v>
      </c>
      <c r="M117" t="str">
        <f>IF(November_2024_Transportation_Dataset[[#This Row],[Transportation_Days]]&gt;=6,"Ocean","Air")</f>
        <v>Air</v>
      </c>
      <c r="N117" s="9">
        <f>November_2024_Transportation_Dataset[[#This Row],[Distance_km]]*_xlfn.NUMBERVALUE(VLOOKUP(November_2024_Transportation_Dataset[[#This Row],[Transportation_Mode]],'Transportation cost'!A:B,2,FALSE),".")</f>
        <v>4335.47314857335</v>
      </c>
      <c r="O117" s="9">
        <f>November_2024_Transportation_Dataset[[#This Row],[Weight_kg]]*_xlfn.NUMBERVALUE(VLOOKUP(November_2024_Transportation_Dataset[[#This Row],[Transportation_Mode]],'Transportation cost'!A:C,3,FALSE),".")</f>
        <v>73.8</v>
      </c>
      <c r="P117" s="9">
        <f>November_2024_Transportation_Dataset[[#This Row],[Fixed_Cost_GBP]]+November_2024_Transportation_Dataset[[#This Row],[Variable_Cost_GBP]]</f>
        <v>4409.2731485733502</v>
      </c>
    </row>
    <row r="118" spans="1:16" x14ac:dyDescent="0.4">
      <c r="A118" t="s">
        <v>126</v>
      </c>
      <c r="B118" t="s">
        <v>574</v>
      </c>
      <c r="C118" s="1">
        <v>45607</v>
      </c>
      <c r="D118" s="1">
        <v>45610</v>
      </c>
      <c r="E118" s="1">
        <v>45623</v>
      </c>
      <c r="F118" s="1">
        <v>45623</v>
      </c>
      <c r="G118" s="13">
        <f>November_2024_Transportation_Dataset[[#This Row],[Delivery_Date]]-November_2024_Transportation_Dataset[[#This Row],[Dispatch_Date]]</f>
        <v>13</v>
      </c>
      <c r="H118" t="s">
        <v>525</v>
      </c>
      <c r="I118" t="s">
        <v>537</v>
      </c>
      <c r="J118" s="9">
        <v>246</v>
      </c>
      <c r="K118" s="9">
        <f>VLOOKUP(_xlfn.CONCAT(November_2024_Transportation_Dataset[[#This Row],[Origin]],November_2024_Transportation_Dataset[[#This Row],[Destination]]),Distances!A:J,10,FALSE)</f>
        <v>6331.2201516655377</v>
      </c>
      <c r="L118" t="str">
        <f>IF(November_2024_Transportation_Dataset[[#This Row],[Delivery_Date]]-November_2024_Transportation_Dataset[[#This Row],[Expected_Delivery_Date]]&gt;0,"Delayed", "On-Time")</f>
        <v>On-Time</v>
      </c>
      <c r="M118" t="str">
        <f>IF(November_2024_Transportation_Dataset[[#This Row],[Transportation_Days]]&gt;6,"Ocean","Air")</f>
        <v>Ocean</v>
      </c>
      <c r="N118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118" s="9">
        <f>November_2024_Transportation_Dataset[[#This Row],[Weight_kg]]*_xlfn.NUMBERVALUE(VLOOKUP(November_2024_Transportation_Dataset[[#This Row],[Transportation_Mode]],'Transportation cost'!A:C,3,FALSE),".")</f>
        <v>12.3</v>
      </c>
      <c r="P118" s="9">
        <f>November_2024_Transportation_Dataset[[#This Row],[Fixed_Cost_GBP]]+November_2024_Transportation_Dataset[[#This Row],[Variable_Cost_GBP]]</f>
        <v>2228.2270530829383</v>
      </c>
    </row>
    <row r="119" spans="1:16" x14ac:dyDescent="0.4">
      <c r="A119" t="s">
        <v>127</v>
      </c>
      <c r="B119" t="s">
        <v>572</v>
      </c>
      <c r="C119" s="1">
        <v>45609</v>
      </c>
      <c r="D119" s="1">
        <v>45610</v>
      </c>
      <c r="E119" s="1">
        <v>45610</v>
      </c>
      <c r="F119" s="1">
        <v>45610</v>
      </c>
      <c r="G119" s="13">
        <f>November_2024_Transportation_Dataset[[#This Row],[Delivery_Date]]-November_2024_Transportation_Dataset[[#This Row],[Dispatch_Date]]</f>
        <v>0</v>
      </c>
      <c r="H119" t="s">
        <v>521</v>
      </c>
      <c r="I119" t="s">
        <v>549</v>
      </c>
      <c r="J119" s="9">
        <v>761</v>
      </c>
      <c r="K119" s="9">
        <f>VLOOKUP(_xlfn.CONCAT(November_2024_Transportation_Dataset[[#This Row],[Origin]],November_2024_Transportation_Dataset[[#This Row],[Destination]]),Distances!A:J,10,FALSE)</f>
        <v>1924.4592383854399</v>
      </c>
      <c r="L119" t="str">
        <f>IF(November_2024_Transportation_Dataset[[#This Row],[Delivery_Date]]-November_2024_Transportation_Dataset[[#This Row],[Expected_Delivery_Date]]&gt;0,"Delayed", "On-Time")</f>
        <v>On-Time</v>
      </c>
      <c r="M119" t="str">
        <f>IF(November_2024_Transportation_Dataset[[#This Row],[Transportation_Days]]&gt;15,"Ocean", IF(November_2024_Transportation_Dataset[[#This Row],[Transportation_Days]]&gt;5,"Road","Air"))</f>
        <v>Air</v>
      </c>
      <c r="N119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119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119" s="9">
        <f>November_2024_Transportation_Dataset[[#This Row],[Fixed_Cost_GBP]]+November_2024_Transportation_Dataset[[#This Row],[Variable_Cost_GBP]]</f>
        <v>1671.6444287890799</v>
      </c>
    </row>
    <row r="120" spans="1:16" x14ac:dyDescent="0.4">
      <c r="A120" t="s">
        <v>128</v>
      </c>
      <c r="B120" t="s">
        <v>574</v>
      </c>
      <c r="C120" s="1">
        <v>45609</v>
      </c>
      <c r="D120" s="1">
        <v>45610</v>
      </c>
      <c r="E120" s="1">
        <v>45616</v>
      </c>
      <c r="F120" s="1">
        <v>45616</v>
      </c>
      <c r="G120" s="13">
        <f>November_2024_Transportation_Dataset[[#This Row],[Delivery_Date]]-November_2024_Transportation_Dataset[[#This Row],[Dispatch_Date]]</f>
        <v>6</v>
      </c>
      <c r="H120" t="s">
        <v>525</v>
      </c>
      <c r="I120" t="s">
        <v>545</v>
      </c>
      <c r="J120" s="9">
        <v>246</v>
      </c>
      <c r="K120" s="9">
        <f>VLOOKUP(_xlfn.CONCAT(November_2024_Transportation_Dataset[[#This Row],[Origin]],November_2024_Transportation_Dataset[[#This Row],[Destination]]),Distances!A:J,10,FALSE)</f>
        <v>12965.65564679813</v>
      </c>
      <c r="L120" t="str">
        <f>IF(November_2024_Transportation_Dataset[[#This Row],[Delivery_Date]]-November_2024_Transportation_Dataset[[#This Row],[Expected_Delivery_Date]]&gt;0,"Delayed", "On-Time")</f>
        <v>On-Time</v>
      </c>
      <c r="M120" t="str">
        <f>IF(November_2024_Transportation_Dataset[[#This Row],[Transportation_Days]]&gt;=6,"Ocean","Air")</f>
        <v>Ocean</v>
      </c>
      <c r="N120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20" s="9">
        <f>November_2024_Transportation_Dataset[[#This Row],[Weight_kg]]*_xlfn.NUMBERVALUE(VLOOKUP(November_2024_Transportation_Dataset[[#This Row],[Transportation_Mode]],'Transportation cost'!A:C,3,FALSE),".")</f>
        <v>12.3</v>
      </c>
      <c r="P120" s="9">
        <f>November_2024_Transportation_Dataset[[#This Row],[Fixed_Cost_GBP]]+November_2024_Transportation_Dataset[[#This Row],[Variable_Cost_GBP]]</f>
        <v>4550.2794763793454</v>
      </c>
    </row>
    <row r="121" spans="1:16" x14ac:dyDescent="0.4">
      <c r="A121" t="s">
        <v>129</v>
      </c>
      <c r="B121" t="s">
        <v>574</v>
      </c>
      <c r="C121" s="1">
        <v>45609</v>
      </c>
      <c r="D121" s="1">
        <v>45610</v>
      </c>
      <c r="E121" s="1">
        <v>45613</v>
      </c>
      <c r="F121" s="1">
        <v>45617</v>
      </c>
      <c r="G121" s="13">
        <f>November_2024_Transportation_Dataset[[#This Row],[Delivery_Date]]-November_2024_Transportation_Dataset[[#This Row],[Dispatch_Date]]</f>
        <v>7</v>
      </c>
      <c r="H121" t="s">
        <v>525</v>
      </c>
      <c r="I121" t="s">
        <v>549</v>
      </c>
      <c r="J121" s="9">
        <v>246</v>
      </c>
      <c r="K121" s="9">
        <f>VLOOKUP(_xlfn.CONCAT(November_2024_Transportation_Dataset[[#This Row],[Origin]],November_2024_Transportation_Dataset[[#This Row],[Destination]]),Distances!A:J,10,FALSE)</f>
        <v>5039.1195711771497</v>
      </c>
      <c r="L121" t="str">
        <f>IF(November_2024_Transportation_Dataset[[#This Row],[Delivery_Date]]-November_2024_Transportation_Dataset[[#This Row],[Expected_Delivery_Date]]&gt;0,"Delayed", "On-Time")</f>
        <v>Delayed</v>
      </c>
      <c r="M121" t="str">
        <f>IF(November_2024_Transportation_Dataset[[#This Row],[Transportation_Days]]&gt;6,"Ocean","Air")</f>
        <v>Ocean</v>
      </c>
      <c r="N121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121" s="9">
        <f>November_2024_Transportation_Dataset[[#This Row],[Weight_kg]]*_xlfn.NUMBERVALUE(VLOOKUP(November_2024_Transportation_Dataset[[#This Row],[Transportation_Mode]],'Transportation cost'!A:C,3,FALSE),".")</f>
        <v>12.3</v>
      </c>
      <c r="P121" s="9">
        <f>November_2024_Transportation_Dataset[[#This Row],[Fixed_Cost_GBP]]+November_2024_Transportation_Dataset[[#This Row],[Variable_Cost_GBP]]</f>
        <v>1775.9918499120022</v>
      </c>
    </row>
    <row r="122" spans="1:16" x14ac:dyDescent="0.4">
      <c r="A122" t="s">
        <v>130</v>
      </c>
      <c r="B122" t="s">
        <v>572</v>
      </c>
      <c r="C122" s="1">
        <v>45610</v>
      </c>
      <c r="D122" s="1">
        <v>45610</v>
      </c>
      <c r="E122" s="1">
        <v>45618</v>
      </c>
      <c r="F122" s="1">
        <v>45623</v>
      </c>
      <c r="G122" s="13">
        <f>November_2024_Transportation_Dataset[[#This Row],[Delivery_Date]]-November_2024_Transportation_Dataset[[#This Row],[Dispatch_Date]]</f>
        <v>13</v>
      </c>
      <c r="H122" t="s">
        <v>521</v>
      </c>
      <c r="I122" t="s">
        <v>545</v>
      </c>
      <c r="J122" s="9">
        <v>761</v>
      </c>
      <c r="K122" s="9">
        <f>VLOOKUP(_xlfn.CONCAT(November_2024_Transportation_Dataset[[#This Row],[Origin]],November_2024_Transportation_Dataset[[#This Row],[Destination]]),Distances!A:J,10,FALSE)</f>
        <v>12903.346211661379</v>
      </c>
      <c r="L122" t="str">
        <f>IF(November_2024_Transportation_Dataset[[#This Row],[Delivery_Date]]-November_2024_Transportation_Dataset[[#This Row],[Expected_Delivery_Date]]&gt;0,"Delayed", "On-Time")</f>
        <v>Delayed</v>
      </c>
      <c r="M122" t="str">
        <f>IF(November_2024_Transportation_Dataset[[#This Row],[Transportation_Days]]&gt;3,"Ocean","Air")</f>
        <v>Ocean</v>
      </c>
      <c r="N122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22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22" s="9">
        <f>November_2024_Transportation_Dataset[[#This Row],[Fixed_Cost_GBP]]+November_2024_Transportation_Dataset[[#This Row],[Variable_Cost_GBP]]</f>
        <v>4554.2211740814828</v>
      </c>
    </row>
    <row r="123" spans="1:16" x14ac:dyDescent="0.4">
      <c r="A123" t="s">
        <v>131</v>
      </c>
      <c r="B123" t="s">
        <v>572</v>
      </c>
      <c r="C123" s="1">
        <v>45610</v>
      </c>
      <c r="D123" s="1">
        <v>45610</v>
      </c>
      <c r="E123" s="1">
        <v>45625</v>
      </c>
      <c r="F123" s="1">
        <v>45625</v>
      </c>
      <c r="G123" s="13">
        <f>November_2024_Transportation_Dataset[[#This Row],[Delivery_Date]]-November_2024_Transportation_Dataset[[#This Row],[Dispatch_Date]]</f>
        <v>15</v>
      </c>
      <c r="H123" t="s">
        <v>521</v>
      </c>
      <c r="I123" t="s">
        <v>537</v>
      </c>
      <c r="J123" s="9">
        <v>761</v>
      </c>
      <c r="K123" s="9">
        <f>VLOOKUP(_xlfn.CONCAT(November_2024_Transportation_Dataset[[#This Row],[Origin]],November_2024_Transportation_Dataset[[#This Row],[Destination]]),Distances!A:J,10,FALSE)</f>
        <v>8602.6506787577528</v>
      </c>
      <c r="L123" t="str">
        <f>IF(November_2024_Transportation_Dataset[[#This Row],[Delivery_Date]]-November_2024_Transportation_Dataset[[#This Row],[Expected_Delivery_Date]]&gt;0,"Delayed", "On-Time")</f>
        <v>On-Time</v>
      </c>
      <c r="M123" t="str">
        <f>IF(November_2024_Transportation_Dataset[[#This Row],[Transportation_Days]]&gt;5,"Ocean","Air")</f>
        <v>Ocean</v>
      </c>
      <c r="N123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123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23" s="9">
        <f>November_2024_Transportation_Dataset[[#This Row],[Fixed_Cost_GBP]]+November_2024_Transportation_Dataset[[#This Row],[Variable_Cost_GBP]]</f>
        <v>3048.9777375652134</v>
      </c>
    </row>
    <row r="124" spans="1:16" x14ac:dyDescent="0.4">
      <c r="A124" t="s">
        <v>132</v>
      </c>
      <c r="B124" t="s">
        <v>575</v>
      </c>
      <c r="C124" s="1">
        <v>45610</v>
      </c>
      <c r="D124" s="1">
        <v>45610</v>
      </c>
      <c r="E124" s="1">
        <v>45623</v>
      </c>
      <c r="F124" s="1">
        <v>45623</v>
      </c>
      <c r="G124" s="13">
        <f>November_2024_Transportation_Dataset[[#This Row],[Delivery_Date]]-November_2024_Transportation_Dataset[[#This Row],[Dispatch_Date]]</f>
        <v>13</v>
      </c>
      <c r="H124" t="s">
        <v>533</v>
      </c>
      <c r="I124" t="s">
        <v>545</v>
      </c>
      <c r="J124" s="9">
        <v>1201</v>
      </c>
      <c r="K124" s="9">
        <f>VLOOKUP(_xlfn.CONCAT(November_2024_Transportation_Dataset[[#This Row],[Origin]],November_2024_Transportation_Dataset[[#This Row],[Destination]]),Distances!A:J,10,FALSE)</f>
        <v>6899.7528713841984</v>
      </c>
      <c r="L124" t="str">
        <f>IF(November_2024_Transportation_Dataset[[#This Row],[Delivery_Date]]-November_2024_Transportation_Dataset[[#This Row],[Expected_Delivery_Date]]&gt;0,"Delayed", "On-Time")</f>
        <v>On-Time</v>
      </c>
      <c r="M124" t="str">
        <f>IF(November_2024_Transportation_Dataset[[#This Row],[Transportation_Days]]&gt;10,"Ocean", "Air")</f>
        <v>Ocean</v>
      </c>
      <c r="N124" s="9">
        <f>November_2024_Transportation_Dataset[[#This Row],[Distance_km]]*_xlfn.NUMBERVALUE(VLOOKUP(November_2024_Transportation_Dataset[[#This Row],[Transportation_Mode]],'Transportation cost'!A:B,2,FALSE),".")</f>
        <v>2414.9135049844695</v>
      </c>
      <c r="O124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124" s="9">
        <f>November_2024_Transportation_Dataset[[#This Row],[Fixed_Cost_GBP]]+November_2024_Transportation_Dataset[[#This Row],[Variable_Cost_GBP]]</f>
        <v>2474.9635049844696</v>
      </c>
    </row>
    <row r="125" spans="1:16" x14ac:dyDescent="0.4">
      <c r="A125" t="s">
        <v>133</v>
      </c>
      <c r="B125" t="s">
        <v>573</v>
      </c>
      <c r="C125" s="1">
        <v>45610</v>
      </c>
      <c r="D125" s="1">
        <v>45610</v>
      </c>
      <c r="E125" s="1">
        <v>45616</v>
      </c>
      <c r="F125" s="1">
        <v>45616</v>
      </c>
      <c r="G125" s="13">
        <f>November_2024_Transportation_Dataset[[#This Row],[Delivery_Date]]-November_2024_Transportation_Dataset[[#This Row],[Dispatch_Date]]</f>
        <v>6</v>
      </c>
      <c r="H125" t="s">
        <v>529</v>
      </c>
      <c r="I125" t="s">
        <v>537</v>
      </c>
      <c r="J125" s="9">
        <v>1429</v>
      </c>
      <c r="K125" s="9">
        <f>VLOOKUP(_xlfn.CONCAT(November_2024_Transportation_Dataset[[#This Row],[Origin]],November_2024_Transportation_Dataset[[#This Row],[Destination]]),Distances!A:J,10,FALSE)</f>
        <v>348.53162391920529</v>
      </c>
      <c r="L125" t="str">
        <f>IF(November_2024_Transportation_Dataset[[#This Row],[Delivery_Date]]-November_2024_Transportation_Dataset[[#This Row],[Expected_Delivery_Date]]&gt;0,"Delayed", "On-Time")</f>
        <v>On-Time</v>
      </c>
      <c r="M125" t="str">
        <f>IF(November_2024_Transportation_Dataset[[#This Row],[Transportation_Days]]&gt;5,"Road","Air")</f>
        <v>Road</v>
      </c>
      <c r="N125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125" s="9">
        <f>November_2024_Transportation_Dataset[[#This Row],[Weight_kg]]*_xlfn.NUMBERVALUE(VLOOKUP(November_2024_Transportation_Dataset[[#This Row],[Transportation_Mode]],'Transportation cost'!A:C,3,FALSE),".")</f>
        <v>142.9</v>
      </c>
      <c r="P125" s="9">
        <f>November_2024_Transportation_Dataset[[#This Row],[Fixed_Cost_GBP]]+November_2024_Transportation_Dataset[[#This Row],[Variable_Cost_GBP]]</f>
        <v>317.16581195960265</v>
      </c>
    </row>
    <row r="126" spans="1:16" x14ac:dyDescent="0.4">
      <c r="A126" t="s">
        <v>134</v>
      </c>
      <c r="B126" t="s">
        <v>572</v>
      </c>
      <c r="C126" s="1">
        <v>45610</v>
      </c>
      <c r="D126" s="1">
        <v>45610</v>
      </c>
      <c r="E126" s="1">
        <v>45621</v>
      </c>
      <c r="F126" s="1">
        <v>45623</v>
      </c>
      <c r="G126" s="13">
        <f>November_2024_Transportation_Dataset[[#This Row],[Delivery_Date]]-November_2024_Transportation_Dataset[[#This Row],[Dispatch_Date]]</f>
        <v>13</v>
      </c>
      <c r="H126" t="s">
        <v>521</v>
      </c>
      <c r="I126" t="s">
        <v>545</v>
      </c>
      <c r="J126" s="9">
        <v>761</v>
      </c>
      <c r="K126" s="9">
        <f>VLOOKUP(_xlfn.CONCAT(November_2024_Transportation_Dataset[[#This Row],[Origin]],November_2024_Transportation_Dataset[[#This Row],[Destination]]),Distances!A:J,10,FALSE)</f>
        <v>12903.346211661379</v>
      </c>
      <c r="L126" t="str">
        <f>IF(November_2024_Transportation_Dataset[[#This Row],[Delivery_Date]]-November_2024_Transportation_Dataset[[#This Row],[Expected_Delivery_Date]]&gt;0,"Delayed", "On-Time")</f>
        <v>Delayed</v>
      </c>
      <c r="M126" t="str">
        <f>IF(November_2024_Transportation_Dataset[[#This Row],[Transportation_Days]]&gt;3,"Ocean","Air")</f>
        <v>Ocean</v>
      </c>
      <c r="N126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2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26" s="9">
        <f>November_2024_Transportation_Dataset[[#This Row],[Fixed_Cost_GBP]]+November_2024_Transportation_Dataset[[#This Row],[Variable_Cost_GBP]]</f>
        <v>4554.2211740814828</v>
      </c>
    </row>
    <row r="127" spans="1:16" x14ac:dyDescent="0.4">
      <c r="A127" t="s">
        <v>135</v>
      </c>
      <c r="B127" t="s">
        <v>575</v>
      </c>
      <c r="C127" s="1">
        <v>45599</v>
      </c>
      <c r="D127" s="1">
        <v>45611</v>
      </c>
      <c r="E127" s="1">
        <v>45618</v>
      </c>
      <c r="F127" s="1">
        <v>45618</v>
      </c>
      <c r="G127" s="13">
        <f>November_2024_Transportation_Dataset[[#This Row],[Delivery_Date]]-November_2024_Transportation_Dataset[[#This Row],[Dispatch_Date]]</f>
        <v>7</v>
      </c>
      <c r="H127" t="s">
        <v>533</v>
      </c>
      <c r="I127" t="s">
        <v>549</v>
      </c>
      <c r="J127" s="9">
        <v>1201</v>
      </c>
      <c r="K127" s="9">
        <f>VLOOKUP(_xlfn.CONCAT(November_2024_Transportation_Dataset[[#This Row],[Origin]],November_2024_Transportation_Dataset[[#This Row],[Destination]]),Distances!A:J,10,FALSE)</f>
        <v>7781.5146826897226</v>
      </c>
      <c r="L127" t="str">
        <f>IF(November_2024_Transportation_Dataset[[#This Row],[Delivery_Date]]-November_2024_Transportation_Dataset[[#This Row],[Expected_Delivery_Date]]&gt;0,"Delayed", "On-Time")</f>
        <v>On-Time</v>
      </c>
      <c r="M127" t="str">
        <f>IF(November_2024_Transportation_Dataset[[#This Row],[Transportation_Days]]&gt;10,"Ocean", "Air")</f>
        <v>Air</v>
      </c>
      <c r="N127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127" s="9">
        <f>November_2024_Transportation_Dataset[[#This Row],[Weight_kg]]*_xlfn.NUMBERVALUE(VLOOKUP(November_2024_Transportation_Dataset[[#This Row],[Transportation_Mode]],'Transportation cost'!A:C,3,FALSE),".")</f>
        <v>360.3</v>
      </c>
      <c r="P127" s="9">
        <f>November_2024_Transportation_Dataset[[#This Row],[Fixed_Cost_GBP]]+November_2024_Transportation_Dataset[[#This Row],[Variable_Cost_GBP]]</f>
        <v>6196.4360120172923</v>
      </c>
    </row>
    <row r="128" spans="1:16" x14ac:dyDescent="0.4">
      <c r="A128" t="s">
        <v>136</v>
      </c>
      <c r="B128" t="s">
        <v>574</v>
      </c>
      <c r="C128" s="1">
        <v>45600</v>
      </c>
      <c r="D128" s="1">
        <v>45611</v>
      </c>
      <c r="E128" s="1">
        <v>45617</v>
      </c>
      <c r="F128" s="1">
        <v>45617</v>
      </c>
      <c r="G128" s="13">
        <f>November_2024_Transportation_Dataset[[#This Row],[Delivery_Date]]-November_2024_Transportation_Dataset[[#This Row],[Dispatch_Date]]</f>
        <v>6</v>
      </c>
      <c r="H128" t="s">
        <v>525</v>
      </c>
      <c r="I128" t="s">
        <v>545</v>
      </c>
      <c r="J128" s="9">
        <v>246</v>
      </c>
      <c r="K128" s="9">
        <f>VLOOKUP(_xlfn.CONCAT(November_2024_Transportation_Dataset[[#This Row],[Origin]],November_2024_Transportation_Dataset[[#This Row],[Destination]]),Distances!A:J,10,FALSE)</f>
        <v>12965.65564679813</v>
      </c>
      <c r="L128" t="str">
        <f>IF(November_2024_Transportation_Dataset[[#This Row],[Delivery_Date]]-November_2024_Transportation_Dataset[[#This Row],[Expected_Delivery_Date]]&gt;0,"Delayed", "On-Time")</f>
        <v>On-Time</v>
      </c>
      <c r="M128" t="str">
        <f>IF(November_2024_Transportation_Dataset[[#This Row],[Transportation_Days]]&gt;=6,"Ocean","Air")</f>
        <v>Ocean</v>
      </c>
      <c r="N128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28" s="9">
        <f>November_2024_Transportation_Dataset[[#This Row],[Weight_kg]]*_xlfn.NUMBERVALUE(VLOOKUP(November_2024_Transportation_Dataset[[#This Row],[Transportation_Mode]],'Transportation cost'!A:C,3,FALSE),".")</f>
        <v>12.3</v>
      </c>
      <c r="P128" s="9">
        <f>November_2024_Transportation_Dataset[[#This Row],[Fixed_Cost_GBP]]+November_2024_Transportation_Dataset[[#This Row],[Variable_Cost_GBP]]</f>
        <v>4550.2794763793454</v>
      </c>
    </row>
    <row r="129" spans="1:16" x14ac:dyDescent="0.4">
      <c r="A129" t="s">
        <v>137</v>
      </c>
      <c r="B129" t="s">
        <v>573</v>
      </c>
      <c r="C129" s="1">
        <v>45600</v>
      </c>
      <c r="D129" s="1">
        <v>45611</v>
      </c>
      <c r="E129" s="1">
        <v>45619</v>
      </c>
      <c r="F129" s="1">
        <v>45620</v>
      </c>
      <c r="G129" s="13">
        <f>November_2024_Transportation_Dataset[[#This Row],[Delivery_Date]]-November_2024_Transportation_Dataset[[#This Row],[Dispatch_Date]]</f>
        <v>9</v>
      </c>
      <c r="H129" t="s">
        <v>529</v>
      </c>
      <c r="I129" t="s">
        <v>545</v>
      </c>
      <c r="J129" s="9">
        <v>1429</v>
      </c>
      <c r="K129" s="9">
        <f>VLOOKUP(_xlfn.CONCAT(November_2024_Transportation_Dataset[[#This Row],[Origin]],November_2024_Transportation_Dataset[[#This Row],[Destination]]),Distances!A:J,10,FALSE)</f>
        <v>7308.8717301846928</v>
      </c>
      <c r="L129" t="str">
        <f>IF(November_2024_Transportation_Dataset[[#This Row],[Delivery_Date]]-November_2024_Transportation_Dataset[[#This Row],[Expected_Delivery_Date]]&gt;0,"Delayed", "On-Time")</f>
        <v>Delayed</v>
      </c>
      <c r="M129" t="str">
        <f>IF(November_2024_Transportation_Dataset[[#This Row],[Transportation_Days]]&gt;5,"Ocean","Air")</f>
        <v>Ocean</v>
      </c>
      <c r="N129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129" s="9">
        <f>November_2024_Transportation_Dataset[[#This Row],[Weight_kg]]*_xlfn.NUMBERVALUE(VLOOKUP(November_2024_Transportation_Dataset[[#This Row],[Transportation_Mode]],'Transportation cost'!A:C,3,FALSE),".")</f>
        <v>71.45</v>
      </c>
      <c r="P129" s="9">
        <f>November_2024_Transportation_Dataset[[#This Row],[Fixed_Cost_GBP]]+November_2024_Transportation_Dataset[[#This Row],[Variable_Cost_GBP]]</f>
        <v>2629.555105564642</v>
      </c>
    </row>
    <row r="130" spans="1:16" x14ac:dyDescent="0.4">
      <c r="A130" t="s">
        <v>138</v>
      </c>
      <c r="B130" t="s">
        <v>572</v>
      </c>
      <c r="C130" s="1">
        <v>45601</v>
      </c>
      <c r="D130" s="1">
        <v>45611</v>
      </c>
      <c r="E130" s="1">
        <v>45611</v>
      </c>
      <c r="F130" s="1">
        <v>45611</v>
      </c>
      <c r="G130" s="13">
        <f>November_2024_Transportation_Dataset[[#This Row],[Delivery_Date]]-November_2024_Transportation_Dataset[[#This Row],[Dispatch_Date]]</f>
        <v>0</v>
      </c>
      <c r="H130" t="s">
        <v>521</v>
      </c>
      <c r="I130" t="s">
        <v>537</v>
      </c>
      <c r="J130" s="9">
        <v>761</v>
      </c>
      <c r="K130" s="9">
        <f>VLOOKUP(_xlfn.CONCAT(November_2024_Transportation_Dataset[[#This Row],[Origin]],November_2024_Transportation_Dataset[[#This Row],[Destination]]),Distances!A:J,10,FALSE)</f>
        <v>8602.6506787577528</v>
      </c>
      <c r="L130" t="str">
        <f>IF(November_2024_Transportation_Dataset[[#This Row],[Delivery_Date]]-November_2024_Transportation_Dataset[[#This Row],[Expected_Delivery_Date]]&gt;0,"Delayed", "On-Time")</f>
        <v>On-Time</v>
      </c>
      <c r="M130" t="str">
        <f>IF(November_2024_Transportation_Dataset[[#This Row],[Transportation_Days]]&gt;5,"Ocean","Air")</f>
        <v>Air</v>
      </c>
      <c r="N130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130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130" s="9">
        <f>November_2024_Transportation_Dataset[[#This Row],[Fixed_Cost_GBP]]+November_2024_Transportation_Dataset[[#This Row],[Variable_Cost_GBP]]</f>
        <v>6680.2880090683148</v>
      </c>
    </row>
    <row r="131" spans="1:16" x14ac:dyDescent="0.4">
      <c r="A131" t="s">
        <v>139</v>
      </c>
      <c r="B131" t="s">
        <v>573</v>
      </c>
      <c r="C131" s="1">
        <v>45606</v>
      </c>
      <c r="D131" s="1">
        <v>45611</v>
      </c>
      <c r="E131" s="1">
        <v>45617</v>
      </c>
      <c r="F131" s="1">
        <v>45617</v>
      </c>
      <c r="G131" s="13">
        <f>November_2024_Transportation_Dataset[[#This Row],[Delivery_Date]]-November_2024_Transportation_Dataset[[#This Row],[Dispatch_Date]]</f>
        <v>6</v>
      </c>
      <c r="H131" t="s">
        <v>529</v>
      </c>
      <c r="I131" t="s">
        <v>545</v>
      </c>
      <c r="J131" s="9">
        <v>1429</v>
      </c>
      <c r="K131" s="9">
        <f>VLOOKUP(_xlfn.CONCAT(November_2024_Transportation_Dataset[[#This Row],[Origin]],November_2024_Transportation_Dataset[[#This Row],[Destination]]),Distances!A:J,10,FALSE)</f>
        <v>7308.8717301846928</v>
      </c>
      <c r="L131" t="str">
        <f>IF(November_2024_Transportation_Dataset[[#This Row],[Delivery_Date]]-November_2024_Transportation_Dataset[[#This Row],[Expected_Delivery_Date]]&gt;0,"Delayed", "On-Time")</f>
        <v>On-Time</v>
      </c>
      <c r="M131" t="str">
        <f>IF(November_2024_Transportation_Dataset[[#This Row],[Transportation_Days]]&gt;5,"Ocean","Air")</f>
        <v>Ocean</v>
      </c>
      <c r="N131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131" s="9">
        <f>November_2024_Transportation_Dataset[[#This Row],[Weight_kg]]*_xlfn.NUMBERVALUE(VLOOKUP(November_2024_Transportation_Dataset[[#This Row],[Transportation_Mode]],'Transportation cost'!A:C,3,FALSE),".")</f>
        <v>71.45</v>
      </c>
      <c r="P131" s="9">
        <f>November_2024_Transportation_Dataset[[#This Row],[Fixed_Cost_GBP]]+November_2024_Transportation_Dataset[[#This Row],[Variable_Cost_GBP]]</f>
        <v>2629.555105564642</v>
      </c>
    </row>
    <row r="132" spans="1:16" x14ac:dyDescent="0.4">
      <c r="A132" t="s">
        <v>140</v>
      </c>
      <c r="B132" t="s">
        <v>575</v>
      </c>
      <c r="C132" s="1">
        <v>45606</v>
      </c>
      <c r="D132" s="1">
        <v>45611</v>
      </c>
      <c r="E132" s="1">
        <v>45611</v>
      </c>
      <c r="F132" s="1">
        <v>45611</v>
      </c>
      <c r="G132" s="13">
        <f>November_2024_Transportation_Dataset[[#This Row],[Delivery_Date]]-November_2024_Transportation_Dataset[[#This Row],[Dispatch_Date]]</f>
        <v>0</v>
      </c>
      <c r="H132" t="s">
        <v>533</v>
      </c>
      <c r="I132" t="s">
        <v>541</v>
      </c>
      <c r="J132" s="9">
        <v>1201</v>
      </c>
      <c r="K132" s="9">
        <f>VLOOKUP(_xlfn.CONCAT(November_2024_Transportation_Dataset[[#This Row],[Origin]],November_2024_Transportation_Dataset[[#This Row],[Destination]]),Distances!A:J,10,FALSE)</f>
        <v>1038.2726851818879</v>
      </c>
      <c r="L132" t="str">
        <f>IF(November_2024_Transportation_Dataset[[#This Row],[Delivery_Date]]-November_2024_Transportation_Dataset[[#This Row],[Expected_Delivery_Date]]&gt;0,"Delayed", "On-Time")</f>
        <v>On-Time</v>
      </c>
      <c r="M132" t="str">
        <f>IF(November_2024_Transportation_Dataset[[#This Row],[Transportation_Days]]&gt;5,"Road","Air")</f>
        <v>Air</v>
      </c>
      <c r="N132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132" s="9">
        <f>November_2024_Transportation_Dataset[[#This Row],[Weight_kg]]*_xlfn.NUMBERVALUE(VLOOKUP(November_2024_Transportation_Dataset[[#This Row],[Transportation_Mode]],'Transportation cost'!A:C,3,FALSE),".")</f>
        <v>360.3</v>
      </c>
      <c r="P132" s="9">
        <f>November_2024_Transportation_Dataset[[#This Row],[Fixed_Cost_GBP]]+November_2024_Transportation_Dataset[[#This Row],[Variable_Cost_GBP]]</f>
        <v>1139.0045138864159</v>
      </c>
    </row>
    <row r="133" spans="1:16" x14ac:dyDescent="0.4">
      <c r="A133" t="s">
        <v>141</v>
      </c>
      <c r="B133" t="s">
        <v>574</v>
      </c>
      <c r="C133" s="1">
        <v>45607</v>
      </c>
      <c r="D133" s="1">
        <v>45611</v>
      </c>
      <c r="E133" s="1">
        <v>45623</v>
      </c>
      <c r="F133" s="1">
        <v>45626</v>
      </c>
      <c r="G133" s="13">
        <f>November_2024_Transportation_Dataset[[#This Row],[Delivery_Date]]-November_2024_Transportation_Dataset[[#This Row],[Dispatch_Date]]</f>
        <v>15</v>
      </c>
      <c r="H133" t="s">
        <v>525</v>
      </c>
      <c r="I133" t="s">
        <v>545</v>
      </c>
      <c r="J133" s="9">
        <v>246</v>
      </c>
      <c r="K133" s="9">
        <f>VLOOKUP(_xlfn.CONCAT(November_2024_Transportation_Dataset[[#This Row],[Origin]],November_2024_Transportation_Dataset[[#This Row],[Destination]]),Distances!A:J,10,FALSE)</f>
        <v>12965.65564679813</v>
      </c>
      <c r="L133" t="str">
        <f>IF(November_2024_Transportation_Dataset[[#This Row],[Delivery_Date]]-November_2024_Transportation_Dataset[[#This Row],[Expected_Delivery_Date]]&gt;0,"Delayed", "On-Time")</f>
        <v>Delayed</v>
      </c>
      <c r="M133" t="str">
        <f>IF(November_2024_Transportation_Dataset[[#This Row],[Transportation_Days]]&gt;6,"Ocean","Air")</f>
        <v>Ocean</v>
      </c>
      <c r="N133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33" s="9">
        <f>November_2024_Transportation_Dataset[[#This Row],[Weight_kg]]*_xlfn.NUMBERVALUE(VLOOKUP(November_2024_Transportation_Dataset[[#This Row],[Transportation_Mode]],'Transportation cost'!A:C,3,FALSE),".")</f>
        <v>12.3</v>
      </c>
      <c r="P133" s="9">
        <f>November_2024_Transportation_Dataset[[#This Row],[Fixed_Cost_GBP]]+November_2024_Transportation_Dataset[[#This Row],[Variable_Cost_GBP]]</f>
        <v>4550.2794763793454</v>
      </c>
    </row>
    <row r="134" spans="1:16" x14ac:dyDescent="0.4">
      <c r="A134" t="s">
        <v>142</v>
      </c>
      <c r="B134" t="s">
        <v>572</v>
      </c>
      <c r="C134" s="1">
        <v>45607</v>
      </c>
      <c r="D134" s="1">
        <v>45609</v>
      </c>
      <c r="E134" s="1">
        <v>45617</v>
      </c>
      <c r="F134" s="1">
        <v>45617</v>
      </c>
      <c r="G134" s="13">
        <f>November_2024_Transportation_Dataset[[#This Row],[Delivery_Date]]-November_2024_Transportation_Dataset[[#This Row],[Dispatch_Date]]</f>
        <v>8</v>
      </c>
      <c r="H134" t="s">
        <v>521</v>
      </c>
      <c r="I134" t="s">
        <v>545</v>
      </c>
      <c r="J134" s="9">
        <v>761</v>
      </c>
      <c r="K134" s="9">
        <f>VLOOKUP(_xlfn.CONCAT(November_2024_Transportation_Dataset[[#This Row],[Origin]],November_2024_Transportation_Dataset[[#This Row],[Destination]]),Distances!A:J,10,FALSE)</f>
        <v>12903.346211661379</v>
      </c>
      <c r="L134" t="str">
        <f>IF(November_2024_Transportation_Dataset[[#This Row],[Delivery_Date]]-November_2024_Transportation_Dataset[[#This Row],[Expected_Delivery_Date]]&gt;0,"Delayed", "On-Time")</f>
        <v>On-Time</v>
      </c>
      <c r="M134" t="str">
        <f>IF(November_2024_Transportation_Dataset[[#This Row],[Transportation_Days]]&gt;3,"Ocean","Air")</f>
        <v>Ocean</v>
      </c>
      <c r="N134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34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34" s="9">
        <f>November_2024_Transportation_Dataset[[#This Row],[Fixed_Cost_GBP]]+November_2024_Transportation_Dataset[[#This Row],[Variable_Cost_GBP]]</f>
        <v>4554.2211740814828</v>
      </c>
    </row>
    <row r="135" spans="1:16" x14ac:dyDescent="0.4">
      <c r="A135" t="s">
        <v>143</v>
      </c>
      <c r="B135" t="s">
        <v>572</v>
      </c>
      <c r="C135" s="1">
        <v>45607</v>
      </c>
      <c r="D135" s="1">
        <v>45611</v>
      </c>
      <c r="E135" s="1">
        <v>45611</v>
      </c>
      <c r="F135" s="1">
        <v>45611</v>
      </c>
      <c r="G135" s="13">
        <f>November_2024_Transportation_Dataset[[#This Row],[Delivery_Date]]-November_2024_Transportation_Dataset[[#This Row],[Dispatch_Date]]</f>
        <v>0</v>
      </c>
      <c r="H135" t="s">
        <v>521</v>
      </c>
      <c r="I135" t="s">
        <v>549</v>
      </c>
      <c r="J135" s="9">
        <v>761</v>
      </c>
      <c r="K135" s="9">
        <f>VLOOKUP(_xlfn.CONCAT(November_2024_Transportation_Dataset[[#This Row],[Origin]],November_2024_Transportation_Dataset[[#This Row],[Destination]]),Distances!A:J,10,FALSE)</f>
        <v>1924.4592383854399</v>
      </c>
      <c r="L135" t="str">
        <f>IF(November_2024_Transportation_Dataset[[#This Row],[Delivery_Date]]-November_2024_Transportation_Dataset[[#This Row],[Expected_Delivery_Date]]&gt;0,"Delayed", "On-Time")</f>
        <v>On-Time</v>
      </c>
      <c r="M135" t="str">
        <f>IF(November_2024_Transportation_Dataset[[#This Row],[Transportation_Days]]&gt;15,"Ocean", IF(November_2024_Transportation_Dataset[[#This Row],[Transportation_Days]]&gt;5,"Road","Air"))</f>
        <v>Air</v>
      </c>
      <c r="N135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135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135" s="9">
        <f>November_2024_Transportation_Dataset[[#This Row],[Fixed_Cost_GBP]]+November_2024_Transportation_Dataset[[#This Row],[Variable_Cost_GBP]]</f>
        <v>1671.6444287890799</v>
      </c>
    </row>
    <row r="136" spans="1:16" x14ac:dyDescent="0.4">
      <c r="A136" t="s">
        <v>144</v>
      </c>
      <c r="B136" t="s">
        <v>574</v>
      </c>
      <c r="C136" s="1">
        <v>45609</v>
      </c>
      <c r="D136" s="1">
        <v>45611</v>
      </c>
      <c r="E136" s="1">
        <v>45616</v>
      </c>
      <c r="F136" s="1">
        <v>45616</v>
      </c>
      <c r="G136" s="13">
        <f>November_2024_Transportation_Dataset[[#This Row],[Delivery_Date]]-November_2024_Transportation_Dataset[[#This Row],[Dispatch_Date]]</f>
        <v>5</v>
      </c>
      <c r="H136" t="s">
        <v>525</v>
      </c>
      <c r="I136" t="s">
        <v>549</v>
      </c>
      <c r="J136" s="9">
        <v>246</v>
      </c>
      <c r="K136" s="9">
        <f>VLOOKUP(_xlfn.CONCAT(November_2024_Transportation_Dataset[[#This Row],[Origin]],November_2024_Transportation_Dataset[[#This Row],[Destination]]),Distances!A:J,10,FALSE)</f>
        <v>5039.1195711771497</v>
      </c>
      <c r="L136" t="str">
        <f>IF(November_2024_Transportation_Dataset[[#This Row],[Delivery_Date]]-November_2024_Transportation_Dataset[[#This Row],[Expected_Delivery_Date]]&gt;0,"Delayed", "On-Time")</f>
        <v>On-Time</v>
      </c>
      <c r="M136" t="str">
        <f>IF(November_2024_Transportation_Dataset[[#This Row],[Transportation_Days]]&gt;4,"Ocean","Air")</f>
        <v>Ocean</v>
      </c>
      <c r="N136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136" s="9">
        <f>November_2024_Transportation_Dataset[[#This Row],[Weight_kg]]*_xlfn.NUMBERVALUE(VLOOKUP(November_2024_Transportation_Dataset[[#This Row],[Transportation_Mode]],'Transportation cost'!A:C,3,FALSE),".")</f>
        <v>12.3</v>
      </c>
      <c r="P136" s="9">
        <f>November_2024_Transportation_Dataset[[#This Row],[Fixed_Cost_GBP]]+November_2024_Transportation_Dataset[[#This Row],[Variable_Cost_GBP]]</f>
        <v>1775.9918499120022</v>
      </c>
    </row>
    <row r="137" spans="1:16" x14ac:dyDescent="0.4">
      <c r="A137" t="s">
        <v>145</v>
      </c>
      <c r="B137" t="s">
        <v>574</v>
      </c>
      <c r="C137" s="1">
        <v>45610</v>
      </c>
      <c r="D137" s="1">
        <v>45611</v>
      </c>
      <c r="E137" s="1">
        <v>45617</v>
      </c>
      <c r="F137" s="1">
        <v>45617</v>
      </c>
      <c r="G137" s="13">
        <f>November_2024_Transportation_Dataset[[#This Row],[Delivery_Date]]-November_2024_Transportation_Dataset[[#This Row],[Dispatch_Date]]</f>
        <v>6</v>
      </c>
      <c r="H137" t="s">
        <v>525</v>
      </c>
      <c r="I137" t="s">
        <v>537</v>
      </c>
      <c r="J137" s="9">
        <v>246</v>
      </c>
      <c r="K137" s="9">
        <f>VLOOKUP(_xlfn.CONCAT(November_2024_Transportation_Dataset[[#This Row],[Origin]],November_2024_Transportation_Dataset[[#This Row],[Destination]]),Distances!A:J,10,FALSE)</f>
        <v>6331.2201516655377</v>
      </c>
      <c r="L137" t="str">
        <f>IF(November_2024_Transportation_Dataset[[#This Row],[Delivery_Date]]-November_2024_Transportation_Dataset[[#This Row],[Expected_Delivery_Date]]&gt;0,"Delayed", "On-Time")</f>
        <v>On-Time</v>
      </c>
      <c r="M137" t="str">
        <f>IF(November_2024_Transportation_Dataset[[#This Row],[Transportation_Days]]&gt;=6,"Ocean","Air")</f>
        <v>Ocean</v>
      </c>
      <c r="N137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137" s="9">
        <f>November_2024_Transportation_Dataset[[#This Row],[Weight_kg]]*_xlfn.NUMBERVALUE(VLOOKUP(November_2024_Transportation_Dataset[[#This Row],[Transportation_Mode]],'Transportation cost'!A:C,3,FALSE),".")</f>
        <v>12.3</v>
      </c>
      <c r="P137" s="9">
        <f>November_2024_Transportation_Dataset[[#This Row],[Fixed_Cost_GBP]]+November_2024_Transportation_Dataset[[#This Row],[Variable_Cost_GBP]]</f>
        <v>2228.2270530829383</v>
      </c>
    </row>
    <row r="138" spans="1:16" x14ac:dyDescent="0.4">
      <c r="A138" t="s">
        <v>146</v>
      </c>
      <c r="B138" t="s">
        <v>575</v>
      </c>
      <c r="C138" s="1">
        <v>45610</v>
      </c>
      <c r="D138" s="1">
        <v>45611</v>
      </c>
      <c r="E138" s="1">
        <v>45611</v>
      </c>
      <c r="F138" s="1">
        <v>45611</v>
      </c>
      <c r="G138" s="13">
        <f>November_2024_Transportation_Dataset[[#This Row],[Delivery_Date]]-November_2024_Transportation_Dataset[[#This Row],[Dispatch_Date]]</f>
        <v>0</v>
      </c>
      <c r="H138" t="s">
        <v>533</v>
      </c>
      <c r="I138" t="s">
        <v>537</v>
      </c>
      <c r="J138" s="9">
        <v>1201</v>
      </c>
      <c r="K138" s="9">
        <f>VLOOKUP(_xlfn.CONCAT(November_2024_Transportation_Dataset[[#This Row],[Origin]],November_2024_Transportation_Dataset[[#This Row],[Destination]]),Distances!A:J,10,FALSE)</f>
        <v>1315.887531545199</v>
      </c>
      <c r="L138" t="str">
        <f>IF(November_2024_Transportation_Dataset[[#This Row],[Delivery_Date]]-November_2024_Transportation_Dataset[[#This Row],[Expected_Delivery_Date]]&gt;0,"Delayed", "On-Time")</f>
        <v>On-Time</v>
      </c>
      <c r="M138" t="str">
        <f>IF(November_2024_Transportation_Dataset[[#This Row],[Transportation_Days]]&gt;5,"Road","Air")</f>
        <v>Air</v>
      </c>
      <c r="N138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138" s="9">
        <f>November_2024_Transportation_Dataset[[#This Row],[Weight_kg]]*_xlfn.NUMBERVALUE(VLOOKUP(November_2024_Transportation_Dataset[[#This Row],[Transportation_Mode]],'Transportation cost'!A:C,3,FALSE),".")</f>
        <v>360.3</v>
      </c>
      <c r="P138" s="9">
        <f>November_2024_Transportation_Dataset[[#This Row],[Fixed_Cost_GBP]]+November_2024_Transportation_Dataset[[#This Row],[Variable_Cost_GBP]]</f>
        <v>1347.2156486588992</v>
      </c>
    </row>
    <row r="139" spans="1:16" x14ac:dyDescent="0.4">
      <c r="A139" t="s">
        <v>147</v>
      </c>
      <c r="B139" t="s">
        <v>573</v>
      </c>
      <c r="C139" s="1">
        <v>45611</v>
      </c>
      <c r="D139" s="1">
        <v>45611</v>
      </c>
      <c r="E139" s="1">
        <v>45618</v>
      </c>
      <c r="F139" s="1">
        <v>45619</v>
      </c>
      <c r="G139" s="13">
        <f>November_2024_Transportation_Dataset[[#This Row],[Delivery_Date]]-November_2024_Transportation_Dataset[[#This Row],[Dispatch_Date]]</f>
        <v>8</v>
      </c>
      <c r="H139" t="s">
        <v>529</v>
      </c>
      <c r="I139" t="s">
        <v>545</v>
      </c>
      <c r="J139" s="9">
        <v>1429</v>
      </c>
      <c r="K139" s="9">
        <f>VLOOKUP(_xlfn.CONCAT(November_2024_Transportation_Dataset[[#This Row],[Origin]],November_2024_Transportation_Dataset[[#This Row],[Destination]]),Distances!A:J,10,FALSE)</f>
        <v>7308.8717301846928</v>
      </c>
      <c r="L139" t="str">
        <f>IF(November_2024_Transportation_Dataset[[#This Row],[Delivery_Date]]-November_2024_Transportation_Dataset[[#This Row],[Expected_Delivery_Date]]&gt;0,"Delayed", "On-Time")</f>
        <v>Delayed</v>
      </c>
      <c r="M139" t="str">
        <f>IF(November_2024_Transportation_Dataset[[#This Row],[Transportation_Days]]&gt;5,"Ocean","Air")</f>
        <v>Ocean</v>
      </c>
      <c r="N139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139" s="9">
        <f>November_2024_Transportation_Dataset[[#This Row],[Weight_kg]]*_xlfn.NUMBERVALUE(VLOOKUP(November_2024_Transportation_Dataset[[#This Row],[Transportation_Mode]],'Transportation cost'!A:C,3,FALSE),".")</f>
        <v>71.45</v>
      </c>
      <c r="P139" s="9">
        <f>November_2024_Transportation_Dataset[[#This Row],[Fixed_Cost_GBP]]+November_2024_Transportation_Dataset[[#This Row],[Variable_Cost_GBP]]</f>
        <v>2629.555105564642</v>
      </c>
    </row>
    <row r="140" spans="1:16" x14ac:dyDescent="0.4">
      <c r="A140" t="s">
        <v>148</v>
      </c>
      <c r="B140" t="s">
        <v>573</v>
      </c>
      <c r="C140" s="1">
        <v>45611</v>
      </c>
      <c r="D140" s="1">
        <v>45611</v>
      </c>
      <c r="E140" s="1">
        <v>45617</v>
      </c>
      <c r="F140" s="1">
        <v>45618</v>
      </c>
      <c r="G140" s="13">
        <f>November_2024_Transportation_Dataset[[#This Row],[Delivery_Date]]-November_2024_Transportation_Dataset[[#This Row],[Dispatch_Date]]</f>
        <v>7</v>
      </c>
      <c r="H140" t="s">
        <v>529</v>
      </c>
      <c r="I140" t="s">
        <v>537</v>
      </c>
      <c r="J140" s="9">
        <v>1429</v>
      </c>
      <c r="K140" s="9">
        <f>VLOOKUP(_xlfn.CONCAT(November_2024_Transportation_Dataset[[#This Row],[Origin]],November_2024_Transportation_Dataset[[#This Row],[Destination]]),Distances!A:J,10,FALSE)</f>
        <v>348.53162391920529</v>
      </c>
      <c r="L140" t="str">
        <f>IF(November_2024_Transportation_Dataset[[#This Row],[Delivery_Date]]-November_2024_Transportation_Dataset[[#This Row],[Expected_Delivery_Date]]&gt;0,"Delayed", "On-Time")</f>
        <v>Delayed</v>
      </c>
      <c r="M140" t="str">
        <f>IF(November_2024_Transportation_Dataset[[#This Row],[Transportation_Days]]&gt;5,"Road","Air")</f>
        <v>Road</v>
      </c>
      <c r="N140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140" s="9">
        <f>November_2024_Transportation_Dataset[[#This Row],[Weight_kg]]*_xlfn.NUMBERVALUE(VLOOKUP(November_2024_Transportation_Dataset[[#This Row],[Transportation_Mode]],'Transportation cost'!A:C,3,FALSE),".")</f>
        <v>142.9</v>
      </c>
      <c r="P140" s="9">
        <f>November_2024_Transportation_Dataset[[#This Row],[Fixed_Cost_GBP]]+November_2024_Transportation_Dataset[[#This Row],[Variable_Cost_GBP]]</f>
        <v>317.16581195960265</v>
      </c>
    </row>
    <row r="141" spans="1:16" x14ac:dyDescent="0.4">
      <c r="A141" t="s">
        <v>149</v>
      </c>
      <c r="B141" t="s">
        <v>574</v>
      </c>
      <c r="C141" s="1">
        <v>45611</v>
      </c>
      <c r="D141" s="1">
        <v>45611</v>
      </c>
      <c r="E141" s="1">
        <v>45617</v>
      </c>
      <c r="F141" s="1">
        <v>45617</v>
      </c>
      <c r="G141" s="13">
        <f>November_2024_Transportation_Dataset[[#This Row],[Delivery_Date]]-November_2024_Transportation_Dataset[[#This Row],[Dispatch_Date]]</f>
        <v>6</v>
      </c>
      <c r="H141" t="s">
        <v>525</v>
      </c>
      <c r="I141" t="s">
        <v>545</v>
      </c>
      <c r="J141" s="9">
        <v>246</v>
      </c>
      <c r="K141" s="9">
        <f>VLOOKUP(_xlfn.CONCAT(November_2024_Transportation_Dataset[[#This Row],[Origin]],November_2024_Transportation_Dataset[[#This Row],[Destination]]),Distances!A:J,10,FALSE)</f>
        <v>12965.65564679813</v>
      </c>
      <c r="L141" t="str">
        <f>IF(November_2024_Transportation_Dataset[[#This Row],[Delivery_Date]]-November_2024_Transportation_Dataset[[#This Row],[Expected_Delivery_Date]]&gt;0,"Delayed", "On-Time")</f>
        <v>On-Time</v>
      </c>
      <c r="M141" t="str">
        <f>IF(November_2024_Transportation_Dataset[[#This Row],[Transportation_Days]]&gt;=6,"Ocean","Air")</f>
        <v>Ocean</v>
      </c>
      <c r="N141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41" s="9">
        <f>November_2024_Transportation_Dataset[[#This Row],[Weight_kg]]*_xlfn.NUMBERVALUE(VLOOKUP(November_2024_Transportation_Dataset[[#This Row],[Transportation_Mode]],'Transportation cost'!A:C,3,FALSE),".")</f>
        <v>12.3</v>
      </c>
      <c r="P141" s="9">
        <f>November_2024_Transportation_Dataset[[#This Row],[Fixed_Cost_GBP]]+November_2024_Transportation_Dataset[[#This Row],[Variable_Cost_GBP]]</f>
        <v>4550.2794763793454</v>
      </c>
    </row>
    <row r="142" spans="1:16" x14ac:dyDescent="0.4">
      <c r="A142" t="s">
        <v>150</v>
      </c>
      <c r="B142" t="s">
        <v>575</v>
      </c>
      <c r="C142" s="1">
        <v>45611</v>
      </c>
      <c r="D142" s="1">
        <v>45611</v>
      </c>
      <c r="E142" s="1">
        <v>45626</v>
      </c>
      <c r="F142" s="1">
        <v>45626</v>
      </c>
      <c r="G142" s="13">
        <f>November_2024_Transportation_Dataset[[#This Row],[Delivery_Date]]-November_2024_Transportation_Dataset[[#This Row],[Dispatch_Date]]</f>
        <v>15</v>
      </c>
      <c r="H142" t="s">
        <v>533</v>
      </c>
      <c r="I142" t="s">
        <v>549</v>
      </c>
      <c r="J142" s="9">
        <v>1201</v>
      </c>
      <c r="K142" s="9">
        <f>VLOOKUP(_xlfn.CONCAT(November_2024_Transportation_Dataset[[#This Row],[Origin]],November_2024_Transportation_Dataset[[#This Row],[Destination]]),Distances!A:J,10,FALSE)</f>
        <v>7781.5146826897226</v>
      </c>
      <c r="L142" t="str">
        <f>IF(November_2024_Transportation_Dataset[[#This Row],[Delivery_Date]]-November_2024_Transportation_Dataset[[#This Row],[Expected_Delivery_Date]]&gt;0,"Delayed", "On-Time")</f>
        <v>On-Time</v>
      </c>
      <c r="M142" t="str">
        <f>IF(November_2024_Transportation_Dataset[[#This Row],[Transportation_Days]]&gt;10,"Ocean", "Air")</f>
        <v>Ocean</v>
      </c>
      <c r="N142" s="9">
        <f>November_2024_Transportation_Dataset[[#This Row],[Distance_km]]*_xlfn.NUMBERVALUE(VLOOKUP(November_2024_Transportation_Dataset[[#This Row],[Transportation_Mode]],'Transportation cost'!A:B,2,FALSE),".")</f>
        <v>2723.5301389414026</v>
      </c>
      <c r="O142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142" s="9">
        <f>November_2024_Transportation_Dataset[[#This Row],[Fixed_Cost_GBP]]+November_2024_Transportation_Dataset[[#This Row],[Variable_Cost_GBP]]</f>
        <v>2783.5801389414028</v>
      </c>
    </row>
    <row r="143" spans="1:16" x14ac:dyDescent="0.4">
      <c r="A143" t="s">
        <v>151</v>
      </c>
      <c r="B143" t="s">
        <v>575</v>
      </c>
      <c r="C143" s="1">
        <v>45611</v>
      </c>
      <c r="D143" s="1">
        <v>45611</v>
      </c>
      <c r="E143" s="1">
        <v>45611</v>
      </c>
      <c r="F143" s="1">
        <v>45611</v>
      </c>
      <c r="G143" s="13">
        <f>November_2024_Transportation_Dataset[[#This Row],[Delivery_Date]]-November_2024_Transportation_Dataset[[#This Row],[Dispatch_Date]]</f>
        <v>0</v>
      </c>
      <c r="H143" t="s">
        <v>533</v>
      </c>
      <c r="I143" t="s">
        <v>545</v>
      </c>
      <c r="J143" s="9">
        <v>1201</v>
      </c>
      <c r="K143" s="9">
        <f>VLOOKUP(_xlfn.CONCAT(November_2024_Transportation_Dataset[[#This Row],[Origin]],November_2024_Transportation_Dataset[[#This Row],[Destination]]),Distances!A:J,10,FALSE)</f>
        <v>6899.7528713841984</v>
      </c>
      <c r="L143" t="str">
        <f>IF(November_2024_Transportation_Dataset[[#This Row],[Delivery_Date]]-November_2024_Transportation_Dataset[[#This Row],[Expected_Delivery_Date]]&gt;0,"Delayed", "On-Time")</f>
        <v>On-Time</v>
      </c>
      <c r="M143" t="str">
        <f>IF(November_2024_Transportation_Dataset[[#This Row],[Transportation_Days]]&gt;10,"Ocean", "Air")</f>
        <v>Air</v>
      </c>
      <c r="N143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143" s="9">
        <f>November_2024_Transportation_Dataset[[#This Row],[Weight_kg]]*_xlfn.NUMBERVALUE(VLOOKUP(November_2024_Transportation_Dataset[[#This Row],[Transportation_Mode]],'Transportation cost'!A:C,3,FALSE),".")</f>
        <v>360.3</v>
      </c>
      <c r="P143" s="9">
        <f>November_2024_Transportation_Dataset[[#This Row],[Fixed_Cost_GBP]]+November_2024_Transportation_Dataset[[#This Row],[Variable_Cost_GBP]]</f>
        <v>5535.1146535381495</v>
      </c>
    </row>
    <row r="144" spans="1:16" x14ac:dyDescent="0.4">
      <c r="A144" t="s">
        <v>152</v>
      </c>
      <c r="B144" t="s">
        <v>573</v>
      </c>
      <c r="C144" s="1">
        <v>45611</v>
      </c>
      <c r="D144" s="1">
        <v>45611</v>
      </c>
      <c r="E144" s="1">
        <v>45611</v>
      </c>
      <c r="F144" s="1">
        <v>45611</v>
      </c>
      <c r="G144" s="13">
        <f>November_2024_Transportation_Dataset[[#This Row],[Delivery_Date]]-November_2024_Transportation_Dataset[[#This Row],[Dispatch_Date]]</f>
        <v>0</v>
      </c>
      <c r="H144" t="s">
        <v>529</v>
      </c>
      <c r="I144" t="s">
        <v>549</v>
      </c>
      <c r="J144" s="9">
        <v>1429</v>
      </c>
      <c r="K144" s="9">
        <f>VLOOKUP(_xlfn.CONCAT(November_2024_Transportation_Dataset[[#This Row],[Origin]],November_2024_Transportation_Dataset[[#This Row],[Destination]]),Distances!A:J,10,FALSE)</f>
        <v>9118.7982664997817</v>
      </c>
      <c r="L144" t="str">
        <f>IF(November_2024_Transportation_Dataset[[#This Row],[Delivery_Date]]-November_2024_Transportation_Dataset[[#This Row],[Expected_Delivery_Date]]&gt;0,"Delayed", "On-Time")</f>
        <v>On-Time</v>
      </c>
      <c r="M144" t="str">
        <f>IF(November_2024_Transportation_Dataset[[#This Row],[Transportation_Days]]&gt;5,"Ocean","Air")</f>
        <v>Air</v>
      </c>
      <c r="N144" s="9">
        <f>November_2024_Transportation_Dataset[[#This Row],[Distance_km]]*_xlfn.NUMBERVALUE(VLOOKUP(November_2024_Transportation_Dataset[[#This Row],[Transportation_Mode]],'Transportation cost'!A:B,2,FALSE),".")</f>
        <v>6839.0986998748358</v>
      </c>
      <c r="O144" s="9">
        <f>November_2024_Transportation_Dataset[[#This Row],[Weight_kg]]*_xlfn.NUMBERVALUE(VLOOKUP(November_2024_Transportation_Dataset[[#This Row],[Transportation_Mode]],'Transportation cost'!A:C,3,FALSE),".")</f>
        <v>428.7</v>
      </c>
      <c r="P144" s="9">
        <f>November_2024_Transportation_Dataset[[#This Row],[Fixed_Cost_GBP]]+November_2024_Transportation_Dataset[[#This Row],[Variable_Cost_GBP]]</f>
        <v>7267.7986998748356</v>
      </c>
    </row>
    <row r="145" spans="1:16" x14ac:dyDescent="0.4">
      <c r="A145" t="s">
        <v>153</v>
      </c>
      <c r="B145" t="s">
        <v>575</v>
      </c>
      <c r="C145" s="1">
        <v>45611</v>
      </c>
      <c r="D145" s="1">
        <v>45611</v>
      </c>
      <c r="E145" s="1">
        <v>45612</v>
      </c>
      <c r="F145" s="1">
        <v>45612</v>
      </c>
      <c r="G145" s="13">
        <f>November_2024_Transportation_Dataset[[#This Row],[Delivery_Date]]-November_2024_Transportation_Dataset[[#This Row],[Dispatch_Date]]</f>
        <v>1</v>
      </c>
      <c r="H145" t="s">
        <v>533</v>
      </c>
      <c r="I145" t="s">
        <v>549</v>
      </c>
      <c r="J145" s="9">
        <v>1201</v>
      </c>
      <c r="K145" s="9">
        <f>VLOOKUP(_xlfn.CONCAT(November_2024_Transportation_Dataset[[#This Row],[Origin]],November_2024_Transportation_Dataset[[#This Row],[Destination]]),Distances!A:J,10,FALSE)</f>
        <v>7781.5146826897226</v>
      </c>
      <c r="L145" t="str">
        <f>IF(November_2024_Transportation_Dataset[[#This Row],[Delivery_Date]]-November_2024_Transportation_Dataset[[#This Row],[Expected_Delivery_Date]]&gt;0,"Delayed", "On-Time")</f>
        <v>On-Time</v>
      </c>
      <c r="M145" t="str">
        <f>IF(November_2024_Transportation_Dataset[[#This Row],[Transportation_Days]]&gt;10,"Ocean", "Air")</f>
        <v>Air</v>
      </c>
      <c r="N145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145" s="9">
        <f>November_2024_Transportation_Dataset[[#This Row],[Weight_kg]]*_xlfn.NUMBERVALUE(VLOOKUP(November_2024_Transportation_Dataset[[#This Row],[Transportation_Mode]],'Transportation cost'!A:C,3,FALSE),".")</f>
        <v>360.3</v>
      </c>
      <c r="P145" s="9">
        <f>November_2024_Transportation_Dataset[[#This Row],[Fixed_Cost_GBP]]+November_2024_Transportation_Dataset[[#This Row],[Variable_Cost_GBP]]</f>
        <v>6196.4360120172923</v>
      </c>
    </row>
    <row r="146" spans="1:16" x14ac:dyDescent="0.4">
      <c r="A146" t="s">
        <v>154</v>
      </c>
      <c r="B146" t="s">
        <v>575</v>
      </c>
      <c r="C146" s="1">
        <v>45611</v>
      </c>
      <c r="D146" s="1">
        <v>45611</v>
      </c>
      <c r="E146" s="1">
        <v>45611</v>
      </c>
      <c r="F146" s="1">
        <v>45611</v>
      </c>
      <c r="G146" s="13">
        <f>November_2024_Transportation_Dataset[[#This Row],[Delivery_Date]]-November_2024_Transportation_Dataset[[#This Row],[Dispatch_Date]]</f>
        <v>0</v>
      </c>
      <c r="H146" t="s">
        <v>533</v>
      </c>
      <c r="I146" t="s">
        <v>549</v>
      </c>
      <c r="J146" s="9">
        <v>1201</v>
      </c>
      <c r="K146" s="9">
        <f>VLOOKUP(_xlfn.CONCAT(November_2024_Transportation_Dataset[[#This Row],[Origin]],November_2024_Transportation_Dataset[[#This Row],[Destination]]),Distances!A:J,10,FALSE)</f>
        <v>7781.5146826897226</v>
      </c>
      <c r="L146" t="str">
        <f>IF(November_2024_Transportation_Dataset[[#This Row],[Delivery_Date]]-November_2024_Transportation_Dataset[[#This Row],[Expected_Delivery_Date]]&gt;0,"Delayed", "On-Time")</f>
        <v>On-Time</v>
      </c>
      <c r="M146" t="str">
        <f>IF(November_2024_Transportation_Dataset[[#This Row],[Transportation_Days]]&gt;10,"Ocean", "Air")</f>
        <v>Air</v>
      </c>
      <c r="N146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146" s="9">
        <f>November_2024_Transportation_Dataset[[#This Row],[Weight_kg]]*_xlfn.NUMBERVALUE(VLOOKUP(November_2024_Transportation_Dataset[[#This Row],[Transportation_Mode]],'Transportation cost'!A:C,3,FALSE),".")</f>
        <v>360.3</v>
      </c>
      <c r="P146" s="9">
        <f>November_2024_Transportation_Dataset[[#This Row],[Fixed_Cost_GBP]]+November_2024_Transportation_Dataset[[#This Row],[Variable_Cost_GBP]]</f>
        <v>6196.4360120172923</v>
      </c>
    </row>
    <row r="147" spans="1:16" x14ac:dyDescent="0.4">
      <c r="A147" t="s">
        <v>155</v>
      </c>
      <c r="B147" t="s">
        <v>572</v>
      </c>
      <c r="C147" s="1">
        <v>45597</v>
      </c>
      <c r="D147" s="1">
        <v>45612</v>
      </c>
      <c r="E147" s="1">
        <v>45612</v>
      </c>
      <c r="F147" s="1">
        <v>45612</v>
      </c>
      <c r="G147" s="13">
        <f>November_2024_Transportation_Dataset[[#This Row],[Delivery_Date]]-November_2024_Transportation_Dataset[[#This Row],[Dispatch_Date]]</f>
        <v>0</v>
      </c>
      <c r="H147" t="s">
        <v>521</v>
      </c>
      <c r="I147" t="s">
        <v>537</v>
      </c>
      <c r="J147" s="9">
        <v>761</v>
      </c>
      <c r="K147" s="9">
        <f>VLOOKUP(_xlfn.CONCAT(November_2024_Transportation_Dataset[[#This Row],[Origin]],November_2024_Transportation_Dataset[[#This Row],[Destination]]),Distances!A:J,10,FALSE)</f>
        <v>8602.6506787577528</v>
      </c>
      <c r="L147" t="str">
        <f>IF(November_2024_Transportation_Dataset[[#This Row],[Delivery_Date]]-November_2024_Transportation_Dataset[[#This Row],[Expected_Delivery_Date]]&gt;0,"Delayed", "On-Time")</f>
        <v>On-Time</v>
      </c>
      <c r="M147" t="str">
        <f>IF(November_2024_Transportation_Dataset[[#This Row],[Transportation_Days]]&gt;5,"Ocean","Air")</f>
        <v>Air</v>
      </c>
      <c r="N147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147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147" s="9">
        <f>November_2024_Transportation_Dataset[[#This Row],[Fixed_Cost_GBP]]+November_2024_Transportation_Dataset[[#This Row],[Variable_Cost_GBP]]</f>
        <v>6680.2880090683148</v>
      </c>
    </row>
    <row r="148" spans="1:16" x14ac:dyDescent="0.4">
      <c r="A148" t="s">
        <v>156</v>
      </c>
      <c r="B148" t="s">
        <v>574</v>
      </c>
      <c r="C148" s="1">
        <v>45601</v>
      </c>
      <c r="D148" s="1">
        <v>45612</v>
      </c>
      <c r="E148" s="1">
        <v>45618</v>
      </c>
      <c r="F148" s="1">
        <v>45618</v>
      </c>
      <c r="G148" s="13">
        <f>November_2024_Transportation_Dataset[[#This Row],[Delivery_Date]]-November_2024_Transportation_Dataset[[#This Row],[Dispatch_Date]]</f>
        <v>6</v>
      </c>
      <c r="H148" t="s">
        <v>525</v>
      </c>
      <c r="I148" t="s">
        <v>545</v>
      </c>
      <c r="J148" s="9">
        <v>246</v>
      </c>
      <c r="K148" s="9">
        <f>VLOOKUP(_xlfn.CONCAT(November_2024_Transportation_Dataset[[#This Row],[Origin]],November_2024_Transportation_Dataset[[#This Row],[Destination]]),Distances!A:J,10,FALSE)</f>
        <v>12965.65564679813</v>
      </c>
      <c r="L148" t="str">
        <f>IF(November_2024_Transportation_Dataset[[#This Row],[Delivery_Date]]-November_2024_Transportation_Dataset[[#This Row],[Expected_Delivery_Date]]&gt;0,"Delayed", "On-Time")</f>
        <v>On-Time</v>
      </c>
      <c r="M148" t="str">
        <f>IF(November_2024_Transportation_Dataset[[#This Row],[Transportation_Days]]&gt;=6,"Ocean","Air")</f>
        <v>Ocean</v>
      </c>
      <c r="N148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48" s="9">
        <f>November_2024_Transportation_Dataset[[#This Row],[Weight_kg]]*_xlfn.NUMBERVALUE(VLOOKUP(November_2024_Transportation_Dataset[[#This Row],[Transportation_Mode]],'Transportation cost'!A:C,3,FALSE),".")</f>
        <v>12.3</v>
      </c>
      <c r="P148" s="9">
        <f>November_2024_Transportation_Dataset[[#This Row],[Fixed_Cost_GBP]]+November_2024_Transportation_Dataset[[#This Row],[Variable_Cost_GBP]]</f>
        <v>4550.2794763793454</v>
      </c>
    </row>
    <row r="149" spans="1:16" x14ac:dyDescent="0.4">
      <c r="A149" t="s">
        <v>157</v>
      </c>
      <c r="B149" t="s">
        <v>574</v>
      </c>
      <c r="C149" s="1">
        <v>45602</v>
      </c>
      <c r="D149" s="1">
        <v>45612</v>
      </c>
      <c r="E149" s="1">
        <v>45612</v>
      </c>
      <c r="F149" s="1">
        <v>45612</v>
      </c>
      <c r="G149" s="13">
        <f>November_2024_Transportation_Dataset[[#This Row],[Delivery_Date]]-November_2024_Transportation_Dataset[[#This Row],[Dispatch_Date]]</f>
        <v>0</v>
      </c>
      <c r="H149" t="s">
        <v>525</v>
      </c>
      <c r="I149" t="s">
        <v>549</v>
      </c>
      <c r="J149" s="9">
        <v>246</v>
      </c>
      <c r="K149" s="9">
        <f>VLOOKUP(_xlfn.CONCAT(November_2024_Transportation_Dataset[[#This Row],[Origin]],November_2024_Transportation_Dataset[[#This Row],[Destination]]),Distances!A:J,10,FALSE)</f>
        <v>5039.1195711771497</v>
      </c>
      <c r="L149" t="str">
        <f>IF(November_2024_Transportation_Dataset[[#This Row],[Delivery_Date]]-November_2024_Transportation_Dataset[[#This Row],[Expected_Delivery_Date]]&gt;0,"Delayed", "On-Time")</f>
        <v>On-Time</v>
      </c>
      <c r="M149" t="str">
        <f>IF(November_2024_Transportation_Dataset[[#This Row],[Transportation_Days]]&gt;4,"Ocean","Air")</f>
        <v>Air</v>
      </c>
      <c r="N149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149" s="9">
        <f>November_2024_Transportation_Dataset[[#This Row],[Weight_kg]]*_xlfn.NUMBERVALUE(VLOOKUP(November_2024_Transportation_Dataset[[#This Row],[Transportation_Mode]],'Transportation cost'!A:C,3,FALSE),".")</f>
        <v>73.8</v>
      </c>
      <c r="P149" s="9">
        <f>November_2024_Transportation_Dataset[[#This Row],[Fixed_Cost_GBP]]+November_2024_Transportation_Dataset[[#This Row],[Variable_Cost_GBP]]</f>
        <v>3853.1396783828623</v>
      </c>
    </row>
    <row r="150" spans="1:16" x14ac:dyDescent="0.4">
      <c r="A150" t="s">
        <v>158</v>
      </c>
      <c r="B150" t="s">
        <v>573</v>
      </c>
      <c r="C150" s="1">
        <v>45605</v>
      </c>
      <c r="D150" s="1">
        <v>45612</v>
      </c>
      <c r="E150" s="1">
        <v>45618</v>
      </c>
      <c r="F150" s="1">
        <v>45618</v>
      </c>
      <c r="G150" s="13">
        <f>November_2024_Transportation_Dataset[[#This Row],[Delivery_Date]]-November_2024_Transportation_Dataset[[#This Row],[Dispatch_Date]]</f>
        <v>6</v>
      </c>
      <c r="H150" t="s">
        <v>529</v>
      </c>
      <c r="I150" t="s">
        <v>541</v>
      </c>
      <c r="J150" s="9">
        <v>1429</v>
      </c>
      <c r="K150" s="9">
        <f>VLOOKUP(_xlfn.CONCAT(November_2024_Transportation_Dataset[[#This Row],[Origin]],November_2024_Transportation_Dataset[[#This Row],[Destination]]),Distances!A:J,10,FALSE)</f>
        <v>953.41422508391327</v>
      </c>
      <c r="L150" t="str">
        <f>IF(November_2024_Transportation_Dataset[[#This Row],[Delivery_Date]]-November_2024_Transportation_Dataset[[#This Row],[Expected_Delivery_Date]]&gt;0,"Delayed", "On-Time")</f>
        <v>On-Time</v>
      </c>
      <c r="M150" t="str">
        <f>IF(November_2024_Transportation_Dataset[[#This Row],[Transportation_Days]]&gt;5,"Road","Air")</f>
        <v>Road</v>
      </c>
      <c r="N150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150" s="9">
        <f>November_2024_Transportation_Dataset[[#This Row],[Weight_kg]]*_xlfn.NUMBERVALUE(VLOOKUP(November_2024_Transportation_Dataset[[#This Row],[Transportation_Mode]],'Transportation cost'!A:C,3,FALSE),".")</f>
        <v>142.9</v>
      </c>
      <c r="P150" s="9">
        <f>November_2024_Transportation_Dataset[[#This Row],[Fixed_Cost_GBP]]+November_2024_Transportation_Dataset[[#This Row],[Variable_Cost_GBP]]</f>
        <v>619.60711254195667</v>
      </c>
    </row>
    <row r="151" spans="1:16" x14ac:dyDescent="0.4">
      <c r="A151" t="s">
        <v>159</v>
      </c>
      <c r="B151" t="s">
        <v>572</v>
      </c>
      <c r="C151" s="1">
        <v>45605</v>
      </c>
      <c r="D151" s="1">
        <v>45612</v>
      </c>
      <c r="E151" s="1">
        <v>45618</v>
      </c>
      <c r="F151" s="1">
        <v>45622</v>
      </c>
      <c r="G151" s="13">
        <f>November_2024_Transportation_Dataset[[#This Row],[Delivery_Date]]-November_2024_Transportation_Dataset[[#This Row],[Dispatch_Date]]</f>
        <v>10</v>
      </c>
      <c r="H151" t="s">
        <v>521</v>
      </c>
      <c r="I151" t="s">
        <v>545</v>
      </c>
      <c r="J151" s="9">
        <v>761</v>
      </c>
      <c r="K151" s="9">
        <f>VLOOKUP(_xlfn.CONCAT(November_2024_Transportation_Dataset[[#This Row],[Origin]],November_2024_Transportation_Dataset[[#This Row],[Destination]]),Distances!A:J,10,FALSE)</f>
        <v>12903.346211661379</v>
      </c>
      <c r="L151" t="str">
        <f>IF(November_2024_Transportation_Dataset[[#This Row],[Delivery_Date]]-November_2024_Transportation_Dataset[[#This Row],[Expected_Delivery_Date]]&gt;0,"Delayed", "On-Time")</f>
        <v>Delayed</v>
      </c>
      <c r="M151" t="str">
        <f>IF(November_2024_Transportation_Dataset[[#This Row],[Transportation_Days]]&gt;3,"Ocean","Air")</f>
        <v>Ocean</v>
      </c>
      <c r="N151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51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51" s="9">
        <f>November_2024_Transportation_Dataset[[#This Row],[Fixed_Cost_GBP]]+November_2024_Transportation_Dataset[[#This Row],[Variable_Cost_GBP]]</f>
        <v>4554.2211740814828</v>
      </c>
    </row>
    <row r="152" spans="1:16" x14ac:dyDescent="0.4">
      <c r="A152" t="s">
        <v>160</v>
      </c>
      <c r="B152" t="s">
        <v>573</v>
      </c>
      <c r="C152" s="1">
        <v>45607</v>
      </c>
      <c r="D152" s="1">
        <v>45612</v>
      </c>
      <c r="E152" s="1">
        <v>45618</v>
      </c>
      <c r="F152" s="1">
        <v>45618</v>
      </c>
      <c r="G152" s="13">
        <f>November_2024_Transportation_Dataset[[#This Row],[Delivery_Date]]-November_2024_Transportation_Dataset[[#This Row],[Dispatch_Date]]</f>
        <v>6</v>
      </c>
      <c r="H152" t="s">
        <v>529</v>
      </c>
      <c r="I152" t="s">
        <v>549</v>
      </c>
      <c r="J152" s="9">
        <v>1429</v>
      </c>
      <c r="K152" s="9">
        <f>VLOOKUP(_xlfn.CONCAT(November_2024_Transportation_Dataset[[#This Row],[Origin]],November_2024_Transportation_Dataset[[#This Row],[Destination]]),Distances!A:J,10,FALSE)</f>
        <v>9118.7982664997817</v>
      </c>
      <c r="L152" t="str">
        <f>IF(November_2024_Transportation_Dataset[[#This Row],[Delivery_Date]]-November_2024_Transportation_Dataset[[#This Row],[Expected_Delivery_Date]]&gt;0,"Delayed", "On-Time")</f>
        <v>On-Time</v>
      </c>
      <c r="M152" t="str">
        <f>IF(November_2024_Transportation_Dataset[[#This Row],[Transportation_Days]]&gt;5,"Ocean","Air")</f>
        <v>Ocean</v>
      </c>
      <c r="N152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152" s="9">
        <f>November_2024_Transportation_Dataset[[#This Row],[Weight_kg]]*_xlfn.NUMBERVALUE(VLOOKUP(November_2024_Transportation_Dataset[[#This Row],[Transportation_Mode]],'Transportation cost'!A:C,3,FALSE),".")</f>
        <v>71.45</v>
      </c>
      <c r="P152" s="9">
        <f>November_2024_Transportation_Dataset[[#This Row],[Fixed_Cost_GBP]]+November_2024_Transportation_Dataset[[#This Row],[Variable_Cost_GBP]]</f>
        <v>3263.0293932749232</v>
      </c>
    </row>
    <row r="153" spans="1:16" x14ac:dyDescent="0.4">
      <c r="A153" t="s">
        <v>161</v>
      </c>
      <c r="B153" t="s">
        <v>574</v>
      </c>
      <c r="C153" s="1">
        <v>45607</v>
      </c>
      <c r="D153" s="1">
        <v>45612</v>
      </c>
      <c r="E153" s="1">
        <v>45618</v>
      </c>
      <c r="F153" s="1">
        <v>45618</v>
      </c>
      <c r="G153" s="13">
        <f>November_2024_Transportation_Dataset[[#This Row],[Delivery_Date]]-November_2024_Transportation_Dataset[[#This Row],[Dispatch_Date]]</f>
        <v>6</v>
      </c>
      <c r="H153" t="s">
        <v>525</v>
      </c>
      <c r="I153" t="s">
        <v>545</v>
      </c>
      <c r="J153" s="9">
        <v>246</v>
      </c>
      <c r="K153" s="9">
        <f>VLOOKUP(_xlfn.CONCAT(November_2024_Transportation_Dataset[[#This Row],[Origin]],November_2024_Transportation_Dataset[[#This Row],[Destination]]),Distances!A:J,10,FALSE)</f>
        <v>12965.65564679813</v>
      </c>
      <c r="L153" t="str">
        <f>IF(November_2024_Transportation_Dataset[[#This Row],[Delivery_Date]]-November_2024_Transportation_Dataset[[#This Row],[Expected_Delivery_Date]]&gt;0,"Delayed", "On-Time")</f>
        <v>On-Time</v>
      </c>
      <c r="M153" t="str">
        <f>IF(November_2024_Transportation_Dataset[[#This Row],[Transportation_Days]]&gt;=6,"Ocean","Air")</f>
        <v>Ocean</v>
      </c>
      <c r="N153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53" s="9">
        <f>November_2024_Transportation_Dataset[[#This Row],[Weight_kg]]*_xlfn.NUMBERVALUE(VLOOKUP(November_2024_Transportation_Dataset[[#This Row],[Transportation_Mode]],'Transportation cost'!A:C,3,FALSE),".")</f>
        <v>12.3</v>
      </c>
      <c r="P153" s="9">
        <f>November_2024_Transportation_Dataset[[#This Row],[Fixed_Cost_GBP]]+November_2024_Transportation_Dataset[[#This Row],[Variable_Cost_GBP]]</f>
        <v>4550.2794763793454</v>
      </c>
    </row>
    <row r="154" spans="1:16" x14ac:dyDescent="0.4">
      <c r="A154" t="s">
        <v>162</v>
      </c>
      <c r="B154" t="s">
        <v>574</v>
      </c>
      <c r="C154" s="1">
        <v>45607</v>
      </c>
      <c r="D154" s="1">
        <v>45612</v>
      </c>
      <c r="E154" s="1">
        <v>45613</v>
      </c>
      <c r="F154" s="1">
        <v>45613</v>
      </c>
      <c r="G154" s="13">
        <f>November_2024_Transportation_Dataset[[#This Row],[Delivery_Date]]-November_2024_Transportation_Dataset[[#This Row],[Dispatch_Date]]</f>
        <v>1</v>
      </c>
      <c r="H154" t="s">
        <v>525</v>
      </c>
      <c r="I154" t="s">
        <v>541</v>
      </c>
      <c r="J154" s="9">
        <v>246</v>
      </c>
      <c r="K154" s="9">
        <f>VLOOKUP(_xlfn.CONCAT(November_2024_Transportation_Dataset[[#This Row],[Origin]],November_2024_Transportation_Dataset[[#This Row],[Destination]]),Distances!A:J,10,FALSE)</f>
        <v>5780.6308647644664</v>
      </c>
      <c r="L154" t="str">
        <f>IF(November_2024_Transportation_Dataset[[#This Row],[Delivery_Date]]-November_2024_Transportation_Dataset[[#This Row],[Expected_Delivery_Date]]&gt;0,"Delayed", "On-Time")</f>
        <v>On-Time</v>
      </c>
      <c r="M154" t="str">
        <f>IF(November_2024_Transportation_Dataset[[#This Row],[Transportation_Days]]&gt;=6,"Ocean","Air")</f>
        <v>Air</v>
      </c>
      <c r="N154" s="9">
        <f>November_2024_Transportation_Dataset[[#This Row],[Distance_km]]*_xlfn.NUMBERVALUE(VLOOKUP(November_2024_Transportation_Dataset[[#This Row],[Transportation_Mode]],'Transportation cost'!A:B,2,FALSE),".")</f>
        <v>4335.47314857335</v>
      </c>
      <c r="O154" s="9">
        <f>November_2024_Transportation_Dataset[[#This Row],[Weight_kg]]*_xlfn.NUMBERVALUE(VLOOKUP(November_2024_Transportation_Dataset[[#This Row],[Transportation_Mode]],'Transportation cost'!A:C,3,FALSE),".")</f>
        <v>73.8</v>
      </c>
      <c r="P154" s="9">
        <f>November_2024_Transportation_Dataset[[#This Row],[Fixed_Cost_GBP]]+November_2024_Transportation_Dataset[[#This Row],[Variable_Cost_GBP]]</f>
        <v>4409.2731485733502</v>
      </c>
    </row>
    <row r="155" spans="1:16" x14ac:dyDescent="0.4">
      <c r="A155" t="s">
        <v>163</v>
      </c>
      <c r="B155" t="s">
        <v>573</v>
      </c>
      <c r="C155" s="1">
        <v>45612</v>
      </c>
      <c r="D155" s="1">
        <v>45612</v>
      </c>
      <c r="E155" s="1">
        <v>45618</v>
      </c>
      <c r="F155" s="1">
        <v>45618</v>
      </c>
      <c r="G155" s="13">
        <f>November_2024_Transportation_Dataset[[#This Row],[Delivery_Date]]-November_2024_Transportation_Dataset[[#This Row],[Dispatch_Date]]</f>
        <v>6</v>
      </c>
      <c r="H155" t="s">
        <v>529</v>
      </c>
      <c r="I155" t="s">
        <v>537</v>
      </c>
      <c r="J155" s="9">
        <v>1429</v>
      </c>
      <c r="K155" s="9">
        <f>VLOOKUP(_xlfn.CONCAT(November_2024_Transportation_Dataset[[#This Row],[Origin]],November_2024_Transportation_Dataset[[#This Row],[Destination]]),Distances!A:J,10,FALSE)</f>
        <v>348.53162391920529</v>
      </c>
      <c r="L155" t="str">
        <f>IF(November_2024_Transportation_Dataset[[#This Row],[Delivery_Date]]-November_2024_Transportation_Dataset[[#This Row],[Expected_Delivery_Date]]&gt;0,"Delayed", "On-Time")</f>
        <v>On-Time</v>
      </c>
      <c r="M155" t="str">
        <f>IF(November_2024_Transportation_Dataset[[#This Row],[Transportation_Days]]&gt;5,"Road","Air")</f>
        <v>Road</v>
      </c>
      <c r="N155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155" s="9">
        <f>November_2024_Transportation_Dataset[[#This Row],[Weight_kg]]*_xlfn.NUMBERVALUE(VLOOKUP(November_2024_Transportation_Dataset[[#This Row],[Transportation_Mode]],'Transportation cost'!A:C,3,FALSE),".")</f>
        <v>142.9</v>
      </c>
      <c r="P155" s="9">
        <f>November_2024_Transportation_Dataset[[#This Row],[Fixed_Cost_GBP]]+November_2024_Transportation_Dataset[[#This Row],[Variable_Cost_GBP]]</f>
        <v>317.16581195960265</v>
      </c>
    </row>
    <row r="156" spans="1:16" x14ac:dyDescent="0.4">
      <c r="A156" t="s">
        <v>164</v>
      </c>
      <c r="B156" t="s">
        <v>572</v>
      </c>
      <c r="C156" s="1">
        <v>45612</v>
      </c>
      <c r="D156" s="1">
        <v>45612</v>
      </c>
      <c r="E156" s="1">
        <v>45618</v>
      </c>
      <c r="F156" s="1">
        <v>45618</v>
      </c>
      <c r="G156" s="13">
        <f>November_2024_Transportation_Dataset[[#This Row],[Delivery_Date]]-November_2024_Transportation_Dataset[[#This Row],[Dispatch_Date]]</f>
        <v>6</v>
      </c>
      <c r="H156" t="s">
        <v>521</v>
      </c>
      <c r="I156" t="s">
        <v>541</v>
      </c>
      <c r="J156" s="9">
        <v>761</v>
      </c>
      <c r="K156" s="9">
        <f>VLOOKUP(_xlfn.CONCAT(November_2024_Transportation_Dataset[[#This Row],[Origin]],November_2024_Transportation_Dataset[[#This Row],[Destination]]),Distances!A:J,10,FALSE)</f>
        <v>7958.3164062654878</v>
      </c>
      <c r="L156" t="str">
        <f>IF(November_2024_Transportation_Dataset[[#This Row],[Delivery_Date]]-November_2024_Transportation_Dataset[[#This Row],[Expected_Delivery_Date]]&gt;0,"Delayed", "On-Time")</f>
        <v>On-Time</v>
      </c>
      <c r="M156" t="str">
        <f>IF(November_2024_Transportation_Dataset[[#This Row],[Transportation_Days]]&gt;3,"Ocean","Air")</f>
        <v>Ocean</v>
      </c>
      <c r="N156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15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56" s="9">
        <f>November_2024_Transportation_Dataset[[#This Row],[Fixed_Cost_GBP]]+November_2024_Transportation_Dataset[[#This Row],[Variable_Cost_GBP]]</f>
        <v>2823.4607421929209</v>
      </c>
    </row>
    <row r="157" spans="1:16" x14ac:dyDescent="0.4">
      <c r="A157" t="s">
        <v>165</v>
      </c>
      <c r="B157" t="s">
        <v>572</v>
      </c>
      <c r="C157" s="1">
        <v>45612</v>
      </c>
      <c r="D157" s="1">
        <v>45612</v>
      </c>
      <c r="E157" s="1">
        <v>45622</v>
      </c>
      <c r="F157" s="1">
        <v>45622</v>
      </c>
      <c r="G157" s="13">
        <f>November_2024_Transportation_Dataset[[#This Row],[Delivery_Date]]-November_2024_Transportation_Dataset[[#This Row],[Dispatch_Date]]</f>
        <v>10</v>
      </c>
      <c r="H157" t="s">
        <v>521</v>
      </c>
      <c r="I157" t="s">
        <v>537</v>
      </c>
      <c r="J157" s="9">
        <v>761</v>
      </c>
      <c r="K157" s="9">
        <f>VLOOKUP(_xlfn.CONCAT(November_2024_Transportation_Dataset[[#This Row],[Origin]],November_2024_Transportation_Dataset[[#This Row],[Destination]]),Distances!A:J,10,FALSE)</f>
        <v>8602.6506787577528</v>
      </c>
      <c r="L157" t="str">
        <f>IF(November_2024_Transportation_Dataset[[#This Row],[Delivery_Date]]-November_2024_Transportation_Dataset[[#This Row],[Expected_Delivery_Date]]&gt;0,"Delayed", "On-Time")</f>
        <v>On-Time</v>
      </c>
      <c r="M157" t="str">
        <f>IF(November_2024_Transportation_Dataset[[#This Row],[Transportation_Days]]&gt;5,"Ocean","Air")</f>
        <v>Ocean</v>
      </c>
      <c r="N157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15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57" s="9">
        <f>November_2024_Transportation_Dataset[[#This Row],[Fixed_Cost_GBP]]+November_2024_Transportation_Dataset[[#This Row],[Variable_Cost_GBP]]</f>
        <v>3048.9777375652134</v>
      </c>
    </row>
    <row r="158" spans="1:16" x14ac:dyDescent="0.4">
      <c r="A158" t="s">
        <v>166</v>
      </c>
      <c r="B158" t="s">
        <v>572</v>
      </c>
      <c r="C158" s="1">
        <v>45612</v>
      </c>
      <c r="D158" s="1">
        <v>45612</v>
      </c>
      <c r="E158" s="1">
        <v>45618</v>
      </c>
      <c r="F158" s="1">
        <v>45618</v>
      </c>
      <c r="G158" s="13">
        <f>November_2024_Transportation_Dataset[[#This Row],[Delivery_Date]]-November_2024_Transportation_Dataset[[#This Row],[Dispatch_Date]]</f>
        <v>6</v>
      </c>
      <c r="H158" t="s">
        <v>521</v>
      </c>
      <c r="I158" t="s">
        <v>545</v>
      </c>
      <c r="J158" s="9">
        <v>761</v>
      </c>
      <c r="K158" s="9">
        <f>VLOOKUP(_xlfn.CONCAT(November_2024_Transportation_Dataset[[#This Row],[Origin]],November_2024_Transportation_Dataset[[#This Row],[Destination]]),Distances!A:J,10,FALSE)</f>
        <v>12903.346211661379</v>
      </c>
      <c r="L158" t="str">
        <f>IF(November_2024_Transportation_Dataset[[#This Row],[Delivery_Date]]-November_2024_Transportation_Dataset[[#This Row],[Expected_Delivery_Date]]&gt;0,"Delayed", "On-Time")</f>
        <v>On-Time</v>
      </c>
      <c r="M158" t="str">
        <f>IF(November_2024_Transportation_Dataset[[#This Row],[Transportation_Days]]&gt;3,"Ocean","Air")</f>
        <v>Ocean</v>
      </c>
      <c r="N158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58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58" s="9">
        <f>November_2024_Transportation_Dataset[[#This Row],[Fixed_Cost_GBP]]+November_2024_Transportation_Dataset[[#This Row],[Variable_Cost_GBP]]</f>
        <v>4554.2211740814828</v>
      </c>
    </row>
    <row r="159" spans="1:16" x14ac:dyDescent="0.4">
      <c r="A159" t="s">
        <v>167</v>
      </c>
      <c r="B159" t="s">
        <v>572</v>
      </c>
      <c r="C159" s="1">
        <v>45598</v>
      </c>
      <c r="D159" s="1">
        <v>45613</v>
      </c>
      <c r="E159" s="1">
        <v>45624</v>
      </c>
      <c r="F159" s="1">
        <v>45624</v>
      </c>
      <c r="G159" s="13">
        <f>November_2024_Transportation_Dataset[[#This Row],[Delivery_Date]]-November_2024_Transportation_Dataset[[#This Row],[Dispatch_Date]]</f>
        <v>11</v>
      </c>
      <c r="H159" t="s">
        <v>521</v>
      </c>
      <c r="I159" t="s">
        <v>541</v>
      </c>
      <c r="J159" s="9">
        <v>761</v>
      </c>
      <c r="K159" s="9">
        <f>VLOOKUP(_xlfn.CONCAT(November_2024_Transportation_Dataset[[#This Row],[Origin]],November_2024_Transportation_Dataset[[#This Row],[Destination]]),Distances!A:J,10,FALSE)</f>
        <v>7958.3164062654878</v>
      </c>
      <c r="L159" t="str">
        <f>IF(November_2024_Transportation_Dataset[[#This Row],[Delivery_Date]]-November_2024_Transportation_Dataset[[#This Row],[Expected_Delivery_Date]]&gt;0,"Delayed", "On-Time")</f>
        <v>On-Time</v>
      </c>
      <c r="M159" t="str">
        <f>IF(November_2024_Transportation_Dataset[[#This Row],[Transportation_Days]]&gt;3,"Ocean","Air")</f>
        <v>Ocean</v>
      </c>
      <c r="N159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15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59" s="9">
        <f>November_2024_Transportation_Dataset[[#This Row],[Fixed_Cost_GBP]]+November_2024_Transportation_Dataset[[#This Row],[Variable_Cost_GBP]]</f>
        <v>2823.4607421929209</v>
      </c>
    </row>
    <row r="160" spans="1:16" x14ac:dyDescent="0.4">
      <c r="A160" t="s">
        <v>168</v>
      </c>
      <c r="B160" t="s">
        <v>575</v>
      </c>
      <c r="C160" s="1">
        <v>45602</v>
      </c>
      <c r="D160" s="1">
        <v>45613</v>
      </c>
      <c r="E160" s="1">
        <v>45623</v>
      </c>
      <c r="F160" s="1">
        <v>45623</v>
      </c>
      <c r="G160" s="13">
        <f>November_2024_Transportation_Dataset[[#This Row],[Delivery_Date]]-November_2024_Transportation_Dataset[[#This Row],[Dispatch_Date]]</f>
        <v>10</v>
      </c>
      <c r="H160" t="s">
        <v>533</v>
      </c>
      <c r="I160" t="s">
        <v>541</v>
      </c>
      <c r="J160" s="9">
        <v>1201</v>
      </c>
      <c r="K160" s="9">
        <f>VLOOKUP(_xlfn.CONCAT(November_2024_Transportation_Dataset[[#This Row],[Origin]],November_2024_Transportation_Dataset[[#This Row],[Destination]]),Distances!A:J,10,FALSE)</f>
        <v>1038.2726851818879</v>
      </c>
      <c r="L160" t="str">
        <f>IF(November_2024_Transportation_Dataset[[#This Row],[Delivery_Date]]-November_2024_Transportation_Dataset[[#This Row],[Expected_Delivery_Date]]&gt;0,"Delayed", "On-Time")</f>
        <v>On-Time</v>
      </c>
      <c r="M160" t="str">
        <f>IF(November_2024_Transportation_Dataset[[#This Row],[Transportation_Days]]&gt;5,"Road","Air")</f>
        <v>Road</v>
      </c>
      <c r="N160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160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160" s="9">
        <f>November_2024_Transportation_Dataset[[#This Row],[Fixed_Cost_GBP]]+November_2024_Transportation_Dataset[[#This Row],[Variable_Cost_GBP]]</f>
        <v>639.23634259094399</v>
      </c>
    </row>
    <row r="161" spans="1:16" x14ac:dyDescent="0.4">
      <c r="A161" t="s">
        <v>169</v>
      </c>
      <c r="B161" t="s">
        <v>574</v>
      </c>
      <c r="C161" s="1">
        <v>45602</v>
      </c>
      <c r="D161" s="1">
        <v>45613</v>
      </c>
      <c r="E161" s="1">
        <v>45619</v>
      </c>
      <c r="F161" s="1">
        <v>45619</v>
      </c>
      <c r="G161" s="13">
        <f>November_2024_Transportation_Dataset[[#This Row],[Delivery_Date]]-November_2024_Transportation_Dataset[[#This Row],[Dispatch_Date]]</f>
        <v>6</v>
      </c>
      <c r="H161" t="s">
        <v>525</v>
      </c>
      <c r="I161" t="s">
        <v>545</v>
      </c>
      <c r="J161" s="9">
        <v>246</v>
      </c>
      <c r="K161" s="9">
        <f>VLOOKUP(_xlfn.CONCAT(November_2024_Transportation_Dataset[[#This Row],[Origin]],November_2024_Transportation_Dataset[[#This Row],[Destination]]),Distances!A:J,10,FALSE)</f>
        <v>12965.65564679813</v>
      </c>
      <c r="L161" t="str">
        <f>IF(November_2024_Transportation_Dataset[[#This Row],[Delivery_Date]]-November_2024_Transportation_Dataset[[#This Row],[Expected_Delivery_Date]]&gt;0,"Delayed", "On-Time")</f>
        <v>On-Time</v>
      </c>
      <c r="M161" t="str">
        <f>IF(November_2024_Transportation_Dataset[[#This Row],[Transportation_Days]]&gt;=6,"Ocean","Air")</f>
        <v>Ocean</v>
      </c>
      <c r="N161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61" s="9">
        <f>November_2024_Transportation_Dataset[[#This Row],[Weight_kg]]*_xlfn.NUMBERVALUE(VLOOKUP(November_2024_Transportation_Dataset[[#This Row],[Transportation_Mode]],'Transportation cost'!A:C,3,FALSE),".")</f>
        <v>12.3</v>
      </c>
      <c r="P161" s="9">
        <f>November_2024_Transportation_Dataset[[#This Row],[Fixed_Cost_GBP]]+November_2024_Transportation_Dataset[[#This Row],[Variable_Cost_GBP]]</f>
        <v>4550.2794763793454</v>
      </c>
    </row>
    <row r="162" spans="1:16" x14ac:dyDescent="0.4">
      <c r="A162" t="s">
        <v>170</v>
      </c>
      <c r="B162" t="s">
        <v>575</v>
      </c>
      <c r="C162" s="1">
        <v>45602</v>
      </c>
      <c r="D162" s="1">
        <v>45613</v>
      </c>
      <c r="E162" s="1">
        <v>45613</v>
      </c>
      <c r="F162" s="1">
        <v>45613</v>
      </c>
      <c r="G162" s="13">
        <f>November_2024_Transportation_Dataset[[#This Row],[Delivery_Date]]-November_2024_Transportation_Dataset[[#This Row],[Dispatch_Date]]</f>
        <v>0</v>
      </c>
      <c r="H162" t="s">
        <v>533</v>
      </c>
      <c r="I162" t="s">
        <v>545</v>
      </c>
      <c r="J162" s="9">
        <v>1201</v>
      </c>
      <c r="K162" s="9">
        <f>VLOOKUP(_xlfn.CONCAT(November_2024_Transportation_Dataset[[#This Row],[Origin]],November_2024_Transportation_Dataset[[#This Row],[Destination]]),Distances!A:J,10,FALSE)</f>
        <v>6899.7528713841984</v>
      </c>
      <c r="L162" t="str">
        <f>IF(November_2024_Transportation_Dataset[[#This Row],[Delivery_Date]]-November_2024_Transportation_Dataset[[#This Row],[Expected_Delivery_Date]]&gt;0,"Delayed", "On-Time")</f>
        <v>On-Time</v>
      </c>
      <c r="M162" t="str">
        <f>IF(November_2024_Transportation_Dataset[[#This Row],[Transportation_Days]]&gt;10,"Ocean", "Air")</f>
        <v>Air</v>
      </c>
      <c r="N162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162" s="9">
        <f>November_2024_Transportation_Dataset[[#This Row],[Weight_kg]]*_xlfn.NUMBERVALUE(VLOOKUP(November_2024_Transportation_Dataset[[#This Row],[Transportation_Mode]],'Transportation cost'!A:C,3,FALSE),".")</f>
        <v>360.3</v>
      </c>
      <c r="P162" s="9">
        <f>November_2024_Transportation_Dataset[[#This Row],[Fixed_Cost_GBP]]+November_2024_Transportation_Dataset[[#This Row],[Variable_Cost_GBP]]</f>
        <v>5535.1146535381495</v>
      </c>
    </row>
    <row r="163" spans="1:16" x14ac:dyDescent="0.4">
      <c r="A163" t="s">
        <v>171</v>
      </c>
      <c r="B163" t="s">
        <v>572</v>
      </c>
      <c r="C163" s="1">
        <v>45603</v>
      </c>
      <c r="D163" s="1">
        <v>45613</v>
      </c>
      <c r="E163" s="1">
        <v>45626</v>
      </c>
      <c r="F163" s="1">
        <v>45626</v>
      </c>
      <c r="G163" s="13">
        <f>November_2024_Transportation_Dataset[[#This Row],[Delivery_Date]]-November_2024_Transportation_Dataset[[#This Row],[Dispatch_Date]]</f>
        <v>13</v>
      </c>
      <c r="H163" t="s">
        <v>521</v>
      </c>
      <c r="I163" t="s">
        <v>545</v>
      </c>
      <c r="J163" s="9">
        <v>761</v>
      </c>
      <c r="K163" s="9">
        <f>VLOOKUP(_xlfn.CONCAT(November_2024_Transportation_Dataset[[#This Row],[Origin]],November_2024_Transportation_Dataset[[#This Row],[Destination]]),Distances!A:J,10,FALSE)</f>
        <v>12903.346211661379</v>
      </c>
      <c r="L163" t="str">
        <f>IF(November_2024_Transportation_Dataset[[#This Row],[Delivery_Date]]-November_2024_Transportation_Dataset[[#This Row],[Expected_Delivery_Date]]&gt;0,"Delayed", "On-Time")</f>
        <v>On-Time</v>
      </c>
      <c r="M163" t="str">
        <f>IF(November_2024_Transportation_Dataset[[#This Row],[Transportation_Days]]&gt;3,"Ocean","Air")</f>
        <v>Ocean</v>
      </c>
      <c r="N163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63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63" s="9">
        <f>November_2024_Transportation_Dataset[[#This Row],[Fixed_Cost_GBP]]+November_2024_Transportation_Dataset[[#This Row],[Variable_Cost_GBP]]</f>
        <v>4554.2211740814828</v>
      </c>
    </row>
    <row r="164" spans="1:16" x14ac:dyDescent="0.4">
      <c r="A164" t="s">
        <v>172</v>
      </c>
      <c r="B164" t="s">
        <v>575</v>
      </c>
      <c r="C164" s="1">
        <v>45603</v>
      </c>
      <c r="D164" s="1">
        <v>45613</v>
      </c>
      <c r="E164" s="1">
        <v>45619</v>
      </c>
      <c r="F164" s="1">
        <v>45619</v>
      </c>
      <c r="G164" s="13">
        <f>November_2024_Transportation_Dataset[[#This Row],[Delivery_Date]]-November_2024_Transportation_Dataset[[#This Row],[Dispatch_Date]]</f>
        <v>6</v>
      </c>
      <c r="H164" t="s">
        <v>533</v>
      </c>
      <c r="I164" t="s">
        <v>549</v>
      </c>
      <c r="J164" s="9">
        <v>1201</v>
      </c>
      <c r="K164" s="9">
        <f>VLOOKUP(_xlfn.CONCAT(November_2024_Transportation_Dataset[[#This Row],[Origin]],November_2024_Transportation_Dataset[[#This Row],[Destination]]),Distances!A:J,10,FALSE)</f>
        <v>7781.5146826897226</v>
      </c>
      <c r="L164" t="str">
        <f>IF(November_2024_Transportation_Dataset[[#This Row],[Delivery_Date]]-November_2024_Transportation_Dataset[[#This Row],[Expected_Delivery_Date]]&gt;0,"Delayed", "On-Time")</f>
        <v>On-Time</v>
      </c>
      <c r="M164" t="str">
        <f>IF(November_2024_Transportation_Dataset[[#This Row],[Transportation_Days]]&gt;10,"Ocean", "Air")</f>
        <v>Air</v>
      </c>
      <c r="N164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164" s="9">
        <f>November_2024_Transportation_Dataset[[#This Row],[Weight_kg]]*_xlfn.NUMBERVALUE(VLOOKUP(November_2024_Transportation_Dataset[[#This Row],[Transportation_Mode]],'Transportation cost'!A:C,3,FALSE),".")</f>
        <v>360.3</v>
      </c>
      <c r="P164" s="9">
        <f>November_2024_Transportation_Dataset[[#This Row],[Fixed_Cost_GBP]]+November_2024_Transportation_Dataset[[#This Row],[Variable_Cost_GBP]]</f>
        <v>6196.4360120172923</v>
      </c>
    </row>
    <row r="165" spans="1:16" x14ac:dyDescent="0.4">
      <c r="A165" t="s">
        <v>173</v>
      </c>
      <c r="B165" t="s">
        <v>573</v>
      </c>
      <c r="C165" s="1">
        <v>45605</v>
      </c>
      <c r="D165" s="1">
        <v>45613</v>
      </c>
      <c r="E165" s="1">
        <v>45613</v>
      </c>
      <c r="F165" s="1">
        <v>45613</v>
      </c>
      <c r="G165" s="13">
        <f>November_2024_Transportation_Dataset[[#This Row],[Delivery_Date]]-November_2024_Transportation_Dataset[[#This Row],[Dispatch_Date]]</f>
        <v>0</v>
      </c>
      <c r="H165" t="s">
        <v>529</v>
      </c>
      <c r="I165" t="s">
        <v>537</v>
      </c>
      <c r="J165" s="9">
        <v>1429</v>
      </c>
      <c r="K165" s="9">
        <f>VLOOKUP(_xlfn.CONCAT(November_2024_Transportation_Dataset[[#This Row],[Origin]],November_2024_Transportation_Dataset[[#This Row],[Destination]]),Distances!A:J,10,FALSE)</f>
        <v>348.53162391920529</v>
      </c>
      <c r="L165" t="str">
        <f>IF(November_2024_Transportation_Dataset[[#This Row],[Delivery_Date]]-November_2024_Transportation_Dataset[[#This Row],[Expected_Delivery_Date]]&gt;0,"Delayed", "On-Time")</f>
        <v>On-Time</v>
      </c>
      <c r="M165" t="str">
        <f>IF(November_2024_Transportation_Dataset[[#This Row],[Transportation_Days]]&gt;5,"Road","Air")</f>
        <v>Air</v>
      </c>
      <c r="N165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165" s="9">
        <f>November_2024_Transportation_Dataset[[#This Row],[Weight_kg]]*_xlfn.NUMBERVALUE(VLOOKUP(November_2024_Transportation_Dataset[[#This Row],[Transportation_Mode]],'Transportation cost'!A:C,3,FALSE),".")</f>
        <v>428.7</v>
      </c>
      <c r="P165" s="9">
        <f>November_2024_Transportation_Dataset[[#This Row],[Fixed_Cost_GBP]]+November_2024_Transportation_Dataset[[#This Row],[Variable_Cost_GBP]]</f>
        <v>690.09871793940397</v>
      </c>
    </row>
    <row r="166" spans="1:16" x14ac:dyDescent="0.4">
      <c r="A166" t="s">
        <v>174</v>
      </c>
      <c r="B166" t="s">
        <v>575</v>
      </c>
      <c r="C166" s="1">
        <v>45612</v>
      </c>
      <c r="D166" s="1">
        <v>45613</v>
      </c>
      <c r="E166" s="1">
        <v>45625</v>
      </c>
      <c r="F166" s="1">
        <v>45625</v>
      </c>
      <c r="G166" s="13">
        <f>November_2024_Transportation_Dataset[[#This Row],[Delivery_Date]]-November_2024_Transportation_Dataset[[#This Row],[Dispatch_Date]]</f>
        <v>12</v>
      </c>
      <c r="H166" t="s">
        <v>533</v>
      </c>
      <c r="I166" t="s">
        <v>537</v>
      </c>
      <c r="J166" s="9">
        <v>1201</v>
      </c>
      <c r="K166" s="9">
        <f>VLOOKUP(_xlfn.CONCAT(November_2024_Transportation_Dataset[[#This Row],[Origin]],November_2024_Transportation_Dataset[[#This Row],[Destination]]),Distances!A:J,10,FALSE)</f>
        <v>1315.887531545199</v>
      </c>
      <c r="L166" t="str">
        <f>IF(November_2024_Transportation_Dataset[[#This Row],[Delivery_Date]]-November_2024_Transportation_Dataset[[#This Row],[Expected_Delivery_Date]]&gt;0,"Delayed", "On-Time")</f>
        <v>On-Time</v>
      </c>
      <c r="M166" t="str">
        <f>IF(November_2024_Transportation_Dataset[[#This Row],[Transportation_Days]]&gt;5,"Road","Air")</f>
        <v>Road</v>
      </c>
      <c r="N166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166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166" s="9">
        <f>November_2024_Transportation_Dataset[[#This Row],[Fixed_Cost_GBP]]+November_2024_Transportation_Dataset[[#This Row],[Variable_Cost_GBP]]</f>
        <v>778.0437657725995</v>
      </c>
    </row>
    <row r="167" spans="1:16" x14ac:dyDescent="0.4">
      <c r="A167" t="s">
        <v>175</v>
      </c>
      <c r="B167" t="s">
        <v>575</v>
      </c>
      <c r="C167" s="1">
        <v>45613</v>
      </c>
      <c r="D167" s="1">
        <v>45613</v>
      </c>
      <c r="E167" s="1">
        <v>45613</v>
      </c>
      <c r="F167" s="1">
        <v>45613</v>
      </c>
      <c r="G167" s="13">
        <f>November_2024_Transportation_Dataset[[#This Row],[Delivery_Date]]-November_2024_Transportation_Dataset[[#This Row],[Dispatch_Date]]</f>
        <v>0</v>
      </c>
      <c r="H167" t="s">
        <v>533</v>
      </c>
      <c r="I167" t="s">
        <v>545</v>
      </c>
      <c r="J167" s="9">
        <v>1201</v>
      </c>
      <c r="K167" s="9">
        <f>VLOOKUP(_xlfn.CONCAT(November_2024_Transportation_Dataset[[#This Row],[Origin]],November_2024_Transportation_Dataset[[#This Row],[Destination]]),Distances!A:J,10,FALSE)</f>
        <v>6899.7528713841984</v>
      </c>
      <c r="L167" t="str">
        <f>IF(November_2024_Transportation_Dataset[[#This Row],[Delivery_Date]]-November_2024_Transportation_Dataset[[#This Row],[Expected_Delivery_Date]]&gt;0,"Delayed", "On-Time")</f>
        <v>On-Time</v>
      </c>
      <c r="M167" t="str">
        <f>IF(November_2024_Transportation_Dataset[[#This Row],[Transportation_Days]]&gt;10,"Ocean", "Air")</f>
        <v>Air</v>
      </c>
      <c r="N167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167" s="9">
        <f>November_2024_Transportation_Dataset[[#This Row],[Weight_kg]]*_xlfn.NUMBERVALUE(VLOOKUP(November_2024_Transportation_Dataset[[#This Row],[Transportation_Mode]],'Transportation cost'!A:C,3,FALSE),".")</f>
        <v>360.3</v>
      </c>
      <c r="P167" s="9">
        <f>November_2024_Transportation_Dataset[[#This Row],[Fixed_Cost_GBP]]+November_2024_Transportation_Dataset[[#This Row],[Variable_Cost_GBP]]</f>
        <v>5535.1146535381495</v>
      </c>
    </row>
    <row r="168" spans="1:16" x14ac:dyDescent="0.4">
      <c r="A168" t="s">
        <v>176</v>
      </c>
      <c r="B168" t="s">
        <v>573</v>
      </c>
      <c r="C168" s="1">
        <v>45613</v>
      </c>
      <c r="D168" s="1">
        <v>45613</v>
      </c>
      <c r="E168" s="1">
        <v>45619</v>
      </c>
      <c r="F168" s="1">
        <v>45619</v>
      </c>
      <c r="G168" s="13">
        <f>November_2024_Transportation_Dataset[[#This Row],[Delivery_Date]]-November_2024_Transportation_Dataset[[#This Row],[Dispatch_Date]]</f>
        <v>6</v>
      </c>
      <c r="H168" t="s">
        <v>529</v>
      </c>
      <c r="I168" t="s">
        <v>537</v>
      </c>
      <c r="J168" s="9">
        <v>1429</v>
      </c>
      <c r="K168" s="9">
        <f>VLOOKUP(_xlfn.CONCAT(November_2024_Transportation_Dataset[[#This Row],[Origin]],November_2024_Transportation_Dataset[[#This Row],[Destination]]),Distances!A:J,10,FALSE)</f>
        <v>348.53162391920529</v>
      </c>
      <c r="L168" t="str">
        <f>IF(November_2024_Transportation_Dataset[[#This Row],[Delivery_Date]]-November_2024_Transportation_Dataset[[#This Row],[Expected_Delivery_Date]]&gt;0,"Delayed", "On-Time")</f>
        <v>On-Time</v>
      </c>
      <c r="M168" t="str">
        <f>IF(November_2024_Transportation_Dataset[[#This Row],[Transportation_Days]]&gt;5,"Road","Air")</f>
        <v>Road</v>
      </c>
      <c r="N168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168" s="9">
        <f>November_2024_Transportation_Dataset[[#This Row],[Weight_kg]]*_xlfn.NUMBERVALUE(VLOOKUP(November_2024_Transportation_Dataset[[#This Row],[Transportation_Mode]],'Transportation cost'!A:C,3,FALSE),".")</f>
        <v>142.9</v>
      </c>
      <c r="P168" s="9">
        <f>November_2024_Transportation_Dataset[[#This Row],[Fixed_Cost_GBP]]+November_2024_Transportation_Dataset[[#This Row],[Variable_Cost_GBP]]</f>
        <v>317.16581195960265</v>
      </c>
    </row>
    <row r="169" spans="1:16" x14ac:dyDescent="0.4">
      <c r="A169" t="s">
        <v>177</v>
      </c>
      <c r="B169" t="s">
        <v>574</v>
      </c>
      <c r="C169" s="1">
        <v>45613</v>
      </c>
      <c r="D169" s="1">
        <v>45613</v>
      </c>
      <c r="E169" s="1">
        <v>45613</v>
      </c>
      <c r="F169" s="1">
        <v>45613</v>
      </c>
      <c r="G169" s="13">
        <f>November_2024_Transportation_Dataset[[#This Row],[Delivery_Date]]-November_2024_Transportation_Dataset[[#This Row],[Dispatch_Date]]</f>
        <v>0</v>
      </c>
      <c r="H169" t="s">
        <v>525</v>
      </c>
      <c r="I169" t="s">
        <v>549</v>
      </c>
      <c r="J169" s="9">
        <v>246</v>
      </c>
      <c r="K169" s="9">
        <f>VLOOKUP(_xlfn.CONCAT(November_2024_Transportation_Dataset[[#This Row],[Origin]],November_2024_Transportation_Dataset[[#This Row],[Destination]]),Distances!A:J,10,FALSE)</f>
        <v>5039.1195711771497</v>
      </c>
      <c r="L169" t="str">
        <f>IF(November_2024_Transportation_Dataset[[#This Row],[Delivery_Date]]-November_2024_Transportation_Dataset[[#This Row],[Expected_Delivery_Date]]&gt;0,"Delayed", "On-Time")</f>
        <v>On-Time</v>
      </c>
      <c r="M169" t="str">
        <f>IF(November_2024_Transportation_Dataset[[#This Row],[Transportation_Days]]&gt;4,"Ocean","Air")</f>
        <v>Air</v>
      </c>
      <c r="N169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169" s="9">
        <f>November_2024_Transportation_Dataset[[#This Row],[Weight_kg]]*_xlfn.NUMBERVALUE(VLOOKUP(November_2024_Transportation_Dataset[[#This Row],[Transportation_Mode]],'Transportation cost'!A:C,3,FALSE),".")</f>
        <v>73.8</v>
      </c>
      <c r="P169" s="9">
        <f>November_2024_Transportation_Dataset[[#This Row],[Fixed_Cost_GBP]]+November_2024_Transportation_Dataset[[#This Row],[Variable_Cost_GBP]]</f>
        <v>3853.1396783828623</v>
      </c>
    </row>
    <row r="170" spans="1:16" x14ac:dyDescent="0.4">
      <c r="A170" t="s">
        <v>178</v>
      </c>
      <c r="B170" t="s">
        <v>574</v>
      </c>
      <c r="C170" s="1">
        <v>45613</v>
      </c>
      <c r="D170" s="1">
        <v>45613</v>
      </c>
      <c r="E170" s="1">
        <v>45617</v>
      </c>
      <c r="F170" s="1">
        <v>45617</v>
      </c>
      <c r="G170" s="13">
        <f>November_2024_Transportation_Dataset[[#This Row],[Delivery_Date]]-November_2024_Transportation_Dataset[[#This Row],[Dispatch_Date]]</f>
        <v>4</v>
      </c>
      <c r="H170" t="s">
        <v>525</v>
      </c>
      <c r="I170" t="s">
        <v>549</v>
      </c>
      <c r="J170" s="9">
        <v>246</v>
      </c>
      <c r="K170" s="9">
        <f>VLOOKUP(_xlfn.CONCAT(November_2024_Transportation_Dataset[[#This Row],[Origin]],November_2024_Transportation_Dataset[[#This Row],[Destination]]),Distances!A:J,10,FALSE)</f>
        <v>5039.1195711771497</v>
      </c>
      <c r="L170" t="str">
        <f>IF(November_2024_Transportation_Dataset[[#This Row],[Delivery_Date]]-November_2024_Transportation_Dataset[[#This Row],[Expected_Delivery_Date]]&gt;0,"Delayed", "On-Time")</f>
        <v>On-Time</v>
      </c>
      <c r="M170" t="str">
        <f>IF(November_2024_Transportation_Dataset[[#This Row],[Transportation_Days]]&gt;4,"Ocean","Air")</f>
        <v>Air</v>
      </c>
      <c r="N170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170" s="9">
        <f>November_2024_Transportation_Dataset[[#This Row],[Weight_kg]]*_xlfn.NUMBERVALUE(VLOOKUP(November_2024_Transportation_Dataset[[#This Row],[Transportation_Mode]],'Transportation cost'!A:C,3,FALSE),".")</f>
        <v>73.8</v>
      </c>
      <c r="P170" s="9">
        <f>November_2024_Transportation_Dataset[[#This Row],[Fixed_Cost_GBP]]+November_2024_Transportation_Dataset[[#This Row],[Variable_Cost_GBP]]</f>
        <v>3853.1396783828623</v>
      </c>
    </row>
    <row r="171" spans="1:16" x14ac:dyDescent="0.4">
      <c r="A171" t="s">
        <v>179</v>
      </c>
      <c r="B171" t="s">
        <v>573</v>
      </c>
      <c r="C171" s="1">
        <v>45613</v>
      </c>
      <c r="D171" s="1">
        <v>45613</v>
      </c>
      <c r="E171" s="1">
        <v>45613</v>
      </c>
      <c r="F171" s="1">
        <v>45613</v>
      </c>
      <c r="G171" s="13">
        <f>November_2024_Transportation_Dataset[[#This Row],[Delivery_Date]]-November_2024_Transportation_Dataset[[#This Row],[Dispatch_Date]]</f>
        <v>0</v>
      </c>
      <c r="H171" t="s">
        <v>529</v>
      </c>
      <c r="I171" t="s">
        <v>541</v>
      </c>
      <c r="J171" s="9">
        <v>1429</v>
      </c>
      <c r="K171" s="9">
        <f>VLOOKUP(_xlfn.CONCAT(November_2024_Transportation_Dataset[[#This Row],[Origin]],November_2024_Transportation_Dataset[[#This Row],[Destination]]),Distances!A:J,10,FALSE)</f>
        <v>953.41422508391327</v>
      </c>
      <c r="L171" t="str">
        <f>IF(November_2024_Transportation_Dataset[[#This Row],[Delivery_Date]]-November_2024_Transportation_Dataset[[#This Row],[Expected_Delivery_Date]]&gt;0,"Delayed", "On-Time")</f>
        <v>On-Time</v>
      </c>
      <c r="M171" t="str">
        <f>IF(November_2024_Transportation_Dataset[[#This Row],[Transportation_Days]]&gt;5,"Road","Air")</f>
        <v>Air</v>
      </c>
      <c r="N171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171" s="9">
        <f>November_2024_Transportation_Dataset[[#This Row],[Weight_kg]]*_xlfn.NUMBERVALUE(VLOOKUP(November_2024_Transportation_Dataset[[#This Row],[Transportation_Mode]],'Transportation cost'!A:C,3,FALSE),".")</f>
        <v>428.7</v>
      </c>
      <c r="P171" s="9">
        <f>November_2024_Transportation_Dataset[[#This Row],[Fixed_Cost_GBP]]+November_2024_Transportation_Dataset[[#This Row],[Variable_Cost_GBP]]</f>
        <v>1143.7606688129349</v>
      </c>
    </row>
    <row r="172" spans="1:16" x14ac:dyDescent="0.4">
      <c r="A172" t="s">
        <v>180</v>
      </c>
      <c r="B172" t="s">
        <v>575</v>
      </c>
      <c r="C172" s="1">
        <v>45613</v>
      </c>
      <c r="D172" s="1">
        <v>45613</v>
      </c>
      <c r="E172" s="1">
        <v>45617</v>
      </c>
      <c r="F172" s="1">
        <v>45621</v>
      </c>
      <c r="G172" s="13">
        <f>November_2024_Transportation_Dataset[[#This Row],[Delivery_Date]]-November_2024_Transportation_Dataset[[#This Row],[Dispatch_Date]]</f>
        <v>8</v>
      </c>
      <c r="H172" t="s">
        <v>533</v>
      </c>
      <c r="I172" t="s">
        <v>537</v>
      </c>
      <c r="J172" s="9">
        <v>1201</v>
      </c>
      <c r="K172" s="9">
        <f>VLOOKUP(_xlfn.CONCAT(November_2024_Transportation_Dataset[[#This Row],[Origin]],November_2024_Transportation_Dataset[[#This Row],[Destination]]),Distances!A:J,10,FALSE)</f>
        <v>1315.887531545199</v>
      </c>
      <c r="L172" t="str">
        <f>IF(November_2024_Transportation_Dataset[[#This Row],[Delivery_Date]]-November_2024_Transportation_Dataset[[#This Row],[Expected_Delivery_Date]]&gt;0,"Delayed", "On-Time")</f>
        <v>Delayed</v>
      </c>
      <c r="M172" t="str">
        <f>IF(November_2024_Transportation_Dataset[[#This Row],[Transportation_Days]]&gt;5,"Road","Air")</f>
        <v>Road</v>
      </c>
      <c r="N172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172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172" s="9">
        <f>November_2024_Transportation_Dataset[[#This Row],[Fixed_Cost_GBP]]+November_2024_Transportation_Dataset[[#This Row],[Variable_Cost_GBP]]</f>
        <v>778.0437657725995</v>
      </c>
    </row>
    <row r="173" spans="1:16" x14ac:dyDescent="0.4">
      <c r="A173" t="s">
        <v>181</v>
      </c>
      <c r="B173" t="s">
        <v>575</v>
      </c>
      <c r="C173" s="1">
        <v>45613</v>
      </c>
      <c r="D173" s="1">
        <v>45613</v>
      </c>
      <c r="E173" s="1">
        <v>45617</v>
      </c>
      <c r="F173" s="1">
        <v>45617</v>
      </c>
      <c r="G173" s="13">
        <f>November_2024_Transportation_Dataset[[#This Row],[Delivery_Date]]-November_2024_Transportation_Dataset[[#This Row],[Dispatch_Date]]</f>
        <v>4</v>
      </c>
      <c r="H173" t="s">
        <v>533</v>
      </c>
      <c r="I173" t="s">
        <v>549</v>
      </c>
      <c r="J173" s="9">
        <v>1201</v>
      </c>
      <c r="K173" s="9">
        <f>VLOOKUP(_xlfn.CONCAT(November_2024_Transportation_Dataset[[#This Row],[Origin]],November_2024_Transportation_Dataset[[#This Row],[Destination]]),Distances!A:J,10,FALSE)</f>
        <v>7781.5146826897226</v>
      </c>
      <c r="L173" t="str">
        <f>IF(November_2024_Transportation_Dataset[[#This Row],[Delivery_Date]]-November_2024_Transportation_Dataset[[#This Row],[Expected_Delivery_Date]]&gt;0,"Delayed", "On-Time")</f>
        <v>On-Time</v>
      </c>
      <c r="M173" t="str">
        <f>IF(November_2024_Transportation_Dataset[[#This Row],[Transportation_Days]]&gt;10,"Ocean", "Air")</f>
        <v>Air</v>
      </c>
      <c r="N173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173" s="9">
        <f>November_2024_Transportation_Dataset[[#This Row],[Weight_kg]]*_xlfn.NUMBERVALUE(VLOOKUP(November_2024_Transportation_Dataset[[#This Row],[Transportation_Mode]],'Transportation cost'!A:C,3,FALSE),".")</f>
        <v>360.3</v>
      </c>
      <c r="P173" s="9">
        <f>November_2024_Transportation_Dataset[[#This Row],[Fixed_Cost_GBP]]+November_2024_Transportation_Dataset[[#This Row],[Variable_Cost_GBP]]</f>
        <v>6196.4360120172923</v>
      </c>
    </row>
    <row r="174" spans="1:16" x14ac:dyDescent="0.4">
      <c r="A174" t="s">
        <v>182</v>
      </c>
      <c r="B174" t="s">
        <v>572</v>
      </c>
      <c r="C174" s="1">
        <v>45598</v>
      </c>
      <c r="D174" s="1">
        <v>45612</v>
      </c>
      <c r="E174" s="1">
        <v>45620</v>
      </c>
      <c r="F174" s="1">
        <v>45620</v>
      </c>
      <c r="G174" s="13">
        <f>November_2024_Transportation_Dataset[[#This Row],[Delivery_Date]]-November_2024_Transportation_Dataset[[#This Row],[Dispatch_Date]]</f>
        <v>8</v>
      </c>
      <c r="H174" t="s">
        <v>521</v>
      </c>
      <c r="I174" t="s">
        <v>545</v>
      </c>
      <c r="J174" s="9">
        <v>761</v>
      </c>
      <c r="K174" s="9">
        <f>VLOOKUP(_xlfn.CONCAT(November_2024_Transportation_Dataset[[#This Row],[Origin]],November_2024_Transportation_Dataset[[#This Row],[Destination]]),Distances!A:J,10,FALSE)</f>
        <v>12903.346211661379</v>
      </c>
      <c r="L174" t="str">
        <f>IF(November_2024_Transportation_Dataset[[#This Row],[Delivery_Date]]-November_2024_Transportation_Dataset[[#This Row],[Expected_Delivery_Date]]&gt;0,"Delayed", "On-Time")</f>
        <v>On-Time</v>
      </c>
      <c r="M174" t="str">
        <f>IF(November_2024_Transportation_Dataset[[#This Row],[Transportation_Days]]&gt;3,"Ocean","Air")</f>
        <v>Ocean</v>
      </c>
      <c r="N174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74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74" s="9">
        <f>November_2024_Transportation_Dataset[[#This Row],[Fixed_Cost_GBP]]+November_2024_Transportation_Dataset[[#This Row],[Variable_Cost_GBP]]</f>
        <v>4554.2211740814828</v>
      </c>
    </row>
    <row r="175" spans="1:16" x14ac:dyDescent="0.4">
      <c r="A175" t="s">
        <v>183</v>
      </c>
      <c r="B175" t="s">
        <v>574</v>
      </c>
      <c r="C175" s="1">
        <v>45600</v>
      </c>
      <c r="D175" s="1">
        <v>45601</v>
      </c>
      <c r="E175" s="1">
        <v>45608</v>
      </c>
      <c r="F175" s="1">
        <v>45610</v>
      </c>
      <c r="G175" s="13">
        <f>November_2024_Transportation_Dataset[[#This Row],[Delivery_Date]]-November_2024_Transportation_Dataset[[#This Row],[Dispatch_Date]]</f>
        <v>9</v>
      </c>
      <c r="H175" t="s">
        <v>525</v>
      </c>
      <c r="I175" t="s">
        <v>541</v>
      </c>
      <c r="J175" s="9">
        <v>246</v>
      </c>
      <c r="K175" s="9">
        <f>VLOOKUP(_xlfn.CONCAT(November_2024_Transportation_Dataset[[#This Row],[Origin]],November_2024_Transportation_Dataset[[#This Row],[Destination]]),Distances!A:J,10,FALSE)</f>
        <v>5780.6308647644664</v>
      </c>
      <c r="L175" t="str">
        <f>IF(November_2024_Transportation_Dataset[[#This Row],[Delivery_Date]]-November_2024_Transportation_Dataset[[#This Row],[Expected_Delivery_Date]]&gt;0,"Delayed", "On-Time")</f>
        <v>Delayed</v>
      </c>
      <c r="M175" t="str">
        <f>IF(November_2024_Transportation_Dataset[[#This Row],[Transportation_Days]]&gt;6,"Ocean","Air")</f>
        <v>Ocean</v>
      </c>
      <c r="N175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175" s="9">
        <f>November_2024_Transportation_Dataset[[#This Row],[Weight_kg]]*_xlfn.NUMBERVALUE(VLOOKUP(November_2024_Transportation_Dataset[[#This Row],[Transportation_Mode]],'Transportation cost'!A:C,3,FALSE),".")</f>
        <v>12.3</v>
      </c>
      <c r="P175" s="9">
        <f>November_2024_Transportation_Dataset[[#This Row],[Fixed_Cost_GBP]]+November_2024_Transportation_Dataset[[#This Row],[Variable_Cost_GBP]]</f>
        <v>2035.520802667563</v>
      </c>
    </row>
    <row r="176" spans="1:16" x14ac:dyDescent="0.4">
      <c r="A176" t="s">
        <v>184</v>
      </c>
      <c r="B176" t="s">
        <v>574</v>
      </c>
      <c r="C176" s="1">
        <v>45604</v>
      </c>
      <c r="D176" s="1">
        <v>45614</v>
      </c>
      <c r="E176" s="1">
        <v>45620</v>
      </c>
      <c r="F176" s="1">
        <v>45620</v>
      </c>
      <c r="G176" s="13">
        <f>November_2024_Transportation_Dataset[[#This Row],[Delivery_Date]]-November_2024_Transportation_Dataset[[#This Row],[Dispatch_Date]]</f>
        <v>6</v>
      </c>
      <c r="H176" t="s">
        <v>525</v>
      </c>
      <c r="I176" t="s">
        <v>545</v>
      </c>
      <c r="J176" s="9">
        <v>246</v>
      </c>
      <c r="K176" s="9">
        <f>VLOOKUP(_xlfn.CONCAT(November_2024_Transportation_Dataset[[#This Row],[Origin]],November_2024_Transportation_Dataset[[#This Row],[Destination]]),Distances!A:J,10,FALSE)</f>
        <v>12965.65564679813</v>
      </c>
      <c r="L176" t="str">
        <f>IF(November_2024_Transportation_Dataset[[#This Row],[Delivery_Date]]-November_2024_Transportation_Dataset[[#This Row],[Expected_Delivery_Date]]&gt;0,"Delayed", "On-Time")</f>
        <v>On-Time</v>
      </c>
      <c r="M176" t="str">
        <f>IF(November_2024_Transportation_Dataset[[#This Row],[Transportation_Days]]&gt;=6,"Ocean","Air")</f>
        <v>Ocean</v>
      </c>
      <c r="N176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76" s="9">
        <f>November_2024_Transportation_Dataset[[#This Row],[Weight_kg]]*_xlfn.NUMBERVALUE(VLOOKUP(November_2024_Transportation_Dataset[[#This Row],[Transportation_Mode]],'Transportation cost'!A:C,3,FALSE),".")</f>
        <v>12.3</v>
      </c>
      <c r="P176" s="9">
        <f>November_2024_Transportation_Dataset[[#This Row],[Fixed_Cost_GBP]]+November_2024_Transportation_Dataset[[#This Row],[Variable_Cost_GBP]]</f>
        <v>4550.2794763793454</v>
      </c>
    </row>
    <row r="177" spans="1:16" x14ac:dyDescent="0.4">
      <c r="A177" t="s">
        <v>185</v>
      </c>
      <c r="B177" t="s">
        <v>572</v>
      </c>
      <c r="C177" s="1">
        <v>45604</v>
      </c>
      <c r="D177" s="1">
        <v>45614</v>
      </c>
      <c r="E177" s="1">
        <v>45625</v>
      </c>
      <c r="F177" s="1">
        <v>45625</v>
      </c>
      <c r="G177" s="13">
        <f>November_2024_Transportation_Dataset[[#This Row],[Delivery_Date]]-November_2024_Transportation_Dataset[[#This Row],[Dispatch_Date]]</f>
        <v>11</v>
      </c>
      <c r="H177" t="s">
        <v>521</v>
      </c>
      <c r="I177" t="s">
        <v>545</v>
      </c>
      <c r="J177" s="9">
        <v>761</v>
      </c>
      <c r="K177" s="9">
        <f>VLOOKUP(_xlfn.CONCAT(November_2024_Transportation_Dataset[[#This Row],[Origin]],November_2024_Transportation_Dataset[[#This Row],[Destination]]),Distances!A:J,10,FALSE)</f>
        <v>12903.346211661379</v>
      </c>
      <c r="L177" t="str">
        <f>IF(November_2024_Transportation_Dataset[[#This Row],[Delivery_Date]]-November_2024_Transportation_Dataset[[#This Row],[Expected_Delivery_Date]]&gt;0,"Delayed", "On-Time")</f>
        <v>On-Time</v>
      </c>
      <c r="M177" t="str">
        <f>IF(November_2024_Transportation_Dataset[[#This Row],[Transportation_Days]]&gt;3,"Ocean","Air")</f>
        <v>Ocean</v>
      </c>
      <c r="N177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7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77" s="9">
        <f>November_2024_Transportation_Dataset[[#This Row],[Fixed_Cost_GBP]]+November_2024_Transportation_Dataset[[#This Row],[Variable_Cost_GBP]]</f>
        <v>4554.2211740814828</v>
      </c>
    </row>
    <row r="178" spans="1:16" x14ac:dyDescent="0.4">
      <c r="A178" t="s">
        <v>186</v>
      </c>
      <c r="B178" t="s">
        <v>572</v>
      </c>
      <c r="C178" s="1">
        <v>45605</v>
      </c>
      <c r="D178" s="1">
        <v>45614</v>
      </c>
      <c r="E178" s="1">
        <v>45622</v>
      </c>
      <c r="F178" s="1">
        <v>45622</v>
      </c>
      <c r="G178" s="13">
        <f>November_2024_Transportation_Dataset[[#This Row],[Delivery_Date]]-November_2024_Transportation_Dataset[[#This Row],[Dispatch_Date]]</f>
        <v>8</v>
      </c>
      <c r="H178" t="s">
        <v>521</v>
      </c>
      <c r="I178" t="s">
        <v>541</v>
      </c>
      <c r="J178" s="9">
        <v>761</v>
      </c>
      <c r="K178" s="9">
        <f>VLOOKUP(_xlfn.CONCAT(November_2024_Transportation_Dataset[[#This Row],[Origin]],November_2024_Transportation_Dataset[[#This Row],[Destination]]),Distances!A:J,10,FALSE)</f>
        <v>7958.3164062654878</v>
      </c>
      <c r="L178" t="str">
        <f>IF(November_2024_Transportation_Dataset[[#This Row],[Delivery_Date]]-November_2024_Transportation_Dataset[[#This Row],[Expected_Delivery_Date]]&gt;0,"Delayed", "On-Time")</f>
        <v>On-Time</v>
      </c>
      <c r="M178" t="str">
        <f>IF(November_2024_Transportation_Dataset[[#This Row],[Transportation_Days]]&gt;3,"Ocean","Air")</f>
        <v>Ocean</v>
      </c>
      <c r="N178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178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78" s="9">
        <f>November_2024_Transportation_Dataset[[#This Row],[Fixed_Cost_GBP]]+November_2024_Transportation_Dataset[[#This Row],[Variable_Cost_GBP]]</f>
        <v>2823.4607421929209</v>
      </c>
    </row>
    <row r="179" spans="1:16" x14ac:dyDescent="0.4">
      <c r="A179" t="s">
        <v>187</v>
      </c>
      <c r="B179" t="s">
        <v>574</v>
      </c>
      <c r="C179" s="1">
        <v>45608</v>
      </c>
      <c r="D179" s="1">
        <v>45614</v>
      </c>
      <c r="E179" s="1">
        <v>45614</v>
      </c>
      <c r="F179" s="1">
        <v>45614</v>
      </c>
      <c r="G179" s="13">
        <f>November_2024_Transportation_Dataset[[#This Row],[Delivery_Date]]-November_2024_Transportation_Dataset[[#This Row],[Dispatch_Date]]</f>
        <v>0</v>
      </c>
      <c r="H179" t="s">
        <v>525</v>
      </c>
      <c r="I179" t="s">
        <v>541</v>
      </c>
      <c r="J179" s="9">
        <v>246</v>
      </c>
      <c r="K179" s="9">
        <f>VLOOKUP(_xlfn.CONCAT(November_2024_Transportation_Dataset[[#This Row],[Origin]],November_2024_Transportation_Dataset[[#This Row],[Destination]]),Distances!A:J,10,FALSE)</f>
        <v>5780.6308647644664</v>
      </c>
      <c r="L179" t="str">
        <f>IF(November_2024_Transportation_Dataset[[#This Row],[Delivery_Date]]-November_2024_Transportation_Dataset[[#This Row],[Expected_Delivery_Date]]&gt;0,"Delayed", "On-Time")</f>
        <v>On-Time</v>
      </c>
      <c r="M179" t="str">
        <f>IF(November_2024_Transportation_Dataset[[#This Row],[Transportation_Days]]&gt;=6,"Ocean","Air")</f>
        <v>Air</v>
      </c>
      <c r="N179" s="9">
        <f>November_2024_Transportation_Dataset[[#This Row],[Distance_km]]*_xlfn.NUMBERVALUE(VLOOKUP(November_2024_Transportation_Dataset[[#This Row],[Transportation_Mode]],'Transportation cost'!A:B,2,FALSE),".")</f>
        <v>4335.47314857335</v>
      </c>
      <c r="O179" s="9">
        <f>November_2024_Transportation_Dataset[[#This Row],[Weight_kg]]*_xlfn.NUMBERVALUE(VLOOKUP(November_2024_Transportation_Dataset[[#This Row],[Transportation_Mode]],'Transportation cost'!A:C,3,FALSE),".")</f>
        <v>73.8</v>
      </c>
      <c r="P179" s="9">
        <f>November_2024_Transportation_Dataset[[#This Row],[Fixed_Cost_GBP]]+November_2024_Transportation_Dataset[[#This Row],[Variable_Cost_GBP]]</f>
        <v>4409.2731485733502</v>
      </c>
    </row>
    <row r="180" spans="1:16" x14ac:dyDescent="0.4">
      <c r="A180" t="s">
        <v>188</v>
      </c>
      <c r="B180" t="s">
        <v>572</v>
      </c>
      <c r="C180" s="1">
        <v>45608</v>
      </c>
      <c r="D180" s="1">
        <v>45609</v>
      </c>
      <c r="E180" s="1">
        <v>45614</v>
      </c>
      <c r="F180" s="1">
        <v>45614</v>
      </c>
      <c r="G180" s="13">
        <f>November_2024_Transportation_Dataset[[#This Row],[Delivery_Date]]-November_2024_Transportation_Dataset[[#This Row],[Dispatch_Date]]</f>
        <v>5</v>
      </c>
      <c r="H180" t="s">
        <v>521</v>
      </c>
      <c r="I180" t="s">
        <v>545</v>
      </c>
      <c r="J180" s="9">
        <v>761</v>
      </c>
      <c r="K180" s="9">
        <f>VLOOKUP(_xlfn.CONCAT(November_2024_Transportation_Dataset[[#This Row],[Origin]],November_2024_Transportation_Dataset[[#This Row],[Destination]]),Distances!A:J,10,FALSE)</f>
        <v>12903.346211661379</v>
      </c>
      <c r="L180" t="str">
        <f>IF(November_2024_Transportation_Dataset[[#This Row],[Delivery_Date]]-November_2024_Transportation_Dataset[[#This Row],[Expected_Delivery_Date]]&gt;0,"Delayed", "On-Time")</f>
        <v>On-Time</v>
      </c>
      <c r="M180" t="str">
        <f>IF(November_2024_Transportation_Dataset[[#This Row],[Transportation_Days]]&gt;3,"Ocean","Air")</f>
        <v>Ocean</v>
      </c>
      <c r="N180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80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80" s="9">
        <f>November_2024_Transportation_Dataset[[#This Row],[Fixed_Cost_GBP]]+November_2024_Transportation_Dataset[[#This Row],[Variable_Cost_GBP]]</f>
        <v>4554.2211740814828</v>
      </c>
    </row>
    <row r="181" spans="1:16" x14ac:dyDescent="0.4">
      <c r="A181" t="s">
        <v>189</v>
      </c>
      <c r="B181" t="s">
        <v>573</v>
      </c>
      <c r="C181" s="1">
        <v>45610</v>
      </c>
      <c r="D181" s="1">
        <v>45614</v>
      </c>
      <c r="E181" s="1">
        <v>45614</v>
      </c>
      <c r="F181" s="1">
        <v>45614</v>
      </c>
      <c r="G181" s="13">
        <f>November_2024_Transportation_Dataset[[#This Row],[Delivery_Date]]-November_2024_Transportation_Dataset[[#This Row],[Dispatch_Date]]</f>
        <v>0</v>
      </c>
      <c r="H181" t="s">
        <v>529</v>
      </c>
      <c r="I181" t="s">
        <v>545</v>
      </c>
      <c r="J181" s="9">
        <v>1429</v>
      </c>
      <c r="K181" s="9">
        <f>VLOOKUP(_xlfn.CONCAT(November_2024_Transportation_Dataset[[#This Row],[Origin]],November_2024_Transportation_Dataset[[#This Row],[Destination]]),Distances!A:J,10,FALSE)</f>
        <v>7308.8717301846928</v>
      </c>
      <c r="L181" t="str">
        <f>IF(November_2024_Transportation_Dataset[[#This Row],[Delivery_Date]]-November_2024_Transportation_Dataset[[#This Row],[Expected_Delivery_Date]]&gt;0,"Delayed", "On-Time")</f>
        <v>On-Time</v>
      </c>
      <c r="M181" t="str">
        <f>IF(November_2024_Transportation_Dataset[[#This Row],[Transportation_Days]]&gt;5,"Ocean","Air")</f>
        <v>Air</v>
      </c>
      <c r="N181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181" s="9">
        <f>November_2024_Transportation_Dataset[[#This Row],[Weight_kg]]*_xlfn.NUMBERVALUE(VLOOKUP(November_2024_Transportation_Dataset[[#This Row],[Transportation_Mode]],'Transportation cost'!A:C,3,FALSE),".")</f>
        <v>428.7</v>
      </c>
      <c r="P181" s="9">
        <f>November_2024_Transportation_Dataset[[#This Row],[Fixed_Cost_GBP]]+November_2024_Transportation_Dataset[[#This Row],[Variable_Cost_GBP]]</f>
        <v>5910.3537976385196</v>
      </c>
    </row>
    <row r="182" spans="1:16" x14ac:dyDescent="0.4">
      <c r="A182" t="s">
        <v>190</v>
      </c>
      <c r="B182" t="s">
        <v>575</v>
      </c>
      <c r="C182" s="1">
        <v>45612</v>
      </c>
      <c r="D182" s="1">
        <v>45614</v>
      </c>
      <c r="E182" s="1">
        <v>45626</v>
      </c>
      <c r="F182" s="1">
        <v>45626</v>
      </c>
      <c r="G182" s="13">
        <f>November_2024_Transportation_Dataset[[#This Row],[Delivery_Date]]-November_2024_Transportation_Dataset[[#This Row],[Dispatch_Date]]</f>
        <v>12</v>
      </c>
      <c r="H182" t="s">
        <v>533</v>
      </c>
      <c r="I182" t="s">
        <v>541</v>
      </c>
      <c r="J182" s="9">
        <v>1201</v>
      </c>
      <c r="K182" s="9">
        <f>VLOOKUP(_xlfn.CONCAT(November_2024_Transportation_Dataset[[#This Row],[Origin]],November_2024_Transportation_Dataset[[#This Row],[Destination]]),Distances!A:J,10,FALSE)</f>
        <v>1038.2726851818879</v>
      </c>
      <c r="L182" t="str">
        <f>IF(November_2024_Transportation_Dataset[[#This Row],[Delivery_Date]]-November_2024_Transportation_Dataset[[#This Row],[Expected_Delivery_Date]]&gt;0,"Delayed", "On-Time")</f>
        <v>On-Time</v>
      </c>
      <c r="M182" t="str">
        <f>IF(November_2024_Transportation_Dataset[[#This Row],[Transportation_Days]]&gt;5,"Road","Air")</f>
        <v>Road</v>
      </c>
      <c r="N182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182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182" s="9">
        <f>November_2024_Transportation_Dataset[[#This Row],[Fixed_Cost_GBP]]+November_2024_Transportation_Dataset[[#This Row],[Variable_Cost_GBP]]</f>
        <v>639.23634259094399</v>
      </c>
    </row>
    <row r="183" spans="1:16" x14ac:dyDescent="0.4">
      <c r="A183" t="s">
        <v>191</v>
      </c>
      <c r="B183" t="s">
        <v>572</v>
      </c>
      <c r="C183" s="1">
        <v>45614</v>
      </c>
      <c r="D183" s="1">
        <v>45614</v>
      </c>
      <c r="E183" s="1">
        <v>45614</v>
      </c>
      <c r="F183" s="1">
        <v>45614</v>
      </c>
      <c r="G183" s="13">
        <f>November_2024_Transportation_Dataset[[#This Row],[Delivery_Date]]-November_2024_Transportation_Dataset[[#This Row],[Dispatch_Date]]</f>
        <v>0</v>
      </c>
      <c r="H183" t="s">
        <v>521</v>
      </c>
      <c r="I183" t="s">
        <v>549</v>
      </c>
      <c r="J183" s="9">
        <v>761</v>
      </c>
      <c r="K183" s="9">
        <f>VLOOKUP(_xlfn.CONCAT(November_2024_Transportation_Dataset[[#This Row],[Origin]],November_2024_Transportation_Dataset[[#This Row],[Destination]]),Distances!A:J,10,FALSE)</f>
        <v>1924.4592383854399</v>
      </c>
      <c r="L183" t="str">
        <f>IF(November_2024_Transportation_Dataset[[#This Row],[Delivery_Date]]-November_2024_Transportation_Dataset[[#This Row],[Expected_Delivery_Date]]&gt;0,"Delayed", "On-Time")</f>
        <v>On-Time</v>
      </c>
      <c r="M183" t="str">
        <f>IF(November_2024_Transportation_Dataset[[#This Row],[Transportation_Days]]&gt;15,"Ocean", IF(November_2024_Transportation_Dataset[[#This Row],[Transportation_Days]]&gt;5,"Road","Air"))</f>
        <v>Air</v>
      </c>
      <c r="N183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183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183" s="9">
        <f>November_2024_Transportation_Dataset[[#This Row],[Fixed_Cost_GBP]]+November_2024_Transportation_Dataset[[#This Row],[Variable_Cost_GBP]]</f>
        <v>1671.6444287890799</v>
      </c>
    </row>
    <row r="184" spans="1:16" x14ac:dyDescent="0.4">
      <c r="A184" t="s">
        <v>192</v>
      </c>
      <c r="B184" t="s">
        <v>574</v>
      </c>
      <c r="C184" s="1">
        <v>45614</v>
      </c>
      <c r="D184" s="1">
        <v>45614</v>
      </c>
      <c r="E184" s="1">
        <v>45614</v>
      </c>
      <c r="F184" s="1">
        <v>45614</v>
      </c>
      <c r="G184" s="13">
        <f>November_2024_Transportation_Dataset[[#This Row],[Delivery_Date]]-November_2024_Transportation_Dataset[[#This Row],[Dispatch_Date]]</f>
        <v>0</v>
      </c>
      <c r="H184" t="s">
        <v>525</v>
      </c>
      <c r="I184" t="s">
        <v>545</v>
      </c>
      <c r="J184" s="9">
        <v>246</v>
      </c>
      <c r="K184" s="9">
        <f>VLOOKUP(_xlfn.CONCAT(November_2024_Transportation_Dataset[[#This Row],[Origin]],November_2024_Transportation_Dataset[[#This Row],[Destination]]),Distances!A:J,10,FALSE)</f>
        <v>12965.65564679813</v>
      </c>
      <c r="L184" t="str">
        <f>IF(November_2024_Transportation_Dataset[[#This Row],[Delivery_Date]]-November_2024_Transportation_Dataset[[#This Row],[Expected_Delivery_Date]]&gt;0,"Delayed", "On-Time")</f>
        <v>On-Time</v>
      </c>
      <c r="M184" t="str">
        <f>IF(November_2024_Transportation_Dataset[[#This Row],[Transportation_Days]]&gt;=6,"Ocean","Air")</f>
        <v>Air</v>
      </c>
      <c r="N184" s="9">
        <f>November_2024_Transportation_Dataset[[#This Row],[Distance_km]]*_xlfn.NUMBERVALUE(VLOOKUP(November_2024_Transportation_Dataset[[#This Row],[Transportation_Mode]],'Transportation cost'!A:B,2,FALSE),".")</f>
        <v>9724.2417350985979</v>
      </c>
      <c r="O184" s="9">
        <f>November_2024_Transportation_Dataset[[#This Row],[Weight_kg]]*_xlfn.NUMBERVALUE(VLOOKUP(November_2024_Transportation_Dataset[[#This Row],[Transportation_Mode]],'Transportation cost'!A:C,3,FALSE),".")</f>
        <v>73.8</v>
      </c>
      <c r="P184" s="9">
        <f>November_2024_Transportation_Dataset[[#This Row],[Fixed_Cost_GBP]]+November_2024_Transportation_Dataset[[#This Row],[Variable_Cost_GBP]]</f>
        <v>9798.0417350985972</v>
      </c>
    </row>
    <row r="185" spans="1:16" x14ac:dyDescent="0.4">
      <c r="A185" t="s">
        <v>193</v>
      </c>
      <c r="B185" t="s">
        <v>574</v>
      </c>
      <c r="C185" s="1">
        <v>45614</v>
      </c>
      <c r="D185" s="1">
        <v>45614</v>
      </c>
      <c r="E185" s="1">
        <v>45614</v>
      </c>
      <c r="F185" s="1">
        <v>45614</v>
      </c>
      <c r="G185" s="13">
        <f>November_2024_Transportation_Dataset[[#This Row],[Delivery_Date]]-November_2024_Transportation_Dataset[[#This Row],[Dispatch_Date]]</f>
        <v>0</v>
      </c>
      <c r="H185" t="s">
        <v>525</v>
      </c>
      <c r="I185" t="s">
        <v>537</v>
      </c>
      <c r="J185" s="9">
        <v>246</v>
      </c>
      <c r="K185" s="9">
        <f>VLOOKUP(_xlfn.CONCAT(November_2024_Transportation_Dataset[[#This Row],[Origin]],November_2024_Transportation_Dataset[[#This Row],[Destination]]),Distances!A:J,10,FALSE)</f>
        <v>6331.2201516655377</v>
      </c>
      <c r="L185" t="str">
        <f>IF(November_2024_Transportation_Dataset[[#This Row],[Delivery_Date]]-November_2024_Transportation_Dataset[[#This Row],[Expected_Delivery_Date]]&gt;0,"Delayed", "On-Time")</f>
        <v>On-Time</v>
      </c>
      <c r="M185" t="str">
        <f>IF(November_2024_Transportation_Dataset[[#This Row],[Transportation_Days]]&gt;=6,"Ocean","Air")</f>
        <v>Air</v>
      </c>
      <c r="N185" s="9">
        <f>November_2024_Transportation_Dataset[[#This Row],[Distance_km]]*_xlfn.NUMBERVALUE(VLOOKUP(November_2024_Transportation_Dataset[[#This Row],[Transportation_Mode]],'Transportation cost'!A:B,2,FALSE),".")</f>
        <v>4748.4151137491535</v>
      </c>
      <c r="O185" s="9">
        <f>November_2024_Transportation_Dataset[[#This Row],[Weight_kg]]*_xlfn.NUMBERVALUE(VLOOKUP(November_2024_Transportation_Dataset[[#This Row],[Transportation_Mode]],'Transportation cost'!A:C,3,FALSE),".")</f>
        <v>73.8</v>
      </c>
      <c r="P185" s="9">
        <f>November_2024_Transportation_Dataset[[#This Row],[Fixed_Cost_GBP]]+November_2024_Transportation_Dataset[[#This Row],[Variable_Cost_GBP]]</f>
        <v>4822.2151137491537</v>
      </c>
    </row>
    <row r="186" spans="1:16" x14ac:dyDescent="0.4">
      <c r="A186" t="s">
        <v>194</v>
      </c>
      <c r="B186" t="s">
        <v>575</v>
      </c>
      <c r="C186" s="1">
        <v>45614</v>
      </c>
      <c r="D186" s="1">
        <v>45614</v>
      </c>
      <c r="E186" s="1">
        <v>45614</v>
      </c>
      <c r="F186" s="1">
        <v>45614</v>
      </c>
      <c r="G186" s="13">
        <f>November_2024_Transportation_Dataset[[#This Row],[Delivery_Date]]-November_2024_Transportation_Dataset[[#This Row],[Dispatch_Date]]</f>
        <v>0</v>
      </c>
      <c r="H186" t="s">
        <v>533</v>
      </c>
      <c r="I186" t="s">
        <v>541</v>
      </c>
      <c r="J186" s="9">
        <v>1201</v>
      </c>
      <c r="K186" s="9">
        <f>VLOOKUP(_xlfn.CONCAT(November_2024_Transportation_Dataset[[#This Row],[Origin]],November_2024_Transportation_Dataset[[#This Row],[Destination]]),Distances!A:J,10,FALSE)</f>
        <v>1038.2726851818879</v>
      </c>
      <c r="L186" t="str">
        <f>IF(November_2024_Transportation_Dataset[[#This Row],[Delivery_Date]]-November_2024_Transportation_Dataset[[#This Row],[Expected_Delivery_Date]]&gt;0,"Delayed", "On-Time")</f>
        <v>On-Time</v>
      </c>
      <c r="M186" t="str">
        <f>IF(November_2024_Transportation_Dataset[[#This Row],[Transportation_Days]]&gt;5,"Road","Air")</f>
        <v>Air</v>
      </c>
      <c r="N186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186" s="9">
        <f>November_2024_Transportation_Dataset[[#This Row],[Weight_kg]]*_xlfn.NUMBERVALUE(VLOOKUP(November_2024_Transportation_Dataset[[#This Row],[Transportation_Mode]],'Transportation cost'!A:C,3,FALSE),".")</f>
        <v>360.3</v>
      </c>
      <c r="P186" s="9">
        <f>November_2024_Transportation_Dataset[[#This Row],[Fixed_Cost_GBP]]+November_2024_Transportation_Dataset[[#This Row],[Variable_Cost_GBP]]</f>
        <v>1139.0045138864159</v>
      </c>
    </row>
    <row r="187" spans="1:16" x14ac:dyDescent="0.4">
      <c r="A187" t="s">
        <v>195</v>
      </c>
      <c r="B187" t="s">
        <v>572</v>
      </c>
      <c r="C187" s="1">
        <v>45606</v>
      </c>
      <c r="D187" s="1">
        <v>45613</v>
      </c>
      <c r="E187" s="1">
        <v>45620</v>
      </c>
      <c r="F187" s="1">
        <v>45620</v>
      </c>
      <c r="G187" s="13">
        <f>November_2024_Transportation_Dataset[[#This Row],[Delivery_Date]]-November_2024_Transportation_Dataset[[#This Row],[Dispatch_Date]]</f>
        <v>7</v>
      </c>
      <c r="H187" t="s">
        <v>521</v>
      </c>
      <c r="I187" t="s">
        <v>545</v>
      </c>
      <c r="J187" s="9">
        <v>761</v>
      </c>
      <c r="K187" s="9">
        <f>VLOOKUP(_xlfn.CONCAT(November_2024_Transportation_Dataset[[#This Row],[Origin]],November_2024_Transportation_Dataset[[#This Row],[Destination]]),Distances!A:J,10,FALSE)</f>
        <v>12903.346211661379</v>
      </c>
      <c r="L187" t="str">
        <f>IF(November_2024_Transportation_Dataset[[#This Row],[Delivery_Date]]-November_2024_Transportation_Dataset[[#This Row],[Expected_Delivery_Date]]&gt;0,"Delayed", "On-Time")</f>
        <v>On-Time</v>
      </c>
      <c r="M187" t="str">
        <f>IF(November_2024_Transportation_Dataset[[#This Row],[Transportation_Days]]&gt;3,"Ocean","Air")</f>
        <v>Ocean</v>
      </c>
      <c r="N187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18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187" s="9">
        <f>November_2024_Transportation_Dataset[[#This Row],[Fixed_Cost_GBP]]+November_2024_Transportation_Dataset[[#This Row],[Variable_Cost_GBP]]</f>
        <v>4554.2211740814828</v>
      </c>
    </row>
    <row r="188" spans="1:16" x14ac:dyDescent="0.4">
      <c r="A188" t="s">
        <v>196</v>
      </c>
      <c r="B188" t="s">
        <v>575</v>
      </c>
      <c r="C188" s="1">
        <v>45614</v>
      </c>
      <c r="D188" s="1">
        <v>45614</v>
      </c>
      <c r="E188" s="1">
        <v>45620</v>
      </c>
      <c r="F188" s="1">
        <v>45620</v>
      </c>
      <c r="G188" s="13">
        <f>November_2024_Transportation_Dataset[[#This Row],[Delivery_Date]]-November_2024_Transportation_Dataset[[#This Row],[Dispatch_Date]]</f>
        <v>6</v>
      </c>
      <c r="H188" t="s">
        <v>533</v>
      </c>
      <c r="I188" t="s">
        <v>549</v>
      </c>
      <c r="J188" s="9">
        <v>1201</v>
      </c>
      <c r="K188" s="9">
        <f>VLOOKUP(_xlfn.CONCAT(November_2024_Transportation_Dataset[[#This Row],[Origin]],November_2024_Transportation_Dataset[[#This Row],[Destination]]),Distances!A:J,10,FALSE)</f>
        <v>7781.5146826897226</v>
      </c>
      <c r="L188" t="str">
        <f>IF(November_2024_Transportation_Dataset[[#This Row],[Delivery_Date]]-November_2024_Transportation_Dataset[[#This Row],[Expected_Delivery_Date]]&gt;0,"Delayed", "On-Time")</f>
        <v>On-Time</v>
      </c>
      <c r="M188" t="str">
        <f>IF(November_2024_Transportation_Dataset[[#This Row],[Transportation_Days]]&gt;10,"Ocean", "Air")</f>
        <v>Air</v>
      </c>
      <c r="N188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188" s="9">
        <f>November_2024_Transportation_Dataset[[#This Row],[Weight_kg]]*_xlfn.NUMBERVALUE(VLOOKUP(November_2024_Transportation_Dataset[[#This Row],[Transportation_Mode]],'Transportation cost'!A:C,3,FALSE),".")</f>
        <v>360.3</v>
      </c>
      <c r="P188" s="9">
        <f>November_2024_Transportation_Dataset[[#This Row],[Fixed_Cost_GBP]]+November_2024_Transportation_Dataset[[#This Row],[Variable_Cost_GBP]]</f>
        <v>6196.4360120172923</v>
      </c>
    </row>
    <row r="189" spans="1:16" x14ac:dyDescent="0.4">
      <c r="A189" t="s">
        <v>197</v>
      </c>
      <c r="B189" t="s">
        <v>574</v>
      </c>
      <c r="C189" s="1">
        <v>45614</v>
      </c>
      <c r="D189" s="1">
        <v>45614</v>
      </c>
      <c r="E189" s="1">
        <v>45616</v>
      </c>
      <c r="F189" s="1">
        <v>45616</v>
      </c>
      <c r="G189" s="13">
        <f>November_2024_Transportation_Dataset[[#This Row],[Delivery_Date]]-November_2024_Transportation_Dataset[[#This Row],[Dispatch_Date]]</f>
        <v>2</v>
      </c>
      <c r="H189" t="s">
        <v>525</v>
      </c>
      <c r="I189" t="s">
        <v>545</v>
      </c>
      <c r="J189" s="9">
        <v>246</v>
      </c>
      <c r="K189" s="9">
        <f>VLOOKUP(_xlfn.CONCAT(November_2024_Transportation_Dataset[[#This Row],[Origin]],November_2024_Transportation_Dataset[[#This Row],[Destination]]),Distances!A:J,10,FALSE)</f>
        <v>12965.65564679813</v>
      </c>
      <c r="L189" t="str">
        <f>IF(November_2024_Transportation_Dataset[[#This Row],[Delivery_Date]]-November_2024_Transportation_Dataset[[#This Row],[Expected_Delivery_Date]]&gt;0,"Delayed", "On-Time")</f>
        <v>On-Time</v>
      </c>
      <c r="M189" t="str">
        <f>IF(November_2024_Transportation_Dataset[[#This Row],[Transportation_Days]]&gt;=6,"Ocean","Air")</f>
        <v>Air</v>
      </c>
      <c r="N189" s="9">
        <f>November_2024_Transportation_Dataset[[#This Row],[Distance_km]]*_xlfn.NUMBERVALUE(VLOOKUP(November_2024_Transportation_Dataset[[#This Row],[Transportation_Mode]],'Transportation cost'!A:B,2,FALSE),".")</f>
        <v>9724.2417350985979</v>
      </c>
      <c r="O189" s="9">
        <f>November_2024_Transportation_Dataset[[#This Row],[Weight_kg]]*_xlfn.NUMBERVALUE(VLOOKUP(November_2024_Transportation_Dataset[[#This Row],[Transportation_Mode]],'Transportation cost'!A:C,3,FALSE),".")</f>
        <v>73.8</v>
      </c>
      <c r="P189" s="9">
        <f>November_2024_Transportation_Dataset[[#This Row],[Fixed_Cost_GBP]]+November_2024_Transportation_Dataset[[#This Row],[Variable_Cost_GBP]]</f>
        <v>9798.0417350985972</v>
      </c>
    </row>
    <row r="190" spans="1:16" x14ac:dyDescent="0.4">
      <c r="A190" t="s">
        <v>198</v>
      </c>
      <c r="B190" t="s">
        <v>574</v>
      </c>
      <c r="C190" s="1">
        <v>45614</v>
      </c>
      <c r="D190" s="1">
        <v>45614</v>
      </c>
      <c r="E190" s="1">
        <v>45620</v>
      </c>
      <c r="F190" s="1">
        <v>45620</v>
      </c>
      <c r="G190" s="13">
        <f>November_2024_Transportation_Dataset[[#This Row],[Delivery_Date]]-November_2024_Transportation_Dataset[[#This Row],[Dispatch_Date]]</f>
        <v>6</v>
      </c>
      <c r="H190" t="s">
        <v>525</v>
      </c>
      <c r="I190" t="s">
        <v>541</v>
      </c>
      <c r="J190" s="9">
        <v>246</v>
      </c>
      <c r="K190" s="9">
        <f>VLOOKUP(_xlfn.CONCAT(November_2024_Transportation_Dataset[[#This Row],[Origin]],November_2024_Transportation_Dataset[[#This Row],[Destination]]),Distances!A:J,10,FALSE)</f>
        <v>5780.6308647644664</v>
      </c>
      <c r="L190" t="str">
        <f>IF(November_2024_Transportation_Dataset[[#This Row],[Delivery_Date]]-November_2024_Transportation_Dataset[[#This Row],[Expected_Delivery_Date]]&gt;0,"Delayed", "On-Time")</f>
        <v>On-Time</v>
      </c>
      <c r="M190" t="str">
        <f>IF(November_2024_Transportation_Dataset[[#This Row],[Transportation_Days]]&gt;=6,"Ocean","Air")</f>
        <v>Ocean</v>
      </c>
      <c r="N190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190" s="9">
        <f>November_2024_Transportation_Dataset[[#This Row],[Weight_kg]]*_xlfn.NUMBERVALUE(VLOOKUP(November_2024_Transportation_Dataset[[#This Row],[Transportation_Mode]],'Transportation cost'!A:C,3,FALSE),".")</f>
        <v>12.3</v>
      </c>
      <c r="P190" s="9">
        <f>November_2024_Transportation_Dataset[[#This Row],[Fixed_Cost_GBP]]+November_2024_Transportation_Dataset[[#This Row],[Variable_Cost_GBP]]</f>
        <v>2035.520802667563</v>
      </c>
    </row>
    <row r="191" spans="1:16" x14ac:dyDescent="0.4">
      <c r="A191" t="s">
        <v>199</v>
      </c>
      <c r="B191" t="s">
        <v>574</v>
      </c>
      <c r="C191" s="1">
        <v>45614</v>
      </c>
      <c r="D191" s="1">
        <v>45614</v>
      </c>
      <c r="E191" s="1">
        <v>45620</v>
      </c>
      <c r="F191" s="1">
        <v>45620</v>
      </c>
      <c r="G191" s="13">
        <f>November_2024_Transportation_Dataset[[#This Row],[Delivery_Date]]-November_2024_Transportation_Dataset[[#This Row],[Dispatch_Date]]</f>
        <v>6</v>
      </c>
      <c r="H191" t="s">
        <v>525</v>
      </c>
      <c r="I191" t="s">
        <v>545</v>
      </c>
      <c r="J191" s="9">
        <v>246</v>
      </c>
      <c r="K191" s="9">
        <f>VLOOKUP(_xlfn.CONCAT(November_2024_Transportation_Dataset[[#This Row],[Origin]],November_2024_Transportation_Dataset[[#This Row],[Destination]]),Distances!A:J,10,FALSE)</f>
        <v>12965.65564679813</v>
      </c>
      <c r="L191" t="str">
        <f>IF(November_2024_Transportation_Dataset[[#This Row],[Delivery_Date]]-November_2024_Transportation_Dataset[[#This Row],[Expected_Delivery_Date]]&gt;0,"Delayed", "On-Time")</f>
        <v>On-Time</v>
      </c>
      <c r="M191" t="str">
        <f>IF(November_2024_Transportation_Dataset[[#This Row],[Transportation_Days]]&gt;=6,"Ocean","Air")</f>
        <v>Ocean</v>
      </c>
      <c r="N191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191" s="9">
        <f>November_2024_Transportation_Dataset[[#This Row],[Weight_kg]]*_xlfn.NUMBERVALUE(VLOOKUP(November_2024_Transportation_Dataset[[#This Row],[Transportation_Mode]],'Transportation cost'!A:C,3,FALSE),".")</f>
        <v>12.3</v>
      </c>
      <c r="P191" s="9">
        <f>November_2024_Transportation_Dataset[[#This Row],[Fixed_Cost_GBP]]+November_2024_Transportation_Dataset[[#This Row],[Variable_Cost_GBP]]</f>
        <v>4550.2794763793454</v>
      </c>
    </row>
    <row r="192" spans="1:16" x14ac:dyDescent="0.4">
      <c r="A192" t="s">
        <v>200</v>
      </c>
      <c r="B192" t="s">
        <v>573</v>
      </c>
      <c r="C192" s="1">
        <v>45614</v>
      </c>
      <c r="D192" s="1">
        <v>45614</v>
      </c>
      <c r="E192" s="1">
        <v>45620</v>
      </c>
      <c r="F192" s="1">
        <v>45620</v>
      </c>
      <c r="G192" s="13">
        <f>November_2024_Transportation_Dataset[[#This Row],[Delivery_Date]]-November_2024_Transportation_Dataset[[#This Row],[Dispatch_Date]]</f>
        <v>6</v>
      </c>
      <c r="H192" t="s">
        <v>529</v>
      </c>
      <c r="I192" t="s">
        <v>549</v>
      </c>
      <c r="J192" s="9">
        <v>1429</v>
      </c>
      <c r="K192" s="9">
        <f>VLOOKUP(_xlfn.CONCAT(November_2024_Transportation_Dataset[[#This Row],[Origin]],November_2024_Transportation_Dataset[[#This Row],[Destination]]),Distances!A:J,10,FALSE)</f>
        <v>9118.7982664997817</v>
      </c>
      <c r="L192" t="str">
        <f>IF(November_2024_Transportation_Dataset[[#This Row],[Delivery_Date]]-November_2024_Transportation_Dataset[[#This Row],[Expected_Delivery_Date]]&gt;0,"Delayed", "On-Time")</f>
        <v>On-Time</v>
      </c>
      <c r="M192" t="str">
        <f>IF(November_2024_Transportation_Dataset[[#This Row],[Transportation_Days]]&gt;5,"Ocean","Air")</f>
        <v>Ocean</v>
      </c>
      <c r="N192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192" s="9">
        <f>November_2024_Transportation_Dataset[[#This Row],[Weight_kg]]*_xlfn.NUMBERVALUE(VLOOKUP(November_2024_Transportation_Dataset[[#This Row],[Transportation_Mode]],'Transportation cost'!A:C,3,FALSE),".")</f>
        <v>71.45</v>
      </c>
      <c r="P192" s="9">
        <f>November_2024_Transportation_Dataset[[#This Row],[Fixed_Cost_GBP]]+November_2024_Transportation_Dataset[[#This Row],[Variable_Cost_GBP]]</f>
        <v>3263.0293932749232</v>
      </c>
    </row>
    <row r="193" spans="1:16" x14ac:dyDescent="0.4">
      <c r="A193" t="s">
        <v>201</v>
      </c>
      <c r="B193" t="s">
        <v>575</v>
      </c>
      <c r="C193" s="1">
        <v>45597</v>
      </c>
      <c r="D193" s="1">
        <v>45615</v>
      </c>
      <c r="E193" s="1">
        <v>45615</v>
      </c>
      <c r="F193" s="1">
        <v>45615</v>
      </c>
      <c r="G193" s="13">
        <f>November_2024_Transportation_Dataset[[#This Row],[Delivery_Date]]-November_2024_Transportation_Dataset[[#This Row],[Dispatch_Date]]</f>
        <v>0</v>
      </c>
      <c r="H193" t="s">
        <v>533</v>
      </c>
      <c r="I193" t="s">
        <v>537</v>
      </c>
      <c r="J193" s="9">
        <v>1201</v>
      </c>
      <c r="K193" s="9">
        <f>VLOOKUP(_xlfn.CONCAT(November_2024_Transportation_Dataset[[#This Row],[Origin]],November_2024_Transportation_Dataset[[#This Row],[Destination]]),Distances!A:J,10,FALSE)</f>
        <v>1315.887531545199</v>
      </c>
      <c r="L193" t="str">
        <f>IF(November_2024_Transportation_Dataset[[#This Row],[Delivery_Date]]-November_2024_Transportation_Dataset[[#This Row],[Expected_Delivery_Date]]&gt;0,"Delayed", "On-Time")</f>
        <v>On-Time</v>
      </c>
      <c r="M193" t="str">
        <f>IF(November_2024_Transportation_Dataset[[#This Row],[Transportation_Days]]&gt;5,"Road","Air")</f>
        <v>Air</v>
      </c>
      <c r="N193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193" s="9">
        <f>November_2024_Transportation_Dataset[[#This Row],[Weight_kg]]*_xlfn.NUMBERVALUE(VLOOKUP(November_2024_Transportation_Dataset[[#This Row],[Transportation_Mode]],'Transportation cost'!A:C,3,FALSE),".")</f>
        <v>360.3</v>
      </c>
      <c r="P193" s="9">
        <f>November_2024_Transportation_Dataset[[#This Row],[Fixed_Cost_GBP]]+November_2024_Transportation_Dataset[[#This Row],[Variable_Cost_GBP]]</f>
        <v>1347.2156486588992</v>
      </c>
    </row>
    <row r="194" spans="1:16" x14ac:dyDescent="0.4">
      <c r="A194" t="s">
        <v>202</v>
      </c>
      <c r="B194" t="s">
        <v>573</v>
      </c>
      <c r="C194" s="1">
        <v>45599</v>
      </c>
      <c r="D194" s="1">
        <v>45615</v>
      </c>
      <c r="E194" s="1">
        <v>45617</v>
      </c>
      <c r="F194" s="1">
        <v>45622</v>
      </c>
      <c r="G194" s="13">
        <f>November_2024_Transportation_Dataset[[#This Row],[Delivery_Date]]-November_2024_Transportation_Dataset[[#This Row],[Dispatch_Date]]</f>
        <v>7</v>
      </c>
      <c r="H194" t="s">
        <v>529</v>
      </c>
      <c r="I194" t="s">
        <v>549</v>
      </c>
      <c r="J194" s="9">
        <v>1429</v>
      </c>
      <c r="K194" s="9">
        <f>VLOOKUP(_xlfn.CONCAT(November_2024_Transportation_Dataset[[#This Row],[Origin]],November_2024_Transportation_Dataset[[#This Row],[Destination]]),Distances!A:J,10,FALSE)</f>
        <v>9118.7982664997817</v>
      </c>
      <c r="L194" t="str">
        <f>IF(November_2024_Transportation_Dataset[[#This Row],[Delivery_Date]]-November_2024_Transportation_Dataset[[#This Row],[Expected_Delivery_Date]]&gt;0,"Delayed", "On-Time")</f>
        <v>Delayed</v>
      </c>
      <c r="M194" t="str">
        <f>IF(November_2024_Transportation_Dataset[[#This Row],[Transportation_Days]]&gt;5,"Ocean","Air")</f>
        <v>Ocean</v>
      </c>
      <c r="N194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194" s="9">
        <f>November_2024_Transportation_Dataset[[#This Row],[Weight_kg]]*_xlfn.NUMBERVALUE(VLOOKUP(November_2024_Transportation_Dataset[[#This Row],[Transportation_Mode]],'Transportation cost'!A:C,3,FALSE),".")</f>
        <v>71.45</v>
      </c>
      <c r="P194" s="9">
        <f>November_2024_Transportation_Dataset[[#This Row],[Fixed_Cost_GBP]]+November_2024_Transportation_Dataset[[#This Row],[Variable_Cost_GBP]]</f>
        <v>3263.0293932749232</v>
      </c>
    </row>
    <row r="195" spans="1:16" x14ac:dyDescent="0.4">
      <c r="A195" t="s">
        <v>203</v>
      </c>
      <c r="B195" t="s">
        <v>574</v>
      </c>
      <c r="C195" s="1">
        <v>45601</v>
      </c>
      <c r="D195" s="1">
        <v>45615</v>
      </c>
      <c r="E195" s="1">
        <v>45615</v>
      </c>
      <c r="F195" s="1">
        <v>45615</v>
      </c>
      <c r="G195" s="13">
        <f>November_2024_Transportation_Dataset[[#This Row],[Delivery_Date]]-November_2024_Transportation_Dataset[[#This Row],[Dispatch_Date]]</f>
        <v>0</v>
      </c>
      <c r="H195" t="s">
        <v>525</v>
      </c>
      <c r="I195" t="s">
        <v>537</v>
      </c>
      <c r="J195" s="9">
        <v>246</v>
      </c>
      <c r="K195" s="9">
        <f>VLOOKUP(_xlfn.CONCAT(November_2024_Transportation_Dataset[[#This Row],[Origin]],November_2024_Transportation_Dataset[[#This Row],[Destination]]),Distances!A:J,10,FALSE)</f>
        <v>6331.2201516655377</v>
      </c>
      <c r="L195" t="str">
        <f>IF(November_2024_Transportation_Dataset[[#This Row],[Delivery_Date]]-November_2024_Transportation_Dataset[[#This Row],[Expected_Delivery_Date]]&gt;0,"Delayed", "On-Time")</f>
        <v>On-Time</v>
      </c>
      <c r="M195" t="str">
        <f>IF(November_2024_Transportation_Dataset[[#This Row],[Transportation_Days]]&gt;=6,"Ocean","Air")</f>
        <v>Air</v>
      </c>
      <c r="N195" s="9">
        <f>November_2024_Transportation_Dataset[[#This Row],[Distance_km]]*_xlfn.NUMBERVALUE(VLOOKUP(November_2024_Transportation_Dataset[[#This Row],[Transportation_Mode]],'Transportation cost'!A:B,2,FALSE),".")</f>
        <v>4748.4151137491535</v>
      </c>
      <c r="O195" s="9">
        <f>November_2024_Transportation_Dataset[[#This Row],[Weight_kg]]*_xlfn.NUMBERVALUE(VLOOKUP(November_2024_Transportation_Dataset[[#This Row],[Transportation_Mode]],'Transportation cost'!A:C,3,FALSE),".")</f>
        <v>73.8</v>
      </c>
      <c r="P195" s="9">
        <f>November_2024_Transportation_Dataset[[#This Row],[Fixed_Cost_GBP]]+November_2024_Transportation_Dataset[[#This Row],[Variable_Cost_GBP]]</f>
        <v>4822.2151137491537</v>
      </c>
    </row>
    <row r="196" spans="1:16" x14ac:dyDescent="0.4">
      <c r="A196" t="s">
        <v>204</v>
      </c>
      <c r="B196" t="s">
        <v>575</v>
      </c>
      <c r="C196" s="1">
        <v>45601</v>
      </c>
      <c r="D196" s="1">
        <v>45615</v>
      </c>
      <c r="E196" s="1">
        <v>45621</v>
      </c>
      <c r="F196" s="1">
        <v>45621</v>
      </c>
      <c r="G196" s="13">
        <f>November_2024_Transportation_Dataset[[#This Row],[Delivery_Date]]-November_2024_Transportation_Dataset[[#This Row],[Dispatch_Date]]</f>
        <v>6</v>
      </c>
      <c r="H196" t="s">
        <v>533</v>
      </c>
      <c r="I196" t="s">
        <v>541</v>
      </c>
      <c r="J196" s="9">
        <v>1201</v>
      </c>
      <c r="K196" s="9">
        <f>VLOOKUP(_xlfn.CONCAT(November_2024_Transportation_Dataset[[#This Row],[Origin]],November_2024_Transportation_Dataset[[#This Row],[Destination]]),Distances!A:J,10,FALSE)</f>
        <v>1038.2726851818879</v>
      </c>
      <c r="L196" t="str">
        <f>IF(November_2024_Transportation_Dataset[[#This Row],[Delivery_Date]]-November_2024_Transportation_Dataset[[#This Row],[Expected_Delivery_Date]]&gt;0,"Delayed", "On-Time")</f>
        <v>On-Time</v>
      </c>
      <c r="M196" t="str">
        <f>IF(November_2024_Transportation_Dataset[[#This Row],[Transportation_Days]]&gt;5,"Road","Air")</f>
        <v>Road</v>
      </c>
      <c r="N196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196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196" s="9">
        <f>November_2024_Transportation_Dataset[[#This Row],[Fixed_Cost_GBP]]+November_2024_Transportation_Dataset[[#This Row],[Variable_Cost_GBP]]</f>
        <v>639.23634259094399</v>
      </c>
    </row>
    <row r="197" spans="1:16" x14ac:dyDescent="0.4">
      <c r="A197" t="s">
        <v>205</v>
      </c>
      <c r="B197" t="s">
        <v>573</v>
      </c>
      <c r="C197" s="1">
        <v>45603</v>
      </c>
      <c r="D197" s="1">
        <v>45615</v>
      </c>
      <c r="E197" s="1">
        <v>45621</v>
      </c>
      <c r="F197" s="1">
        <v>45621</v>
      </c>
      <c r="G197" s="13">
        <f>November_2024_Transportation_Dataset[[#This Row],[Delivery_Date]]-November_2024_Transportation_Dataset[[#This Row],[Dispatch_Date]]</f>
        <v>6</v>
      </c>
      <c r="H197" t="s">
        <v>529</v>
      </c>
      <c r="I197" t="s">
        <v>545</v>
      </c>
      <c r="J197" s="9">
        <v>1429</v>
      </c>
      <c r="K197" s="9">
        <f>VLOOKUP(_xlfn.CONCAT(November_2024_Transportation_Dataset[[#This Row],[Origin]],November_2024_Transportation_Dataset[[#This Row],[Destination]]),Distances!A:J,10,FALSE)</f>
        <v>7308.8717301846928</v>
      </c>
      <c r="L197" t="str">
        <f>IF(November_2024_Transportation_Dataset[[#This Row],[Delivery_Date]]-November_2024_Transportation_Dataset[[#This Row],[Expected_Delivery_Date]]&gt;0,"Delayed", "On-Time")</f>
        <v>On-Time</v>
      </c>
      <c r="M197" t="str">
        <f>IF(November_2024_Transportation_Dataset[[#This Row],[Transportation_Days]]&gt;5,"Ocean","Air")</f>
        <v>Ocean</v>
      </c>
      <c r="N197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197" s="9">
        <f>November_2024_Transportation_Dataset[[#This Row],[Weight_kg]]*_xlfn.NUMBERVALUE(VLOOKUP(November_2024_Transportation_Dataset[[#This Row],[Transportation_Mode]],'Transportation cost'!A:C,3,FALSE),".")</f>
        <v>71.45</v>
      </c>
      <c r="P197" s="9">
        <f>November_2024_Transportation_Dataset[[#This Row],[Fixed_Cost_GBP]]+November_2024_Transportation_Dataset[[#This Row],[Variable_Cost_GBP]]</f>
        <v>2629.555105564642</v>
      </c>
    </row>
    <row r="198" spans="1:16" x14ac:dyDescent="0.4">
      <c r="A198" t="s">
        <v>206</v>
      </c>
      <c r="B198" t="s">
        <v>575</v>
      </c>
      <c r="C198" s="1">
        <v>45606</v>
      </c>
      <c r="D198" s="1">
        <v>45615</v>
      </c>
      <c r="E198" s="1">
        <v>45619</v>
      </c>
      <c r="F198" s="1">
        <v>45619</v>
      </c>
      <c r="G198" s="13">
        <f>November_2024_Transportation_Dataset[[#This Row],[Delivery_Date]]-November_2024_Transportation_Dataset[[#This Row],[Dispatch_Date]]</f>
        <v>4</v>
      </c>
      <c r="H198" t="s">
        <v>533</v>
      </c>
      <c r="I198" t="s">
        <v>541</v>
      </c>
      <c r="J198" s="9">
        <v>1201</v>
      </c>
      <c r="K198" s="9">
        <f>VLOOKUP(_xlfn.CONCAT(November_2024_Transportation_Dataset[[#This Row],[Origin]],November_2024_Transportation_Dataset[[#This Row],[Destination]]),Distances!A:J,10,FALSE)</f>
        <v>1038.2726851818879</v>
      </c>
      <c r="L198" t="str">
        <f>IF(November_2024_Transportation_Dataset[[#This Row],[Delivery_Date]]-November_2024_Transportation_Dataset[[#This Row],[Expected_Delivery_Date]]&gt;0,"Delayed", "On-Time")</f>
        <v>On-Time</v>
      </c>
      <c r="M198" t="str">
        <f>IF(November_2024_Transportation_Dataset[[#This Row],[Transportation_Days]]&gt;5,"Road","Air")</f>
        <v>Air</v>
      </c>
      <c r="N198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198" s="9">
        <f>November_2024_Transportation_Dataset[[#This Row],[Weight_kg]]*_xlfn.NUMBERVALUE(VLOOKUP(November_2024_Transportation_Dataset[[#This Row],[Transportation_Mode]],'Transportation cost'!A:C,3,FALSE),".")</f>
        <v>360.3</v>
      </c>
      <c r="P198" s="9">
        <f>November_2024_Transportation_Dataset[[#This Row],[Fixed_Cost_GBP]]+November_2024_Transportation_Dataset[[#This Row],[Variable_Cost_GBP]]</f>
        <v>1139.0045138864159</v>
      </c>
    </row>
    <row r="199" spans="1:16" x14ac:dyDescent="0.4">
      <c r="A199" t="s">
        <v>207</v>
      </c>
      <c r="B199" t="s">
        <v>573</v>
      </c>
      <c r="C199" s="1">
        <v>45610</v>
      </c>
      <c r="D199" s="1">
        <v>45615</v>
      </c>
      <c r="E199" s="1">
        <v>45622</v>
      </c>
      <c r="F199" s="1">
        <v>45622</v>
      </c>
      <c r="G199" s="13">
        <f>November_2024_Transportation_Dataset[[#This Row],[Delivery_Date]]-November_2024_Transportation_Dataset[[#This Row],[Dispatch_Date]]</f>
        <v>7</v>
      </c>
      <c r="H199" t="s">
        <v>529</v>
      </c>
      <c r="I199" t="s">
        <v>541</v>
      </c>
      <c r="J199" s="9">
        <v>1429</v>
      </c>
      <c r="K199" s="9">
        <f>VLOOKUP(_xlfn.CONCAT(November_2024_Transportation_Dataset[[#This Row],[Origin]],November_2024_Transportation_Dataset[[#This Row],[Destination]]),Distances!A:J,10,FALSE)</f>
        <v>953.41422508391327</v>
      </c>
      <c r="L199" t="str">
        <f>IF(November_2024_Transportation_Dataset[[#This Row],[Delivery_Date]]-November_2024_Transportation_Dataset[[#This Row],[Expected_Delivery_Date]]&gt;0,"Delayed", "On-Time")</f>
        <v>On-Time</v>
      </c>
      <c r="M199" t="str">
        <f>IF(November_2024_Transportation_Dataset[[#This Row],[Transportation_Days]]&gt;5,"Road","Air")</f>
        <v>Road</v>
      </c>
      <c r="N199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199" s="9">
        <f>November_2024_Transportation_Dataset[[#This Row],[Weight_kg]]*_xlfn.NUMBERVALUE(VLOOKUP(November_2024_Transportation_Dataset[[#This Row],[Transportation_Mode]],'Transportation cost'!A:C,3,FALSE),".")</f>
        <v>142.9</v>
      </c>
      <c r="P199" s="9">
        <f>November_2024_Transportation_Dataset[[#This Row],[Fixed_Cost_GBP]]+November_2024_Transportation_Dataset[[#This Row],[Variable_Cost_GBP]]</f>
        <v>619.60711254195667</v>
      </c>
    </row>
    <row r="200" spans="1:16" x14ac:dyDescent="0.4">
      <c r="A200" t="s">
        <v>208</v>
      </c>
      <c r="B200" t="s">
        <v>575</v>
      </c>
      <c r="C200" s="1">
        <v>45611</v>
      </c>
      <c r="D200" s="1">
        <v>45615</v>
      </c>
      <c r="E200" s="1">
        <v>45621</v>
      </c>
      <c r="F200" s="1">
        <v>45621</v>
      </c>
      <c r="G200" s="13">
        <f>November_2024_Transportation_Dataset[[#This Row],[Delivery_Date]]-November_2024_Transportation_Dataset[[#This Row],[Dispatch_Date]]</f>
        <v>6</v>
      </c>
      <c r="H200" t="s">
        <v>533</v>
      </c>
      <c r="I200" t="s">
        <v>537</v>
      </c>
      <c r="J200" s="9">
        <v>1201</v>
      </c>
      <c r="K200" s="9">
        <f>VLOOKUP(_xlfn.CONCAT(November_2024_Transportation_Dataset[[#This Row],[Origin]],November_2024_Transportation_Dataset[[#This Row],[Destination]]),Distances!A:J,10,FALSE)</f>
        <v>1315.887531545199</v>
      </c>
      <c r="L200" t="str">
        <f>IF(November_2024_Transportation_Dataset[[#This Row],[Delivery_Date]]-November_2024_Transportation_Dataset[[#This Row],[Expected_Delivery_Date]]&gt;0,"Delayed", "On-Time")</f>
        <v>On-Time</v>
      </c>
      <c r="M200" t="str">
        <f>IF(November_2024_Transportation_Dataset[[#This Row],[Transportation_Days]]&gt;5,"Road","Air")</f>
        <v>Road</v>
      </c>
      <c r="N200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200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200" s="9">
        <f>November_2024_Transportation_Dataset[[#This Row],[Fixed_Cost_GBP]]+November_2024_Transportation_Dataset[[#This Row],[Variable_Cost_GBP]]</f>
        <v>778.0437657725995</v>
      </c>
    </row>
    <row r="201" spans="1:16" x14ac:dyDescent="0.4">
      <c r="A201" t="s">
        <v>209</v>
      </c>
      <c r="B201" t="s">
        <v>572</v>
      </c>
      <c r="C201" s="1">
        <v>45614</v>
      </c>
      <c r="D201" s="1">
        <v>45615</v>
      </c>
      <c r="E201" s="1">
        <v>45621</v>
      </c>
      <c r="F201" s="1">
        <v>45621</v>
      </c>
      <c r="G201" s="13">
        <f>November_2024_Transportation_Dataset[[#This Row],[Delivery_Date]]-November_2024_Transportation_Dataset[[#This Row],[Dispatch_Date]]</f>
        <v>6</v>
      </c>
      <c r="H201" t="s">
        <v>521</v>
      </c>
      <c r="I201" t="s">
        <v>541</v>
      </c>
      <c r="J201" s="9">
        <v>761</v>
      </c>
      <c r="K201" s="9">
        <f>VLOOKUP(_xlfn.CONCAT(November_2024_Transportation_Dataset[[#This Row],[Origin]],November_2024_Transportation_Dataset[[#This Row],[Destination]]),Distances!A:J,10,FALSE)</f>
        <v>7958.3164062654878</v>
      </c>
      <c r="L201" t="str">
        <f>IF(November_2024_Transportation_Dataset[[#This Row],[Delivery_Date]]-November_2024_Transportation_Dataset[[#This Row],[Expected_Delivery_Date]]&gt;0,"Delayed", "On-Time")</f>
        <v>On-Time</v>
      </c>
      <c r="M201" t="str">
        <f>IF(November_2024_Transportation_Dataset[[#This Row],[Transportation_Days]]&gt;3,"Ocean","Air")</f>
        <v>Ocean</v>
      </c>
      <c r="N201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201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01" s="9">
        <f>November_2024_Transportation_Dataset[[#This Row],[Fixed_Cost_GBP]]+November_2024_Transportation_Dataset[[#This Row],[Variable_Cost_GBP]]</f>
        <v>2823.4607421929209</v>
      </c>
    </row>
    <row r="202" spans="1:16" x14ac:dyDescent="0.4">
      <c r="A202" t="s">
        <v>210</v>
      </c>
      <c r="B202" t="s">
        <v>572</v>
      </c>
      <c r="C202" s="1">
        <v>45614</v>
      </c>
      <c r="D202" s="1">
        <v>45615</v>
      </c>
      <c r="E202" s="1">
        <v>45621</v>
      </c>
      <c r="F202" s="1">
        <v>45621</v>
      </c>
      <c r="G202" s="13">
        <f>November_2024_Transportation_Dataset[[#This Row],[Delivery_Date]]-November_2024_Transportation_Dataset[[#This Row],[Dispatch_Date]]</f>
        <v>6</v>
      </c>
      <c r="H202" t="s">
        <v>521</v>
      </c>
      <c r="I202" t="s">
        <v>549</v>
      </c>
      <c r="J202" s="9">
        <v>761</v>
      </c>
      <c r="K202" s="9">
        <f>VLOOKUP(_xlfn.CONCAT(November_2024_Transportation_Dataset[[#This Row],[Origin]],November_2024_Transportation_Dataset[[#This Row],[Destination]]),Distances!A:J,10,FALSE)</f>
        <v>1924.4592383854399</v>
      </c>
      <c r="L202" t="str">
        <f>IF(November_2024_Transportation_Dataset[[#This Row],[Delivery_Date]]-November_2024_Transportation_Dataset[[#This Row],[Expected_Delivery_Date]]&gt;0,"Delayed", "On-Time")</f>
        <v>On-Time</v>
      </c>
      <c r="M202" t="str">
        <f>IF(November_2024_Transportation_Dataset[[#This Row],[Transportation_Days]]&gt;15,"Ocean", IF(November_2024_Transportation_Dataset[[#This Row],[Transportation_Days]]&gt;5,"Road","Air"))</f>
        <v>Road</v>
      </c>
      <c r="N202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202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202" s="9">
        <f>November_2024_Transportation_Dataset[[#This Row],[Fixed_Cost_GBP]]+November_2024_Transportation_Dataset[[#This Row],[Variable_Cost_GBP]]</f>
        <v>1038.32961919272</v>
      </c>
    </row>
    <row r="203" spans="1:16" x14ac:dyDescent="0.4">
      <c r="A203" t="s">
        <v>211</v>
      </c>
      <c r="B203" t="s">
        <v>572</v>
      </c>
      <c r="C203" s="1">
        <v>45615</v>
      </c>
      <c r="D203" s="1">
        <v>45615</v>
      </c>
      <c r="E203" s="1">
        <v>45626</v>
      </c>
      <c r="F203" s="1">
        <v>45626</v>
      </c>
      <c r="G203" s="13">
        <f>November_2024_Transportation_Dataset[[#This Row],[Delivery_Date]]-November_2024_Transportation_Dataset[[#This Row],[Dispatch_Date]]</f>
        <v>11</v>
      </c>
      <c r="H203" t="s">
        <v>521</v>
      </c>
      <c r="I203" t="s">
        <v>541</v>
      </c>
      <c r="J203" s="9">
        <v>761</v>
      </c>
      <c r="K203" s="9">
        <f>VLOOKUP(_xlfn.CONCAT(November_2024_Transportation_Dataset[[#This Row],[Origin]],November_2024_Transportation_Dataset[[#This Row],[Destination]]),Distances!A:J,10,FALSE)</f>
        <v>7958.3164062654878</v>
      </c>
      <c r="L203" t="str">
        <f>IF(November_2024_Transportation_Dataset[[#This Row],[Delivery_Date]]-November_2024_Transportation_Dataset[[#This Row],[Expected_Delivery_Date]]&gt;0,"Delayed", "On-Time")</f>
        <v>On-Time</v>
      </c>
      <c r="M203" t="str">
        <f>IF(November_2024_Transportation_Dataset[[#This Row],[Transportation_Days]]&gt;3,"Ocean","Air")</f>
        <v>Ocean</v>
      </c>
      <c r="N203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203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03" s="9">
        <f>November_2024_Transportation_Dataset[[#This Row],[Fixed_Cost_GBP]]+November_2024_Transportation_Dataset[[#This Row],[Variable_Cost_GBP]]</f>
        <v>2823.4607421929209</v>
      </c>
    </row>
    <row r="204" spans="1:16" x14ac:dyDescent="0.4">
      <c r="A204" t="s">
        <v>212</v>
      </c>
      <c r="B204" t="s">
        <v>575</v>
      </c>
      <c r="C204" s="1">
        <v>45615</v>
      </c>
      <c r="D204" s="1">
        <v>45615</v>
      </c>
      <c r="E204" s="1">
        <v>45624</v>
      </c>
      <c r="F204" s="1">
        <v>45624</v>
      </c>
      <c r="G204" s="13">
        <f>November_2024_Transportation_Dataset[[#This Row],[Delivery_Date]]-November_2024_Transportation_Dataset[[#This Row],[Dispatch_Date]]</f>
        <v>9</v>
      </c>
      <c r="H204" t="s">
        <v>533</v>
      </c>
      <c r="I204" t="s">
        <v>549</v>
      </c>
      <c r="J204" s="9">
        <v>1201</v>
      </c>
      <c r="K204" s="9">
        <f>VLOOKUP(_xlfn.CONCAT(November_2024_Transportation_Dataset[[#This Row],[Origin]],November_2024_Transportation_Dataset[[#This Row],[Destination]]),Distances!A:J,10,FALSE)</f>
        <v>7781.5146826897226</v>
      </c>
      <c r="L204" t="str">
        <f>IF(November_2024_Transportation_Dataset[[#This Row],[Delivery_Date]]-November_2024_Transportation_Dataset[[#This Row],[Expected_Delivery_Date]]&gt;0,"Delayed", "On-Time")</f>
        <v>On-Time</v>
      </c>
      <c r="M204" t="str">
        <f>IF(November_2024_Transportation_Dataset[[#This Row],[Transportation_Days]]&gt;10,"Ocean", "Air")</f>
        <v>Air</v>
      </c>
      <c r="N204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204" s="9">
        <f>November_2024_Transportation_Dataset[[#This Row],[Weight_kg]]*_xlfn.NUMBERVALUE(VLOOKUP(November_2024_Transportation_Dataset[[#This Row],[Transportation_Mode]],'Transportation cost'!A:C,3,FALSE),".")</f>
        <v>360.3</v>
      </c>
      <c r="P204" s="9">
        <f>November_2024_Transportation_Dataset[[#This Row],[Fixed_Cost_GBP]]+November_2024_Transportation_Dataset[[#This Row],[Variable_Cost_GBP]]</f>
        <v>6196.4360120172923</v>
      </c>
    </row>
    <row r="205" spans="1:16" x14ac:dyDescent="0.4">
      <c r="A205" t="s">
        <v>213</v>
      </c>
      <c r="B205" t="s">
        <v>574</v>
      </c>
      <c r="C205" s="1">
        <v>45615</v>
      </c>
      <c r="D205" s="1">
        <v>45615</v>
      </c>
      <c r="E205" s="1">
        <v>45615</v>
      </c>
      <c r="F205" s="1">
        <v>45615</v>
      </c>
      <c r="G205" s="13">
        <f>November_2024_Transportation_Dataset[[#This Row],[Delivery_Date]]-November_2024_Transportation_Dataset[[#This Row],[Dispatch_Date]]</f>
        <v>0</v>
      </c>
      <c r="H205" t="s">
        <v>525</v>
      </c>
      <c r="I205" t="s">
        <v>549</v>
      </c>
      <c r="J205" s="9">
        <v>246</v>
      </c>
      <c r="K205" s="9">
        <f>VLOOKUP(_xlfn.CONCAT(November_2024_Transportation_Dataset[[#This Row],[Origin]],November_2024_Transportation_Dataset[[#This Row],[Destination]]),Distances!A:J,10,FALSE)</f>
        <v>5039.1195711771497</v>
      </c>
      <c r="L205" t="str">
        <f>IF(November_2024_Transportation_Dataset[[#This Row],[Delivery_Date]]-November_2024_Transportation_Dataset[[#This Row],[Expected_Delivery_Date]]&gt;0,"Delayed", "On-Time")</f>
        <v>On-Time</v>
      </c>
      <c r="M205" t="str">
        <f>IF(November_2024_Transportation_Dataset[[#This Row],[Transportation_Days]]&gt;4,"Ocean","Air")</f>
        <v>Air</v>
      </c>
      <c r="N205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205" s="9">
        <f>November_2024_Transportation_Dataset[[#This Row],[Weight_kg]]*_xlfn.NUMBERVALUE(VLOOKUP(November_2024_Transportation_Dataset[[#This Row],[Transportation_Mode]],'Transportation cost'!A:C,3,FALSE),".")</f>
        <v>73.8</v>
      </c>
      <c r="P205" s="9">
        <f>November_2024_Transportation_Dataset[[#This Row],[Fixed_Cost_GBP]]+November_2024_Transportation_Dataset[[#This Row],[Variable_Cost_GBP]]</f>
        <v>3853.1396783828623</v>
      </c>
    </row>
    <row r="206" spans="1:16" x14ac:dyDescent="0.4">
      <c r="A206" t="s">
        <v>214</v>
      </c>
      <c r="B206" t="s">
        <v>572</v>
      </c>
      <c r="C206" s="1">
        <v>45615</v>
      </c>
      <c r="D206" s="1">
        <v>45615</v>
      </c>
      <c r="E206" s="1">
        <v>45619</v>
      </c>
      <c r="F206" s="1">
        <v>45622</v>
      </c>
      <c r="G206" s="13">
        <f>November_2024_Transportation_Dataset[[#This Row],[Delivery_Date]]-November_2024_Transportation_Dataset[[#This Row],[Dispatch_Date]]</f>
        <v>7</v>
      </c>
      <c r="H206" t="s">
        <v>521</v>
      </c>
      <c r="I206" t="s">
        <v>545</v>
      </c>
      <c r="J206" s="9">
        <v>761</v>
      </c>
      <c r="K206" s="9">
        <f>VLOOKUP(_xlfn.CONCAT(November_2024_Transportation_Dataset[[#This Row],[Origin]],November_2024_Transportation_Dataset[[#This Row],[Destination]]),Distances!A:J,10,FALSE)</f>
        <v>12903.346211661379</v>
      </c>
      <c r="L206" t="str">
        <f>IF(November_2024_Transportation_Dataset[[#This Row],[Delivery_Date]]-November_2024_Transportation_Dataset[[#This Row],[Expected_Delivery_Date]]&gt;0,"Delayed", "On-Time")</f>
        <v>Delayed</v>
      </c>
      <c r="M206" t="str">
        <f>IF(November_2024_Transportation_Dataset[[#This Row],[Transportation_Days]]&gt;3,"Ocean","Air")</f>
        <v>Ocean</v>
      </c>
      <c r="N206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20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06" s="9">
        <f>November_2024_Transportation_Dataset[[#This Row],[Fixed_Cost_GBP]]+November_2024_Transportation_Dataset[[#This Row],[Variable_Cost_GBP]]</f>
        <v>4554.2211740814828</v>
      </c>
    </row>
    <row r="207" spans="1:16" x14ac:dyDescent="0.4">
      <c r="A207" t="s">
        <v>215</v>
      </c>
      <c r="B207" t="s">
        <v>575</v>
      </c>
      <c r="C207" s="1">
        <v>45615</v>
      </c>
      <c r="D207" s="1">
        <v>45615</v>
      </c>
      <c r="E207" s="1">
        <v>45622</v>
      </c>
      <c r="F207" s="1">
        <v>45622</v>
      </c>
      <c r="G207" s="13">
        <f>November_2024_Transportation_Dataset[[#This Row],[Delivery_Date]]-November_2024_Transportation_Dataset[[#This Row],[Dispatch_Date]]</f>
        <v>7</v>
      </c>
      <c r="H207" t="s">
        <v>533</v>
      </c>
      <c r="I207" t="s">
        <v>549</v>
      </c>
      <c r="J207" s="9">
        <v>1201</v>
      </c>
      <c r="K207" s="9">
        <f>VLOOKUP(_xlfn.CONCAT(November_2024_Transportation_Dataset[[#This Row],[Origin]],November_2024_Transportation_Dataset[[#This Row],[Destination]]),Distances!A:J,10,FALSE)</f>
        <v>7781.5146826897226</v>
      </c>
      <c r="L207" t="str">
        <f>IF(November_2024_Transportation_Dataset[[#This Row],[Delivery_Date]]-November_2024_Transportation_Dataset[[#This Row],[Expected_Delivery_Date]]&gt;0,"Delayed", "On-Time")</f>
        <v>On-Time</v>
      </c>
      <c r="M207" t="str">
        <f>IF(November_2024_Transportation_Dataset[[#This Row],[Transportation_Days]]&gt;10,"Ocean", "Air")</f>
        <v>Air</v>
      </c>
      <c r="N207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207" s="9">
        <f>November_2024_Transportation_Dataset[[#This Row],[Weight_kg]]*_xlfn.NUMBERVALUE(VLOOKUP(November_2024_Transportation_Dataset[[#This Row],[Transportation_Mode]],'Transportation cost'!A:C,3,FALSE),".")</f>
        <v>360.3</v>
      </c>
      <c r="P207" s="9">
        <f>November_2024_Transportation_Dataset[[#This Row],[Fixed_Cost_GBP]]+November_2024_Transportation_Dataset[[#This Row],[Variable_Cost_GBP]]</f>
        <v>6196.4360120172923</v>
      </c>
    </row>
    <row r="208" spans="1:16" x14ac:dyDescent="0.4">
      <c r="A208" t="s">
        <v>216</v>
      </c>
      <c r="B208" t="s">
        <v>574</v>
      </c>
      <c r="C208" s="1">
        <v>45600</v>
      </c>
      <c r="D208" s="1">
        <v>45602</v>
      </c>
      <c r="E208" s="1">
        <v>45608</v>
      </c>
      <c r="F208" s="1">
        <v>45612</v>
      </c>
      <c r="G208" s="13">
        <f>November_2024_Transportation_Dataset[[#This Row],[Delivery_Date]]-November_2024_Transportation_Dataset[[#This Row],[Dispatch_Date]]</f>
        <v>10</v>
      </c>
      <c r="H208" t="s">
        <v>525</v>
      </c>
      <c r="I208" t="s">
        <v>541</v>
      </c>
      <c r="J208" s="9">
        <v>246</v>
      </c>
      <c r="K208" s="9">
        <f>VLOOKUP(_xlfn.CONCAT(November_2024_Transportation_Dataset[[#This Row],[Origin]],November_2024_Transportation_Dataset[[#This Row],[Destination]]),Distances!A:J,10,FALSE)</f>
        <v>5780.6308647644664</v>
      </c>
      <c r="L208" t="str">
        <f>IF(November_2024_Transportation_Dataset[[#This Row],[Delivery_Date]]-November_2024_Transportation_Dataset[[#This Row],[Expected_Delivery_Date]]&gt;0,"Delayed", "On-Time")</f>
        <v>Delayed</v>
      </c>
      <c r="M208" t="str">
        <f>IF(November_2024_Transportation_Dataset[[#This Row],[Transportation_Days]]&gt;6,"Ocean","Air")</f>
        <v>Ocean</v>
      </c>
      <c r="N208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208" s="9">
        <f>November_2024_Transportation_Dataset[[#This Row],[Weight_kg]]*_xlfn.NUMBERVALUE(VLOOKUP(November_2024_Transportation_Dataset[[#This Row],[Transportation_Mode]],'Transportation cost'!A:C,3,FALSE),".")</f>
        <v>12.3</v>
      </c>
      <c r="P208" s="9">
        <f>November_2024_Transportation_Dataset[[#This Row],[Fixed_Cost_GBP]]+November_2024_Transportation_Dataset[[#This Row],[Variable_Cost_GBP]]</f>
        <v>2035.520802667563</v>
      </c>
    </row>
    <row r="209" spans="1:16" x14ac:dyDescent="0.4">
      <c r="A209" t="s">
        <v>217</v>
      </c>
      <c r="B209" t="s">
        <v>573</v>
      </c>
      <c r="C209" s="1">
        <v>45600</v>
      </c>
      <c r="D209" s="1">
        <v>45616</v>
      </c>
      <c r="E209" s="1">
        <v>45623</v>
      </c>
      <c r="F209" s="1">
        <v>45623</v>
      </c>
      <c r="G209" s="13">
        <f>November_2024_Transportation_Dataset[[#This Row],[Delivery_Date]]-November_2024_Transportation_Dataset[[#This Row],[Dispatch_Date]]</f>
        <v>7</v>
      </c>
      <c r="H209" t="s">
        <v>529</v>
      </c>
      <c r="I209" t="s">
        <v>545</v>
      </c>
      <c r="J209" s="9">
        <v>1429</v>
      </c>
      <c r="K209" s="9">
        <f>VLOOKUP(_xlfn.CONCAT(November_2024_Transportation_Dataset[[#This Row],[Origin]],November_2024_Transportation_Dataset[[#This Row],[Destination]]),Distances!A:J,10,FALSE)</f>
        <v>7308.8717301846928</v>
      </c>
      <c r="L209" t="str">
        <f>IF(November_2024_Transportation_Dataset[[#This Row],[Delivery_Date]]-November_2024_Transportation_Dataset[[#This Row],[Expected_Delivery_Date]]&gt;0,"Delayed", "On-Time")</f>
        <v>On-Time</v>
      </c>
      <c r="M209" t="str">
        <f>IF(November_2024_Transportation_Dataset[[#This Row],[Transportation_Days]]&gt;5,"Ocean","Air")</f>
        <v>Ocean</v>
      </c>
      <c r="N209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209" s="9">
        <f>November_2024_Transportation_Dataset[[#This Row],[Weight_kg]]*_xlfn.NUMBERVALUE(VLOOKUP(November_2024_Transportation_Dataset[[#This Row],[Transportation_Mode]],'Transportation cost'!A:C,3,FALSE),".")</f>
        <v>71.45</v>
      </c>
      <c r="P209" s="9">
        <f>November_2024_Transportation_Dataset[[#This Row],[Fixed_Cost_GBP]]+November_2024_Transportation_Dataset[[#This Row],[Variable_Cost_GBP]]</f>
        <v>2629.555105564642</v>
      </c>
    </row>
    <row r="210" spans="1:16" x14ac:dyDescent="0.4">
      <c r="A210" t="s">
        <v>218</v>
      </c>
      <c r="B210" t="s">
        <v>574</v>
      </c>
      <c r="C210" s="1">
        <v>45600</v>
      </c>
      <c r="D210" s="1">
        <v>45601</v>
      </c>
      <c r="E210" s="1">
        <v>45611</v>
      </c>
      <c r="F210" s="1">
        <v>45611</v>
      </c>
      <c r="G210" s="13">
        <f>November_2024_Transportation_Dataset[[#This Row],[Delivery_Date]]-November_2024_Transportation_Dataset[[#This Row],[Dispatch_Date]]</f>
        <v>10</v>
      </c>
      <c r="H210" t="s">
        <v>525</v>
      </c>
      <c r="I210" t="s">
        <v>541</v>
      </c>
      <c r="J210" s="9">
        <v>246</v>
      </c>
      <c r="K210" s="9">
        <f>VLOOKUP(_xlfn.CONCAT(November_2024_Transportation_Dataset[[#This Row],[Origin]],November_2024_Transportation_Dataset[[#This Row],[Destination]]),Distances!A:J,10,FALSE)</f>
        <v>5780.6308647644664</v>
      </c>
      <c r="L210" t="str">
        <f>IF(November_2024_Transportation_Dataset[[#This Row],[Delivery_Date]]-November_2024_Transportation_Dataset[[#This Row],[Expected_Delivery_Date]]&gt;0,"Delayed", "On-Time")</f>
        <v>On-Time</v>
      </c>
      <c r="M210" t="str">
        <f>IF(November_2024_Transportation_Dataset[[#This Row],[Transportation_Days]]&gt;=6,"Ocean","Air")</f>
        <v>Ocean</v>
      </c>
      <c r="N210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210" s="9">
        <f>November_2024_Transportation_Dataset[[#This Row],[Weight_kg]]*_xlfn.NUMBERVALUE(VLOOKUP(November_2024_Transportation_Dataset[[#This Row],[Transportation_Mode]],'Transportation cost'!A:C,3,FALSE),".")</f>
        <v>12.3</v>
      </c>
      <c r="P210" s="9">
        <f>November_2024_Transportation_Dataset[[#This Row],[Fixed_Cost_GBP]]+November_2024_Transportation_Dataset[[#This Row],[Variable_Cost_GBP]]</f>
        <v>2035.520802667563</v>
      </c>
    </row>
    <row r="211" spans="1:16" x14ac:dyDescent="0.4">
      <c r="A211" t="s">
        <v>219</v>
      </c>
      <c r="B211" t="s">
        <v>573</v>
      </c>
      <c r="C211" s="1">
        <v>45604</v>
      </c>
      <c r="D211" s="1">
        <v>45616</v>
      </c>
      <c r="E211" s="1">
        <v>45616</v>
      </c>
      <c r="F211" s="1">
        <v>45616</v>
      </c>
      <c r="G211" s="13">
        <f>November_2024_Transportation_Dataset[[#This Row],[Delivery_Date]]-November_2024_Transportation_Dataset[[#This Row],[Dispatch_Date]]</f>
        <v>0</v>
      </c>
      <c r="H211" t="s">
        <v>529</v>
      </c>
      <c r="I211" t="s">
        <v>545</v>
      </c>
      <c r="J211" s="9">
        <v>1429</v>
      </c>
      <c r="K211" s="9">
        <f>VLOOKUP(_xlfn.CONCAT(November_2024_Transportation_Dataset[[#This Row],[Origin]],November_2024_Transportation_Dataset[[#This Row],[Destination]]),Distances!A:J,10,FALSE)</f>
        <v>7308.8717301846928</v>
      </c>
      <c r="L211" t="str">
        <f>IF(November_2024_Transportation_Dataset[[#This Row],[Delivery_Date]]-November_2024_Transportation_Dataset[[#This Row],[Expected_Delivery_Date]]&gt;0,"Delayed", "On-Time")</f>
        <v>On-Time</v>
      </c>
      <c r="M211" t="str">
        <f>IF(November_2024_Transportation_Dataset[[#This Row],[Transportation_Days]]&gt;5,"Ocean","Air")</f>
        <v>Air</v>
      </c>
      <c r="N211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211" s="9">
        <f>November_2024_Transportation_Dataset[[#This Row],[Weight_kg]]*_xlfn.NUMBERVALUE(VLOOKUP(November_2024_Transportation_Dataset[[#This Row],[Transportation_Mode]],'Transportation cost'!A:C,3,FALSE),".")</f>
        <v>428.7</v>
      </c>
      <c r="P211" s="9">
        <f>November_2024_Transportation_Dataset[[#This Row],[Fixed_Cost_GBP]]+November_2024_Transportation_Dataset[[#This Row],[Variable_Cost_GBP]]</f>
        <v>5910.3537976385196</v>
      </c>
    </row>
    <row r="212" spans="1:16" x14ac:dyDescent="0.4">
      <c r="A212" t="s">
        <v>220</v>
      </c>
      <c r="B212" t="s">
        <v>574</v>
      </c>
      <c r="C212" s="1">
        <v>45605</v>
      </c>
      <c r="D212" s="1">
        <v>45606</v>
      </c>
      <c r="E212" s="1">
        <v>45611</v>
      </c>
      <c r="F212" s="1">
        <v>45611</v>
      </c>
      <c r="G212" s="13">
        <f>November_2024_Transportation_Dataset[[#This Row],[Delivery_Date]]-November_2024_Transportation_Dataset[[#This Row],[Dispatch_Date]]</f>
        <v>5</v>
      </c>
      <c r="H212" t="s">
        <v>525</v>
      </c>
      <c r="I212" t="s">
        <v>541</v>
      </c>
      <c r="J212" s="9">
        <v>246</v>
      </c>
      <c r="K212" s="9">
        <f>VLOOKUP(_xlfn.CONCAT(November_2024_Transportation_Dataset[[#This Row],[Origin]],November_2024_Transportation_Dataset[[#This Row],[Destination]]),Distances!A:J,10,FALSE)</f>
        <v>5780.6308647644664</v>
      </c>
      <c r="L212" t="str">
        <f>IF(November_2024_Transportation_Dataset[[#This Row],[Delivery_Date]]-November_2024_Transportation_Dataset[[#This Row],[Expected_Delivery_Date]]&gt;0,"Delayed", "On-Time")</f>
        <v>On-Time</v>
      </c>
      <c r="M212" t="str">
        <f>IF(November_2024_Transportation_Dataset[[#This Row],[Transportation_Days]]&gt;=6,"Ocean","Air")</f>
        <v>Air</v>
      </c>
      <c r="N212" s="9">
        <f>November_2024_Transportation_Dataset[[#This Row],[Distance_km]]*_xlfn.NUMBERVALUE(VLOOKUP(November_2024_Transportation_Dataset[[#This Row],[Transportation_Mode]],'Transportation cost'!A:B,2,FALSE),".")</f>
        <v>4335.47314857335</v>
      </c>
      <c r="O212" s="9">
        <f>November_2024_Transportation_Dataset[[#This Row],[Weight_kg]]*_xlfn.NUMBERVALUE(VLOOKUP(November_2024_Transportation_Dataset[[#This Row],[Transportation_Mode]],'Transportation cost'!A:C,3,FALSE),".")</f>
        <v>73.8</v>
      </c>
      <c r="P212" s="9">
        <f>November_2024_Transportation_Dataset[[#This Row],[Fixed_Cost_GBP]]+November_2024_Transportation_Dataset[[#This Row],[Variable_Cost_GBP]]</f>
        <v>4409.2731485733502</v>
      </c>
    </row>
    <row r="213" spans="1:16" x14ac:dyDescent="0.4">
      <c r="A213" t="s">
        <v>221</v>
      </c>
      <c r="B213" t="s">
        <v>572</v>
      </c>
      <c r="C213" s="1">
        <v>45606</v>
      </c>
      <c r="D213" s="1">
        <v>45616</v>
      </c>
      <c r="E213" s="1">
        <v>45616</v>
      </c>
      <c r="F213" s="1">
        <v>45616</v>
      </c>
      <c r="G213" s="13">
        <f>November_2024_Transportation_Dataset[[#This Row],[Delivery_Date]]-November_2024_Transportation_Dataset[[#This Row],[Dispatch_Date]]</f>
        <v>0</v>
      </c>
      <c r="H213" t="s">
        <v>521</v>
      </c>
      <c r="I213" t="s">
        <v>541</v>
      </c>
      <c r="J213" s="9">
        <v>761</v>
      </c>
      <c r="K213" s="9">
        <f>VLOOKUP(_xlfn.CONCAT(November_2024_Transportation_Dataset[[#This Row],[Origin]],November_2024_Transportation_Dataset[[#This Row],[Destination]]),Distances!A:J,10,FALSE)</f>
        <v>7958.3164062654878</v>
      </c>
      <c r="L213" t="str">
        <f>IF(November_2024_Transportation_Dataset[[#This Row],[Delivery_Date]]-November_2024_Transportation_Dataset[[#This Row],[Expected_Delivery_Date]]&gt;0,"Delayed", "On-Time")</f>
        <v>On-Time</v>
      </c>
      <c r="M213" t="str">
        <f>IF(November_2024_Transportation_Dataset[[#This Row],[Transportation_Days]]&gt;3,"Ocean","Air")</f>
        <v>Air</v>
      </c>
      <c r="N213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213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213" s="9">
        <f>November_2024_Transportation_Dataset[[#This Row],[Fixed_Cost_GBP]]+November_2024_Transportation_Dataset[[#This Row],[Variable_Cost_GBP]]</f>
        <v>6197.0373046991162</v>
      </c>
    </row>
    <row r="214" spans="1:16" x14ac:dyDescent="0.4">
      <c r="A214" t="s">
        <v>222</v>
      </c>
      <c r="B214" t="s">
        <v>572</v>
      </c>
      <c r="C214" s="1">
        <v>45609</v>
      </c>
      <c r="D214" s="1">
        <v>45616</v>
      </c>
      <c r="E214" s="1">
        <v>45616</v>
      </c>
      <c r="F214" s="1">
        <v>45616</v>
      </c>
      <c r="G214" s="13">
        <f>November_2024_Transportation_Dataset[[#This Row],[Delivery_Date]]-November_2024_Transportation_Dataset[[#This Row],[Dispatch_Date]]</f>
        <v>0</v>
      </c>
      <c r="H214" t="s">
        <v>521</v>
      </c>
      <c r="I214" t="s">
        <v>545</v>
      </c>
      <c r="J214" s="9">
        <v>761</v>
      </c>
      <c r="K214" s="9">
        <f>VLOOKUP(_xlfn.CONCAT(November_2024_Transportation_Dataset[[#This Row],[Origin]],November_2024_Transportation_Dataset[[#This Row],[Destination]]),Distances!A:J,10,FALSE)</f>
        <v>12903.346211661379</v>
      </c>
      <c r="L214" t="str">
        <f>IF(November_2024_Transportation_Dataset[[#This Row],[Delivery_Date]]-November_2024_Transportation_Dataset[[#This Row],[Expected_Delivery_Date]]&gt;0,"Delayed", "On-Time")</f>
        <v>On-Time</v>
      </c>
      <c r="M214" t="str">
        <f>IF(November_2024_Transportation_Dataset[[#This Row],[Transportation_Days]]&gt;3,"Ocean","Air")</f>
        <v>Air</v>
      </c>
      <c r="N214" s="9">
        <f>November_2024_Transportation_Dataset[[#This Row],[Distance_km]]*_xlfn.NUMBERVALUE(VLOOKUP(November_2024_Transportation_Dataset[[#This Row],[Transportation_Mode]],'Transportation cost'!A:B,2,FALSE),".")</f>
        <v>9677.5096587460339</v>
      </c>
      <c r="O214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214" s="9">
        <f>November_2024_Transportation_Dataset[[#This Row],[Fixed_Cost_GBP]]+November_2024_Transportation_Dataset[[#This Row],[Variable_Cost_GBP]]</f>
        <v>9905.8096587460332</v>
      </c>
    </row>
    <row r="215" spans="1:16" x14ac:dyDescent="0.4">
      <c r="A215" t="s">
        <v>223</v>
      </c>
      <c r="B215" t="s">
        <v>574</v>
      </c>
      <c r="C215" s="1">
        <v>45612</v>
      </c>
      <c r="D215" s="1">
        <v>45616</v>
      </c>
      <c r="E215" s="1">
        <v>45622</v>
      </c>
      <c r="F215" s="1">
        <v>45622</v>
      </c>
      <c r="G215" s="13">
        <f>November_2024_Transportation_Dataset[[#This Row],[Delivery_Date]]-November_2024_Transportation_Dataset[[#This Row],[Dispatch_Date]]</f>
        <v>6</v>
      </c>
      <c r="H215" t="s">
        <v>525</v>
      </c>
      <c r="I215" t="s">
        <v>545</v>
      </c>
      <c r="J215" s="9">
        <v>246</v>
      </c>
      <c r="K215" s="9">
        <f>VLOOKUP(_xlfn.CONCAT(November_2024_Transportation_Dataset[[#This Row],[Origin]],November_2024_Transportation_Dataset[[#This Row],[Destination]]),Distances!A:J,10,FALSE)</f>
        <v>12965.65564679813</v>
      </c>
      <c r="L215" t="str">
        <f>IF(November_2024_Transportation_Dataset[[#This Row],[Delivery_Date]]-November_2024_Transportation_Dataset[[#This Row],[Expected_Delivery_Date]]&gt;0,"Delayed", "On-Time")</f>
        <v>On-Time</v>
      </c>
      <c r="M215" t="str">
        <f>IF(November_2024_Transportation_Dataset[[#This Row],[Transportation_Days]]&gt;=6,"Ocean","Air")</f>
        <v>Ocean</v>
      </c>
      <c r="N215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215" s="9">
        <f>November_2024_Transportation_Dataset[[#This Row],[Weight_kg]]*_xlfn.NUMBERVALUE(VLOOKUP(November_2024_Transportation_Dataset[[#This Row],[Transportation_Mode]],'Transportation cost'!A:C,3,FALSE),".")</f>
        <v>12.3</v>
      </c>
      <c r="P215" s="9">
        <f>November_2024_Transportation_Dataset[[#This Row],[Fixed_Cost_GBP]]+November_2024_Transportation_Dataset[[#This Row],[Variable_Cost_GBP]]</f>
        <v>4550.2794763793454</v>
      </c>
    </row>
    <row r="216" spans="1:16" x14ac:dyDescent="0.4">
      <c r="A216" t="s">
        <v>224</v>
      </c>
      <c r="B216" t="s">
        <v>575</v>
      </c>
      <c r="C216" s="1">
        <v>45613</v>
      </c>
      <c r="D216" s="1">
        <v>45616</v>
      </c>
      <c r="E216" s="1">
        <v>45622</v>
      </c>
      <c r="F216" s="1">
        <v>45622</v>
      </c>
      <c r="G216" s="13">
        <f>November_2024_Transportation_Dataset[[#This Row],[Delivery_Date]]-November_2024_Transportation_Dataset[[#This Row],[Dispatch_Date]]</f>
        <v>6</v>
      </c>
      <c r="H216" t="s">
        <v>533</v>
      </c>
      <c r="I216" t="s">
        <v>545</v>
      </c>
      <c r="J216" s="9">
        <v>1201</v>
      </c>
      <c r="K216" s="9">
        <f>VLOOKUP(_xlfn.CONCAT(November_2024_Transportation_Dataset[[#This Row],[Origin]],November_2024_Transportation_Dataset[[#This Row],[Destination]]),Distances!A:J,10,FALSE)</f>
        <v>6899.7528713841984</v>
      </c>
      <c r="L216" t="str">
        <f>IF(November_2024_Transportation_Dataset[[#This Row],[Delivery_Date]]-November_2024_Transportation_Dataset[[#This Row],[Expected_Delivery_Date]]&gt;0,"Delayed", "On-Time")</f>
        <v>On-Time</v>
      </c>
      <c r="M216" t="str">
        <f>IF(November_2024_Transportation_Dataset[[#This Row],[Transportation_Days]]&gt;10,"Ocean", "Air")</f>
        <v>Air</v>
      </c>
      <c r="N216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216" s="9">
        <f>November_2024_Transportation_Dataset[[#This Row],[Weight_kg]]*_xlfn.NUMBERVALUE(VLOOKUP(November_2024_Transportation_Dataset[[#This Row],[Transportation_Mode]],'Transportation cost'!A:C,3,FALSE),".")</f>
        <v>360.3</v>
      </c>
      <c r="P216" s="9">
        <f>November_2024_Transportation_Dataset[[#This Row],[Fixed_Cost_GBP]]+November_2024_Transportation_Dataset[[#This Row],[Variable_Cost_GBP]]</f>
        <v>5535.1146535381495</v>
      </c>
    </row>
    <row r="217" spans="1:16" x14ac:dyDescent="0.4">
      <c r="A217" t="s">
        <v>225</v>
      </c>
      <c r="B217" t="s">
        <v>573</v>
      </c>
      <c r="C217" s="1">
        <v>45615</v>
      </c>
      <c r="D217" s="1">
        <v>45616</v>
      </c>
      <c r="E217" s="1">
        <v>45622</v>
      </c>
      <c r="F217" s="1">
        <v>45622</v>
      </c>
      <c r="G217" s="13">
        <f>November_2024_Transportation_Dataset[[#This Row],[Delivery_Date]]-November_2024_Transportation_Dataset[[#This Row],[Dispatch_Date]]</f>
        <v>6</v>
      </c>
      <c r="H217" t="s">
        <v>529</v>
      </c>
      <c r="I217" t="s">
        <v>549</v>
      </c>
      <c r="J217" s="9">
        <v>1429</v>
      </c>
      <c r="K217" s="9">
        <f>VLOOKUP(_xlfn.CONCAT(November_2024_Transportation_Dataset[[#This Row],[Origin]],November_2024_Transportation_Dataset[[#This Row],[Destination]]),Distances!A:J,10,FALSE)</f>
        <v>9118.7982664997817</v>
      </c>
      <c r="L217" t="str">
        <f>IF(November_2024_Transportation_Dataset[[#This Row],[Delivery_Date]]-November_2024_Transportation_Dataset[[#This Row],[Expected_Delivery_Date]]&gt;0,"Delayed", "On-Time")</f>
        <v>On-Time</v>
      </c>
      <c r="M217" t="str">
        <f>IF(November_2024_Transportation_Dataset[[#This Row],[Transportation_Days]]&gt;5,"Ocean","Air")</f>
        <v>Ocean</v>
      </c>
      <c r="N217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217" s="9">
        <f>November_2024_Transportation_Dataset[[#This Row],[Weight_kg]]*_xlfn.NUMBERVALUE(VLOOKUP(November_2024_Transportation_Dataset[[#This Row],[Transportation_Mode]],'Transportation cost'!A:C,3,FALSE),".")</f>
        <v>71.45</v>
      </c>
      <c r="P217" s="9">
        <f>November_2024_Transportation_Dataset[[#This Row],[Fixed_Cost_GBP]]+November_2024_Transportation_Dataset[[#This Row],[Variable_Cost_GBP]]</f>
        <v>3263.0293932749232</v>
      </c>
    </row>
    <row r="218" spans="1:16" x14ac:dyDescent="0.4">
      <c r="A218" t="s">
        <v>226</v>
      </c>
      <c r="B218" t="s">
        <v>573</v>
      </c>
      <c r="C218" s="1">
        <v>45616</v>
      </c>
      <c r="D218" s="1">
        <v>45616</v>
      </c>
      <c r="E218" s="1">
        <v>45622</v>
      </c>
      <c r="F218" s="1">
        <v>45622</v>
      </c>
      <c r="G218" s="13">
        <f>November_2024_Transportation_Dataset[[#This Row],[Delivery_Date]]-November_2024_Transportation_Dataset[[#This Row],[Dispatch_Date]]</f>
        <v>6</v>
      </c>
      <c r="H218" t="s">
        <v>529</v>
      </c>
      <c r="I218" t="s">
        <v>537</v>
      </c>
      <c r="J218" s="9">
        <v>1429</v>
      </c>
      <c r="K218" s="9">
        <f>VLOOKUP(_xlfn.CONCAT(November_2024_Transportation_Dataset[[#This Row],[Origin]],November_2024_Transportation_Dataset[[#This Row],[Destination]]),Distances!A:J,10,FALSE)</f>
        <v>348.53162391920529</v>
      </c>
      <c r="L218" t="str">
        <f>IF(November_2024_Transportation_Dataset[[#This Row],[Delivery_Date]]-November_2024_Transportation_Dataset[[#This Row],[Expected_Delivery_Date]]&gt;0,"Delayed", "On-Time")</f>
        <v>On-Time</v>
      </c>
      <c r="M218" t="str">
        <f>IF(November_2024_Transportation_Dataset[[#This Row],[Transportation_Days]]&gt;5,"Road","Air")</f>
        <v>Road</v>
      </c>
      <c r="N218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218" s="9">
        <f>November_2024_Transportation_Dataset[[#This Row],[Weight_kg]]*_xlfn.NUMBERVALUE(VLOOKUP(November_2024_Transportation_Dataset[[#This Row],[Transportation_Mode]],'Transportation cost'!A:C,3,FALSE),".")</f>
        <v>142.9</v>
      </c>
      <c r="P218" s="9">
        <f>November_2024_Transportation_Dataset[[#This Row],[Fixed_Cost_GBP]]+November_2024_Transportation_Dataset[[#This Row],[Variable_Cost_GBP]]</f>
        <v>317.16581195960265</v>
      </c>
    </row>
    <row r="219" spans="1:16" x14ac:dyDescent="0.4">
      <c r="A219" t="s">
        <v>227</v>
      </c>
      <c r="B219" t="s">
        <v>573</v>
      </c>
      <c r="C219" s="1">
        <v>45616</v>
      </c>
      <c r="D219" s="1">
        <v>45616</v>
      </c>
      <c r="E219" s="1">
        <v>45622</v>
      </c>
      <c r="F219" s="1">
        <v>45622</v>
      </c>
      <c r="G219" s="13">
        <f>November_2024_Transportation_Dataset[[#This Row],[Delivery_Date]]-November_2024_Transportation_Dataset[[#This Row],[Dispatch_Date]]</f>
        <v>6</v>
      </c>
      <c r="H219" t="s">
        <v>529</v>
      </c>
      <c r="I219" t="s">
        <v>541</v>
      </c>
      <c r="J219" s="9">
        <v>1429</v>
      </c>
      <c r="K219" s="9">
        <f>VLOOKUP(_xlfn.CONCAT(November_2024_Transportation_Dataset[[#This Row],[Origin]],November_2024_Transportation_Dataset[[#This Row],[Destination]]),Distances!A:J,10,FALSE)</f>
        <v>953.41422508391327</v>
      </c>
      <c r="L219" t="str">
        <f>IF(November_2024_Transportation_Dataset[[#This Row],[Delivery_Date]]-November_2024_Transportation_Dataset[[#This Row],[Expected_Delivery_Date]]&gt;0,"Delayed", "On-Time")</f>
        <v>On-Time</v>
      </c>
      <c r="M219" t="str">
        <f>IF(November_2024_Transportation_Dataset[[#This Row],[Transportation_Days]]&gt;5,"Road","Air")</f>
        <v>Road</v>
      </c>
      <c r="N219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219" s="9">
        <f>November_2024_Transportation_Dataset[[#This Row],[Weight_kg]]*_xlfn.NUMBERVALUE(VLOOKUP(November_2024_Transportation_Dataset[[#This Row],[Transportation_Mode]],'Transportation cost'!A:C,3,FALSE),".")</f>
        <v>142.9</v>
      </c>
      <c r="P219" s="9">
        <f>November_2024_Transportation_Dataset[[#This Row],[Fixed_Cost_GBP]]+November_2024_Transportation_Dataset[[#This Row],[Variable_Cost_GBP]]</f>
        <v>619.60711254195667</v>
      </c>
    </row>
    <row r="220" spans="1:16" x14ac:dyDescent="0.4">
      <c r="A220" t="s">
        <v>228</v>
      </c>
      <c r="B220" t="s">
        <v>572</v>
      </c>
      <c r="C220" s="1">
        <v>45616</v>
      </c>
      <c r="D220" s="1">
        <v>45616</v>
      </c>
      <c r="E220" s="1">
        <v>45616</v>
      </c>
      <c r="F220" s="1">
        <v>45616</v>
      </c>
      <c r="G220" s="13">
        <f>November_2024_Transportation_Dataset[[#This Row],[Delivery_Date]]-November_2024_Transportation_Dataset[[#This Row],[Dispatch_Date]]</f>
        <v>0</v>
      </c>
      <c r="H220" t="s">
        <v>521</v>
      </c>
      <c r="I220" t="s">
        <v>549</v>
      </c>
      <c r="J220" s="9">
        <v>761</v>
      </c>
      <c r="K220" s="9">
        <f>VLOOKUP(_xlfn.CONCAT(November_2024_Transportation_Dataset[[#This Row],[Origin]],November_2024_Transportation_Dataset[[#This Row],[Destination]]),Distances!A:J,10,FALSE)</f>
        <v>1924.4592383854399</v>
      </c>
      <c r="L220" t="str">
        <f>IF(November_2024_Transportation_Dataset[[#This Row],[Delivery_Date]]-November_2024_Transportation_Dataset[[#This Row],[Expected_Delivery_Date]]&gt;0,"Delayed", "On-Time")</f>
        <v>On-Time</v>
      </c>
      <c r="M220" t="str">
        <f>IF(November_2024_Transportation_Dataset[[#This Row],[Transportation_Days]]&gt;15,"Ocean", IF(November_2024_Transportation_Dataset[[#This Row],[Transportation_Days]]&gt;5,"Road","Air"))</f>
        <v>Air</v>
      </c>
      <c r="N220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220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220" s="9">
        <f>November_2024_Transportation_Dataset[[#This Row],[Fixed_Cost_GBP]]+November_2024_Transportation_Dataset[[#This Row],[Variable_Cost_GBP]]</f>
        <v>1671.6444287890799</v>
      </c>
    </row>
    <row r="221" spans="1:16" x14ac:dyDescent="0.4">
      <c r="A221" t="s">
        <v>229</v>
      </c>
      <c r="B221" t="s">
        <v>575</v>
      </c>
      <c r="C221" s="1">
        <v>45616</v>
      </c>
      <c r="D221" s="1">
        <v>45616</v>
      </c>
      <c r="E221" s="1">
        <v>45622</v>
      </c>
      <c r="F221" s="1">
        <v>45622</v>
      </c>
      <c r="G221" s="13">
        <f>November_2024_Transportation_Dataset[[#This Row],[Delivery_Date]]-November_2024_Transportation_Dataset[[#This Row],[Dispatch_Date]]</f>
        <v>6</v>
      </c>
      <c r="H221" t="s">
        <v>533</v>
      </c>
      <c r="I221" t="s">
        <v>541</v>
      </c>
      <c r="J221" s="9">
        <v>1201</v>
      </c>
      <c r="K221" s="9">
        <f>VLOOKUP(_xlfn.CONCAT(November_2024_Transportation_Dataset[[#This Row],[Origin]],November_2024_Transportation_Dataset[[#This Row],[Destination]]),Distances!A:J,10,FALSE)</f>
        <v>1038.2726851818879</v>
      </c>
      <c r="L221" t="str">
        <f>IF(November_2024_Transportation_Dataset[[#This Row],[Delivery_Date]]-November_2024_Transportation_Dataset[[#This Row],[Expected_Delivery_Date]]&gt;0,"Delayed", "On-Time")</f>
        <v>On-Time</v>
      </c>
      <c r="M221" t="str">
        <f>IF(November_2024_Transportation_Dataset[[#This Row],[Transportation_Days]]&gt;5,"Road","Air")</f>
        <v>Road</v>
      </c>
      <c r="N221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221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221" s="9">
        <f>November_2024_Transportation_Dataset[[#This Row],[Fixed_Cost_GBP]]+November_2024_Transportation_Dataset[[#This Row],[Variable_Cost_GBP]]</f>
        <v>639.23634259094399</v>
      </c>
    </row>
    <row r="222" spans="1:16" x14ac:dyDescent="0.4">
      <c r="A222" t="s">
        <v>230</v>
      </c>
      <c r="B222" t="s">
        <v>574</v>
      </c>
      <c r="C222" s="1">
        <v>45616</v>
      </c>
      <c r="D222" s="1">
        <v>45616</v>
      </c>
      <c r="E222" s="1">
        <v>45623</v>
      </c>
      <c r="F222" s="1">
        <v>45623</v>
      </c>
      <c r="G222" s="13">
        <f>November_2024_Transportation_Dataset[[#This Row],[Delivery_Date]]-November_2024_Transportation_Dataset[[#This Row],[Dispatch_Date]]</f>
        <v>7</v>
      </c>
      <c r="H222" t="s">
        <v>525</v>
      </c>
      <c r="I222" t="s">
        <v>541</v>
      </c>
      <c r="J222" s="9">
        <v>246</v>
      </c>
      <c r="K222" s="9">
        <f>VLOOKUP(_xlfn.CONCAT(November_2024_Transportation_Dataset[[#This Row],[Origin]],November_2024_Transportation_Dataset[[#This Row],[Destination]]),Distances!A:J,10,FALSE)</f>
        <v>5780.6308647644664</v>
      </c>
      <c r="L222" t="str">
        <f>IF(November_2024_Transportation_Dataset[[#This Row],[Delivery_Date]]-November_2024_Transportation_Dataset[[#This Row],[Expected_Delivery_Date]]&gt;0,"Delayed", "On-Time")</f>
        <v>On-Time</v>
      </c>
      <c r="M222" t="str">
        <f>IF(November_2024_Transportation_Dataset[[#This Row],[Transportation_Days]]&gt;=6,"Ocean","Air")</f>
        <v>Ocean</v>
      </c>
      <c r="N222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222" s="9">
        <f>November_2024_Transportation_Dataset[[#This Row],[Weight_kg]]*_xlfn.NUMBERVALUE(VLOOKUP(November_2024_Transportation_Dataset[[#This Row],[Transportation_Mode]],'Transportation cost'!A:C,3,FALSE),".")</f>
        <v>12.3</v>
      </c>
      <c r="P222" s="9">
        <f>November_2024_Transportation_Dataset[[#This Row],[Fixed_Cost_GBP]]+November_2024_Transportation_Dataset[[#This Row],[Variable_Cost_GBP]]</f>
        <v>2035.520802667563</v>
      </c>
    </row>
    <row r="223" spans="1:16" x14ac:dyDescent="0.4">
      <c r="A223" t="s">
        <v>231</v>
      </c>
      <c r="B223" t="s">
        <v>574</v>
      </c>
      <c r="C223" s="1">
        <v>45616</v>
      </c>
      <c r="D223" s="1">
        <v>45616</v>
      </c>
      <c r="E223" s="1">
        <v>45623</v>
      </c>
      <c r="F223" s="1">
        <v>45623</v>
      </c>
      <c r="G223" s="13">
        <f>November_2024_Transportation_Dataset[[#This Row],[Delivery_Date]]-November_2024_Transportation_Dataset[[#This Row],[Dispatch_Date]]</f>
        <v>7</v>
      </c>
      <c r="H223" t="s">
        <v>525</v>
      </c>
      <c r="I223" t="s">
        <v>541</v>
      </c>
      <c r="J223" s="9">
        <v>246</v>
      </c>
      <c r="K223" s="9">
        <f>VLOOKUP(_xlfn.CONCAT(November_2024_Transportation_Dataset[[#This Row],[Origin]],November_2024_Transportation_Dataset[[#This Row],[Destination]]),Distances!A:J,10,FALSE)</f>
        <v>5780.6308647644664</v>
      </c>
      <c r="L223" t="str">
        <f>IF(November_2024_Transportation_Dataset[[#This Row],[Delivery_Date]]-November_2024_Transportation_Dataset[[#This Row],[Expected_Delivery_Date]]&gt;0,"Delayed", "On-Time")</f>
        <v>On-Time</v>
      </c>
      <c r="M223" t="str">
        <f>IF(November_2024_Transportation_Dataset[[#This Row],[Transportation_Days]]&gt;6,"Ocean","Air")</f>
        <v>Ocean</v>
      </c>
      <c r="N223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223" s="9">
        <f>November_2024_Transportation_Dataset[[#This Row],[Weight_kg]]*_xlfn.NUMBERVALUE(VLOOKUP(November_2024_Transportation_Dataset[[#This Row],[Transportation_Mode]],'Transportation cost'!A:C,3,FALSE),".")</f>
        <v>12.3</v>
      </c>
      <c r="P223" s="9">
        <f>November_2024_Transportation_Dataset[[#This Row],[Fixed_Cost_GBP]]+November_2024_Transportation_Dataset[[#This Row],[Variable_Cost_GBP]]</f>
        <v>2035.520802667563</v>
      </c>
    </row>
    <row r="224" spans="1:16" x14ac:dyDescent="0.4">
      <c r="A224" t="s">
        <v>232</v>
      </c>
      <c r="B224" t="s">
        <v>575</v>
      </c>
      <c r="C224" s="1">
        <v>45616</v>
      </c>
      <c r="D224" s="1">
        <v>45616</v>
      </c>
      <c r="E224" s="1">
        <v>45622</v>
      </c>
      <c r="F224" s="1">
        <v>45622</v>
      </c>
      <c r="G224" s="13">
        <f>November_2024_Transportation_Dataset[[#This Row],[Delivery_Date]]-November_2024_Transportation_Dataset[[#This Row],[Dispatch_Date]]</f>
        <v>6</v>
      </c>
      <c r="H224" t="s">
        <v>533</v>
      </c>
      <c r="I224" t="s">
        <v>541</v>
      </c>
      <c r="J224" s="9">
        <v>1201</v>
      </c>
      <c r="K224" s="9">
        <f>VLOOKUP(_xlfn.CONCAT(November_2024_Transportation_Dataset[[#This Row],[Origin]],November_2024_Transportation_Dataset[[#This Row],[Destination]]),Distances!A:J,10,FALSE)</f>
        <v>1038.2726851818879</v>
      </c>
      <c r="L224" t="str">
        <f>IF(November_2024_Transportation_Dataset[[#This Row],[Delivery_Date]]-November_2024_Transportation_Dataset[[#This Row],[Expected_Delivery_Date]]&gt;0,"Delayed", "On-Time")</f>
        <v>On-Time</v>
      </c>
      <c r="M224" t="str">
        <f>IF(November_2024_Transportation_Dataset[[#This Row],[Transportation_Days]]&gt;5,"Road","Air")</f>
        <v>Road</v>
      </c>
      <c r="N224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224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224" s="9">
        <f>November_2024_Transportation_Dataset[[#This Row],[Fixed_Cost_GBP]]+November_2024_Transportation_Dataset[[#This Row],[Variable_Cost_GBP]]</f>
        <v>639.23634259094399</v>
      </c>
    </row>
    <row r="225" spans="1:16" x14ac:dyDescent="0.4">
      <c r="A225" t="s">
        <v>233</v>
      </c>
      <c r="B225" t="s">
        <v>572</v>
      </c>
      <c r="C225" s="1">
        <v>45609</v>
      </c>
      <c r="D225" s="1">
        <v>45610</v>
      </c>
      <c r="E225" s="1">
        <v>45616</v>
      </c>
      <c r="F225" s="1">
        <v>45616</v>
      </c>
      <c r="G225" s="13">
        <f>November_2024_Transportation_Dataset[[#This Row],[Delivery_Date]]-November_2024_Transportation_Dataset[[#This Row],[Dispatch_Date]]</f>
        <v>6</v>
      </c>
      <c r="H225" t="s">
        <v>521</v>
      </c>
      <c r="I225" t="s">
        <v>545</v>
      </c>
      <c r="J225" s="9">
        <v>761</v>
      </c>
      <c r="K225" s="9">
        <f>VLOOKUP(_xlfn.CONCAT(November_2024_Transportation_Dataset[[#This Row],[Origin]],November_2024_Transportation_Dataset[[#This Row],[Destination]]),Distances!A:J,10,FALSE)</f>
        <v>12903.346211661379</v>
      </c>
      <c r="L225" t="str">
        <f>IF(November_2024_Transportation_Dataset[[#This Row],[Delivery_Date]]-November_2024_Transportation_Dataset[[#This Row],[Expected_Delivery_Date]]&gt;0,"Delayed", "On-Time")</f>
        <v>On-Time</v>
      </c>
      <c r="M225" t="str">
        <f>IF(November_2024_Transportation_Dataset[[#This Row],[Transportation_Days]]&gt;3,"Ocean","Air")</f>
        <v>Ocean</v>
      </c>
      <c r="N225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225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25" s="9">
        <f>November_2024_Transportation_Dataset[[#This Row],[Fixed_Cost_GBP]]+November_2024_Transportation_Dataset[[#This Row],[Variable_Cost_GBP]]</f>
        <v>4554.2211740814828</v>
      </c>
    </row>
    <row r="226" spans="1:16" x14ac:dyDescent="0.4">
      <c r="A226" t="s">
        <v>234</v>
      </c>
      <c r="B226" t="s">
        <v>572</v>
      </c>
      <c r="C226" s="1">
        <v>45608</v>
      </c>
      <c r="D226" s="1">
        <v>45609</v>
      </c>
      <c r="E226" s="1">
        <v>45616</v>
      </c>
      <c r="F226" s="1">
        <v>45616</v>
      </c>
      <c r="G226" s="13">
        <f>November_2024_Transportation_Dataset[[#This Row],[Delivery_Date]]-November_2024_Transportation_Dataset[[#This Row],[Dispatch_Date]]</f>
        <v>7</v>
      </c>
      <c r="H226" t="s">
        <v>521</v>
      </c>
      <c r="I226" t="s">
        <v>545</v>
      </c>
      <c r="J226" s="9">
        <v>761</v>
      </c>
      <c r="K226" s="9">
        <f>VLOOKUP(_xlfn.CONCAT(November_2024_Transportation_Dataset[[#This Row],[Origin]],November_2024_Transportation_Dataset[[#This Row],[Destination]]),Distances!A:J,10,FALSE)</f>
        <v>12903.346211661379</v>
      </c>
      <c r="L226" t="str">
        <f>IF(November_2024_Transportation_Dataset[[#This Row],[Delivery_Date]]-November_2024_Transportation_Dataset[[#This Row],[Expected_Delivery_Date]]&gt;0,"Delayed", "On-Time")</f>
        <v>On-Time</v>
      </c>
      <c r="M226" t="str">
        <f>IF(November_2024_Transportation_Dataset[[#This Row],[Transportation_Days]]&gt;3,"Ocean","Air")</f>
        <v>Ocean</v>
      </c>
      <c r="N226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22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26" s="9">
        <f>November_2024_Transportation_Dataset[[#This Row],[Fixed_Cost_GBP]]+November_2024_Transportation_Dataset[[#This Row],[Variable_Cost_GBP]]</f>
        <v>4554.2211740814828</v>
      </c>
    </row>
    <row r="227" spans="1:16" x14ac:dyDescent="0.4">
      <c r="A227" t="s">
        <v>235</v>
      </c>
      <c r="B227" t="s">
        <v>572</v>
      </c>
      <c r="C227" s="1">
        <v>45616</v>
      </c>
      <c r="D227" s="1">
        <v>45616</v>
      </c>
      <c r="E227" s="1">
        <v>45622</v>
      </c>
      <c r="F227" s="1">
        <v>45622</v>
      </c>
      <c r="G227" s="13">
        <f>November_2024_Transportation_Dataset[[#This Row],[Delivery_Date]]-November_2024_Transportation_Dataset[[#This Row],[Dispatch_Date]]</f>
        <v>6</v>
      </c>
      <c r="H227" t="s">
        <v>521</v>
      </c>
      <c r="I227" t="s">
        <v>541</v>
      </c>
      <c r="J227" s="9">
        <v>761</v>
      </c>
      <c r="K227" s="9">
        <f>VLOOKUP(_xlfn.CONCAT(November_2024_Transportation_Dataset[[#This Row],[Origin]],November_2024_Transportation_Dataset[[#This Row],[Destination]]),Distances!A:J,10,FALSE)</f>
        <v>7958.3164062654878</v>
      </c>
      <c r="L227" t="str">
        <f>IF(November_2024_Transportation_Dataset[[#This Row],[Delivery_Date]]-November_2024_Transportation_Dataset[[#This Row],[Expected_Delivery_Date]]&gt;0,"Delayed", "On-Time")</f>
        <v>On-Time</v>
      </c>
      <c r="M227" t="str">
        <f>IF(November_2024_Transportation_Dataset[[#This Row],[Transportation_Days]]&gt;3,"Ocean","Air")</f>
        <v>Ocean</v>
      </c>
      <c r="N227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22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27" s="9">
        <f>November_2024_Transportation_Dataset[[#This Row],[Fixed_Cost_GBP]]+November_2024_Transportation_Dataset[[#This Row],[Variable_Cost_GBP]]</f>
        <v>2823.4607421929209</v>
      </c>
    </row>
    <row r="228" spans="1:16" x14ac:dyDescent="0.4">
      <c r="A228" t="s">
        <v>236</v>
      </c>
      <c r="B228" t="s">
        <v>572</v>
      </c>
      <c r="C228" s="1">
        <v>45616</v>
      </c>
      <c r="D228" s="1">
        <v>45616</v>
      </c>
      <c r="E228" s="1">
        <v>45622</v>
      </c>
      <c r="F228" s="1">
        <v>45622</v>
      </c>
      <c r="G228" s="13">
        <f>November_2024_Transportation_Dataset[[#This Row],[Delivery_Date]]-November_2024_Transportation_Dataset[[#This Row],[Dispatch_Date]]</f>
        <v>6</v>
      </c>
      <c r="H228" t="s">
        <v>521</v>
      </c>
      <c r="I228" t="s">
        <v>537</v>
      </c>
      <c r="J228" s="9">
        <v>761</v>
      </c>
      <c r="K228" s="9">
        <f>VLOOKUP(_xlfn.CONCAT(November_2024_Transportation_Dataset[[#This Row],[Origin]],November_2024_Transportation_Dataset[[#This Row],[Destination]]),Distances!A:J,10,FALSE)</f>
        <v>8602.6506787577528</v>
      </c>
      <c r="L228" t="str">
        <f>IF(November_2024_Transportation_Dataset[[#This Row],[Delivery_Date]]-November_2024_Transportation_Dataset[[#This Row],[Expected_Delivery_Date]]&gt;0,"Delayed", "On-Time")</f>
        <v>On-Time</v>
      </c>
      <c r="M228" t="str">
        <f>IF(November_2024_Transportation_Dataset[[#This Row],[Transportation_Days]]&gt;5,"Ocean","Air")</f>
        <v>Ocean</v>
      </c>
      <c r="N228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228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28" s="9">
        <f>November_2024_Transportation_Dataset[[#This Row],[Fixed_Cost_GBP]]+November_2024_Transportation_Dataset[[#This Row],[Variable_Cost_GBP]]</f>
        <v>3048.9777375652134</v>
      </c>
    </row>
    <row r="229" spans="1:16" x14ac:dyDescent="0.4">
      <c r="A229" t="s">
        <v>237</v>
      </c>
      <c r="B229" t="s">
        <v>572</v>
      </c>
      <c r="C229" s="1">
        <v>45598</v>
      </c>
      <c r="D229" s="1">
        <v>45617</v>
      </c>
      <c r="E229" s="1">
        <v>45617</v>
      </c>
      <c r="F229" s="1">
        <v>45617</v>
      </c>
      <c r="G229" s="13">
        <f>November_2024_Transportation_Dataset[[#This Row],[Delivery_Date]]-November_2024_Transportation_Dataset[[#This Row],[Dispatch_Date]]</f>
        <v>0</v>
      </c>
      <c r="H229" t="s">
        <v>521</v>
      </c>
      <c r="I229" t="s">
        <v>537</v>
      </c>
      <c r="J229" s="9">
        <v>761</v>
      </c>
      <c r="K229" s="9">
        <f>VLOOKUP(_xlfn.CONCAT(November_2024_Transportation_Dataset[[#This Row],[Origin]],November_2024_Transportation_Dataset[[#This Row],[Destination]]),Distances!A:J,10,FALSE)</f>
        <v>8602.6506787577528</v>
      </c>
      <c r="L229" t="str">
        <f>IF(November_2024_Transportation_Dataset[[#This Row],[Delivery_Date]]-November_2024_Transportation_Dataset[[#This Row],[Expected_Delivery_Date]]&gt;0,"Delayed", "On-Time")</f>
        <v>On-Time</v>
      </c>
      <c r="M229" t="str">
        <f>IF(November_2024_Transportation_Dataset[[#This Row],[Transportation_Days]]&gt;5,"Ocean","Air")</f>
        <v>Air</v>
      </c>
      <c r="N229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229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229" s="9">
        <f>November_2024_Transportation_Dataset[[#This Row],[Fixed_Cost_GBP]]+November_2024_Transportation_Dataset[[#This Row],[Variable_Cost_GBP]]</f>
        <v>6680.2880090683148</v>
      </c>
    </row>
    <row r="230" spans="1:16" x14ac:dyDescent="0.4">
      <c r="A230" t="s">
        <v>238</v>
      </c>
      <c r="B230" t="s">
        <v>573</v>
      </c>
      <c r="C230" s="1">
        <v>45599</v>
      </c>
      <c r="D230" s="1">
        <v>45617</v>
      </c>
      <c r="E230" s="1">
        <v>45622</v>
      </c>
      <c r="F230" s="1">
        <v>45625</v>
      </c>
      <c r="G230" s="13">
        <f>November_2024_Transportation_Dataset[[#This Row],[Delivery_Date]]-November_2024_Transportation_Dataset[[#This Row],[Dispatch_Date]]</f>
        <v>8</v>
      </c>
      <c r="H230" t="s">
        <v>529</v>
      </c>
      <c r="I230" t="s">
        <v>537</v>
      </c>
      <c r="J230" s="9">
        <v>1429</v>
      </c>
      <c r="K230" s="9">
        <f>VLOOKUP(_xlfn.CONCAT(November_2024_Transportation_Dataset[[#This Row],[Origin]],November_2024_Transportation_Dataset[[#This Row],[Destination]]),Distances!A:J,10,FALSE)</f>
        <v>348.53162391920529</v>
      </c>
      <c r="L230" t="str">
        <f>IF(November_2024_Transportation_Dataset[[#This Row],[Delivery_Date]]-November_2024_Transportation_Dataset[[#This Row],[Expected_Delivery_Date]]&gt;0,"Delayed", "On-Time")</f>
        <v>Delayed</v>
      </c>
      <c r="M230" t="str">
        <f>IF(November_2024_Transportation_Dataset[[#This Row],[Transportation_Days]]&gt;5,"Road","Air")</f>
        <v>Road</v>
      </c>
      <c r="N230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230" s="9">
        <f>November_2024_Transportation_Dataset[[#This Row],[Weight_kg]]*_xlfn.NUMBERVALUE(VLOOKUP(November_2024_Transportation_Dataset[[#This Row],[Transportation_Mode]],'Transportation cost'!A:C,3,FALSE),".")</f>
        <v>142.9</v>
      </c>
      <c r="P230" s="9">
        <f>November_2024_Transportation_Dataset[[#This Row],[Fixed_Cost_GBP]]+November_2024_Transportation_Dataset[[#This Row],[Variable_Cost_GBP]]</f>
        <v>317.16581195960265</v>
      </c>
    </row>
    <row r="231" spans="1:16" x14ac:dyDescent="0.4">
      <c r="A231" t="s">
        <v>239</v>
      </c>
      <c r="B231" t="s">
        <v>573</v>
      </c>
      <c r="C231" s="1">
        <v>45602</v>
      </c>
      <c r="D231" s="1">
        <v>45617</v>
      </c>
      <c r="E231" s="1">
        <v>45623</v>
      </c>
      <c r="F231" s="1">
        <v>45623</v>
      </c>
      <c r="G231" s="13">
        <f>November_2024_Transportation_Dataset[[#This Row],[Delivery_Date]]-November_2024_Transportation_Dataset[[#This Row],[Dispatch_Date]]</f>
        <v>6</v>
      </c>
      <c r="H231" t="s">
        <v>529</v>
      </c>
      <c r="I231" t="s">
        <v>545</v>
      </c>
      <c r="J231" s="9">
        <v>1429</v>
      </c>
      <c r="K231" s="9">
        <f>VLOOKUP(_xlfn.CONCAT(November_2024_Transportation_Dataset[[#This Row],[Origin]],November_2024_Transportation_Dataset[[#This Row],[Destination]]),Distances!A:J,10,FALSE)</f>
        <v>7308.8717301846928</v>
      </c>
      <c r="L231" t="str">
        <f>IF(November_2024_Transportation_Dataset[[#This Row],[Delivery_Date]]-November_2024_Transportation_Dataset[[#This Row],[Expected_Delivery_Date]]&gt;0,"Delayed", "On-Time")</f>
        <v>On-Time</v>
      </c>
      <c r="M231" t="str">
        <f>IF(November_2024_Transportation_Dataset[[#This Row],[Transportation_Days]]&gt;5,"Ocean","Air")</f>
        <v>Ocean</v>
      </c>
      <c r="N231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231" s="9">
        <f>November_2024_Transportation_Dataset[[#This Row],[Weight_kg]]*_xlfn.NUMBERVALUE(VLOOKUP(November_2024_Transportation_Dataset[[#This Row],[Transportation_Mode]],'Transportation cost'!A:C,3,FALSE),".")</f>
        <v>71.45</v>
      </c>
      <c r="P231" s="9">
        <f>November_2024_Transportation_Dataset[[#This Row],[Fixed_Cost_GBP]]+November_2024_Transportation_Dataset[[#This Row],[Variable_Cost_GBP]]</f>
        <v>2629.555105564642</v>
      </c>
    </row>
    <row r="232" spans="1:16" x14ac:dyDescent="0.4">
      <c r="A232" t="s">
        <v>240</v>
      </c>
      <c r="B232" t="s">
        <v>572</v>
      </c>
      <c r="C232" s="1">
        <v>45604</v>
      </c>
      <c r="D232" s="1">
        <v>45617</v>
      </c>
      <c r="E232" s="1">
        <v>45617</v>
      </c>
      <c r="F232" s="1">
        <v>45617</v>
      </c>
      <c r="G232" s="13">
        <f>November_2024_Transportation_Dataset[[#This Row],[Delivery_Date]]-November_2024_Transportation_Dataset[[#This Row],[Dispatch_Date]]</f>
        <v>0</v>
      </c>
      <c r="H232" t="s">
        <v>521</v>
      </c>
      <c r="I232" t="s">
        <v>537</v>
      </c>
      <c r="J232" s="9">
        <v>761</v>
      </c>
      <c r="K232" s="9">
        <f>VLOOKUP(_xlfn.CONCAT(November_2024_Transportation_Dataset[[#This Row],[Origin]],November_2024_Transportation_Dataset[[#This Row],[Destination]]),Distances!A:J,10,FALSE)</f>
        <v>8602.6506787577528</v>
      </c>
      <c r="L232" t="str">
        <f>IF(November_2024_Transportation_Dataset[[#This Row],[Delivery_Date]]-November_2024_Transportation_Dataset[[#This Row],[Expected_Delivery_Date]]&gt;0,"Delayed", "On-Time")</f>
        <v>On-Time</v>
      </c>
      <c r="M232" t="str">
        <f>IF(November_2024_Transportation_Dataset[[#This Row],[Transportation_Days]]&gt;5,"Ocean","Air")</f>
        <v>Air</v>
      </c>
      <c r="N232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232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232" s="9">
        <f>November_2024_Transportation_Dataset[[#This Row],[Fixed_Cost_GBP]]+November_2024_Transportation_Dataset[[#This Row],[Variable_Cost_GBP]]</f>
        <v>6680.2880090683148</v>
      </c>
    </row>
    <row r="233" spans="1:16" x14ac:dyDescent="0.4">
      <c r="A233" t="s">
        <v>241</v>
      </c>
      <c r="B233" t="s">
        <v>575</v>
      </c>
      <c r="C233" s="1">
        <v>45606</v>
      </c>
      <c r="D233" s="1">
        <v>45617</v>
      </c>
      <c r="E233" s="1">
        <v>45631</v>
      </c>
      <c r="F233" s="1">
        <v>45631</v>
      </c>
      <c r="G233" s="13">
        <f>November_2024_Transportation_Dataset[[#This Row],[Delivery_Date]]-November_2024_Transportation_Dataset[[#This Row],[Dispatch_Date]]</f>
        <v>14</v>
      </c>
      <c r="H233" t="s">
        <v>533</v>
      </c>
      <c r="I233" t="s">
        <v>545</v>
      </c>
      <c r="J233" s="9">
        <v>1201</v>
      </c>
      <c r="K233" s="9">
        <f>VLOOKUP(_xlfn.CONCAT(November_2024_Transportation_Dataset[[#This Row],[Origin]],November_2024_Transportation_Dataset[[#This Row],[Destination]]),Distances!A:J,10,FALSE)</f>
        <v>6899.7528713841984</v>
      </c>
      <c r="L233" t="str">
        <f>IF(November_2024_Transportation_Dataset[[#This Row],[Delivery_Date]]-November_2024_Transportation_Dataset[[#This Row],[Expected_Delivery_Date]]&gt;0,"Delayed", "On-Time")</f>
        <v>On-Time</v>
      </c>
      <c r="M233" t="str">
        <f>IF(November_2024_Transportation_Dataset[[#This Row],[Transportation_Days]]&gt;10,"Ocean", "Air")</f>
        <v>Ocean</v>
      </c>
      <c r="N233" s="9">
        <f>November_2024_Transportation_Dataset[[#This Row],[Distance_km]]*_xlfn.NUMBERVALUE(VLOOKUP(November_2024_Transportation_Dataset[[#This Row],[Transportation_Mode]],'Transportation cost'!A:B,2,FALSE),".")</f>
        <v>2414.9135049844695</v>
      </c>
      <c r="O233" s="9">
        <f>November_2024_Transportation_Dataset[[#This Row],[Weight_kg]]*_xlfn.NUMBERVALUE(VLOOKUP(November_2024_Transportation_Dataset[[#This Row],[Transportation_Mode]],'Transportation cost'!A:C,3,FALSE),".")</f>
        <v>60.050000000000004</v>
      </c>
      <c r="P233" s="9">
        <f>November_2024_Transportation_Dataset[[#This Row],[Fixed_Cost_GBP]]+November_2024_Transportation_Dataset[[#This Row],[Variable_Cost_GBP]]</f>
        <v>2474.9635049844696</v>
      </c>
    </row>
    <row r="234" spans="1:16" x14ac:dyDescent="0.4">
      <c r="A234" t="s">
        <v>242</v>
      </c>
      <c r="B234" t="s">
        <v>572</v>
      </c>
      <c r="C234" s="1">
        <v>45608</v>
      </c>
      <c r="D234" s="1">
        <v>45611</v>
      </c>
      <c r="E234" s="1">
        <v>45617</v>
      </c>
      <c r="F234" s="1">
        <v>45619</v>
      </c>
      <c r="G234" s="13">
        <f>November_2024_Transportation_Dataset[[#This Row],[Delivery_Date]]-November_2024_Transportation_Dataset[[#This Row],[Dispatch_Date]]</f>
        <v>8</v>
      </c>
      <c r="H234" t="s">
        <v>521</v>
      </c>
      <c r="I234" t="s">
        <v>545</v>
      </c>
      <c r="J234" s="9">
        <v>761</v>
      </c>
      <c r="K234" s="9">
        <f>VLOOKUP(_xlfn.CONCAT(November_2024_Transportation_Dataset[[#This Row],[Origin]],November_2024_Transportation_Dataset[[#This Row],[Destination]]),Distances!A:J,10,FALSE)</f>
        <v>12903.346211661379</v>
      </c>
      <c r="L234" t="str">
        <f>IF(November_2024_Transportation_Dataset[[#This Row],[Delivery_Date]]-November_2024_Transportation_Dataset[[#This Row],[Expected_Delivery_Date]]&gt;0,"Delayed", "On-Time")</f>
        <v>Delayed</v>
      </c>
      <c r="M234" t="str">
        <f>IF(November_2024_Transportation_Dataset[[#This Row],[Transportation_Days]]&gt;3,"Ocean","Air")</f>
        <v>Ocean</v>
      </c>
      <c r="N234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234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34" s="9">
        <f>November_2024_Transportation_Dataset[[#This Row],[Fixed_Cost_GBP]]+November_2024_Transportation_Dataset[[#This Row],[Variable_Cost_GBP]]</f>
        <v>4554.2211740814828</v>
      </c>
    </row>
    <row r="235" spans="1:16" x14ac:dyDescent="0.4">
      <c r="A235" t="s">
        <v>243</v>
      </c>
      <c r="B235" t="s">
        <v>575</v>
      </c>
      <c r="C235" s="1">
        <v>45610</v>
      </c>
      <c r="D235" s="1">
        <v>45617</v>
      </c>
      <c r="E235" s="1">
        <v>45623</v>
      </c>
      <c r="F235" s="1">
        <v>45623</v>
      </c>
      <c r="G235" s="13">
        <f>November_2024_Transportation_Dataset[[#This Row],[Delivery_Date]]-November_2024_Transportation_Dataset[[#This Row],[Dispatch_Date]]</f>
        <v>6</v>
      </c>
      <c r="H235" t="s">
        <v>533</v>
      </c>
      <c r="I235" t="s">
        <v>541</v>
      </c>
      <c r="J235" s="9">
        <v>1201</v>
      </c>
      <c r="K235" s="9">
        <f>VLOOKUP(_xlfn.CONCAT(November_2024_Transportation_Dataset[[#This Row],[Origin]],November_2024_Transportation_Dataset[[#This Row],[Destination]]),Distances!A:J,10,FALSE)</f>
        <v>1038.2726851818879</v>
      </c>
      <c r="L235" t="str">
        <f>IF(November_2024_Transportation_Dataset[[#This Row],[Delivery_Date]]-November_2024_Transportation_Dataset[[#This Row],[Expected_Delivery_Date]]&gt;0,"Delayed", "On-Time")</f>
        <v>On-Time</v>
      </c>
      <c r="M235" t="str">
        <f>IF(November_2024_Transportation_Dataset[[#This Row],[Transportation_Days]]&gt;5,"Road","Air")</f>
        <v>Road</v>
      </c>
      <c r="N235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235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235" s="9">
        <f>November_2024_Transportation_Dataset[[#This Row],[Fixed_Cost_GBP]]+November_2024_Transportation_Dataset[[#This Row],[Variable_Cost_GBP]]</f>
        <v>639.23634259094399</v>
      </c>
    </row>
    <row r="236" spans="1:16" x14ac:dyDescent="0.4">
      <c r="A236" t="s">
        <v>244</v>
      </c>
      <c r="B236" t="s">
        <v>575</v>
      </c>
      <c r="C236" s="1">
        <v>45610</v>
      </c>
      <c r="D236" s="1">
        <v>45617</v>
      </c>
      <c r="E236" s="1">
        <v>45617</v>
      </c>
      <c r="F236" s="1">
        <v>45617</v>
      </c>
      <c r="G236" s="13">
        <f>November_2024_Transportation_Dataset[[#This Row],[Delivery_Date]]-November_2024_Transportation_Dataset[[#This Row],[Dispatch_Date]]</f>
        <v>0</v>
      </c>
      <c r="H236" t="s">
        <v>533</v>
      </c>
      <c r="I236" t="s">
        <v>545</v>
      </c>
      <c r="J236" s="9">
        <v>1201</v>
      </c>
      <c r="K236" s="9">
        <f>VLOOKUP(_xlfn.CONCAT(November_2024_Transportation_Dataset[[#This Row],[Origin]],November_2024_Transportation_Dataset[[#This Row],[Destination]]),Distances!A:J,10,FALSE)</f>
        <v>6899.7528713841984</v>
      </c>
      <c r="L236" t="str">
        <f>IF(November_2024_Transportation_Dataset[[#This Row],[Delivery_Date]]-November_2024_Transportation_Dataset[[#This Row],[Expected_Delivery_Date]]&gt;0,"Delayed", "On-Time")</f>
        <v>On-Time</v>
      </c>
      <c r="M236" t="str">
        <f>IF(November_2024_Transportation_Dataset[[#This Row],[Transportation_Days]]&gt;10,"Ocean", "Air")</f>
        <v>Air</v>
      </c>
      <c r="N236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236" s="9">
        <f>November_2024_Transportation_Dataset[[#This Row],[Weight_kg]]*_xlfn.NUMBERVALUE(VLOOKUP(November_2024_Transportation_Dataset[[#This Row],[Transportation_Mode]],'Transportation cost'!A:C,3,FALSE),".")</f>
        <v>360.3</v>
      </c>
      <c r="P236" s="9">
        <f>November_2024_Transportation_Dataset[[#This Row],[Fixed_Cost_GBP]]+November_2024_Transportation_Dataset[[#This Row],[Variable_Cost_GBP]]</f>
        <v>5535.1146535381495</v>
      </c>
    </row>
    <row r="237" spans="1:16" x14ac:dyDescent="0.4">
      <c r="A237" t="s">
        <v>245</v>
      </c>
      <c r="B237" t="s">
        <v>575</v>
      </c>
      <c r="C237" s="1">
        <v>45612</v>
      </c>
      <c r="D237" s="1">
        <v>45617</v>
      </c>
      <c r="E237" s="1">
        <v>45621</v>
      </c>
      <c r="F237" s="1">
        <v>45621</v>
      </c>
      <c r="G237" s="13">
        <f>November_2024_Transportation_Dataset[[#This Row],[Delivery_Date]]-November_2024_Transportation_Dataset[[#This Row],[Dispatch_Date]]</f>
        <v>4</v>
      </c>
      <c r="H237" t="s">
        <v>533</v>
      </c>
      <c r="I237" t="s">
        <v>545</v>
      </c>
      <c r="J237" s="9">
        <v>1201</v>
      </c>
      <c r="K237" s="9">
        <f>VLOOKUP(_xlfn.CONCAT(November_2024_Transportation_Dataset[[#This Row],[Origin]],November_2024_Transportation_Dataset[[#This Row],[Destination]]),Distances!A:J,10,FALSE)</f>
        <v>6899.7528713841984</v>
      </c>
      <c r="L237" t="str">
        <f>IF(November_2024_Transportation_Dataset[[#This Row],[Delivery_Date]]-November_2024_Transportation_Dataset[[#This Row],[Expected_Delivery_Date]]&gt;0,"Delayed", "On-Time")</f>
        <v>On-Time</v>
      </c>
      <c r="M237" t="str">
        <f>IF(November_2024_Transportation_Dataset[[#This Row],[Transportation_Days]]&gt;10,"Ocean", "Air")</f>
        <v>Air</v>
      </c>
      <c r="N237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237" s="9">
        <f>November_2024_Transportation_Dataset[[#This Row],[Weight_kg]]*_xlfn.NUMBERVALUE(VLOOKUP(November_2024_Transportation_Dataset[[#This Row],[Transportation_Mode]],'Transportation cost'!A:C,3,FALSE),".")</f>
        <v>360.3</v>
      </c>
      <c r="P237" s="9">
        <f>November_2024_Transportation_Dataset[[#This Row],[Fixed_Cost_GBP]]+November_2024_Transportation_Dataset[[#This Row],[Variable_Cost_GBP]]</f>
        <v>5535.1146535381495</v>
      </c>
    </row>
    <row r="238" spans="1:16" x14ac:dyDescent="0.4">
      <c r="A238" t="s">
        <v>246</v>
      </c>
      <c r="B238" t="s">
        <v>572</v>
      </c>
      <c r="C238" s="1">
        <v>45616</v>
      </c>
      <c r="D238" s="1">
        <v>45617</v>
      </c>
      <c r="E238" s="1">
        <v>45617</v>
      </c>
      <c r="F238" s="1">
        <v>45617</v>
      </c>
      <c r="G238" s="13">
        <f>November_2024_Transportation_Dataset[[#This Row],[Delivery_Date]]-November_2024_Transportation_Dataset[[#This Row],[Dispatch_Date]]</f>
        <v>0</v>
      </c>
      <c r="H238" t="s">
        <v>521</v>
      </c>
      <c r="I238" t="s">
        <v>537</v>
      </c>
      <c r="J238" s="9">
        <v>761</v>
      </c>
      <c r="K238" s="9">
        <f>VLOOKUP(_xlfn.CONCAT(November_2024_Transportation_Dataset[[#This Row],[Origin]],November_2024_Transportation_Dataset[[#This Row],[Destination]]),Distances!A:J,10,FALSE)</f>
        <v>8602.6506787577528</v>
      </c>
      <c r="L238" t="str">
        <f>IF(November_2024_Transportation_Dataset[[#This Row],[Delivery_Date]]-November_2024_Transportation_Dataset[[#This Row],[Expected_Delivery_Date]]&gt;0,"Delayed", "On-Time")</f>
        <v>On-Time</v>
      </c>
      <c r="M238" t="str">
        <f>IF(November_2024_Transportation_Dataset[[#This Row],[Transportation_Days]]&gt;5,"Ocean","Air")</f>
        <v>Air</v>
      </c>
      <c r="N238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238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238" s="9">
        <f>November_2024_Transportation_Dataset[[#This Row],[Fixed_Cost_GBP]]+November_2024_Transportation_Dataset[[#This Row],[Variable_Cost_GBP]]</f>
        <v>6680.2880090683148</v>
      </c>
    </row>
    <row r="239" spans="1:16" x14ac:dyDescent="0.4">
      <c r="A239" t="s">
        <v>247</v>
      </c>
      <c r="B239" t="s">
        <v>574</v>
      </c>
      <c r="C239" s="1">
        <v>45617</v>
      </c>
      <c r="D239" s="1">
        <v>45617</v>
      </c>
      <c r="E239" s="1">
        <v>45623</v>
      </c>
      <c r="F239" s="1">
        <v>45623</v>
      </c>
      <c r="G239" s="13">
        <f>November_2024_Transportation_Dataset[[#This Row],[Delivery_Date]]-November_2024_Transportation_Dataset[[#This Row],[Dispatch_Date]]</f>
        <v>6</v>
      </c>
      <c r="H239" t="s">
        <v>525</v>
      </c>
      <c r="I239" t="s">
        <v>537</v>
      </c>
      <c r="J239" s="9">
        <v>246</v>
      </c>
      <c r="K239" s="9">
        <f>VLOOKUP(_xlfn.CONCAT(November_2024_Transportation_Dataset[[#This Row],[Origin]],November_2024_Transportation_Dataset[[#This Row],[Destination]]),Distances!A:J,10,FALSE)</f>
        <v>6331.2201516655377</v>
      </c>
      <c r="L239" t="str">
        <f>IF(November_2024_Transportation_Dataset[[#This Row],[Delivery_Date]]-November_2024_Transportation_Dataset[[#This Row],[Expected_Delivery_Date]]&gt;0,"Delayed", "On-Time")</f>
        <v>On-Time</v>
      </c>
      <c r="M239" t="str">
        <f>IF(November_2024_Transportation_Dataset[[#This Row],[Transportation_Days]]&gt;=6,"Ocean","Air")</f>
        <v>Ocean</v>
      </c>
      <c r="N239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239" s="9">
        <f>November_2024_Transportation_Dataset[[#This Row],[Weight_kg]]*_xlfn.NUMBERVALUE(VLOOKUP(November_2024_Transportation_Dataset[[#This Row],[Transportation_Mode]],'Transportation cost'!A:C,3,FALSE),".")</f>
        <v>12.3</v>
      </c>
      <c r="P239" s="9">
        <f>November_2024_Transportation_Dataset[[#This Row],[Fixed_Cost_GBP]]+November_2024_Transportation_Dataset[[#This Row],[Variable_Cost_GBP]]</f>
        <v>2228.2270530829383</v>
      </c>
    </row>
    <row r="240" spans="1:16" x14ac:dyDescent="0.4">
      <c r="A240" t="s">
        <v>248</v>
      </c>
      <c r="B240" t="s">
        <v>573</v>
      </c>
      <c r="C240" s="1">
        <v>45617</v>
      </c>
      <c r="D240" s="1">
        <v>45617</v>
      </c>
      <c r="E240" s="1">
        <v>45618</v>
      </c>
      <c r="F240" s="1">
        <v>45623</v>
      </c>
      <c r="G240" s="13">
        <f>November_2024_Transportation_Dataset[[#This Row],[Delivery_Date]]-November_2024_Transportation_Dataset[[#This Row],[Dispatch_Date]]</f>
        <v>6</v>
      </c>
      <c r="H240" t="s">
        <v>529</v>
      </c>
      <c r="I240" t="s">
        <v>541</v>
      </c>
      <c r="J240" s="9">
        <v>1429</v>
      </c>
      <c r="K240" s="9">
        <f>VLOOKUP(_xlfn.CONCAT(November_2024_Transportation_Dataset[[#This Row],[Origin]],November_2024_Transportation_Dataset[[#This Row],[Destination]]),Distances!A:J,10,FALSE)</f>
        <v>953.41422508391327</v>
      </c>
      <c r="L240" t="str">
        <f>IF(November_2024_Transportation_Dataset[[#This Row],[Delivery_Date]]-November_2024_Transportation_Dataset[[#This Row],[Expected_Delivery_Date]]&gt;0,"Delayed", "On-Time")</f>
        <v>Delayed</v>
      </c>
      <c r="M240" t="str">
        <f>IF(November_2024_Transportation_Dataset[[#This Row],[Transportation_Days]]&gt;5,"Road","Air")</f>
        <v>Road</v>
      </c>
      <c r="N240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240" s="9">
        <f>November_2024_Transportation_Dataset[[#This Row],[Weight_kg]]*_xlfn.NUMBERVALUE(VLOOKUP(November_2024_Transportation_Dataset[[#This Row],[Transportation_Mode]],'Transportation cost'!A:C,3,FALSE),".")</f>
        <v>142.9</v>
      </c>
      <c r="P240" s="9">
        <f>November_2024_Transportation_Dataset[[#This Row],[Fixed_Cost_GBP]]+November_2024_Transportation_Dataset[[#This Row],[Variable_Cost_GBP]]</f>
        <v>619.60711254195667</v>
      </c>
    </row>
    <row r="241" spans="1:16" x14ac:dyDescent="0.4">
      <c r="A241" t="s">
        <v>249</v>
      </c>
      <c r="B241" t="s">
        <v>574</v>
      </c>
      <c r="C241" s="1">
        <v>45617</v>
      </c>
      <c r="D241" s="1">
        <v>45617</v>
      </c>
      <c r="E241" s="1">
        <v>45623</v>
      </c>
      <c r="F241" s="1">
        <v>45623</v>
      </c>
      <c r="G241" s="13">
        <f>November_2024_Transportation_Dataset[[#This Row],[Delivery_Date]]-November_2024_Transportation_Dataset[[#This Row],[Dispatch_Date]]</f>
        <v>6</v>
      </c>
      <c r="H241" t="s">
        <v>525</v>
      </c>
      <c r="I241" t="s">
        <v>541</v>
      </c>
      <c r="J241" s="9">
        <v>246</v>
      </c>
      <c r="K241" s="9">
        <f>VLOOKUP(_xlfn.CONCAT(November_2024_Transportation_Dataset[[#This Row],[Origin]],November_2024_Transportation_Dataset[[#This Row],[Destination]]),Distances!A:J,10,FALSE)</f>
        <v>5780.6308647644664</v>
      </c>
      <c r="L241" t="str">
        <f>IF(November_2024_Transportation_Dataset[[#This Row],[Delivery_Date]]-November_2024_Transportation_Dataset[[#This Row],[Expected_Delivery_Date]]&gt;0,"Delayed", "On-Time")</f>
        <v>On-Time</v>
      </c>
      <c r="M241" t="str">
        <f>IF(November_2024_Transportation_Dataset[[#This Row],[Transportation_Days]]&gt;=6,"Ocean","Air")</f>
        <v>Ocean</v>
      </c>
      <c r="N241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241" s="9">
        <f>November_2024_Transportation_Dataset[[#This Row],[Weight_kg]]*_xlfn.NUMBERVALUE(VLOOKUP(November_2024_Transportation_Dataset[[#This Row],[Transportation_Mode]],'Transportation cost'!A:C,3,FALSE),".")</f>
        <v>12.3</v>
      </c>
      <c r="P241" s="9">
        <f>November_2024_Transportation_Dataset[[#This Row],[Fixed_Cost_GBP]]+November_2024_Transportation_Dataset[[#This Row],[Variable_Cost_GBP]]</f>
        <v>2035.520802667563</v>
      </c>
    </row>
    <row r="242" spans="1:16" x14ac:dyDescent="0.4">
      <c r="A242" t="s">
        <v>250</v>
      </c>
      <c r="B242" t="s">
        <v>572</v>
      </c>
      <c r="C242" s="1">
        <v>45617</v>
      </c>
      <c r="D242" s="1">
        <v>45617</v>
      </c>
      <c r="E242" s="1">
        <v>45625</v>
      </c>
      <c r="F242" s="1">
        <v>45625</v>
      </c>
      <c r="G242" s="13">
        <f>November_2024_Transportation_Dataset[[#This Row],[Delivery_Date]]-November_2024_Transportation_Dataset[[#This Row],[Dispatch_Date]]</f>
        <v>8</v>
      </c>
      <c r="H242" t="s">
        <v>521</v>
      </c>
      <c r="I242" t="s">
        <v>537</v>
      </c>
      <c r="J242" s="9">
        <v>761</v>
      </c>
      <c r="K242" s="9">
        <f>VLOOKUP(_xlfn.CONCAT(November_2024_Transportation_Dataset[[#This Row],[Origin]],November_2024_Transportation_Dataset[[#This Row],[Destination]]),Distances!A:J,10,FALSE)</f>
        <v>8602.6506787577528</v>
      </c>
      <c r="L242" t="str">
        <f>IF(November_2024_Transportation_Dataset[[#This Row],[Delivery_Date]]-November_2024_Transportation_Dataset[[#This Row],[Expected_Delivery_Date]]&gt;0,"Delayed", "On-Time")</f>
        <v>On-Time</v>
      </c>
      <c r="M242" t="str">
        <f>IF(November_2024_Transportation_Dataset[[#This Row],[Transportation_Days]]&gt;5,"Ocean","Air")</f>
        <v>Ocean</v>
      </c>
      <c r="N242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242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42" s="9">
        <f>November_2024_Transportation_Dataset[[#This Row],[Fixed_Cost_GBP]]+November_2024_Transportation_Dataset[[#This Row],[Variable_Cost_GBP]]</f>
        <v>3048.9777375652134</v>
      </c>
    </row>
    <row r="243" spans="1:16" x14ac:dyDescent="0.4">
      <c r="A243" t="s">
        <v>251</v>
      </c>
      <c r="B243" t="s">
        <v>575</v>
      </c>
      <c r="C243" s="1">
        <v>45617</v>
      </c>
      <c r="D243" s="1">
        <v>45617</v>
      </c>
      <c r="E243" s="1">
        <v>45617</v>
      </c>
      <c r="F243" s="1">
        <v>45617</v>
      </c>
      <c r="G243" s="13">
        <f>November_2024_Transportation_Dataset[[#This Row],[Delivery_Date]]-November_2024_Transportation_Dataset[[#This Row],[Dispatch_Date]]</f>
        <v>0</v>
      </c>
      <c r="H243" t="s">
        <v>533</v>
      </c>
      <c r="I243" t="s">
        <v>537</v>
      </c>
      <c r="J243" s="9">
        <v>1201</v>
      </c>
      <c r="K243" s="9">
        <f>VLOOKUP(_xlfn.CONCAT(November_2024_Transportation_Dataset[[#This Row],[Origin]],November_2024_Transportation_Dataset[[#This Row],[Destination]]),Distances!A:J,10,FALSE)</f>
        <v>1315.887531545199</v>
      </c>
      <c r="L243" t="str">
        <f>IF(November_2024_Transportation_Dataset[[#This Row],[Delivery_Date]]-November_2024_Transportation_Dataset[[#This Row],[Expected_Delivery_Date]]&gt;0,"Delayed", "On-Time")</f>
        <v>On-Time</v>
      </c>
      <c r="M243" t="str">
        <f>IF(November_2024_Transportation_Dataset[[#This Row],[Transportation_Days]]&gt;5,"Road","Air")</f>
        <v>Air</v>
      </c>
      <c r="N243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243" s="9">
        <f>November_2024_Transportation_Dataset[[#This Row],[Weight_kg]]*_xlfn.NUMBERVALUE(VLOOKUP(November_2024_Transportation_Dataset[[#This Row],[Transportation_Mode]],'Transportation cost'!A:C,3,FALSE),".")</f>
        <v>360.3</v>
      </c>
      <c r="P243" s="9">
        <f>November_2024_Transportation_Dataset[[#This Row],[Fixed_Cost_GBP]]+November_2024_Transportation_Dataset[[#This Row],[Variable_Cost_GBP]]</f>
        <v>1347.2156486588992</v>
      </c>
    </row>
    <row r="244" spans="1:16" x14ac:dyDescent="0.4">
      <c r="A244" t="s">
        <v>252</v>
      </c>
      <c r="B244" t="s">
        <v>573</v>
      </c>
      <c r="C244" s="1">
        <v>45617</v>
      </c>
      <c r="D244" s="1">
        <v>45617</v>
      </c>
      <c r="E244" s="1">
        <v>45617</v>
      </c>
      <c r="F244" s="1">
        <v>45617</v>
      </c>
      <c r="G244" s="13">
        <f>November_2024_Transportation_Dataset[[#This Row],[Delivery_Date]]-November_2024_Transportation_Dataset[[#This Row],[Dispatch_Date]]</f>
        <v>0</v>
      </c>
      <c r="H244" t="s">
        <v>529</v>
      </c>
      <c r="I244" t="s">
        <v>545</v>
      </c>
      <c r="J244" s="9">
        <v>1429</v>
      </c>
      <c r="K244" s="9">
        <f>VLOOKUP(_xlfn.CONCAT(November_2024_Transportation_Dataset[[#This Row],[Origin]],November_2024_Transportation_Dataset[[#This Row],[Destination]]),Distances!A:J,10,FALSE)</f>
        <v>7308.8717301846928</v>
      </c>
      <c r="L244" t="str">
        <f>IF(November_2024_Transportation_Dataset[[#This Row],[Delivery_Date]]-November_2024_Transportation_Dataset[[#This Row],[Expected_Delivery_Date]]&gt;0,"Delayed", "On-Time")</f>
        <v>On-Time</v>
      </c>
      <c r="M244" t="str">
        <f>IF(November_2024_Transportation_Dataset[[#This Row],[Transportation_Days]]&gt;5,"Ocean","Air")</f>
        <v>Air</v>
      </c>
      <c r="N244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244" s="9">
        <f>November_2024_Transportation_Dataset[[#This Row],[Weight_kg]]*_xlfn.NUMBERVALUE(VLOOKUP(November_2024_Transportation_Dataset[[#This Row],[Transportation_Mode]],'Transportation cost'!A:C,3,FALSE),".")</f>
        <v>428.7</v>
      </c>
      <c r="P244" s="9">
        <f>November_2024_Transportation_Dataset[[#This Row],[Fixed_Cost_GBP]]+November_2024_Transportation_Dataset[[#This Row],[Variable_Cost_GBP]]</f>
        <v>5910.3537976385196</v>
      </c>
    </row>
    <row r="245" spans="1:16" x14ac:dyDescent="0.4">
      <c r="A245" t="s">
        <v>253</v>
      </c>
      <c r="B245" t="s">
        <v>573</v>
      </c>
      <c r="C245" s="1">
        <v>45617</v>
      </c>
      <c r="D245" s="1">
        <v>45617</v>
      </c>
      <c r="E245" s="1">
        <v>45625</v>
      </c>
      <c r="F245" s="1">
        <v>45625</v>
      </c>
      <c r="G245" s="13">
        <f>November_2024_Transportation_Dataset[[#This Row],[Delivery_Date]]-November_2024_Transportation_Dataset[[#This Row],[Dispatch_Date]]</f>
        <v>8</v>
      </c>
      <c r="H245" t="s">
        <v>529</v>
      </c>
      <c r="I245" t="s">
        <v>545</v>
      </c>
      <c r="J245" s="9">
        <v>1429</v>
      </c>
      <c r="K245" s="9">
        <f>VLOOKUP(_xlfn.CONCAT(November_2024_Transportation_Dataset[[#This Row],[Origin]],November_2024_Transportation_Dataset[[#This Row],[Destination]]),Distances!A:J,10,FALSE)</f>
        <v>7308.8717301846928</v>
      </c>
      <c r="L245" t="str">
        <f>IF(November_2024_Transportation_Dataset[[#This Row],[Delivery_Date]]-November_2024_Transportation_Dataset[[#This Row],[Expected_Delivery_Date]]&gt;0,"Delayed", "On-Time")</f>
        <v>On-Time</v>
      </c>
      <c r="M245" t="str">
        <f>IF(November_2024_Transportation_Dataset[[#This Row],[Transportation_Days]]&gt;5,"Ocean","Air")</f>
        <v>Ocean</v>
      </c>
      <c r="N245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245" s="9">
        <f>November_2024_Transportation_Dataset[[#This Row],[Weight_kg]]*_xlfn.NUMBERVALUE(VLOOKUP(November_2024_Transportation_Dataset[[#This Row],[Transportation_Mode]],'Transportation cost'!A:C,3,FALSE),".")</f>
        <v>71.45</v>
      </c>
      <c r="P245" s="9">
        <f>November_2024_Transportation_Dataset[[#This Row],[Fixed_Cost_GBP]]+November_2024_Transportation_Dataset[[#This Row],[Variable_Cost_GBP]]</f>
        <v>2629.555105564642</v>
      </c>
    </row>
    <row r="246" spans="1:16" x14ac:dyDescent="0.4">
      <c r="A246" t="s">
        <v>254</v>
      </c>
      <c r="B246" t="s">
        <v>572</v>
      </c>
      <c r="C246" s="1">
        <v>45617</v>
      </c>
      <c r="D246" s="1">
        <v>45617</v>
      </c>
      <c r="E246" s="1">
        <v>45617</v>
      </c>
      <c r="F246" s="1">
        <v>45617</v>
      </c>
      <c r="G246" s="13">
        <f>November_2024_Transportation_Dataset[[#This Row],[Delivery_Date]]-November_2024_Transportation_Dataset[[#This Row],[Dispatch_Date]]</f>
        <v>0</v>
      </c>
      <c r="H246" t="s">
        <v>521</v>
      </c>
      <c r="I246" t="s">
        <v>541</v>
      </c>
      <c r="J246" s="9">
        <v>761</v>
      </c>
      <c r="K246" s="9">
        <f>VLOOKUP(_xlfn.CONCAT(November_2024_Transportation_Dataset[[#This Row],[Origin]],November_2024_Transportation_Dataset[[#This Row],[Destination]]),Distances!A:J,10,FALSE)</f>
        <v>7958.3164062654878</v>
      </c>
      <c r="L246" t="str">
        <f>IF(November_2024_Transportation_Dataset[[#This Row],[Delivery_Date]]-November_2024_Transportation_Dataset[[#This Row],[Expected_Delivery_Date]]&gt;0,"Delayed", "On-Time")</f>
        <v>On-Time</v>
      </c>
      <c r="M246" t="str">
        <f>IF(November_2024_Transportation_Dataset[[#This Row],[Transportation_Days]]&gt;3,"Ocean","Air")</f>
        <v>Air</v>
      </c>
      <c r="N246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246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246" s="9">
        <f>November_2024_Transportation_Dataset[[#This Row],[Fixed_Cost_GBP]]+November_2024_Transportation_Dataset[[#This Row],[Variable_Cost_GBP]]</f>
        <v>6197.0373046991162</v>
      </c>
    </row>
    <row r="247" spans="1:16" x14ac:dyDescent="0.4">
      <c r="A247" t="s">
        <v>255</v>
      </c>
      <c r="B247" t="s">
        <v>573</v>
      </c>
      <c r="C247" s="1">
        <v>45617</v>
      </c>
      <c r="D247" s="1">
        <v>45617</v>
      </c>
      <c r="E247" s="1">
        <v>45625</v>
      </c>
      <c r="F247" s="1">
        <v>45625</v>
      </c>
      <c r="G247" s="13">
        <f>November_2024_Transportation_Dataset[[#This Row],[Delivery_Date]]-November_2024_Transportation_Dataset[[#This Row],[Dispatch_Date]]</f>
        <v>8</v>
      </c>
      <c r="H247" t="s">
        <v>529</v>
      </c>
      <c r="I247" t="s">
        <v>549</v>
      </c>
      <c r="J247" s="9">
        <v>1429</v>
      </c>
      <c r="K247" s="9">
        <f>VLOOKUP(_xlfn.CONCAT(November_2024_Transportation_Dataset[[#This Row],[Origin]],November_2024_Transportation_Dataset[[#This Row],[Destination]]),Distances!A:J,10,FALSE)</f>
        <v>9118.7982664997817</v>
      </c>
      <c r="L247" t="str">
        <f>IF(November_2024_Transportation_Dataset[[#This Row],[Delivery_Date]]-November_2024_Transportation_Dataset[[#This Row],[Expected_Delivery_Date]]&gt;0,"Delayed", "On-Time")</f>
        <v>On-Time</v>
      </c>
      <c r="M247" t="str">
        <f>IF(November_2024_Transportation_Dataset[[#This Row],[Transportation_Days]]&gt;5,"Ocean","Air")</f>
        <v>Ocean</v>
      </c>
      <c r="N247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247" s="9">
        <f>November_2024_Transportation_Dataset[[#This Row],[Weight_kg]]*_xlfn.NUMBERVALUE(VLOOKUP(November_2024_Transportation_Dataset[[#This Row],[Transportation_Mode]],'Transportation cost'!A:C,3,FALSE),".")</f>
        <v>71.45</v>
      </c>
      <c r="P247" s="9">
        <f>November_2024_Transportation_Dataset[[#This Row],[Fixed_Cost_GBP]]+November_2024_Transportation_Dataset[[#This Row],[Variable_Cost_GBP]]</f>
        <v>3263.0293932749232</v>
      </c>
    </row>
    <row r="248" spans="1:16" x14ac:dyDescent="0.4">
      <c r="A248" t="s">
        <v>256</v>
      </c>
      <c r="B248" t="s">
        <v>574</v>
      </c>
      <c r="C248" s="1">
        <v>45606</v>
      </c>
      <c r="D248" s="1">
        <v>45607</v>
      </c>
      <c r="E248" s="1">
        <v>45617</v>
      </c>
      <c r="F248" s="1">
        <v>45617</v>
      </c>
      <c r="G248" s="13">
        <f>November_2024_Transportation_Dataset[[#This Row],[Delivery_Date]]-November_2024_Transportation_Dataset[[#This Row],[Dispatch_Date]]</f>
        <v>10</v>
      </c>
      <c r="H248" t="s">
        <v>525</v>
      </c>
      <c r="I248" t="s">
        <v>537</v>
      </c>
      <c r="J248" s="9">
        <v>246</v>
      </c>
      <c r="K248" s="9">
        <f>VLOOKUP(_xlfn.CONCAT(November_2024_Transportation_Dataset[[#This Row],[Origin]],November_2024_Transportation_Dataset[[#This Row],[Destination]]),Distances!A:J,10,FALSE)</f>
        <v>6331.2201516655377</v>
      </c>
      <c r="L248" t="str">
        <f>IF(November_2024_Transportation_Dataset[[#This Row],[Delivery_Date]]-November_2024_Transportation_Dataset[[#This Row],[Expected_Delivery_Date]]&gt;0,"Delayed", "On-Time")</f>
        <v>On-Time</v>
      </c>
      <c r="M248" t="str">
        <f>IF(November_2024_Transportation_Dataset[[#This Row],[Transportation_Days]]&gt;=6,"Ocean","Air")</f>
        <v>Ocean</v>
      </c>
      <c r="N248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248" s="9">
        <f>November_2024_Transportation_Dataset[[#This Row],[Weight_kg]]*_xlfn.NUMBERVALUE(VLOOKUP(November_2024_Transportation_Dataset[[#This Row],[Transportation_Mode]],'Transportation cost'!A:C,3,FALSE),".")</f>
        <v>12.3</v>
      </c>
      <c r="P248" s="9">
        <f>November_2024_Transportation_Dataset[[#This Row],[Fixed_Cost_GBP]]+November_2024_Transportation_Dataset[[#This Row],[Variable_Cost_GBP]]</f>
        <v>2228.2270530829383</v>
      </c>
    </row>
    <row r="249" spans="1:16" x14ac:dyDescent="0.4">
      <c r="A249" t="s">
        <v>257</v>
      </c>
      <c r="B249" t="s">
        <v>573</v>
      </c>
      <c r="C249" s="1">
        <v>45617</v>
      </c>
      <c r="D249" s="1">
        <v>45617</v>
      </c>
      <c r="E249" s="1">
        <v>45617</v>
      </c>
      <c r="F249" s="1">
        <v>45617</v>
      </c>
      <c r="G249" s="13">
        <f>November_2024_Transportation_Dataset[[#This Row],[Delivery_Date]]-November_2024_Transportation_Dataset[[#This Row],[Dispatch_Date]]</f>
        <v>0</v>
      </c>
      <c r="H249" t="s">
        <v>529</v>
      </c>
      <c r="I249" t="s">
        <v>545</v>
      </c>
      <c r="J249" s="9">
        <v>1429</v>
      </c>
      <c r="K249" s="9">
        <f>VLOOKUP(_xlfn.CONCAT(November_2024_Transportation_Dataset[[#This Row],[Origin]],November_2024_Transportation_Dataset[[#This Row],[Destination]]),Distances!A:J,10,FALSE)</f>
        <v>7308.8717301846928</v>
      </c>
      <c r="L249" t="str">
        <f>IF(November_2024_Transportation_Dataset[[#This Row],[Delivery_Date]]-November_2024_Transportation_Dataset[[#This Row],[Expected_Delivery_Date]]&gt;0,"Delayed", "On-Time")</f>
        <v>On-Time</v>
      </c>
      <c r="M249" t="str">
        <f>IF(November_2024_Transportation_Dataset[[#This Row],[Transportation_Days]]&gt;5,"Ocean","Air")</f>
        <v>Air</v>
      </c>
      <c r="N249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249" s="9">
        <f>November_2024_Transportation_Dataset[[#This Row],[Weight_kg]]*_xlfn.NUMBERVALUE(VLOOKUP(November_2024_Transportation_Dataset[[#This Row],[Transportation_Mode]],'Transportation cost'!A:C,3,FALSE),".")</f>
        <v>428.7</v>
      </c>
      <c r="P249" s="9">
        <f>November_2024_Transportation_Dataset[[#This Row],[Fixed_Cost_GBP]]+November_2024_Transportation_Dataset[[#This Row],[Variable_Cost_GBP]]</f>
        <v>5910.3537976385196</v>
      </c>
    </row>
    <row r="250" spans="1:16" x14ac:dyDescent="0.4">
      <c r="A250" t="s">
        <v>258</v>
      </c>
      <c r="B250" t="s">
        <v>573</v>
      </c>
      <c r="C250" s="1">
        <v>45617</v>
      </c>
      <c r="D250" s="1">
        <v>45617</v>
      </c>
      <c r="E250" s="1">
        <v>45623</v>
      </c>
      <c r="F250" s="1">
        <v>45623</v>
      </c>
      <c r="G250" s="13">
        <f>November_2024_Transportation_Dataset[[#This Row],[Delivery_Date]]-November_2024_Transportation_Dataset[[#This Row],[Dispatch_Date]]</f>
        <v>6</v>
      </c>
      <c r="H250" t="s">
        <v>529</v>
      </c>
      <c r="I250" t="s">
        <v>541</v>
      </c>
      <c r="J250" s="9">
        <v>1429</v>
      </c>
      <c r="K250" s="9">
        <f>VLOOKUP(_xlfn.CONCAT(November_2024_Transportation_Dataset[[#This Row],[Origin]],November_2024_Transportation_Dataset[[#This Row],[Destination]]),Distances!A:J,10,FALSE)</f>
        <v>953.41422508391327</v>
      </c>
      <c r="L250" t="str">
        <f>IF(November_2024_Transportation_Dataset[[#This Row],[Delivery_Date]]-November_2024_Transportation_Dataset[[#This Row],[Expected_Delivery_Date]]&gt;0,"Delayed", "On-Time")</f>
        <v>On-Time</v>
      </c>
      <c r="M250" t="str">
        <f>IF(November_2024_Transportation_Dataset[[#This Row],[Transportation_Days]]&gt;5,"Road","Air")</f>
        <v>Road</v>
      </c>
      <c r="N250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250" s="9">
        <f>November_2024_Transportation_Dataset[[#This Row],[Weight_kg]]*_xlfn.NUMBERVALUE(VLOOKUP(November_2024_Transportation_Dataset[[#This Row],[Transportation_Mode]],'Transportation cost'!A:C,3,FALSE),".")</f>
        <v>142.9</v>
      </c>
      <c r="P250" s="9">
        <f>November_2024_Transportation_Dataset[[#This Row],[Fixed_Cost_GBP]]+November_2024_Transportation_Dataset[[#This Row],[Variable_Cost_GBP]]</f>
        <v>619.60711254195667</v>
      </c>
    </row>
    <row r="251" spans="1:16" x14ac:dyDescent="0.4">
      <c r="A251" t="s">
        <v>259</v>
      </c>
      <c r="B251" t="s">
        <v>575</v>
      </c>
      <c r="C251" s="1">
        <v>45617</v>
      </c>
      <c r="D251" s="1">
        <v>45617</v>
      </c>
      <c r="E251" s="1">
        <v>45617</v>
      </c>
      <c r="F251" s="1">
        <v>45617</v>
      </c>
      <c r="G251" s="13">
        <f>November_2024_Transportation_Dataset[[#This Row],[Delivery_Date]]-November_2024_Transportation_Dataset[[#This Row],[Dispatch_Date]]</f>
        <v>0</v>
      </c>
      <c r="H251" t="s">
        <v>533</v>
      </c>
      <c r="I251" t="s">
        <v>541</v>
      </c>
      <c r="J251" s="9">
        <v>1201</v>
      </c>
      <c r="K251" s="9">
        <f>VLOOKUP(_xlfn.CONCAT(November_2024_Transportation_Dataset[[#This Row],[Origin]],November_2024_Transportation_Dataset[[#This Row],[Destination]]),Distances!A:J,10,FALSE)</f>
        <v>1038.2726851818879</v>
      </c>
      <c r="L251" t="str">
        <f>IF(November_2024_Transportation_Dataset[[#This Row],[Delivery_Date]]-November_2024_Transportation_Dataset[[#This Row],[Expected_Delivery_Date]]&gt;0,"Delayed", "On-Time")</f>
        <v>On-Time</v>
      </c>
      <c r="M251" t="str">
        <f>IF(November_2024_Transportation_Dataset[[#This Row],[Transportation_Days]]&gt;5,"Road","Air")</f>
        <v>Air</v>
      </c>
      <c r="N251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251" s="9">
        <f>November_2024_Transportation_Dataset[[#This Row],[Weight_kg]]*_xlfn.NUMBERVALUE(VLOOKUP(November_2024_Transportation_Dataset[[#This Row],[Transportation_Mode]],'Transportation cost'!A:C,3,FALSE),".")</f>
        <v>360.3</v>
      </c>
      <c r="P251" s="9">
        <f>November_2024_Transportation_Dataset[[#This Row],[Fixed_Cost_GBP]]+November_2024_Transportation_Dataset[[#This Row],[Variable_Cost_GBP]]</f>
        <v>1139.0045138864159</v>
      </c>
    </row>
    <row r="252" spans="1:16" x14ac:dyDescent="0.4">
      <c r="A252" t="s">
        <v>260</v>
      </c>
      <c r="B252" t="s">
        <v>574</v>
      </c>
      <c r="C252" s="1">
        <v>45617</v>
      </c>
      <c r="D252" s="1">
        <v>45617</v>
      </c>
      <c r="E252" s="1">
        <v>45623</v>
      </c>
      <c r="F252" s="1">
        <v>45623</v>
      </c>
      <c r="G252" s="13">
        <f>November_2024_Transportation_Dataset[[#This Row],[Delivery_Date]]-November_2024_Transportation_Dataset[[#This Row],[Dispatch_Date]]</f>
        <v>6</v>
      </c>
      <c r="H252" t="s">
        <v>525</v>
      </c>
      <c r="I252" t="s">
        <v>537</v>
      </c>
      <c r="J252" s="9">
        <v>246</v>
      </c>
      <c r="K252" s="9">
        <f>VLOOKUP(_xlfn.CONCAT(November_2024_Transportation_Dataset[[#This Row],[Origin]],November_2024_Transportation_Dataset[[#This Row],[Destination]]),Distances!A:J,10,FALSE)</f>
        <v>6331.2201516655377</v>
      </c>
      <c r="L252" t="str">
        <f>IF(November_2024_Transportation_Dataset[[#This Row],[Delivery_Date]]-November_2024_Transportation_Dataset[[#This Row],[Expected_Delivery_Date]]&gt;0,"Delayed", "On-Time")</f>
        <v>On-Time</v>
      </c>
      <c r="M252" t="str">
        <f>IF(November_2024_Transportation_Dataset[[#This Row],[Transportation_Days]]&gt;=6,"Ocean","Air")</f>
        <v>Ocean</v>
      </c>
      <c r="N252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252" s="9">
        <f>November_2024_Transportation_Dataset[[#This Row],[Weight_kg]]*_xlfn.NUMBERVALUE(VLOOKUP(November_2024_Transportation_Dataset[[#This Row],[Transportation_Mode]],'Transportation cost'!A:C,3,FALSE),".")</f>
        <v>12.3</v>
      </c>
      <c r="P252" s="9">
        <f>November_2024_Transportation_Dataset[[#This Row],[Fixed_Cost_GBP]]+November_2024_Transportation_Dataset[[#This Row],[Variable_Cost_GBP]]</f>
        <v>2228.2270530829383</v>
      </c>
    </row>
    <row r="253" spans="1:16" x14ac:dyDescent="0.4">
      <c r="A253" t="s">
        <v>261</v>
      </c>
      <c r="B253" t="s">
        <v>575</v>
      </c>
      <c r="C253" s="1">
        <v>45617</v>
      </c>
      <c r="D253" s="1">
        <v>45617</v>
      </c>
      <c r="E253" s="1">
        <v>45617</v>
      </c>
      <c r="F253" s="1">
        <v>45617</v>
      </c>
      <c r="G253" s="13">
        <f>November_2024_Transportation_Dataset[[#This Row],[Delivery_Date]]-November_2024_Transportation_Dataset[[#This Row],[Dispatch_Date]]</f>
        <v>0</v>
      </c>
      <c r="H253" t="s">
        <v>533</v>
      </c>
      <c r="I253" t="s">
        <v>545</v>
      </c>
      <c r="J253" s="9">
        <v>1201</v>
      </c>
      <c r="K253" s="9">
        <f>VLOOKUP(_xlfn.CONCAT(November_2024_Transportation_Dataset[[#This Row],[Origin]],November_2024_Transportation_Dataset[[#This Row],[Destination]]),Distances!A:J,10,FALSE)</f>
        <v>6899.7528713841984</v>
      </c>
      <c r="L253" t="str">
        <f>IF(November_2024_Transportation_Dataset[[#This Row],[Delivery_Date]]-November_2024_Transportation_Dataset[[#This Row],[Expected_Delivery_Date]]&gt;0,"Delayed", "On-Time")</f>
        <v>On-Time</v>
      </c>
      <c r="M253" t="str">
        <f>IF(November_2024_Transportation_Dataset[[#This Row],[Transportation_Days]]&gt;10,"Ocean", "Air")</f>
        <v>Air</v>
      </c>
      <c r="N253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253" s="9">
        <f>November_2024_Transportation_Dataset[[#This Row],[Weight_kg]]*_xlfn.NUMBERVALUE(VLOOKUP(November_2024_Transportation_Dataset[[#This Row],[Transportation_Mode]],'Transportation cost'!A:C,3,FALSE),".")</f>
        <v>360.3</v>
      </c>
      <c r="P253" s="9">
        <f>November_2024_Transportation_Dataset[[#This Row],[Fixed_Cost_GBP]]+November_2024_Transportation_Dataset[[#This Row],[Variable_Cost_GBP]]</f>
        <v>5535.1146535381495</v>
      </c>
    </row>
    <row r="254" spans="1:16" x14ac:dyDescent="0.4">
      <c r="A254" t="s">
        <v>262</v>
      </c>
      <c r="B254" t="s">
        <v>574</v>
      </c>
      <c r="C254" s="1">
        <v>45599</v>
      </c>
      <c r="D254" s="1">
        <v>45599</v>
      </c>
      <c r="E254" s="1">
        <v>45610</v>
      </c>
      <c r="F254" s="1">
        <v>45615</v>
      </c>
      <c r="G254" s="13">
        <f>November_2024_Transportation_Dataset[[#This Row],[Delivery_Date]]-November_2024_Transportation_Dataset[[#This Row],[Dispatch_Date]]</f>
        <v>16</v>
      </c>
      <c r="H254" t="s">
        <v>525</v>
      </c>
      <c r="I254" t="s">
        <v>541</v>
      </c>
      <c r="J254" s="9">
        <v>246</v>
      </c>
      <c r="K254" s="9">
        <f>VLOOKUP(_xlfn.CONCAT(November_2024_Transportation_Dataset[[#This Row],[Origin]],November_2024_Transportation_Dataset[[#This Row],[Destination]]),Distances!A:J,10,FALSE)</f>
        <v>5780.6308647644664</v>
      </c>
      <c r="L254" t="str">
        <f>IF(November_2024_Transportation_Dataset[[#This Row],[Delivery_Date]]-November_2024_Transportation_Dataset[[#This Row],[Expected_Delivery_Date]]&gt;0,"Delayed", "On-Time")</f>
        <v>Delayed</v>
      </c>
      <c r="M254" t="str">
        <f>IF(November_2024_Transportation_Dataset[[#This Row],[Transportation_Days]]&gt;=6,"Ocean","Air")</f>
        <v>Ocean</v>
      </c>
      <c r="N254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254" s="9">
        <f>November_2024_Transportation_Dataset[[#This Row],[Weight_kg]]*_xlfn.NUMBERVALUE(VLOOKUP(November_2024_Transportation_Dataset[[#This Row],[Transportation_Mode]],'Transportation cost'!A:C,3,FALSE),".")</f>
        <v>12.3</v>
      </c>
      <c r="P254" s="9">
        <f>November_2024_Transportation_Dataset[[#This Row],[Fixed_Cost_GBP]]+November_2024_Transportation_Dataset[[#This Row],[Variable_Cost_GBP]]</f>
        <v>2035.520802667563</v>
      </c>
    </row>
    <row r="255" spans="1:16" x14ac:dyDescent="0.4">
      <c r="A255" t="s">
        <v>263</v>
      </c>
      <c r="B255" t="s">
        <v>573</v>
      </c>
      <c r="C255" s="1">
        <v>45601</v>
      </c>
      <c r="D255" s="1">
        <v>45618</v>
      </c>
      <c r="E255" s="1">
        <v>45618</v>
      </c>
      <c r="F255" s="1">
        <v>45618</v>
      </c>
      <c r="G255" s="13">
        <f>November_2024_Transportation_Dataset[[#This Row],[Delivery_Date]]-November_2024_Transportation_Dataset[[#This Row],[Dispatch_Date]]</f>
        <v>0</v>
      </c>
      <c r="H255" t="s">
        <v>529</v>
      </c>
      <c r="I255" t="s">
        <v>537</v>
      </c>
      <c r="J255" s="9">
        <v>1429</v>
      </c>
      <c r="K255" s="9">
        <f>VLOOKUP(_xlfn.CONCAT(November_2024_Transportation_Dataset[[#This Row],[Origin]],November_2024_Transportation_Dataset[[#This Row],[Destination]]),Distances!A:J,10,FALSE)</f>
        <v>348.53162391920529</v>
      </c>
      <c r="L255" t="str">
        <f>IF(November_2024_Transportation_Dataset[[#This Row],[Delivery_Date]]-November_2024_Transportation_Dataset[[#This Row],[Expected_Delivery_Date]]&gt;0,"Delayed", "On-Time")</f>
        <v>On-Time</v>
      </c>
      <c r="M255" t="str">
        <f>IF(November_2024_Transportation_Dataset[[#This Row],[Transportation_Days]]&gt;5,"Road","Air")</f>
        <v>Air</v>
      </c>
      <c r="N255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255" s="9">
        <f>November_2024_Transportation_Dataset[[#This Row],[Weight_kg]]*_xlfn.NUMBERVALUE(VLOOKUP(November_2024_Transportation_Dataset[[#This Row],[Transportation_Mode]],'Transportation cost'!A:C,3,FALSE),".")</f>
        <v>428.7</v>
      </c>
      <c r="P255" s="9">
        <f>November_2024_Transportation_Dataset[[#This Row],[Fixed_Cost_GBP]]+November_2024_Transportation_Dataset[[#This Row],[Variable_Cost_GBP]]</f>
        <v>690.09871793940397</v>
      </c>
    </row>
    <row r="256" spans="1:16" x14ac:dyDescent="0.4">
      <c r="A256" t="s">
        <v>264</v>
      </c>
      <c r="B256" t="s">
        <v>575</v>
      </c>
      <c r="C256" s="1">
        <v>45604</v>
      </c>
      <c r="D256" s="1">
        <v>45618</v>
      </c>
      <c r="E256" s="1">
        <v>45625</v>
      </c>
      <c r="F256" s="1">
        <v>45625</v>
      </c>
      <c r="G256" s="13">
        <f>November_2024_Transportation_Dataset[[#This Row],[Delivery_Date]]-November_2024_Transportation_Dataset[[#This Row],[Dispatch_Date]]</f>
        <v>7</v>
      </c>
      <c r="H256" t="s">
        <v>533</v>
      </c>
      <c r="I256" t="s">
        <v>541</v>
      </c>
      <c r="J256" s="9">
        <v>1201</v>
      </c>
      <c r="K256" s="9">
        <f>VLOOKUP(_xlfn.CONCAT(November_2024_Transportation_Dataset[[#This Row],[Origin]],November_2024_Transportation_Dataset[[#This Row],[Destination]]),Distances!A:J,10,FALSE)</f>
        <v>1038.2726851818879</v>
      </c>
      <c r="L256" t="str">
        <f>IF(November_2024_Transportation_Dataset[[#This Row],[Delivery_Date]]-November_2024_Transportation_Dataset[[#This Row],[Expected_Delivery_Date]]&gt;0,"Delayed", "On-Time")</f>
        <v>On-Time</v>
      </c>
      <c r="M256" t="str">
        <f>IF(November_2024_Transportation_Dataset[[#This Row],[Transportation_Days]]&gt;5,"Road","Air")</f>
        <v>Road</v>
      </c>
      <c r="N256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256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256" s="9">
        <f>November_2024_Transportation_Dataset[[#This Row],[Fixed_Cost_GBP]]+November_2024_Transportation_Dataset[[#This Row],[Variable_Cost_GBP]]</f>
        <v>639.23634259094399</v>
      </c>
    </row>
    <row r="257" spans="1:16" x14ac:dyDescent="0.4">
      <c r="A257" t="s">
        <v>265</v>
      </c>
      <c r="B257" t="s">
        <v>575</v>
      </c>
      <c r="C257" s="1">
        <v>45604</v>
      </c>
      <c r="D257" s="1">
        <v>45618</v>
      </c>
      <c r="E257" s="1">
        <v>45624</v>
      </c>
      <c r="F257" s="1">
        <v>45624</v>
      </c>
      <c r="G257" s="13">
        <f>November_2024_Transportation_Dataset[[#This Row],[Delivery_Date]]-November_2024_Transportation_Dataset[[#This Row],[Dispatch_Date]]</f>
        <v>6</v>
      </c>
      <c r="H257" t="s">
        <v>533</v>
      </c>
      <c r="I257" t="s">
        <v>545</v>
      </c>
      <c r="J257" s="9">
        <v>1201</v>
      </c>
      <c r="K257" s="9">
        <f>VLOOKUP(_xlfn.CONCAT(November_2024_Transportation_Dataset[[#This Row],[Origin]],November_2024_Transportation_Dataset[[#This Row],[Destination]]),Distances!A:J,10,FALSE)</f>
        <v>6899.7528713841984</v>
      </c>
      <c r="L257" t="str">
        <f>IF(November_2024_Transportation_Dataset[[#This Row],[Delivery_Date]]-November_2024_Transportation_Dataset[[#This Row],[Expected_Delivery_Date]]&gt;0,"Delayed", "On-Time")</f>
        <v>On-Time</v>
      </c>
      <c r="M257" t="str">
        <f>IF(November_2024_Transportation_Dataset[[#This Row],[Transportation_Days]]&gt;10,"Ocean", "Air")</f>
        <v>Air</v>
      </c>
      <c r="N257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257" s="9">
        <f>November_2024_Transportation_Dataset[[#This Row],[Weight_kg]]*_xlfn.NUMBERVALUE(VLOOKUP(November_2024_Transportation_Dataset[[#This Row],[Transportation_Mode]],'Transportation cost'!A:C,3,FALSE),".")</f>
        <v>360.3</v>
      </c>
      <c r="P257" s="9">
        <f>November_2024_Transportation_Dataset[[#This Row],[Fixed_Cost_GBP]]+November_2024_Transportation_Dataset[[#This Row],[Variable_Cost_GBP]]</f>
        <v>5535.1146535381495</v>
      </c>
    </row>
    <row r="258" spans="1:16" x14ac:dyDescent="0.4">
      <c r="A258" t="s">
        <v>266</v>
      </c>
      <c r="B258" t="s">
        <v>575</v>
      </c>
      <c r="C258" s="1">
        <v>45608</v>
      </c>
      <c r="D258" s="1">
        <v>45618</v>
      </c>
      <c r="E258" s="1">
        <v>45618</v>
      </c>
      <c r="F258" s="1">
        <v>45618</v>
      </c>
      <c r="G258" s="13">
        <f>November_2024_Transportation_Dataset[[#This Row],[Delivery_Date]]-November_2024_Transportation_Dataset[[#This Row],[Dispatch_Date]]</f>
        <v>0</v>
      </c>
      <c r="H258" t="s">
        <v>533</v>
      </c>
      <c r="I258" t="s">
        <v>549</v>
      </c>
      <c r="J258" s="9">
        <v>1201</v>
      </c>
      <c r="K258" s="9">
        <f>VLOOKUP(_xlfn.CONCAT(November_2024_Transportation_Dataset[[#This Row],[Origin]],November_2024_Transportation_Dataset[[#This Row],[Destination]]),Distances!A:J,10,FALSE)</f>
        <v>7781.5146826897226</v>
      </c>
      <c r="L258" t="str">
        <f>IF(November_2024_Transportation_Dataset[[#This Row],[Delivery_Date]]-November_2024_Transportation_Dataset[[#This Row],[Expected_Delivery_Date]]&gt;0,"Delayed", "On-Time")</f>
        <v>On-Time</v>
      </c>
      <c r="M258" t="str">
        <f>IF(November_2024_Transportation_Dataset[[#This Row],[Transportation_Days]]&gt;10,"Ocean", "Air")</f>
        <v>Air</v>
      </c>
      <c r="N258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258" s="9">
        <f>November_2024_Transportation_Dataset[[#This Row],[Weight_kg]]*_xlfn.NUMBERVALUE(VLOOKUP(November_2024_Transportation_Dataset[[#This Row],[Transportation_Mode]],'Transportation cost'!A:C,3,FALSE),".")</f>
        <v>360.3</v>
      </c>
      <c r="P258" s="9">
        <f>November_2024_Transportation_Dataset[[#This Row],[Fixed_Cost_GBP]]+November_2024_Transportation_Dataset[[#This Row],[Variable_Cost_GBP]]</f>
        <v>6196.4360120172923</v>
      </c>
    </row>
    <row r="259" spans="1:16" x14ac:dyDescent="0.4">
      <c r="A259" t="s">
        <v>267</v>
      </c>
      <c r="B259" t="s">
        <v>573</v>
      </c>
      <c r="C259" s="1">
        <v>45610</v>
      </c>
      <c r="D259" s="1">
        <v>45618</v>
      </c>
      <c r="E259" s="1">
        <v>45624</v>
      </c>
      <c r="F259" s="1">
        <v>45624</v>
      </c>
      <c r="G259" s="13">
        <f>November_2024_Transportation_Dataset[[#This Row],[Delivery_Date]]-November_2024_Transportation_Dataset[[#This Row],[Dispatch_Date]]</f>
        <v>6</v>
      </c>
      <c r="H259" t="s">
        <v>529</v>
      </c>
      <c r="I259" t="s">
        <v>545</v>
      </c>
      <c r="J259" s="9">
        <v>1429</v>
      </c>
      <c r="K259" s="9">
        <f>VLOOKUP(_xlfn.CONCAT(November_2024_Transportation_Dataset[[#This Row],[Origin]],November_2024_Transportation_Dataset[[#This Row],[Destination]]),Distances!A:J,10,FALSE)</f>
        <v>7308.8717301846928</v>
      </c>
      <c r="L259" t="str">
        <f>IF(November_2024_Transportation_Dataset[[#This Row],[Delivery_Date]]-November_2024_Transportation_Dataset[[#This Row],[Expected_Delivery_Date]]&gt;0,"Delayed", "On-Time")</f>
        <v>On-Time</v>
      </c>
      <c r="M259" t="str">
        <f>IF(November_2024_Transportation_Dataset[[#This Row],[Transportation_Days]]&gt;5,"Ocean","Air")</f>
        <v>Ocean</v>
      </c>
      <c r="N259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259" s="9">
        <f>November_2024_Transportation_Dataset[[#This Row],[Weight_kg]]*_xlfn.NUMBERVALUE(VLOOKUP(November_2024_Transportation_Dataset[[#This Row],[Transportation_Mode]],'Transportation cost'!A:C,3,FALSE),".")</f>
        <v>71.45</v>
      </c>
      <c r="P259" s="9">
        <f>November_2024_Transportation_Dataset[[#This Row],[Fixed_Cost_GBP]]+November_2024_Transportation_Dataset[[#This Row],[Variable_Cost_GBP]]</f>
        <v>2629.555105564642</v>
      </c>
    </row>
    <row r="260" spans="1:16" x14ac:dyDescent="0.4">
      <c r="A260" t="s">
        <v>268</v>
      </c>
      <c r="B260" t="s">
        <v>573</v>
      </c>
      <c r="C260" s="1">
        <v>45612</v>
      </c>
      <c r="D260" s="1">
        <v>45618</v>
      </c>
      <c r="E260" s="1">
        <v>45618</v>
      </c>
      <c r="F260" s="1">
        <v>45618</v>
      </c>
      <c r="G260" s="13">
        <f>November_2024_Transportation_Dataset[[#This Row],[Delivery_Date]]-November_2024_Transportation_Dataset[[#This Row],[Dispatch_Date]]</f>
        <v>0</v>
      </c>
      <c r="H260" t="s">
        <v>529</v>
      </c>
      <c r="I260" t="s">
        <v>537</v>
      </c>
      <c r="J260" s="9">
        <v>1429</v>
      </c>
      <c r="K260" s="9">
        <f>VLOOKUP(_xlfn.CONCAT(November_2024_Transportation_Dataset[[#This Row],[Origin]],November_2024_Transportation_Dataset[[#This Row],[Destination]]),Distances!A:J,10,FALSE)</f>
        <v>348.53162391920529</v>
      </c>
      <c r="L260" t="str">
        <f>IF(November_2024_Transportation_Dataset[[#This Row],[Delivery_Date]]-November_2024_Transportation_Dataset[[#This Row],[Expected_Delivery_Date]]&gt;0,"Delayed", "On-Time")</f>
        <v>On-Time</v>
      </c>
      <c r="M260" t="str">
        <f>IF(November_2024_Transportation_Dataset[[#This Row],[Transportation_Days]]&gt;5,"Road","Air")</f>
        <v>Air</v>
      </c>
      <c r="N260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260" s="9">
        <f>November_2024_Transportation_Dataset[[#This Row],[Weight_kg]]*_xlfn.NUMBERVALUE(VLOOKUP(November_2024_Transportation_Dataset[[#This Row],[Transportation_Mode]],'Transportation cost'!A:C,3,FALSE),".")</f>
        <v>428.7</v>
      </c>
      <c r="P260" s="9">
        <f>November_2024_Transportation_Dataset[[#This Row],[Fixed_Cost_GBP]]+November_2024_Transportation_Dataset[[#This Row],[Variable_Cost_GBP]]</f>
        <v>690.09871793940397</v>
      </c>
    </row>
    <row r="261" spans="1:16" x14ac:dyDescent="0.4">
      <c r="A261" t="s">
        <v>269</v>
      </c>
      <c r="B261" t="s">
        <v>573</v>
      </c>
      <c r="C261" s="1">
        <v>45613</v>
      </c>
      <c r="D261" s="1">
        <v>45618</v>
      </c>
      <c r="E261" s="1">
        <v>45624</v>
      </c>
      <c r="F261" s="1">
        <v>45624</v>
      </c>
      <c r="G261" s="13">
        <f>November_2024_Transportation_Dataset[[#This Row],[Delivery_Date]]-November_2024_Transportation_Dataset[[#This Row],[Dispatch_Date]]</f>
        <v>6</v>
      </c>
      <c r="H261" t="s">
        <v>529</v>
      </c>
      <c r="I261" t="s">
        <v>541</v>
      </c>
      <c r="J261" s="9">
        <v>1429</v>
      </c>
      <c r="K261" s="9">
        <f>VLOOKUP(_xlfn.CONCAT(November_2024_Transportation_Dataset[[#This Row],[Origin]],November_2024_Transportation_Dataset[[#This Row],[Destination]]),Distances!A:J,10,FALSE)</f>
        <v>953.41422508391327</v>
      </c>
      <c r="L261" t="str">
        <f>IF(November_2024_Transportation_Dataset[[#This Row],[Delivery_Date]]-November_2024_Transportation_Dataset[[#This Row],[Expected_Delivery_Date]]&gt;0,"Delayed", "On-Time")</f>
        <v>On-Time</v>
      </c>
      <c r="M261" t="str">
        <f>IF(November_2024_Transportation_Dataset[[#This Row],[Transportation_Days]]&gt;5,"Road","Air")</f>
        <v>Road</v>
      </c>
      <c r="N261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261" s="9">
        <f>November_2024_Transportation_Dataset[[#This Row],[Weight_kg]]*_xlfn.NUMBERVALUE(VLOOKUP(November_2024_Transportation_Dataset[[#This Row],[Transportation_Mode]],'Transportation cost'!A:C,3,FALSE),".")</f>
        <v>142.9</v>
      </c>
      <c r="P261" s="9">
        <f>November_2024_Transportation_Dataset[[#This Row],[Fixed_Cost_GBP]]+November_2024_Transportation_Dataset[[#This Row],[Variable_Cost_GBP]]</f>
        <v>619.60711254195667</v>
      </c>
    </row>
    <row r="262" spans="1:16" x14ac:dyDescent="0.4">
      <c r="A262" t="s">
        <v>270</v>
      </c>
      <c r="B262" t="s">
        <v>573</v>
      </c>
      <c r="C262" s="1">
        <v>45617</v>
      </c>
      <c r="D262" s="1">
        <v>45618</v>
      </c>
      <c r="E262" s="1">
        <v>45618</v>
      </c>
      <c r="F262" s="1">
        <v>45618</v>
      </c>
      <c r="G262" s="13">
        <f>November_2024_Transportation_Dataset[[#This Row],[Delivery_Date]]-November_2024_Transportation_Dataset[[#This Row],[Dispatch_Date]]</f>
        <v>0</v>
      </c>
      <c r="H262" t="s">
        <v>529</v>
      </c>
      <c r="I262" t="s">
        <v>541</v>
      </c>
      <c r="J262" s="9">
        <v>1429</v>
      </c>
      <c r="K262" s="9">
        <f>VLOOKUP(_xlfn.CONCAT(November_2024_Transportation_Dataset[[#This Row],[Origin]],November_2024_Transportation_Dataset[[#This Row],[Destination]]),Distances!A:J,10,FALSE)</f>
        <v>953.41422508391327</v>
      </c>
      <c r="L262" t="str">
        <f>IF(November_2024_Transportation_Dataset[[#This Row],[Delivery_Date]]-November_2024_Transportation_Dataset[[#This Row],[Expected_Delivery_Date]]&gt;0,"Delayed", "On-Time")</f>
        <v>On-Time</v>
      </c>
      <c r="M262" t="str">
        <f>IF(November_2024_Transportation_Dataset[[#This Row],[Transportation_Days]]&gt;5,"Road","Air")</f>
        <v>Air</v>
      </c>
      <c r="N262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262" s="9">
        <f>November_2024_Transportation_Dataset[[#This Row],[Weight_kg]]*_xlfn.NUMBERVALUE(VLOOKUP(November_2024_Transportation_Dataset[[#This Row],[Transportation_Mode]],'Transportation cost'!A:C,3,FALSE),".")</f>
        <v>428.7</v>
      </c>
      <c r="P262" s="9">
        <f>November_2024_Transportation_Dataset[[#This Row],[Fixed_Cost_GBP]]+November_2024_Transportation_Dataset[[#This Row],[Variable_Cost_GBP]]</f>
        <v>1143.7606688129349</v>
      </c>
    </row>
    <row r="263" spans="1:16" x14ac:dyDescent="0.4">
      <c r="A263" t="s">
        <v>271</v>
      </c>
      <c r="B263" t="s">
        <v>575</v>
      </c>
      <c r="C263" s="1">
        <v>45618</v>
      </c>
      <c r="D263" s="1">
        <v>45618</v>
      </c>
      <c r="E263" s="1">
        <v>45625</v>
      </c>
      <c r="F263" s="1">
        <v>45625</v>
      </c>
      <c r="G263" s="13">
        <f>November_2024_Transportation_Dataset[[#This Row],[Delivery_Date]]-November_2024_Transportation_Dataset[[#This Row],[Dispatch_Date]]</f>
        <v>7</v>
      </c>
      <c r="H263" t="s">
        <v>533</v>
      </c>
      <c r="I263" t="s">
        <v>549</v>
      </c>
      <c r="J263" s="9">
        <v>1201</v>
      </c>
      <c r="K263" s="9">
        <f>VLOOKUP(_xlfn.CONCAT(November_2024_Transportation_Dataset[[#This Row],[Origin]],November_2024_Transportation_Dataset[[#This Row],[Destination]]),Distances!A:J,10,FALSE)</f>
        <v>7781.5146826897226</v>
      </c>
      <c r="L263" t="str">
        <f>IF(November_2024_Transportation_Dataset[[#This Row],[Delivery_Date]]-November_2024_Transportation_Dataset[[#This Row],[Expected_Delivery_Date]]&gt;0,"Delayed", "On-Time")</f>
        <v>On-Time</v>
      </c>
      <c r="M263" t="str">
        <f>IF(November_2024_Transportation_Dataset[[#This Row],[Transportation_Days]]&gt;10,"Ocean", "Air")</f>
        <v>Air</v>
      </c>
      <c r="N263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263" s="9">
        <f>November_2024_Transportation_Dataset[[#This Row],[Weight_kg]]*_xlfn.NUMBERVALUE(VLOOKUP(November_2024_Transportation_Dataset[[#This Row],[Transportation_Mode]],'Transportation cost'!A:C,3,FALSE),".")</f>
        <v>360.3</v>
      </c>
      <c r="P263" s="9">
        <f>November_2024_Transportation_Dataset[[#This Row],[Fixed_Cost_GBP]]+November_2024_Transportation_Dataset[[#This Row],[Variable_Cost_GBP]]</f>
        <v>6196.4360120172923</v>
      </c>
    </row>
    <row r="264" spans="1:16" x14ac:dyDescent="0.4">
      <c r="A264" t="s">
        <v>272</v>
      </c>
      <c r="B264" t="s">
        <v>575</v>
      </c>
      <c r="C264" s="1">
        <v>45618</v>
      </c>
      <c r="D264" s="1">
        <v>45618</v>
      </c>
      <c r="E264" s="1">
        <v>45624</v>
      </c>
      <c r="F264" s="1">
        <v>45624</v>
      </c>
      <c r="G264" s="13">
        <f>November_2024_Transportation_Dataset[[#This Row],[Delivery_Date]]-November_2024_Transportation_Dataset[[#This Row],[Dispatch_Date]]</f>
        <v>6</v>
      </c>
      <c r="H264" t="s">
        <v>533</v>
      </c>
      <c r="I264" t="s">
        <v>541</v>
      </c>
      <c r="J264" s="9">
        <v>1201</v>
      </c>
      <c r="K264" s="9">
        <f>VLOOKUP(_xlfn.CONCAT(November_2024_Transportation_Dataset[[#This Row],[Origin]],November_2024_Transportation_Dataset[[#This Row],[Destination]]),Distances!A:J,10,FALSE)</f>
        <v>1038.2726851818879</v>
      </c>
      <c r="L264" t="str">
        <f>IF(November_2024_Transportation_Dataset[[#This Row],[Delivery_Date]]-November_2024_Transportation_Dataset[[#This Row],[Expected_Delivery_Date]]&gt;0,"Delayed", "On-Time")</f>
        <v>On-Time</v>
      </c>
      <c r="M264" t="str">
        <f>IF(November_2024_Transportation_Dataset[[#This Row],[Transportation_Days]]&gt;5,"Road","Air")</f>
        <v>Road</v>
      </c>
      <c r="N264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264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264" s="9">
        <f>November_2024_Transportation_Dataset[[#This Row],[Fixed_Cost_GBP]]+November_2024_Transportation_Dataset[[#This Row],[Variable_Cost_GBP]]</f>
        <v>639.23634259094399</v>
      </c>
    </row>
    <row r="265" spans="1:16" x14ac:dyDescent="0.4">
      <c r="A265" t="s">
        <v>273</v>
      </c>
      <c r="B265" t="s">
        <v>573</v>
      </c>
      <c r="C265" s="1">
        <v>45618</v>
      </c>
      <c r="D265" s="1">
        <v>45618</v>
      </c>
      <c r="E265" s="1">
        <v>45624</v>
      </c>
      <c r="F265" s="1">
        <v>45624</v>
      </c>
      <c r="G265" s="13">
        <f>November_2024_Transportation_Dataset[[#This Row],[Delivery_Date]]-November_2024_Transportation_Dataset[[#This Row],[Dispatch_Date]]</f>
        <v>6</v>
      </c>
      <c r="H265" t="s">
        <v>529</v>
      </c>
      <c r="I265" t="s">
        <v>541</v>
      </c>
      <c r="J265" s="9">
        <v>1429</v>
      </c>
      <c r="K265" s="9">
        <f>VLOOKUP(_xlfn.CONCAT(November_2024_Transportation_Dataset[[#This Row],[Origin]],November_2024_Transportation_Dataset[[#This Row],[Destination]]),Distances!A:J,10,FALSE)</f>
        <v>953.41422508391327</v>
      </c>
      <c r="L265" t="str">
        <f>IF(November_2024_Transportation_Dataset[[#This Row],[Delivery_Date]]-November_2024_Transportation_Dataset[[#This Row],[Expected_Delivery_Date]]&gt;0,"Delayed", "On-Time")</f>
        <v>On-Time</v>
      </c>
      <c r="M265" t="str">
        <f>IF(November_2024_Transportation_Dataset[[#This Row],[Transportation_Days]]&gt;5,"Road","Air")</f>
        <v>Road</v>
      </c>
      <c r="N265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265" s="9">
        <f>November_2024_Transportation_Dataset[[#This Row],[Weight_kg]]*_xlfn.NUMBERVALUE(VLOOKUP(November_2024_Transportation_Dataset[[#This Row],[Transportation_Mode]],'Transportation cost'!A:C,3,FALSE),".")</f>
        <v>142.9</v>
      </c>
      <c r="P265" s="9">
        <f>November_2024_Transportation_Dataset[[#This Row],[Fixed_Cost_GBP]]+November_2024_Transportation_Dataset[[#This Row],[Variable_Cost_GBP]]</f>
        <v>619.60711254195667</v>
      </c>
    </row>
    <row r="266" spans="1:16" x14ac:dyDescent="0.4">
      <c r="A266" t="s">
        <v>274</v>
      </c>
      <c r="B266" t="s">
        <v>573</v>
      </c>
      <c r="C266" s="1">
        <v>45618</v>
      </c>
      <c r="D266" s="1">
        <v>45618</v>
      </c>
      <c r="E266" s="1">
        <v>45624</v>
      </c>
      <c r="F266" s="1">
        <v>45624</v>
      </c>
      <c r="G266" s="13">
        <f>November_2024_Transportation_Dataset[[#This Row],[Delivery_Date]]-November_2024_Transportation_Dataset[[#This Row],[Dispatch_Date]]</f>
        <v>6</v>
      </c>
      <c r="H266" t="s">
        <v>529</v>
      </c>
      <c r="I266" t="s">
        <v>537</v>
      </c>
      <c r="J266" s="9">
        <v>1429</v>
      </c>
      <c r="K266" s="9">
        <f>VLOOKUP(_xlfn.CONCAT(November_2024_Transportation_Dataset[[#This Row],[Origin]],November_2024_Transportation_Dataset[[#This Row],[Destination]]),Distances!A:J,10,FALSE)</f>
        <v>348.53162391920529</v>
      </c>
      <c r="L266" t="str">
        <f>IF(November_2024_Transportation_Dataset[[#This Row],[Delivery_Date]]-November_2024_Transportation_Dataset[[#This Row],[Expected_Delivery_Date]]&gt;0,"Delayed", "On-Time")</f>
        <v>On-Time</v>
      </c>
      <c r="M266" t="str">
        <f>IF(November_2024_Transportation_Dataset[[#This Row],[Transportation_Days]]&gt;5,"Road","Air")</f>
        <v>Road</v>
      </c>
      <c r="N266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266" s="9">
        <f>November_2024_Transportation_Dataset[[#This Row],[Weight_kg]]*_xlfn.NUMBERVALUE(VLOOKUP(November_2024_Transportation_Dataset[[#This Row],[Transportation_Mode]],'Transportation cost'!A:C,3,FALSE),".")</f>
        <v>142.9</v>
      </c>
      <c r="P266" s="9">
        <f>November_2024_Transportation_Dataset[[#This Row],[Fixed_Cost_GBP]]+November_2024_Transportation_Dataset[[#This Row],[Variable_Cost_GBP]]</f>
        <v>317.16581195960265</v>
      </c>
    </row>
    <row r="267" spans="1:16" x14ac:dyDescent="0.4">
      <c r="A267" t="s">
        <v>275</v>
      </c>
      <c r="B267" t="s">
        <v>575</v>
      </c>
      <c r="C267" s="1">
        <v>45618</v>
      </c>
      <c r="D267" s="1">
        <v>45618</v>
      </c>
      <c r="E267" s="1">
        <v>45624</v>
      </c>
      <c r="F267" s="1">
        <v>45624</v>
      </c>
      <c r="G267" s="13">
        <f>November_2024_Transportation_Dataset[[#This Row],[Delivery_Date]]-November_2024_Transportation_Dataset[[#This Row],[Dispatch_Date]]</f>
        <v>6</v>
      </c>
      <c r="H267" t="s">
        <v>533</v>
      </c>
      <c r="I267" t="s">
        <v>549</v>
      </c>
      <c r="J267" s="9">
        <v>1201</v>
      </c>
      <c r="K267" s="9">
        <f>VLOOKUP(_xlfn.CONCAT(November_2024_Transportation_Dataset[[#This Row],[Origin]],November_2024_Transportation_Dataset[[#This Row],[Destination]]),Distances!A:J,10,FALSE)</f>
        <v>7781.5146826897226</v>
      </c>
      <c r="L267" t="str">
        <f>IF(November_2024_Transportation_Dataset[[#This Row],[Delivery_Date]]-November_2024_Transportation_Dataset[[#This Row],[Expected_Delivery_Date]]&gt;0,"Delayed", "On-Time")</f>
        <v>On-Time</v>
      </c>
      <c r="M267" t="str">
        <f>IF(November_2024_Transportation_Dataset[[#This Row],[Transportation_Days]]&gt;10,"Ocean", "Air")</f>
        <v>Air</v>
      </c>
      <c r="N267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267" s="9">
        <f>November_2024_Transportation_Dataset[[#This Row],[Weight_kg]]*_xlfn.NUMBERVALUE(VLOOKUP(November_2024_Transportation_Dataset[[#This Row],[Transportation_Mode]],'Transportation cost'!A:C,3,FALSE),".")</f>
        <v>360.3</v>
      </c>
      <c r="P267" s="9">
        <f>November_2024_Transportation_Dataset[[#This Row],[Fixed_Cost_GBP]]+November_2024_Transportation_Dataset[[#This Row],[Variable_Cost_GBP]]</f>
        <v>6196.4360120172923</v>
      </c>
    </row>
    <row r="268" spans="1:16" x14ac:dyDescent="0.4">
      <c r="A268" t="s">
        <v>276</v>
      </c>
      <c r="B268" t="s">
        <v>574</v>
      </c>
      <c r="C268" s="1">
        <v>45618</v>
      </c>
      <c r="D268" s="1">
        <v>45618</v>
      </c>
      <c r="E268" s="1">
        <v>45618</v>
      </c>
      <c r="F268" s="1">
        <v>45618</v>
      </c>
      <c r="G268" s="13">
        <f>November_2024_Transportation_Dataset[[#This Row],[Delivery_Date]]-November_2024_Transportation_Dataset[[#This Row],[Dispatch_Date]]</f>
        <v>0</v>
      </c>
      <c r="H268" t="s">
        <v>525</v>
      </c>
      <c r="I268" t="s">
        <v>545</v>
      </c>
      <c r="J268" s="9">
        <v>246</v>
      </c>
      <c r="K268" s="9">
        <f>VLOOKUP(_xlfn.CONCAT(November_2024_Transportation_Dataset[[#This Row],[Origin]],November_2024_Transportation_Dataset[[#This Row],[Destination]]),Distances!A:J,10,FALSE)</f>
        <v>12965.65564679813</v>
      </c>
      <c r="L268" t="str">
        <f>IF(November_2024_Transportation_Dataset[[#This Row],[Delivery_Date]]-November_2024_Transportation_Dataset[[#This Row],[Expected_Delivery_Date]]&gt;0,"Delayed", "On-Time")</f>
        <v>On-Time</v>
      </c>
      <c r="M268" t="str">
        <f>IF(November_2024_Transportation_Dataset[[#This Row],[Transportation_Days]]&gt;=6,"Ocean","Air")</f>
        <v>Air</v>
      </c>
      <c r="N268" s="9">
        <f>November_2024_Transportation_Dataset[[#This Row],[Distance_km]]*_xlfn.NUMBERVALUE(VLOOKUP(November_2024_Transportation_Dataset[[#This Row],[Transportation_Mode]],'Transportation cost'!A:B,2,FALSE),".")</f>
        <v>9724.2417350985979</v>
      </c>
      <c r="O268" s="9">
        <f>November_2024_Transportation_Dataset[[#This Row],[Weight_kg]]*_xlfn.NUMBERVALUE(VLOOKUP(November_2024_Transportation_Dataset[[#This Row],[Transportation_Mode]],'Transportation cost'!A:C,3,FALSE),".")</f>
        <v>73.8</v>
      </c>
      <c r="P268" s="9">
        <f>November_2024_Transportation_Dataset[[#This Row],[Fixed_Cost_GBP]]+November_2024_Transportation_Dataset[[#This Row],[Variable_Cost_GBP]]</f>
        <v>9798.0417350985972</v>
      </c>
    </row>
    <row r="269" spans="1:16" x14ac:dyDescent="0.4">
      <c r="A269" t="s">
        <v>277</v>
      </c>
      <c r="B269" t="s">
        <v>573</v>
      </c>
      <c r="C269" s="1">
        <v>45618</v>
      </c>
      <c r="D269" s="1">
        <v>45618</v>
      </c>
      <c r="E269" s="1">
        <v>45618</v>
      </c>
      <c r="F269" s="1">
        <v>45618</v>
      </c>
      <c r="G269" s="13">
        <f>November_2024_Transportation_Dataset[[#This Row],[Delivery_Date]]-November_2024_Transportation_Dataset[[#This Row],[Dispatch_Date]]</f>
        <v>0</v>
      </c>
      <c r="H269" t="s">
        <v>529</v>
      </c>
      <c r="I269" t="s">
        <v>549</v>
      </c>
      <c r="J269" s="9">
        <v>1429</v>
      </c>
      <c r="K269" s="9">
        <f>VLOOKUP(_xlfn.CONCAT(November_2024_Transportation_Dataset[[#This Row],[Origin]],November_2024_Transportation_Dataset[[#This Row],[Destination]]),Distances!A:J,10,FALSE)</f>
        <v>9118.7982664997817</v>
      </c>
      <c r="L269" t="str">
        <f>IF(November_2024_Transportation_Dataset[[#This Row],[Delivery_Date]]-November_2024_Transportation_Dataset[[#This Row],[Expected_Delivery_Date]]&gt;0,"Delayed", "On-Time")</f>
        <v>On-Time</v>
      </c>
      <c r="M269" t="str">
        <f>IF(November_2024_Transportation_Dataset[[#This Row],[Transportation_Days]]&gt;5,"Ocean","Air")</f>
        <v>Air</v>
      </c>
      <c r="N269" s="9">
        <f>November_2024_Transportation_Dataset[[#This Row],[Distance_km]]*_xlfn.NUMBERVALUE(VLOOKUP(November_2024_Transportation_Dataset[[#This Row],[Transportation_Mode]],'Transportation cost'!A:B,2,FALSE),".")</f>
        <v>6839.0986998748358</v>
      </c>
      <c r="O269" s="9">
        <f>November_2024_Transportation_Dataset[[#This Row],[Weight_kg]]*_xlfn.NUMBERVALUE(VLOOKUP(November_2024_Transportation_Dataset[[#This Row],[Transportation_Mode]],'Transportation cost'!A:C,3,FALSE),".")</f>
        <v>428.7</v>
      </c>
      <c r="P269" s="9">
        <f>November_2024_Transportation_Dataset[[#This Row],[Fixed_Cost_GBP]]+November_2024_Transportation_Dataset[[#This Row],[Variable_Cost_GBP]]</f>
        <v>7267.7986998748356</v>
      </c>
    </row>
    <row r="270" spans="1:16" x14ac:dyDescent="0.4">
      <c r="A270" t="s">
        <v>278</v>
      </c>
      <c r="B270" t="s">
        <v>574</v>
      </c>
      <c r="C270" s="1">
        <v>45618</v>
      </c>
      <c r="D270" s="1">
        <v>45618</v>
      </c>
      <c r="E270" s="1">
        <v>45626</v>
      </c>
      <c r="F270" s="1">
        <v>45626</v>
      </c>
      <c r="G270" s="13">
        <f>November_2024_Transportation_Dataset[[#This Row],[Delivery_Date]]-November_2024_Transportation_Dataset[[#This Row],[Dispatch_Date]]</f>
        <v>8</v>
      </c>
      <c r="H270" t="s">
        <v>525</v>
      </c>
      <c r="I270" t="s">
        <v>549</v>
      </c>
      <c r="J270" s="9">
        <v>246</v>
      </c>
      <c r="K270" s="9">
        <f>VLOOKUP(_xlfn.CONCAT(November_2024_Transportation_Dataset[[#This Row],[Origin]],November_2024_Transportation_Dataset[[#This Row],[Destination]]),Distances!A:J,10,FALSE)</f>
        <v>5039.1195711771497</v>
      </c>
      <c r="L270" t="str">
        <f>IF(November_2024_Transportation_Dataset[[#This Row],[Delivery_Date]]-November_2024_Transportation_Dataset[[#This Row],[Expected_Delivery_Date]]&gt;0,"Delayed", "On-Time")</f>
        <v>On-Time</v>
      </c>
      <c r="M270" t="str">
        <f>IF(November_2024_Transportation_Dataset[[#This Row],[Transportation_Days]]&gt;6,"Ocean","Air")</f>
        <v>Ocean</v>
      </c>
      <c r="N270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270" s="9">
        <f>November_2024_Transportation_Dataset[[#This Row],[Weight_kg]]*_xlfn.NUMBERVALUE(VLOOKUP(November_2024_Transportation_Dataset[[#This Row],[Transportation_Mode]],'Transportation cost'!A:C,3,FALSE),".")</f>
        <v>12.3</v>
      </c>
      <c r="P270" s="9">
        <f>November_2024_Transportation_Dataset[[#This Row],[Fixed_Cost_GBP]]+November_2024_Transportation_Dataset[[#This Row],[Variable_Cost_GBP]]</f>
        <v>1775.9918499120022</v>
      </c>
    </row>
    <row r="271" spans="1:16" x14ac:dyDescent="0.4">
      <c r="A271" t="s">
        <v>279</v>
      </c>
      <c r="B271" t="s">
        <v>572</v>
      </c>
      <c r="C271" s="1">
        <v>45618</v>
      </c>
      <c r="D271" s="1">
        <v>45618</v>
      </c>
      <c r="E271" s="1">
        <v>45624</v>
      </c>
      <c r="F271" s="1">
        <v>45624</v>
      </c>
      <c r="G271" s="13">
        <f>November_2024_Transportation_Dataset[[#This Row],[Delivery_Date]]-November_2024_Transportation_Dataset[[#This Row],[Dispatch_Date]]</f>
        <v>6</v>
      </c>
      <c r="H271" t="s">
        <v>521</v>
      </c>
      <c r="I271" t="s">
        <v>537</v>
      </c>
      <c r="J271" s="9">
        <v>761</v>
      </c>
      <c r="K271" s="9">
        <f>VLOOKUP(_xlfn.CONCAT(November_2024_Transportation_Dataset[[#This Row],[Origin]],November_2024_Transportation_Dataset[[#This Row],[Destination]]),Distances!A:J,10,FALSE)</f>
        <v>8602.6506787577528</v>
      </c>
      <c r="L271" t="str">
        <f>IF(November_2024_Transportation_Dataset[[#This Row],[Delivery_Date]]-November_2024_Transportation_Dataset[[#This Row],[Expected_Delivery_Date]]&gt;0,"Delayed", "On-Time")</f>
        <v>On-Time</v>
      </c>
      <c r="M271" t="str">
        <f>IF(November_2024_Transportation_Dataset[[#This Row],[Transportation_Days]]&gt;5,"Ocean","Air")</f>
        <v>Ocean</v>
      </c>
      <c r="N271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271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71" s="9">
        <f>November_2024_Transportation_Dataset[[#This Row],[Fixed_Cost_GBP]]+November_2024_Transportation_Dataset[[#This Row],[Variable_Cost_GBP]]</f>
        <v>3048.9777375652134</v>
      </c>
    </row>
    <row r="272" spans="1:16" x14ac:dyDescent="0.4">
      <c r="A272" t="s">
        <v>280</v>
      </c>
      <c r="B272" t="s">
        <v>575</v>
      </c>
      <c r="C272" s="1">
        <v>45618</v>
      </c>
      <c r="D272" s="1">
        <v>45618</v>
      </c>
      <c r="E272" s="1">
        <v>45618</v>
      </c>
      <c r="F272" s="1">
        <v>45618</v>
      </c>
      <c r="G272" s="13">
        <f>November_2024_Transportation_Dataset[[#This Row],[Delivery_Date]]-November_2024_Transportation_Dataset[[#This Row],[Dispatch_Date]]</f>
        <v>0</v>
      </c>
      <c r="H272" t="s">
        <v>533</v>
      </c>
      <c r="I272" t="s">
        <v>537</v>
      </c>
      <c r="J272" s="9">
        <v>1201</v>
      </c>
      <c r="K272" s="9">
        <f>VLOOKUP(_xlfn.CONCAT(November_2024_Transportation_Dataset[[#This Row],[Origin]],November_2024_Transportation_Dataset[[#This Row],[Destination]]),Distances!A:J,10,FALSE)</f>
        <v>1315.887531545199</v>
      </c>
      <c r="L272" t="str">
        <f>IF(November_2024_Transportation_Dataset[[#This Row],[Delivery_Date]]-November_2024_Transportation_Dataset[[#This Row],[Expected_Delivery_Date]]&gt;0,"Delayed", "On-Time")</f>
        <v>On-Time</v>
      </c>
      <c r="M272" t="str">
        <f>IF(November_2024_Transportation_Dataset[[#This Row],[Transportation_Days]]&gt;5,"Road","Air")</f>
        <v>Air</v>
      </c>
      <c r="N272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272" s="9">
        <f>November_2024_Transportation_Dataset[[#This Row],[Weight_kg]]*_xlfn.NUMBERVALUE(VLOOKUP(November_2024_Transportation_Dataset[[#This Row],[Transportation_Mode]],'Transportation cost'!A:C,3,FALSE),".")</f>
        <v>360.3</v>
      </c>
      <c r="P272" s="9">
        <f>November_2024_Transportation_Dataset[[#This Row],[Fixed_Cost_GBP]]+November_2024_Transportation_Dataset[[#This Row],[Variable_Cost_GBP]]</f>
        <v>1347.2156486588992</v>
      </c>
    </row>
    <row r="273" spans="1:16" x14ac:dyDescent="0.4">
      <c r="A273" t="s">
        <v>281</v>
      </c>
      <c r="B273" t="s">
        <v>572</v>
      </c>
      <c r="C273" s="1">
        <v>45598</v>
      </c>
      <c r="D273" s="1">
        <v>45619</v>
      </c>
      <c r="E273" s="1">
        <v>45625</v>
      </c>
      <c r="F273" s="1">
        <v>45625</v>
      </c>
      <c r="G273" s="13">
        <f>November_2024_Transportation_Dataset[[#This Row],[Delivery_Date]]-November_2024_Transportation_Dataset[[#This Row],[Dispatch_Date]]</f>
        <v>6</v>
      </c>
      <c r="H273" t="s">
        <v>521</v>
      </c>
      <c r="I273" t="s">
        <v>537</v>
      </c>
      <c r="J273" s="9">
        <v>761</v>
      </c>
      <c r="K273" s="9">
        <f>VLOOKUP(_xlfn.CONCAT(November_2024_Transportation_Dataset[[#This Row],[Origin]],November_2024_Transportation_Dataset[[#This Row],[Destination]]),Distances!A:J,10,FALSE)</f>
        <v>8602.6506787577528</v>
      </c>
      <c r="L273" t="str">
        <f>IF(November_2024_Transportation_Dataset[[#This Row],[Delivery_Date]]-November_2024_Transportation_Dataset[[#This Row],[Expected_Delivery_Date]]&gt;0,"Delayed", "On-Time")</f>
        <v>On-Time</v>
      </c>
      <c r="M273" t="str">
        <f>IF(November_2024_Transportation_Dataset[[#This Row],[Transportation_Days]]&gt;5,"Ocean","Air")</f>
        <v>Ocean</v>
      </c>
      <c r="N273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273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73" s="9">
        <f>November_2024_Transportation_Dataset[[#This Row],[Fixed_Cost_GBP]]+November_2024_Transportation_Dataset[[#This Row],[Variable_Cost_GBP]]</f>
        <v>3048.9777375652134</v>
      </c>
    </row>
    <row r="274" spans="1:16" x14ac:dyDescent="0.4">
      <c r="A274" t="s">
        <v>282</v>
      </c>
      <c r="B274" t="s">
        <v>573</v>
      </c>
      <c r="C274" s="1">
        <v>45599</v>
      </c>
      <c r="D274" s="1">
        <v>45619</v>
      </c>
      <c r="E274" s="1">
        <v>45625</v>
      </c>
      <c r="F274" s="1">
        <v>45625</v>
      </c>
      <c r="G274" s="13">
        <f>November_2024_Transportation_Dataset[[#This Row],[Delivery_Date]]-November_2024_Transportation_Dataset[[#This Row],[Dispatch_Date]]</f>
        <v>6</v>
      </c>
      <c r="H274" t="s">
        <v>529</v>
      </c>
      <c r="I274" t="s">
        <v>545</v>
      </c>
      <c r="J274" s="9">
        <v>1429</v>
      </c>
      <c r="K274" s="9">
        <f>VLOOKUP(_xlfn.CONCAT(November_2024_Transportation_Dataset[[#This Row],[Origin]],November_2024_Transportation_Dataset[[#This Row],[Destination]]),Distances!A:J,10,FALSE)</f>
        <v>7308.8717301846928</v>
      </c>
      <c r="L274" t="str">
        <f>IF(November_2024_Transportation_Dataset[[#This Row],[Delivery_Date]]-November_2024_Transportation_Dataset[[#This Row],[Expected_Delivery_Date]]&gt;0,"Delayed", "On-Time")</f>
        <v>On-Time</v>
      </c>
      <c r="M274" t="str">
        <f>IF(November_2024_Transportation_Dataset[[#This Row],[Transportation_Days]]&gt;5,"Ocean","Air")</f>
        <v>Ocean</v>
      </c>
      <c r="N274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274" s="9">
        <f>November_2024_Transportation_Dataset[[#This Row],[Weight_kg]]*_xlfn.NUMBERVALUE(VLOOKUP(November_2024_Transportation_Dataset[[#This Row],[Transportation_Mode]],'Transportation cost'!A:C,3,FALSE),".")</f>
        <v>71.45</v>
      </c>
      <c r="P274" s="9">
        <f>November_2024_Transportation_Dataset[[#This Row],[Fixed_Cost_GBP]]+November_2024_Transportation_Dataset[[#This Row],[Variable_Cost_GBP]]</f>
        <v>2629.555105564642</v>
      </c>
    </row>
    <row r="275" spans="1:16" x14ac:dyDescent="0.4">
      <c r="A275" t="s">
        <v>283</v>
      </c>
      <c r="B275" t="s">
        <v>575</v>
      </c>
      <c r="C275" s="1">
        <v>45600</v>
      </c>
      <c r="D275" s="1">
        <v>45619</v>
      </c>
      <c r="E275" s="1">
        <v>45623</v>
      </c>
      <c r="F275" s="1">
        <v>45623</v>
      </c>
      <c r="G275" s="13">
        <f>November_2024_Transportation_Dataset[[#This Row],[Delivery_Date]]-November_2024_Transportation_Dataset[[#This Row],[Dispatch_Date]]</f>
        <v>4</v>
      </c>
      <c r="H275" t="s">
        <v>533</v>
      </c>
      <c r="I275" t="s">
        <v>549</v>
      </c>
      <c r="J275" s="9">
        <v>1201</v>
      </c>
      <c r="K275" s="9">
        <f>VLOOKUP(_xlfn.CONCAT(November_2024_Transportation_Dataset[[#This Row],[Origin]],November_2024_Transportation_Dataset[[#This Row],[Destination]]),Distances!A:J,10,FALSE)</f>
        <v>7781.5146826897226</v>
      </c>
      <c r="L275" t="str">
        <f>IF(November_2024_Transportation_Dataset[[#This Row],[Delivery_Date]]-November_2024_Transportation_Dataset[[#This Row],[Expected_Delivery_Date]]&gt;0,"Delayed", "On-Time")</f>
        <v>On-Time</v>
      </c>
      <c r="M275" t="str">
        <f>IF(November_2024_Transportation_Dataset[[#This Row],[Transportation_Days]]&gt;10,"Ocean", "Air")</f>
        <v>Air</v>
      </c>
      <c r="N275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275" s="9">
        <f>November_2024_Transportation_Dataset[[#This Row],[Weight_kg]]*_xlfn.NUMBERVALUE(VLOOKUP(November_2024_Transportation_Dataset[[#This Row],[Transportation_Mode]],'Transportation cost'!A:C,3,FALSE),".")</f>
        <v>360.3</v>
      </c>
      <c r="P275" s="9">
        <f>November_2024_Transportation_Dataset[[#This Row],[Fixed_Cost_GBP]]+November_2024_Transportation_Dataset[[#This Row],[Variable_Cost_GBP]]</f>
        <v>6196.4360120172923</v>
      </c>
    </row>
    <row r="276" spans="1:16" x14ac:dyDescent="0.4">
      <c r="A276" t="s">
        <v>284</v>
      </c>
      <c r="B276" t="s">
        <v>575</v>
      </c>
      <c r="C276" s="1">
        <v>45603</v>
      </c>
      <c r="D276" s="1">
        <v>45619</v>
      </c>
      <c r="E276" s="1">
        <v>45626</v>
      </c>
      <c r="F276" s="1">
        <v>45626</v>
      </c>
      <c r="G276" s="13">
        <f>November_2024_Transportation_Dataset[[#This Row],[Delivery_Date]]-November_2024_Transportation_Dataset[[#This Row],[Dispatch_Date]]</f>
        <v>7</v>
      </c>
      <c r="H276" t="s">
        <v>533</v>
      </c>
      <c r="I276" t="s">
        <v>545</v>
      </c>
      <c r="J276" s="9">
        <v>1201</v>
      </c>
      <c r="K276" s="9">
        <f>VLOOKUP(_xlfn.CONCAT(November_2024_Transportation_Dataset[[#This Row],[Origin]],November_2024_Transportation_Dataset[[#This Row],[Destination]]),Distances!A:J,10,FALSE)</f>
        <v>6899.7528713841984</v>
      </c>
      <c r="L276" t="str">
        <f>IF(November_2024_Transportation_Dataset[[#This Row],[Delivery_Date]]-November_2024_Transportation_Dataset[[#This Row],[Expected_Delivery_Date]]&gt;0,"Delayed", "On-Time")</f>
        <v>On-Time</v>
      </c>
      <c r="M276" t="str">
        <f>IF(November_2024_Transportation_Dataset[[#This Row],[Transportation_Days]]&gt;10,"Ocean", "Air")</f>
        <v>Air</v>
      </c>
      <c r="N276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276" s="9">
        <f>November_2024_Transportation_Dataset[[#This Row],[Weight_kg]]*_xlfn.NUMBERVALUE(VLOOKUP(November_2024_Transportation_Dataset[[#This Row],[Transportation_Mode]],'Transportation cost'!A:C,3,FALSE),".")</f>
        <v>360.3</v>
      </c>
      <c r="P276" s="9">
        <f>November_2024_Transportation_Dataset[[#This Row],[Fixed_Cost_GBP]]+November_2024_Transportation_Dataset[[#This Row],[Variable_Cost_GBP]]</f>
        <v>5535.1146535381495</v>
      </c>
    </row>
    <row r="277" spans="1:16" x14ac:dyDescent="0.4">
      <c r="A277" t="s">
        <v>285</v>
      </c>
      <c r="B277" t="s">
        <v>574</v>
      </c>
      <c r="C277" s="1">
        <v>45605</v>
      </c>
      <c r="D277" s="1">
        <v>45619</v>
      </c>
      <c r="E277" s="1">
        <v>45625</v>
      </c>
      <c r="F277" s="1">
        <v>45625</v>
      </c>
      <c r="G277" s="13">
        <f>November_2024_Transportation_Dataset[[#This Row],[Delivery_Date]]-November_2024_Transportation_Dataset[[#This Row],[Dispatch_Date]]</f>
        <v>6</v>
      </c>
      <c r="H277" t="s">
        <v>525</v>
      </c>
      <c r="I277" t="s">
        <v>545</v>
      </c>
      <c r="J277" s="9">
        <v>246</v>
      </c>
      <c r="K277" s="9">
        <f>VLOOKUP(_xlfn.CONCAT(November_2024_Transportation_Dataset[[#This Row],[Origin]],November_2024_Transportation_Dataset[[#This Row],[Destination]]),Distances!A:J,10,FALSE)</f>
        <v>12965.65564679813</v>
      </c>
      <c r="L277" t="str">
        <f>IF(November_2024_Transportation_Dataset[[#This Row],[Delivery_Date]]-November_2024_Transportation_Dataset[[#This Row],[Expected_Delivery_Date]]&gt;0,"Delayed", "On-Time")</f>
        <v>On-Time</v>
      </c>
      <c r="M277" t="str">
        <f>IF(November_2024_Transportation_Dataset[[#This Row],[Transportation_Days]]&gt;=6,"Ocean","Air")</f>
        <v>Ocean</v>
      </c>
      <c r="N277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277" s="9">
        <f>November_2024_Transportation_Dataset[[#This Row],[Weight_kg]]*_xlfn.NUMBERVALUE(VLOOKUP(November_2024_Transportation_Dataset[[#This Row],[Transportation_Mode]],'Transportation cost'!A:C,3,FALSE),".")</f>
        <v>12.3</v>
      </c>
      <c r="P277" s="9">
        <f>November_2024_Transportation_Dataset[[#This Row],[Fixed_Cost_GBP]]+November_2024_Transportation_Dataset[[#This Row],[Variable_Cost_GBP]]</f>
        <v>4550.2794763793454</v>
      </c>
    </row>
    <row r="278" spans="1:16" x14ac:dyDescent="0.4">
      <c r="A278" t="s">
        <v>286</v>
      </c>
      <c r="B278" t="s">
        <v>575</v>
      </c>
      <c r="C278" s="1">
        <v>45606</v>
      </c>
      <c r="D278" s="1">
        <v>45619</v>
      </c>
      <c r="E278" s="1">
        <v>45629</v>
      </c>
      <c r="F278" s="1">
        <v>45629</v>
      </c>
      <c r="G278" s="13">
        <f>November_2024_Transportation_Dataset[[#This Row],[Delivery_Date]]-November_2024_Transportation_Dataset[[#This Row],[Dispatch_Date]]</f>
        <v>10</v>
      </c>
      <c r="H278" t="s">
        <v>533</v>
      </c>
      <c r="I278" t="s">
        <v>549</v>
      </c>
      <c r="J278" s="9">
        <v>1201</v>
      </c>
      <c r="K278" s="9">
        <f>VLOOKUP(_xlfn.CONCAT(November_2024_Transportation_Dataset[[#This Row],[Origin]],November_2024_Transportation_Dataset[[#This Row],[Destination]]),Distances!A:J,10,FALSE)</f>
        <v>7781.5146826897226</v>
      </c>
      <c r="L278" t="str">
        <f>IF(November_2024_Transportation_Dataset[[#This Row],[Delivery_Date]]-November_2024_Transportation_Dataset[[#This Row],[Expected_Delivery_Date]]&gt;0,"Delayed", "On-Time")</f>
        <v>On-Time</v>
      </c>
      <c r="M278" t="str">
        <f>IF(November_2024_Transportation_Dataset[[#This Row],[Transportation_Days]]&gt;10,"Ocean", "Air")</f>
        <v>Air</v>
      </c>
      <c r="N278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278" s="9">
        <f>November_2024_Transportation_Dataset[[#This Row],[Weight_kg]]*_xlfn.NUMBERVALUE(VLOOKUP(November_2024_Transportation_Dataset[[#This Row],[Transportation_Mode]],'Transportation cost'!A:C,3,FALSE),".")</f>
        <v>360.3</v>
      </c>
      <c r="P278" s="9">
        <f>November_2024_Transportation_Dataset[[#This Row],[Fixed_Cost_GBP]]+November_2024_Transportation_Dataset[[#This Row],[Variable_Cost_GBP]]</f>
        <v>6196.4360120172923</v>
      </c>
    </row>
    <row r="279" spans="1:16" x14ac:dyDescent="0.4">
      <c r="A279" t="s">
        <v>287</v>
      </c>
      <c r="B279" t="s">
        <v>572</v>
      </c>
      <c r="C279" s="1">
        <v>45606</v>
      </c>
      <c r="D279" s="1">
        <v>45619</v>
      </c>
      <c r="E279" s="1">
        <v>45625</v>
      </c>
      <c r="F279" s="1">
        <v>45625</v>
      </c>
      <c r="G279" s="13">
        <f>November_2024_Transportation_Dataset[[#This Row],[Delivery_Date]]-November_2024_Transportation_Dataset[[#This Row],[Dispatch_Date]]</f>
        <v>6</v>
      </c>
      <c r="H279" t="s">
        <v>521</v>
      </c>
      <c r="I279" t="s">
        <v>549</v>
      </c>
      <c r="J279" s="9">
        <v>761</v>
      </c>
      <c r="K279" s="9">
        <f>VLOOKUP(_xlfn.CONCAT(November_2024_Transportation_Dataset[[#This Row],[Origin]],November_2024_Transportation_Dataset[[#This Row],[Destination]]),Distances!A:J,10,FALSE)</f>
        <v>1924.4592383854399</v>
      </c>
      <c r="L279" t="str">
        <f>IF(November_2024_Transportation_Dataset[[#This Row],[Delivery_Date]]-November_2024_Transportation_Dataset[[#This Row],[Expected_Delivery_Date]]&gt;0,"Delayed", "On-Time")</f>
        <v>On-Time</v>
      </c>
      <c r="M279" t="str">
        <f>IF(November_2024_Transportation_Dataset[[#This Row],[Transportation_Days]]&gt;15,"Ocean", IF(November_2024_Transportation_Dataset[[#This Row],[Transportation_Days]]&gt;5,"Road","Air"))</f>
        <v>Road</v>
      </c>
      <c r="N279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279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279" s="9">
        <f>November_2024_Transportation_Dataset[[#This Row],[Fixed_Cost_GBP]]+November_2024_Transportation_Dataset[[#This Row],[Variable_Cost_GBP]]</f>
        <v>1038.32961919272</v>
      </c>
    </row>
    <row r="280" spans="1:16" x14ac:dyDescent="0.4">
      <c r="A280" t="s">
        <v>288</v>
      </c>
      <c r="B280" t="s">
        <v>574</v>
      </c>
      <c r="C280" s="1">
        <v>45608</v>
      </c>
      <c r="D280" s="1">
        <v>45619</v>
      </c>
      <c r="E280" s="1">
        <v>45625</v>
      </c>
      <c r="F280" s="1">
        <v>45625</v>
      </c>
      <c r="G280" s="13">
        <f>November_2024_Transportation_Dataset[[#This Row],[Delivery_Date]]-November_2024_Transportation_Dataset[[#This Row],[Dispatch_Date]]</f>
        <v>6</v>
      </c>
      <c r="H280" t="s">
        <v>525</v>
      </c>
      <c r="I280" t="s">
        <v>545</v>
      </c>
      <c r="J280" s="9">
        <v>246</v>
      </c>
      <c r="K280" s="9">
        <f>VLOOKUP(_xlfn.CONCAT(November_2024_Transportation_Dataset[[#This Row],[Origin]],November_2024_Transportation_Dataset[[#This Row],[Destination]]),Distances!A:J,10,FALSE)</f>
        <v>12965.65564679813</v>
      </c>
      <c r="L280" t="str">
        <f>IF(November_2024_Transportation_Dataset[[#This Row],[Delivery_Date]]-November_2024_Transportation_Dataset[[#This Row],[Expected_Delivery_Date]]&gt;0,"Delayed", "On-Time")</f>
        <v>On-Time</v>
      </c>
      <c r="M280" t="str">
        <f>IF(November_2024_Transportation_Dataset[[#This Row],[Transportation_Days]]&gt;=6,"Ocean","Air")</f>
        <v>Ocean</v>
      </c>
      <c r="N280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280" s="9">
        <f>November_2024_Transportation_Dataset[[#This Row],[Weight_kg]]*_xlfn.NUMBERVALUE(VLOOKUP(November_2024_Transportation_Dataset[[#This Row],[Transportation_Mode]],'Transportation cost'!A:C,3,FALSE),".")</f>
        <v>12.3</v>
      </c>
      <c r="P280" s="9">
        <f>November_2024_Transportation_Dataset[[#This Row],[Fixed_Cost_GBP]]+November_2024_Transportation_Dataset[[#This Row],[Variable_Cost_GBP]]</f>
        <v>4550.2794763793454</v>
      </c>
    </row>
    <row r="281" spans="1:16" x14ac:dyDescent="0.4">
      <c r="A281" t="s">
        <v>289</v>
      </c>
      <c r="B281" t="s">
        <v>573</v>
      </c>
      <c r="C281" s="1">
        <v>45608</v>
      </c>
      <c r="D281" s="1">
        <v>45619</v>
      </c>
      <c r="E281" s="1">
        <v>45625</v>
      </c>
      <c r="F281" s="1">
        <v>45625</v>
      </c>
      <c r="G281" s="13">
        <f>November_2024_Transportation_Dataset[[#This Row],[Delivery_Date]]-November_2024_Transportation_Dataset[[#This Row],[Dispatch_Date]]</f>
        <v>6</v>
      </c>
      <c r="H281" t="s">
        <v>529</v>
      </c>
      <c r="I281" t="s">
        <v>541</v>
      </c>
      <c r="J281" s="9">
        <v>1429</v>
      </c>
      <c r="K281" s="9">
        <f>VLOOKUP(_xlfn.CONCAT(November_2024_Transportation_Dataset[[#This Row],[Origin]],November_2024_Transportation_Dataset[[#This Row],[Destination]]),Distances!A:J,10,FALSE)</f>
        <v>953.41422508391327</v>
      </c>
      <c r="L281" t="str">
        <f>IF(November_2024_Transportation_Dataset[[#This Row],[Delivery_Date]]-November_2024_Transportation_Dataset[[#This Row],[Expected_Delivery_Date]]&gt;0,"Delayed", "On-Time")</f>
        <v>On-Time</v>
      </c>
      <c r="M281" t="str">
        <f>IF(November_2024_Transportation_Dataset[[#This Row],[Transportation_Days]]&gt;5,"Road","Air")</f>
        <v>Road</v>
      </c>
      <c r="N281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281" s="9">
        <f>November_2024_Transportation_Dataset[[#This Row],[Weight_kg]]*_xlfn.NUMBERVALUE(VLOOKUP(November_2024_Transportation_Dataset[[#This Row],[Transportation_Mode]],'Transportation cost'!A:C,3,FALSE),".")</f>
        <v>142.9</v>
      </c>
      <c r="P281" s="9">
        <f>November_2024_Transportation_Dataset[[#This Row],[Fixed_Cost_GBP]]+November_2024_Transportation_Dataset[[#This Row],[Variable_Cost_GBP]]</f>
        <v>619.60711254195667</v>
      </c>
    </row>
    <row r="282" spans="1:16" x14ac:dyDescent="0.4">
      <c r="A282" t="s">
        <v>290</v>
      </c>
      <c r="B282" t="s">
        <v>575</v>
      </c>
      <c r="C282" s="1">
        <v>45608</v>
      </c>
      <c r="D282" s="1">
        <v>45619</v>
      </c>
      <c r="E282" s="1">
        <v>45619</v>
      </c>
      <c r="F282" s="1">
        <v>45619</v>
      </c>
      <c r="G282" s="13">
        <f>November_2024_Transportation_Dataset[[#This Row],[Delivery_Date]]-November_2024_Transportation_Dataset[[#This Row],[Dispatch_Date]]</f>
        <v>0</v>
      </c>
      <c r="H282" t="s">
        <v>533</v>
      </c>
      <c r="I282" t="s">
        <v>541</v>
      </c>
      <c r="J282" s="9">
        <v>1201</v>
      </c>
      <c r="K282" s="9">
        <f>VLOOKUP(_xlfn.CONCAT(November_2024_Transportation_Dataset[[#This Row],[Origin]],November_2024_Transportation_Dataset[[#This Row],[Destination]]),Distances!A:J,10,FALSE)</f>
        <v>1038.2726851818879</v>
      </c>
      <c r="L282" t="str">
        <f>IF(November_2024_Transportation_Dataset[[#This Row],[Delivery_Date]]-November_2024_Transportation_Dataset[[#This Row],[Expected_Delivery_Date]]&gt;0,"Delayed", "On-Time")</f>
        <v>On-Time</v>
      </c>
      <c r="M282" t="str">
        <f>IF(November_2024_Transportation_Dataset[[#This Row],[Transportation_Days]]&gt;5,"Road","Air")</f>
        <v>Air</v>
      </c>
      <c r="N282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282" s="9">
        <f>November_2024_Transportation_Dataset[[#This Row],[Weight_kg]]*_xlfn.NUMBERVALUE(VLOOKUP(November_2024_Transportation_Dataset[[#This Row],[Transportation_Mode]],'Transportation cost'!A:C,3,FALSE),".")</f>
        <v>360.3</v>
      </c>
      <c r="P282" s="9">
        <f>November_2024_Transportation_Dataset[[#This Row],[Fixed_Cost_GBP]]+November_2024_Transportation_Dataset[[#This Row],[Variable_Cost_GBP]]</f>
        <v>1139.0045138864159</v>
      </c>
    </row>
    <row r="283" spans="1:16" x14ac:dyDescent="0.4">
      <c r="A283" t="s">
        <v>291</v>
      </c>
      <c r="B283" t="s">
        <v>572</v>
      </c>
      <c r="C283" s="1">
        <v>45610</v>
      </c>
      <c r="D283" s="1">
        <v>45619</v>
      </c>
      <c r="E283" s="1">
        <v>45628</v>
      </c>
      <c r="F283" s="1">
        <v>45628</v>
      </c>
      <c r="G283" s="13">
        <f>November_2024_Transportation_Dataset[[#This Row],[Delivery_Date]]-November_2024_Transportation_Dataset[[#This Row],[Dispatch_Date]]</f>
        <v>9</v>
      </c>
      <c r="H283" t="s">
        <v>521</v>
      </c>
      <c r="I283" t="s">
        <v>537</v>
      </c>
      <c r="J283" s="9">
        <v>761</v>
      </c>
      <c r="K283" s="9">
        <f>VLOOKUP(_xlfn.CONCAT(November_2024_Transportation_Dataset[[#This Row],[Origin]],November_2024_Transportation_Dataset[[#This Row],[Destination]]),Distances!A:J,10,FALSE)</f>
        <v>8602.6506787577528</v>
      </c>
      <c r="L283" t="str">
        <f>IF(November_2024_Transportation_Dataset[[#This Row],[Delivery_Date]]-November_2024_Transportation_Dataset[[#This Row],[Expected_Delivery_Date]]&gt;0,"Delayed", "On-Time")</f>
        <v>On-Time</v>
      </c>
      <c r="M283" t="str">
        <f>IF(November_2024_Transportation_Dataset[[#This Row],[Transportation_Days]]&gt;5,"Ocean","Air")</f>
        <v>Ocean</v>
      </c>
      <c r="N283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283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83" s="9">
        <f>November_2024_Transportation_Dataset[[#This Row],[Fixed_Cost_GBP]]+November_2024_Transportation_Dataset[[#This Row],[Variable_Cost_GBP]]</f>
        <v>3048.9777375652134</v>
      </c>
    </row>
    <row r="284" spans="1:16" x14ac:dyDescent="0.4">
      <c r="A284" t="s">
        <v>292</v>
      </c>
      <c r="B284" t="s">
        <v>573</v>
      </c>
      <c r="C284" s="1">
        <v>45610</v>
      </c>
      <c r="D284" s="1">
        <v>45619</v>
      </c>
      <c r="E284" s="1">
        <v>45619</v>
      </c>
      <c r="F284" s="1">
        <v>45619</v>
      </c>
      <c r="G284" s="13">
        <f>November_2024_Transportation_Dataset[[#This Row],[Delivery_Date]]-November_2024_Transportation_Dataset[[#This Row],[Dispatch_Date]]</f>
        <v>0</v>
      </c>
      <c r="H284" t="s">
        <v>529</v>
      </c>
      <c r="I284" t="s">
        <v>537</v>
      </c>
      <c r="J284" s="9">
        <v>1429</v>
      </c>
      <c r="K284" s="9">
        <f>VLOOKUP(_xlfn.CONCAT(November_2024_Transportation_Dataset[[#This Row],[Origin]],November_2024_Transportation_Dataset[[#This Row],[Destination]]),Distances!A:J,10,FALSE)</f>
        <v>348.53162391920529</v>
      </c>
      <c r="L284" t="str">
        <f>IF(November_2024_Transportation_Dataset[[#This Row],[Delivery_Date]]-November_2024_Transportation_Dataset[[#This Row],[Expected_Delivery_Date]]&gt;0,"Delayed", "On-Time")</f>
        <v>On-Time</v>
      </c>
      <c r="M284" t="str">
        <f>IF(November_2024_Transportation_Dataset[[#This Row],[Transportation_Days]]&gt;5,"Road","Air")</f>
        <v>Air</v>
      </c>
      <c r="N284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284" s="9">
        <f>November_2024_Transportation_Dataset[[#This Row],[Weight_kg]]*_xlfn.NUMBERVALUE(VLOOKUP(November_2024_Transportation_Dataset[[#This Row],[Transportation_Mode]],'Transportation cost'!A:C,3,FALSE),".")</f>
        <v>428.7</v>
      </c>
      <c r="P284" s="9">
        <f>November_2024_Transportation_Dataset[[#This Row],[Fixed_Cost_GBP]]+November_2024_Transportation_Dataset[[#This Row],[Variable_Cost_GBP]]</f>
        <v>690.09871793940397</v>
      </c>
    </row>
    <row r="285" spans="1:16" x14ac:dyDescent="0.4">
      <c r="A285" t="s">
        <v>293</v>
      </c>
      <c r="B285" t="s">
        <v>573</v>
      </c>
      <c r="C285" s="1">
        <v>45615</v>
      </c>
      <c r="D285" s="1">
        <v>45619</v>
      </c>
      <c r="E285" s="1">
        <v>45619</v>
      </c>
      <c r="F285" s="1">
        <v>45619</v>
      </c>
      <c r="G285" s="13">
        <f>November_2024_Transportation_Dataset[[#This Row],[Delivery_Date]]-November_2024_Transportation_Dataset[[#This Row],[Dispatch_Date]]</f>
        <v>0</v>
      </c>
      <c r="H285" t="s">
        <v>529</v>
      </c>
      <c r="I285" t="s">
        <v>537</v>
      </c>
      <c r="J285" s="9">
        <v>1429</v>
      </c>
      <c r="K285" s="9">
        <f>VLOOKUP(_xlfn.CONCAT(November_2024_Transportation_Dataset[[#This Row],[Origin]],November_2024_Transportation_Dataset[[#This Row],[Destination]]),Distances!A:J,10,FALSE)</f>
        <v>348.53162391920529</v>
      </c>
      <c r="L285" t="str">
        <f>IF(November_2024_Transportation_Dataset[[#This Row],[Delivery_Date]]-November_2024_Transportation_Dataset[[#This Row],[Expected_Delivery_Date]]&gt;0,"Delayed", "On-Time")</f>
        <v>On-Time</v>
      </c>
      <c r="M285" t="str">
        <f>IF(November_2024_Transportation_Dataset[[#This Row],[Transportation_Days]]&gt;5,"Road","Air")</f>
        <v>Air</v>
      </c>
      <c r="N285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285" s="9">
        <f>November_2024_Transportation_Dataset[[#This Row],[Weight_kg]]*_xlfn.NUMBERVALUE(VLOOKUP(November_2024_Transportation_Dataset[[#This Row],[Transportation_Mode]],'Transportation cost'!A:C,3,FALSE),".")</f>
        <v>428.7</v>
      </c>
      <c r="P285" s="9">
        <f>November_2024_Transportation_Dataset[[#This Row],[Fixed_Cost_GBP]]+November_2024_Transportation_Dataset[[#This Row],[Variable_Cost_GBP]]</f>
        <v>690.09871793940397</v>
      </c>
    </row>
    <row r="286" spans="1:16" x14ac:dyDescent="0.4">
      <c r="A286" t="s">
        <v>294</v>
      </c>
      <c r="B286" t="s">
        <v>572</v>
      </c>
      <c r="C286" s="1">
        <v>45618</v>
      </c>
      <c r="D286" s="1">
        <v>45619</v>
      </c>
      <c r="E286" s="1">
        <v>45624</v>
      </c>
      <c r="F286" s="1">
        <v>45625</v>
      </c>
      <c r="G286" s="13">
        <f>November_2024_Transportation_Dataset[[#This Row],[Delivery_Date]]-November_2024_Transportation_Dataset[[#This Row],[Dispatch_Date]]</f>
        <v>6</v>
      </c>
      <c r="H286" t="s">
        <v>521</v>
      </c>
      <c r="I286" t="s">
        <v>545</v>
      </c>
      <c r="J286" s="9">
        <v>761</v>
      </c>
      <c r="K286" s="9">
        <f>VLOOKUP(_xlfn.CONCAT(November_2024_Transportation_Dataset[[#This Row],[Origin]],November_2024_Transportation_Dataset[[#This Row],[Destination]]),Distances!A:J,10,FALSE)</f>
        <v>12903.346211661379</v>
      </c>
      <c r="L286" t="str">
        <f>IF(November_2024_Transportation_Dataset[[#This Row],[Delivery_Date]]-November_2024_Transportation_Dataset[[#This Row],[Expected_Delivery_Date]]&gt;0,"Delayed", "On-Time")</f>
        <v>Delayed</v>
      </c>
      <c r="M286" t="str">
        <f>IF(November_2024_Transportation_Dataset[[#This Row],[Transportation_Days]]&gt;3,"Ocean","Air")</f>
        <v>Ocean</v>
      </c>
      <c r="N286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28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86" s="9">
        <f>November_2024_Transportation_Dataset[[#This Row],[Fixed_Cost_GBP]]+November_2024_Transportation_Dataset[[#This Row],[Variable_Cost_GBP]]</f>
        <v>4554.2211740814828</v>
      </c>
    </row>
    <row r="287" spans="1:16" x14ac:dyDescent="0.4">
      <c r="A287" t="s">
        <v>295</v>
      </c>
      <c r="B287" t="s">
        <v>573</v>
      </c>
      <c r="C287" s="1">
        <v>45619</v>
      </c>
      <c r="D287" s="1">
        <v>45619</v>
      </c>
      <c r="E287" s="1">
        <v>45625</v>
      </c>
      <c r="F287" s="1">
        <v>45625</v>
      </c>
      <c r="G287" s="13">
        <f>November_2024_Transportation_Dataset[[#This Row],[Delivery_Date]]-November_2024_Transportation_Dataset[[#This Row],[Dispatch_Date]]</f>
        <v>6</v>
      </c>
      <c r="H287" t="s">
        <v>529</v>
      </c>
      <c r="I287" t="s">
        <v>541</v>
      </c>
      <c r="J287" s="9">
        <v>1429</v>
      </c>
      <c r="K287" s="9">
        <f>VLOOKUP(_xlfn.CONCAT(November_2024_Transportation_Dataset[[#This Row],[Origin]],November_2024_Transportation_Dataset[[#This Row],[Destination]]),Distances!A:J,10,FALSE)</f>
        <v>953.41422508391327</v>
      </c>
      <c r="L287" t="str">
        <f>IF(November_2024_Transportation_Dataset[[#This Row],[Delivery_Date]]-November_2024_Transportation_Dataset[[#This Row],[Expected_Delivery_Date]]&gt;0,"Delayed", "On-Time")</f>
        <v>On-Time</v>
      </c>
      <c r="M287" t="str">
        <f>IF(November_2024_Transportation_Dataset[[#This Row],[Transportation_Days]]&gt;5,"Road","Air")</f>
        <v>Road</v>
      </c>
      <c r="N287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287" s="9">
        <f>November_2024_Transportation_Dataset[[#This Row],[Weight_kg]]*_xlfn.NUMBERVALUE(VLOOKUP(November_2024_Transportation_Dataset[[#This Row],[Transportation_Mode]],'Transportation cost'!A:C,3,FALSE),".")</f>
        <v>142.9</v>
      </c>
      <c r="P287" s="9">
        <f>November_2024_Transportation_Dataset[[#This Row],[Fixed_Cost_GBP]]+November_2024_Transportation_Dataset[[#This Row],[Variable_Cost_GBP]]</f>
        <v>619.60711254195667</v>
      </c>
    </row>
    <row r="288" spans="1:16" x14ac:dyDescent="0.4">
      <c r="A288" t="s">
        <v>296</v>
      </c>
      <c r="B288" t="s">
        <v>572</v>
      </c>
      <c r="C288" s="1">
        <v>45619</v>
      </c>
      <c r="D288" s="1">
        <v>45619</v>
      </c>
      <c r="E288" s="1">
        <v>45625</v>
      </c>
      <c r="F288" s="1">
        <v>45625</v>
      </c>
      <c r="G288" s="13">
        <f>November_2024_Transportation_Dataset[[#This Row],[Delivery_Date]]-November_2024_Transportation_Dataset[[#This Row],[Dispatch_Date]]</f>
        <v>6</v>
      </c>
      <c r="H288" t="s">
        <v>521</v>
      </c>
      <c r="I288" t="s">
        <v>537</v>
      </c>
      <c r="J288" s="9">
        <v>761</v>
      </c>
      <c r="K288" s="9">
        <f>VLOOKUP(_xlfn.CONCAT(November_2024_Transportation_Dataset[[#This Row],[Origin]],November_2024_Transportation_Dataset[[#This Row],[Destination]]),Distances!A:J,10,FALSE)</f>
        <v>8602.6506787577528</v>
      </c>
      <c r="L288" t="str">
        <f>IF(November_2024_Transportation_Dataset[[#This Row],[Delivery_Date]]-November_2024_Transportation_Dataset[[#This Row],[Expected_Delivery_Date]]&gt;0,"Delayed", "On-Time")</f>
        <v>On-Time</v>
      </c>
      <c r="M288" t="str">
        <f>IF(November_2024_Transportation_Dataset[[#This Row],[Transportation_Days]]&gt;5,"Ocean","Air")</f>
        <v>Ocean</v>
      </c>
      <c r="N288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288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88" s="9">
        <f>November_2024_Transportation_Dataset[[#This Row],[Fixed_Cost_GBP]]+November_2024_Transportation_Dataset[[#This Row],[Variable_Cost_GBP]]</f>
        <v>3048.9777375652134</v>
      </c>
    </row>
    <row r="289" spans="1:16" x14ac:dyDescent="0.4">
      <c r="A289" t="s">
        <v>297</v>
      </c>
      <c r="B289" t="s">
        <v>575</v>
      </c>
      <c r="C289" s="1">
        <v>45619</v>
      </c>
      <c r="D289" s="1">
        <v>45619</v>
      </c>
      <c r="E289" s="1">
        <v>45625</v>
      </c>
      <c r="F289" s="1">
        <v>45625</v>
      </c>
      <c r="G289" s="13">
        <f>November_2024_Transportation_Dataset[[#This Row],[Delivery_Date]]-November_2024_Transportation_Dataset[[#This Row],[Dispatch_Date]]</f>
        <v>6</v>
      </c>
      <c r="H289" t="s">
        <v>533</v>
      </c>
      <c r="I289" t="s">
        <v>545</v>
      </c>
      <c r="J289" s="9">
        <v>1201</v>
      </c>
      <c r="K289" s="9">
        <f>VLOOKUP(_xlfn.CONCAT(November_2024_Transportation_Dataset[[#This Row],[Origin]],November_2024_Transportation_Dataset[[#This Row],[Destination]]),Distances!A:J,10,FALSE)</f>
        <v>6899.7528713841984</v>
      </c>
      <c r="L289" t="str">
        <f>IF(November_2024_Transportation_Dataset[[#This Row],[Delivery_Date]]-November_2024_Transportation_Dataset[[#This Row],[Expected_Delivery_Date]]&gt;0,"Delayed", "On-Time")</f>
        <v>On-Time</v>
      </c>
      <c r="M289" t="str">
        <f>IF(November_2024_Transportation_Dataset[[#This Row],[Transportation_Days]]&gt;10,"Ocean", "Air")</f>
        <v>Air</v>
      </c>
      <c r="N289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289" s="9">
        <f>November_2024_Transportation_Dataset[[#This Row],[Weight_kg]]*_xlfn.NUMBERVALUE(VLOOKUP(November_2024_Transportation_Dataset[[#This Row],[Transportation_Mode]],'Transportation cost'!A:C,3,FALSE),".")</f>
        <v>360.3</v>
      </c>
      <c r="P289" s="9">
        <f>November_2024_Transportation_Dataset[[#This Row],[Fixed_Cost_GBP]]+November_2024_Transportation_Dataset[[#This Row],[Variable_Cost_GBP]]</f>
        <v>5535.1146535381495</v>
      </c>
    </row>
    <row r="290" spans="1:16" x14ac:dyDescent="0.4">
      <c r="A290" t="s">
        <v>298</v>
      </c>
      <c r="B290" t="s">
        <v>574</v>
      </c>
      <c r="C290" s="1">
        <v>45619</v>
      </c>
      <c r="D290" s="1">
        <v>45619</v>
      </c>
      <c r="E290" s="1">
        <v>45625</v>
      </c>
      <c r="F290" s="1">
        <v>45625</v>
      </c>
      <c r="G290" s="13">
        <f>November_2024_Transportation_Dataset[[#This Row],[Delivery_Date]]-November_2024_Transportation_Dataset[[#This Row],[Dispatch_Date]]</f>
        <v>6</v>
      </c>
      <c r="H290" t="s">
        <v>525</v>
      </c>
      <c r="I290" t="s">
        <v>541</v>
      </c>
      <c r="J290" s="9">
        <v>246</v>
      </c>
      <c r="K290" s="9">
        <f>VLOOKUP(_xlfn.CONCAT(November_2024_Transportation_Dataset[[#This Row],[Origin]],November_2024_Transportation_Dataset[[#This Row],[Destination]]),Distances!A:J,10,FALSE)</f>
        <v>5780.6308647644664</v>
      </c>
      <c r="L290" t="str">
        <f>IF(November_2024_Transportation_Dataset[[#This Row],[Delivery_Date]]-November_2024_Transportation_Dataset[[#This Row],[Expected_Delivery_Date]]&gt;0,"Delayed", "On-Time")</f>
        <v>On-Time</v>
      </c>
      <c r="M290" t="str">
        <f>IF(November_2024_Transportation_Dataset[[#This Row],[Transportation_Days]]&gt;=6,"Ocean","Air")</f>
        <v>Ocean</v>
      </c>
      <c r="N290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290" s="9">
        <f>November_2024_Transportation_Dataset[[#This Row],[Weight_kg]]*_xlfn.NUMBERVALUE(VLOOKUP(November_2024_Transportation_Dataset[[#This Row],[Transportation_Mode]],'Transportation cost'!A:C,3,FALSE),".")</f>
        <v>12.3</v>
      </c>
      <c r="P290" s="9">
        <f>November_2024_Transportation_Dataset[[#This Row],[Fixed_Cost_GBP]]+November_2024_Transportation_Dataset[[#This Row],[Variable_Cost_GBP]]</f>
        <v>2035.520802667563</v>
      </c>
    </row>
    <row r="291" spans="1:16" x14ac:dyDescent="0.4">
      <c r="A291" t="s">
        <v>299</v>
      </c>
      <c r="B291" t="s">
        <v>575</v>
      </c>
      <c r="C291" s="1">
        <v>45619</v>
      </c>
      <c r="D291" s="1">
        <v>45619</v>
      </c>
      <c r="E291" s="1">
        <v>45625</v>
      </c>
      <c r="F291" s="1">
        <v>45625</v>
      </c>
      <c r="G291" s="13">
        <f>November_2024_Transportation_Dataset[[#This Row],[Delivery_Date]]-November_2024_Transportation_Dataset[[#This Row],[Dispatch_Date]]</f>
        <v>6</v>
      </c>
      <c r="H291" t="s">
        <v>533</v>
      </c>
      <c r="I291" t="s">
        <v>549</v>
      </c>
      <c r="J291" s="9">
        <v>1201</v>
      </c>
      <c r="K291" s="9">
        <f>VLOOKUP(_xlfn.CONCAT(November_2024_Transportation_Dataset[[#This Row],[Origin]],November_2024_Transportation_Dataset[[#This Row],[Destination]]),Distances!A:J,10,FALSE)</f>
        <v>7781.5146826897226</v>
      </c>
      <c r="L291" t="str">
        <f>IF(November_2024_Transportation_Dataset[[#This Row],[Delivery_Date]]-November_2024_Transportation_Dataset[[#This Row],[Expected_Delivery_Date]]&gt;0,"Delayed", "On-Time")</f>
        <v>On-Time</v>
      </c>
      <c r="M291" t="str">
        <f>IF(November_2024_Transportation_Dataset[[#This Row],[Transportation_Days]]&gt;10,"Ocean", "Air")</f>
        <v>Air</v>
      </c>
      <c r="N291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291" s="9">
        <f>November_2024_Transportation_Dataset[[#This Row],[Weight_kg]]*_xlfn.NUMBERVALUE(VLOOKUP(November_2024_Transportation_Dataset[[#This Row],[Transportation_Mode]],'Transportation cost'!A:C,3,FALSE),".")</f>
        <v>360.3</v>
      </c>
      <c r="P291" s="9">
        <f>November_2024_Transportation_Dataset[[#This Row],[Fixed_Cost_GBP]]+November_2024_Transportation_Dataset[[#This Row],[Variable_Cost_GBP]]</f>
        <v>6196.4360120172923</v>
      </c>
    </row>
    <row r="292" spans="1:16" x14ac:dyDescent="0.4">
      <c r="A292" t="s">
        <v>300</v>
      </c>
      <c r="B292" t="s">
        <v>572</v>
      </c>
      <c r="C292" s="1">
        <v>45619</v>
      </c>
      <c r="D292" s="1">
        <v>45619</v>
      </c>
      <c r="E292" s="1">
        <v>45619</v>
      </c>
      <c r="F292" s="1">
        <v>45619</v>
      </c>
      <c r="G292" s="13">
        <f>November_2024_Transportation_Dataset[[#This Row],[Delivery_Date]]-November_2024_Transportation_Dataset[[#This Row],[Dispatch_Date]]</f>
        <v>0</v>
      </c>
      <c r="H292" t="s">
        <v>521</v>
      </c>
      <c r="I292" t="s">
        <v>549</v>
      </c>
      <c r="J292" s="9">
        <v>761</v>
      </c>
      <c r="K292" s="9">
        <f>VLOOKUP(_xlfn.CONCAT(November_2024_Transportation_Dataset[[#This Row],[Origin]],November_2024_Transportation_Dataset[[#This Row],[Destination]]),Distances!A:J,10,FALSE)</f>
        <v>1924.4592383854399</v>
      </c>
      <c r="L292" t="str">
        <f>IF(November_2024_Transportation_Dataset[[#This Row],[Delivery_Date]]-November_2024_Transportation_Dataset[[#This Row],[Expected_Delivery_Date]]&gt;0,"Delayed", "On-Time")</f>
        <v>On-Time</v>
      </c>
      <c r="M292" t="str">
        <f>IF(November_2024_Transportation_Dataset[[#This Row],[Transportation_Days]]&gt;15,"Ocean", IF(November_2024_Transportation_Dataset[[#This Row],[Transportation_Days]]&gt;5,"Road","Air"))</f>
        <v>Air</v>
      </c>
      <c r="N292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292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292" s="9">
        <f>November_2024_Transportation_Dataset[[#This Row],[Fixed_Cost_GBP]]+November_2024_Transportation_Dataset[[#This Row],[Variable_Cost_GBP]]</f>
        <v>1671.6444287890799</v>
      </c>
    </row>
    <row r="293" spans="1:16" x14ac:dyDescent="0.4">
      <c r="A293" t="s">
        <v>301</v>
      </c>
      <c r="B293" t="s">
        <v>573</v>
      </c>
      <c r="C293" s="1">
        <v>45619</v>
      </c>
      <c r="D293" s="1">
        <v>45619</v>
      </c>
      <c r="E293" s="1">
        <v>45625</v>
      </c>
      <c r="F293" s="1">
        <v>45625</v>
      </c>
      <c r="G293" s="13">
        <f>November_2024_Transportation_Dataset[[#This Row],[Delivery_Date]]-November_2024_Transportation_Dataset[[#This Row],[Dispatch_Date]]</f>
        <v>6</v>
      </c>
      <c r="H293" t="s">
        <v>529</v>
      </c>
      <c r="I293" t="s">
        <v>537</v>
      </c>
      <c r="J293" s="9">
        <v>1429</v>
      </c>
      <c r="K293" s="9">
        <f>VLOOKUP(_xlfn.CONCAT(November_2024_Transportation_Dataset[[#This Row],[Origin]],November_2024_Transportation_Dataset[[#This Row],[Destination]]),Distances!A:J,10,FALSE)</f>
        <v>348.53162391920529</v>
      </c>
      <c r="L293" t="str">
        <f>IF(November_2024_Transportation_Dataset[[#This Row],[Delivery_Date]]-November_2024_Transportation_Dataset[[#This Row],[Expected_Delivery_Date]]&gt;0,"Delayed", "On-Time")</f>
        <v>On-Time</v>
      </c>
      <c r="M293" t="str">
        <f>IF(November_2024_Transportation_Dataset[[#This Row],[Transportation_Days]]&gt;5,"Road","Air")</f>
        <v>Road</v>
      </c>
      <c r="N293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293" s="9">
        <f>November_2024_Transportation_Dataset[[#This Row],[Weight_kg]]*_xlfn.NUMBERVALUE(VLOOKUP(November_2024_Transportation_Dataset[[#This Row],[Transportation_Mode]],'Transportation cost'!A:C,3,FALSE),".")</f>
        <v>142.9</v>
      </c>
      <c r="P293" s="9">
        <f>November_2024_Transportation_Dataset[[#This Row],[Fixed_Cost_GBP]]+November_2024_Transportation_Dataset[[#This Row],[Variable_Cost_GBP]]</f>
        <v>317.16581195960265</v>
      </c>
    </row>
    <row r="294" spans="1:16" x14ac:dyDescent="0.4">
      <c r="A294" t="s">
        <v>302</v>
      </c>
      <c r="B294" t="s">
        <v>574</v>
      </c>
      <c r="C294" s="1">
        <v>45619</v>
      </c>
      <c r="D294" s="1">
        <v>45619</v>
      </c>
      <c r="E294" s="1">
        <v>45626</v>
      </c>
      <c r="F294" s="1">
        <v>45626</v>
      </c>
      <c r="G294" s="13">
        <f>November_2024_Transportation_Dataset[[#This Row],[Delivery_Date]]-November_2024_Transportation_Dataset[[#This Row],[Dispatch_Date]]</f>
        <v>7</v>
      </c>
      <c r="H294" t="s">
        <v>525</v>
      </c>
      <c r="I294" t="s">
        <v>537</v>
      </c>
      <c r="J294" s="9">
        <v>246</v>
      </c>
      <c r="K294" s="9">
        <f>VLOOKUP(_xlfn.CONCAT(November_2024_Transportation_Dataset[[#This Row],[Origin]],November_2024_Transportation_Dataset[[#This Row],[Destination]]),Distances!A:J,10,FALSE)</f>
        <v>6331.2201516655377</v>
      </c>
      <c r="L294" t="str">
        <f>IF(November_2024_Transportation_Dataset[[#This Row],[Delivery_Date]]-November_2024_Transportation_Dataset[[#This Row],[Expected_Delivery_Date]]&gt;0,"Delayed", "On-Time")</f>
        <v>On-Time</v>
      </c>
      <c r="M294" t="str">
        <f>IF(November_2024_Transportation_Dataset[[#This Row],[Transportation_Days]]&gt;6,"Ocean","Air")</f>
        <v>Ocean</v>
      </c>
      <c r="N294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294" s="9">
        <f>November_2024_Transportation_Dataset[[#This Row],[Weight_kg]]*_xlfn.NUMBERVALUE(VLOOKUP(November_2024_Transportation_Dataset[[#This Row],[Transportation_Mode]],'Transportation cost'!A:C,3,FALSE),".")</f>
        <v>12.3</v>
      </c>
      <c r="P294" s="9">
        <f>November_2024_Transportation_Dataset[[#This Row],[Fixed_Cost_GBP]]+November_2024_Transportation_Dataset[[#This Row],[Variable_Cost_GBP]]</f>
        <v>2228.2270530829383</v>
      </c>
    </row>
    <row r="295" spans="1:16" x14ac:dyDescent="0.4">
      <c r="A295" t="s">
        <v>303</v>
      </c>
      <c r="B295" t="s">
        <v>574</v>
      </c>
      <c r="C295" s="1">
        <v>45619</v>
      </c>
      <c r="D295" s="1">
        <v>45619</v>
      </c>
      <c r="E295" s="1">
        <v>45625</v>
      </c>
      <c r="F295" s="1">
        <v>45625</v>
      </c>
      <c r="G295" s="13">
        <f>November_2024_Transportation_Dataset[[#This Row],[Delivery_Date]]-November_2024_Transportation_Dataset[[#This Row],[Dispatch_Date]]</f>
        <v>6</v>
      </c>
      <c r="H295" t="s">
        <v>525</v>
      </c>
      <c r="I295" t="s">
        <v>545</v>
      </c>
      <c r="J295" s="9">
        <v>246</v>
      </c>
      <c r="K295" s="9">
        <f>VLOOKUP(_xlfn.CONCAT(November_2024_Transportation_Dataset[[#This Row],[Origin]],November_2024_Transportation_Dataset[[#This Row],[Destination]]),Distances!A:J,10,FALSE)</f>
        <v>12965.65564679813</v>
      </c>
      <c r="L295" t="str">
        <f>IF(November_2024_Transportation_Dataset[[#This Row],[Delivery_Date]]-November_2024_Transportation_Dataset[[#This Row],[Expected_Delivery_Date]]&gt;0,"Delayed", "On-Time")</f>
        <v>On-Time</v>
      </c>
      <c r="M295" t="str">
        <f>IF(November_2024_Transportation_Dataset[[#This Row],[Transportation_Days]]&gt;=6,"Ocean","Air")</f>
        <v>Ocean</v>
      </c>
      <c r="N295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295" s="9">
        <f>November_2024_Transportation_Dataset[[#This Row],[Weight_kg]]*_xlfn.NUMBERVALUE(VLOOKUP(November_2024_Transportation_Dataset[[#This Row],[Transportation_Mode]],'Transportation cost'!A:C,3,FALSE),".")</f>
        <v>12.3</v>
      </c>
      <c r="P295" s="9">
        <f>November_2024_Transportation_Dataset[[#This Row],[Fixed_Cost_GBP]]+November_2024_Transportation_Dataset[[#This Row],[Variable_Cost_GBP]]</f>
        <v>4550.2794763793454</v>
      </c>
    </row>
    <row r="296" spans="1:16" x14ac:dyDescent="0.4">
      <c r="A296" t="s">
        <v>304</v>
      </c>
      <c r="B296" t="s">
        <v>575</v>
      </c>
      <c r="C296" s="1">
        <v>45619</v>
      </c>
      <c r="D296" s="1">
        <v>45619</v>
      </c>
      <c r="E296" s="1">
        <v>45622</v>
      </c>
      <c r="F296" s="1">
        <v>45622</v>
      </c>
      <c r="G296" s="13">
        <f>November_2024_Transportation_Dataset[[#This Row],[Delivery_Date]]-November_2024_Transportation_Dataset[[#This Row],[Dispatch_Date]]</f>
        <v>3</v>
      </c>
      <c r="H296" t="s">
        <v>533</v>
      </c>
      <c r="I296" t="s">
        <v>545</v>
      </c>
      <c r="J296" s="9">
        <v>1201</v>
      </c>
      <c r="K296" s="9">
        <f>VLOOKUP(_xlfn.CONCAT(November_2024_Transportation_Dataset[[#This Row],[Origin]],November_2024_Transportation_Dataset[[#This Row],[Destination]]),Distances!A:J,10,FALSE)</f>
        <v>6899.7528713841984</v>
      </c>
      <c r="L296" t="str">
        <f>IF(November_2024_Transportation_Dataset[[#This Row],[Delivery_Date]]-November_2024_Transportation_Dataset[[#This Row],[Expected_Delivery_Date]]&gt;0,"Delayed", "On-Time")</f>
        <v>On-Time</v>
      </c>
      <c r="M296" t="str">
        <f>IF(November_2024_Transportation_Dataset[[#This Row],[Transportation_Days]]&gt;10,"Ocean", "Air")</f>
        <v>Air</v>
      </c>
      <c r="N296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296" s="9">
        <f>November_2024_Transportation_Dataset[[#This Row],[Weight_kg]]*_xlfn.NUMBERVALUE(VLOOKUP(November_2024_Transportation_Dataset[[#This Row],[Transportation_Mode]],'Transportation cost'!A:C,3,FALSE),".")</f>
        <v>360.3</v>
      </c>
      <c r="P296" s="9">
        <f>November_2024_Transportation_Dataset[[#This Row],[Fixed_Cost_GBP]]+November_2024_Transportation_Dataset[[#This Row],[Variable_Cost_GBP]]</f>
        <v>5535.1146535381495</v>
      </c>
    </row>
    <row r="297" spans="1:16" x14ac:dyDescent="0.4">
      <c r="A297" t="s">
        <v>305</v>
      </c>
      <c r="B297" t="s">
        <v>572</v>
      </c>
      <c r="C297" s="1">
        <v>45618</v>
      </c>
      <c r="D297" s="1">
        <v>45619</v>
      </c>
      <c r="E297" s="1">
        <v>45625</v>
      </c>
      <c r="F297" s="1">
        <v>45625</v>
      </c>
      <c r="G297" s="13">
        <f>November_2024_Transportation_Dataset[[#This Row],[Delivery_Date]]-November_2024_Transportation_Dataset[[#This Row],[Dispatch_Date]]</f>
        <v>6</v>
      </c>
      <c r="H297" t="s">
        <v>521</v>
      </c>
      <c r="I297" t="s">
        <v>545</v>
      </c>
      <c r="J297" s="9">
        <v>761</v>
      </c>
      <c r="K297" s="9">
        <f>VLOOKUP(_xlfn.CONCAT(November_2024_Transportation_Dataset[[#This Row],[Origin]],November_2024_Transportation_Dataset[[#This Row],[Destination]]),Distances!A:J,10,FALSE)</f>
        <v>12903.346211661379</v>
      </c>
      <c r="L297" t="str">
        <f>IF(November_2024_Transportation_Dataset[[#This Row],[Delivery_Date]]-November_2024_Transportation_Dataset[[#This Row],[Expected_Delivery_Date]]&gt;0,"Delayed", "On-Time")</f>
        <v>On-Time</v>
      </c>
      <c r="M297" t="str">
        <f>IF(November_2024_Transportation_Dataset[[#This Row],[Transportation_Days]]&gt;3,"Ocean","Air")</f>
        <v>Ocean</v>
      </c>
      <c r="N297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29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297" s="9">
        <f>November_2024_Transportation_Dataset[[#This Row],[Fixed_Cost_GBP]]+November_2024_Transportation_Dataset[[#This Row],[Variable_Cost_GBP]]</f>
        <v>4554.2211740814828</v>
      </c>
    </row>
    <row r="298" spans="1:16" x14ac:dyDescent="0.4">
      <c r="A298" t="s">
        <v>306</v>
      </c>
      <c r="B298" t="s">
        <v>575</v>
      </c>
      <c r="C298" s="1">
        <v>45600</v>
      </c>
      <c r="D298" s="1">
        <v>45620</v>
      </c>
      <c r="E298" s="1">
        <v>45626</v>
      </c>
      <c r="F298" s="1">
        <v>45626</v>
      </c>
      <c r="G298" s="13">
        <f>November_2024_Transportation_Dataset[[#This Row],[Delivery_Date]]-November_2024_Transportation_Dataset[[#This Row],[Dispatch_Date]]</f>
        <v>6</v>
      </c>
      <c r="H298" t="s">
        <v>533</v>
      </c>
      <c r="I298" t="s">
        <v>549</v>
      </c>
      <c r="J298" s="9">
        <v>1201</v>
      </c>
      <c r="K298" s="9">
        <f>VLOOKUP(_xlfn.CONCAT(November_2024_Transportation_Dataset[[#This Row],[Origin]],November_2024_Transportation_Dataset[[#This Row],[Destination]]),Distances!A:J,10,FALSE)</f>
        <v>7781.5146826897226</v>
      </c>
      <c r="L298" t="str">
        <f>IF(November_2024_Transportation_Dataset[[#This Row],[Delivery_Date]]-November_2024_Transportation_Dataset[[#This Row],[Expected_Delivery_Date]]&gt;0,"Delayed", "On-Time")</f>
        <v>On-Time</v>
      </c>
      <c r="M298" t="str">
        <f>IF(November_2024_Transportation_Dataset[[#This Row],[Transportation_Days]]&gt;10,"Ocean", "Air")</f>
        <v>Air</v>
      </c>
      <c r="N298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298" s="9">
        <f>November_2024_Transportation_Dataset[[#This Row],[Weight_kg]]*_xlfn.NUMBERVALUE(VLOOKUP(November_2024_Transportation_Dataset[[#This Row],[Transportation_Mode]],'Transportation cost'!A:C,3,FALSE),".")</f>
        <v>360.3</v>
      </c>
      <c r="P298" s="9">
        <f>November_2024_Transportation_Dataset[[#This Row],[Fixed_Cost_GBP]]+November_2024_Transportation_Dataset[[#This Row],[Variable_Cost_GBP]]</f>
        <v>6196.4360120172923</v>
      </c>
    </row>
    <row r="299" spans="1:16" x14ac:dyDescent="0.4">
      <c r="A299" t="s">
        <v>307</v>
      </c>
      <c r="B299" t="s">
        <v>575</v>
      </c>
      <c r="C299" s="1">
        <v>45601</v>
      </c>
      <c r="D299" s="1">
        <v>45620</v>
      </c>
      <c r="E299" s="1">
        <v>45620</v>
      </c>
      <c r="F299" s="1">
        <v>45620</v>
      </c>
      <c r="G299" s="13">
        <f>November_2024_Transportation_Dataset[[#This Row],[Delivery_Date]]-November_2024_Transportation_Dataset[[#This Row],[Dispatch_Date]]</f>
        <v>0</v>
      </c>
      <c r="H299" t="s">
        <v>533</v>
      </c>
      <c r="I299" t="s">
        <v>541</v>
      </c>
      <c r="J299" s="9">
        <v>1201</v>
      </c>
      <c r="K299" s="9">
        <f>VLOOKUP(_xlfn.CONCAT(November_2024_Transportation_Dataset[[#This Row],[Origin]],November_2024_Transportation_Dataset[[#This Row],[Destination]]),Distances!A:J,10,FALSE)</f>
        <v>1038.2726851818879</v>
      </c>
      <c r="L299" t="str">
        <f>IF(November_2024_Transportation_Dataset[[#This Row],[Delivery_Date]]-November_2024_Transportation_Dataset[[#This Row],[Expected_Delivery_Date]]&gt;0,"Delayed", "On-Time")</f>
        <v>On-Time</v>
      </c>
      <c r="M299" t="str">
        <f>IF(November_2024_Transportation_Dataset[[#This Row],[Transportation_Days]]&gt;5,"Road","Air")</f>
        <v>Air</v>
      </c>
      <c r="N299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299" s="9">
        <f>November_2024_Transportation_Dataset[[#This Row],[Weight_kg]]*_xlfn.NUMBERVALUE(VLOOKUP(November_2024_Transportation_Dataset[[#This Row],[Transportation_Mode]],'Transportation cost'!A:C,3,FALSE),".")</f>
        <v>360.3</v>
      </c>
      <c r="P299" s="9">
        <f>November_2024_Transportation_Dataset[[#This Row],[Fixed_Cost_GBP]]+November_2024_Transportation_Dataset[[#This Row],[Variable_Cost_GBP]]</f>
        <v>1139.0045138864159</v>
      </c>
    </row>
    <row r="300" spans="1:16" x14ac:dyDescent="0.4">
      <c r="A300" t="s">
        <v>308</v>
      </c>
      <c r="B300" t="s">
        <v>572</v>
      </c>
      <c r="C300" s="1">
        <v>45601</v>
      </c>
      <c r="D300" s="1">
        <v>45620</v>
      </c>
      <c r="E300" s="1">
        <v>45620</v>
      </c>
      <c r="F300" s="1">
        <v>45620</v>
      </c>
      <c r="G300" s="13">
        <f>November_2024_Transportation_Dataset[[#This Row],[Delivery_Date]]-November_2024_Transportation_Dataset[[#This Row],[Dispatch_Date]]</f>
        <v>0</v>
      </c>
      <c r="H300" t="s">
        <v>521</v>
      </c>
      <c r="I300" t="s">
        <v>541</v>
      </c>
      <c r="J300" s="9">
        <v>761</v>
      </c>
      <c r="K300" s="9">
        <f>VLOOKUP(_xlfn.CONCAT(November_2024_Transportation_Dataset[[#This Row],[Origin]],November_2024_Transportation_Dataset[[#This Row],[Destination]]),Distances!A:J,10,FALSE)</f>
        <v>7958.3164062654878</v>
      </c>
      <c r="L300" t="str">
        <f>IF(November_2024_Transportation_Dataset[[#This Row],[Delivery_Date]]-November_2024_Transportation_Dataset[[#This Row],[Expected_Delivery_Date]]&gt;0,"Delayed", "On-Time")</f>
        <v>On-Time</v>
      </c>
      <c r="M300" t="str">
        <f>IF(November_2024_Transportation_Dataset[[#This Row],[Transportation_Days]]&gt;3,"Ocean","Air")</f>
        <v>Air</v>
      </c>
      <c r="N300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300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00" s="9">
        <f>November_2024_Transportation_Dataset[[#This Row],[Fixed_Cost_GBP]]+November_2024_Transportation_Dataset[[#This Row],[Variable_Cost_GBP]]</f>
        <v>6197.0373046991162</v>
      </c>
    </row>
    <row r="301" spans="1:16" x14ac:dyDescent="0.4">
      <c r="A301" t="s">
        <v>309</v>
      </c>
      <c r="B301" t="s">
        <v>573</v>
      </c>
      <c r="C301" s="1">
        <v>45602</v>
      </c>
      <c r="D301" s="1">
        <v>45620</v>
      </c>
      <c r="E301" s="1">
        <v>45620</v>
      </c>
      <c r="F301" s="1">
        <v>45620</v>
      </c>
      <c r="G301" s="13">
        <f>November_2024_Transportation_Dataset[[#This Row],[Delivery_Date]]-November_2024_Transportation_Dataset[[#This Row],[Dispatch_Date]]</f>
        <v>0</v>
      </c>
      <c r="H301" t="s">
        <v>529</v>
      </c>
      <c r="I301" t="s">
        <v>549</v>
      </c>
      <c r="J301" s="9">
        <v>1429</v>
      </c>
      <c r="K301" s="9">
        <f>VLOOKUP(_xlfn.CONCAT(November_2024_Transportation_Dataset[[#This Row],[Origin]],November_2024_Transportation_Dataset[[#This Row],[Destination]]),Distances!A:J,10,FALSE)</f>
        <v>9118.7982664997817</v>
      </c>
      <c r="L301" t="str">
        <f>IF(November_2024_Transportation_Dataset[[#This Row],[Delivery_Date]]-November_2024_Transportation_Dataset[[#This Row],[Expected_Delivery_Date]]&gt;0,"Delayed", "On-Time")</f>
        <v>On-Time</v>
      </c>
      <c r="M301" t="str">
        <f>IF(November_2024_Transportation_Dataset[[#This Row],[Transportation_Days]]&gt;5,"Ocean","Air")</f>
        <v>Air</v>
      </c>
      <c r="N301" s="9">
        <f>November_2024_Transportation_Dataset[[#This Row],[Distance_km]]*_xlfn.NUMBERVALUE(VLOOKUP(November_2024_Transportation_Dataset[[#This Row],[Transportation_Mode]],'Transportation cost'!A:B,2,FALSE),".")</f>
        <v>6839.0986998748358</v>
      </c>
      <c r="O301" s="9">
        <f>November_2024_Transportation_Dataset[[#This Row],[Weight_kg]]*_xlfn.NUMBERVALUE(VLOOKUP(November_2024_Transportation_Dataset[[#This Row],[Transportation_Mode]],'Transportation cost'!A:C,3,FALSE),".")</f>
        <v>428.7</v>
      </c>
      <c r="P301" s="9">
        <f>November_2024_Transportation_Dataset[[#This Row],[Fixed_Cost_GBP]]+November_2024_Transportation_Dataset[[#This Row],[Variable_Cost_GBP]]</f>
        <v>7267.7986998748356</v>
      </c>
    </row>
    <row r="302" spans="1:16" x14ac:dyDescent="0.4">
      <c r="A302" t="s">
        <v>310</v>
      </c>
      <c r="B302" t="s">
        <v>572</v>
      </c>
      <c r="C302" s="1">
        <v>45605</v>
      </c>
      <c r="D302" s="1">
        <v>45620</v>
      </c>
      <c r="E302" s="1">
        <v>45620</v>
      </c>
      <c r="F302" s="1">
        <v>45620</v>
      </c>
      <c r="G302" s="13">
        <f>November_2024_Transportation_Dataset[[#This Row],[Delivery_Date]]-November_2024_Transportation_Dataset[[#This Row],[Dispatch_Date]]</f>
        <v>0</v>
      </c>
      <c r="H302" t="s">
        <v>521</v>
      </c>
      <c r="I302" t="s">
        <v>537</v>
      </c>
      <c r="J302" s="9">
        <v>761</v>
      </c>
      <c r="K302" s="9">
        <f>VLOOKUP(_xlfn.CONCAT(November_2024_Transportation_Dataset[[#This Row],[Origin]],November_2024_Transportation_Dataset[[#This Row],[Destination]]),Distances!A:J,10,FALSE)</f>
        <v>8602.6506787577528</v>
      </c>
      <c r="L302" t="str">
        <f>IF(November_2024_Transportation_Dataset[[#This Row],[Delivery_Date]]-November_2024_Transportation_Dataset[[#This Row],[Expected_Delivery_Date]]&gt;0,"Delayed", "On-Time")</f>
        <v>On-Time</v>
      </c>
      <c r="M302" t="str">
        <f>IF(November_2024_Transportation_Dataset[[#This Row],[Transportation_Days]]&gt;5,"Ocean","Air")</f>
        <v>Air</v>
      </c>
      <c r="N302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302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02" s="9">
        <f>November_2024_Transportation_Dataset[[#This Row],[Fixed_Cost_GBP]]+November_2024_Transportation_Dataset[[#This Row],[Variable_Cost_GBP]]</f>
        <v>6680.2880090683148</v>
      </c>
    </row>
    <row r="303" spans="1:16" x14ac:dyDescent="0.4">
      <c r="A303" t="s">
        <v>311</v>
      </c>
      <c r="B303" t="s">
        <v>575</v>
      </c>
      <c r="C303" s="1">
        <v>45608</v>
      </c>
      <c r="D303" s="1">
        <v>45620</v>
      </c>
      <c r="E303" s="1">
        <v>45620</v>
      </c>
      <c r="F303" s="1">
        <v>45620</v>
      </c>
      <c r="G303" s="13">
        <f>November_2024_Transportation_Dataset[[#This Row],[Delivery_Date]]-November_2024_Transportation_Dataset[[#This Row],[Dispatch_Date]]</f>
        <v>0</v>
      </c>
      <c r="H303" t="s">
        <v>533</v>
      </c>
      <c r="I303" t="s">
        <v>537</v>
      </c>
      <c r="J303" s="9">
        <v>1201</v>
      </c>
      <c r="K303" s="9">
        <f>VLOOKUP(_xlfn.CONCAT(November_2024_Transportation_Dataset[[#This Row],[Origin]],November_2024_Transportation_Dataset[[#This Row],[Destination]]),Distances!A:J,10,FALSE)</f>
        <v>1315.887531545199</v>
      </c>
      <c r="L303" t="str">
        <f>IF(November_2024_Transportation_Dataset[[#This Row],[Delivery_Date]]-November_2024_Transportation_Dataset[[#This Row],[Expected_Delivery_Date]]&gt;0,"Delayed", "On-Time")</f>
        <v>On-Time</v>
      </c>
      <c r="M303" t="str">
        <f>IF(November_2024_Transportation_Dataset[[#This Row],[Transportation_Days]]&gt;5,"Road","Air")</f>
        <v>Air</v>
      </c>
      <c r="N303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303" s="9">
        <f>November_2024_Transportation_Dataset[[#This Row],[Weight_kg]]*_xlfn.NUMBERVALUE(VLOOKUP(November_2024_Transportation_Dataset[[#This Row],[Transportation_Mode]],'Transportation cost'!A:C,3,FALSE),".")</f>
        <v>360.3</v>
      </c>
      <c r="P303" s="9">
        <f>November_2024_Transportation_Dataset[[#This Row],[Fixed_Cost_GBP]]+November_2024_Transportation_Dataset[[#This Row],[Variable_Cost_GBP]]</f>
        <v>1347.2156486588992</v>
      </c>
    </row>
    <row r="304" spans="1:16" x14ac:dyDescent="0.4">
      <c r="A304" t="s">
        <v>312</v>
      </c>
      <c r="B304" t="s">
        <v>572</v>
      </c>
      <c r="C304" s="1">
        <v>45608</v>
      </c>
      <c r="D304" s="1">
        <v>45620</v>
      </c>
      <c r="E304" s="1">
        <v>45626</v>
      </c>
      <c r="F304" s="1">
        <v>45626</v>
      </c>
      <c r="G304" s="13">
        <f>November_2024_Transportation_Dataset[[#This Row],[Delivery_Date]]-November_2024_Transportation_Dataset[[#This Row],[Dispatch_Date]]</f>
        <v>6</v>
      </c>
      <c r="H304" t="s">
        <v>521</v>
      </c>
      <c r="I304" t="s">
        <v>549</v>
      </c>
      <c r="J304" s="9">
        <v>761</v>
      </c>
      <c r="K304" s="9">
        <f>VLOOKUP(_xlfn.CONCAT(November_2024_Transportation_Dataset[[#This Row],[Origin]],November_2024_Transportation_Dataset[[#This Row],[Destination]]),Distances!A:J,10,FALSE)</f>
        <v>1924.4592383854399</v>
      </c>
      <c r="L304" t="str">
        <f>IF(November_2024_Transportation_Dataset[[#This Row],[Delivery_Date]]-November_2024_Transportation_Dataset[[#This Row],[Expected_Delivery_Date]]&gt;0,"Delayed", "On-Time")</f>
        <v>On-Time</v>
      </c>
      <c r="M304" t="str">
        <f>IF(November_2024_Transportation_Dataset[[#This Row],[Transportation_Days]]&gt;15,"Ocean", IF(November_2024_Transportation_Dataset[[#This Row],[Transportation_Days]]&gt;5,"Road","Air"))</f>
        <v>Road</v>
      </c>
      <c r="N304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304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304" s="9">
        <f>November_2024_Transportation_Dataset[[#This Row],[Fixed_Cost_GBP]]+November_2024_Transportation_Dataset[[#This Row],[Variable_Cost_GBP]]</f>
        <v>1038.32961919272</v>
      </c>
    </row>
    <row r="305" spans="1:16" x14ac:dyDescent="0.4">
      <c r="A305" t="s">
        <v>313</v>
      </c>
      <c r="B305" t="s">
        <v>574</v>
      </c>
      <c r="C305" s="1">
        <v>45615</v>
      </c>
      <c r="D305" s="1">
        <v>45620</v>
      </c>
      <c r="E305" s="1">
        <v>45626</v>
      </c>
      <c r="F305" s="1">
        <v>45626</v>
      </c>
      <c r="G305" s="13">
        <f>November_2024_Transportation_Dataset[[#This Row],[Delivery_Date]]-November_2024_Transportation_Dataset[[#This Row],[Dispatch_Date]]</f>
        <v>6</v>
      </c>
      <c r="H305" t="s">
        <v>525</v>
      </c>
      <c r="I305" t="s">
        <v>537</v>
      </c>
      <c r="J305" s="9">
        <v>246</v>
      </c>
      <c r="K305" s="9">
        <f>VLOOKUP(_xlfn.CONCAT(November_2024_Transportation_Dataset[[#This Row],[Origin]],November_2024_Transportation_Dataset[[#This Row],[Destination]]),Distances!A:J,10,FALSE)</f>
        <v>6331.2201516655377</v>
      </c>
      <c r="L305" t="str">
        <f>IF(November_2024_Transportation_Dataset[[#This Row],[Delivery_Date]]-November_2024_Transportation_Dataset[[#This Row],[Expected_Delivery_Date]]&gt;0,"Delayed", "On-Time")</f>
        <v>On-Time</v>
      </c>
      <c r="M305" t="str">
        <f>IF(November_2024_Transportation_Dataset[[#This Row],[Transportation_Days]]&gt;=6,"Ocean","Air")</f>
        <v>Ocean</v>
      </c>
      <c r="N305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305" s="9">
        <f>November_2024_Transportation_Dataset[[#This Row],[Weight_kg]]*_xlfn.NUMBERVALUE(VLOOKUP(November_2024_Transportation_Dataset[[#This Row],[Transportation_Mode]],'Transportation cost'!A:C,3,FALSE),".")</f>
        <v>12.3</v>
      </c>
      <c r="P305" s="9">
        <f>November_2024_Transportation_Dataset[[#This Row],[Fixed_Cost_GBP]]+November_2024_Transportation_Dataset[[#This Row],[Variable_Cost_GBP]]</f>
        <v>2228.2270530829383</v>
      </c>
    </row>
    <row r="306" spans="1:16" x14ac:dyDescent="0.4">
      <c r="A306" t="s">
        <v>314</v>
      </c>
      <c r="B306" t="s">
        <v>572</v>
      </c>
      <c r="C306" s="1">
        <v>45616</v>
      </c>
      <c r="D306" s="1">
        <v>45620</v>
      </c>
      <c r="E306" s="1">
        <v>45620</v>
      </c>
      <c r="F306" s="1">
        <v>45620</v>
      </c>
      <c r="G306" s="13">
        <f>November_2024_Transportation_Dataset[[#This Row],[Delivery_Date]]-November_2024_Transportation_Dataset[[#This Row],[Dispatch_Date]]</f>
        <v>0</v>
      </c>
      <c r="H306" t="s">
        <v>521</v>
      </c>
      <c r="I306" t="s">
        <v>537</v>
      </c>
      <c r="J306" s="9">
        <v>761</v>
      </c>
      <c r="K306" s="9">
        <f>VLOOKUP(_xlfn.CONCAT(November_2024_Transportation_Dataset[[#This Row],[Origin]],November_2024_Transportation_Dataset[[#This Row],[Destination]]),Distances!A:J,10,FALSE)</f>
        <v>8602.6506787577528</v>
      </c>
      <c r="L306" t="str">
        <f>IF(November_2024_Transportation_Dataset[[#This Row],[Delivery_Date]]-November_2024_Transportation_Dataset[[#This Row],[Expected_Delivery_Date]]&gt;0,"Delayed", "On-Time")</f>
        <v>On-Time</v>
      </c>
      <c r="M306" t="str">
        <f>IF(November_2024_Transportation_Dataset[[#This Row],[Transportation_Days]]&gt;5,"Ocean","Air")</f>
        <v>Air</v>
      </c>
      <c r="N306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306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06" s="9">
        <f>November_2024_Transportation_Dataset[[#This Row],[Fixed_Cost_GBP]]+November_2024_Transportation_Dataset[[#This Row],[Variable_Cost_GBP]]</f>
        <v>6680.2880090683148</v>
      </c>
    </row>
    <row r="307" spans="1:16" x14ac:dyDescent="0.4">
      <c r="A307" t="s">
        <v>315</v>
      </c>
      <c r="B307" t="s">
        <v>575</v>
      </c>
      <c r="C307" s="1">
        <v>45617</v>
      </c>
      <c r="D307" s="1">
        <v>45620</v>
      </c>
      <c r="E307" s="1">
        <v>45620</v>
      </c>
      <c r="F307" s="1">
        <v>45620</v>
      </c>
      <c r="G307" s="13">
        <f>November_2024_Transportation_Dataset[[#This Row],[Delivery_Date]]-November_2024_Transportation_Dataset[[#This Row],[Dispatch_Date]]</f>
        <v>0</v>
      </c>
      <c r="H307" t="s">
        <v>533</v>
      </c>
      <c r="I307" t="s">
        <v>541</v>
      </c>
      <c r="J307" s="9">
        <v>1201</v>
      </c>
      <c r="K307" s="9">
        <f>VLOOKUP(_xlfn.CONCAT(November_2024_Transportation_Dataset[[#This Row],[Origin]],November_2024_Transportation_Dataset[[#This Row],[Destination]]),Distances!A:J,10,FALSE)</f>
        <v>1038.2726851818879</v>
      </c>
      <c r="L307" t="str">
        <f>IF(November_2024_Transportation_Dataset[[#This Row],[Delivery_Date]]-November_2024_Transportation_Dataset[[#This Row],[Expected_Delivery_Date]]&gt;0,"Delayed", "On-Time")</f>
        <v>On-Time</v>
      </c>
      <c r="M307" t="str">
        <f>IF(November_2024_Transportation_Dataset[[#This Row],[Transportation_Days]]&gt;5,"Road","Air")</f>
        <v>Air</v>
      </c>
      <c r="N307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307" s="9">
        <f>November_2024_Transportation_Dataset[[#This Row],[Weight_kg]]*_xlfn.NUMBERVALUE(VLOOKUP(November_2024_Transportation_Dataset[[#This Row],[Transportation_Mode]],'Transportation cost'!A:C,3,FALSE),".")</f>
        <v>360.3</v>
      </c>
      <c r="P307" s="9">
        <f>November_2024_Transportation_Dataset[[#This Row],[Fixed_Cost_GBP]]+November_2024_Transportation_Dataset[[#This Row],[Variable_Cost_GBP]]</f>
        <v>1139.0045138864159</v>
      </c>
    </row>
    <row r="308" spans="1:16" x14ac:dyDescent="0.4">
      <c r="A308" t="s">
        <v>316</v>
      </c>
      <c r="B308" t="s">
        <v>573</v>
      </c>
      <c r="C308" s="1">
        <v>45620</v>
      </c>
      <c r="D308" s="1">
        <v>45620</v>
      </c>
      <c r="E308" s="1">
        <v>45620</v>
      </c>
      <c r="F308" s="1">
        <v>45620</v>
      </c>
      <c r="G308" s="13">
        <f>November_2024_Transportation_Dataset[[#This Row],[Delivery_Date]]-November_2024_Transportation_Dataset[[#This Row],[Dispatch_Date]]</f>
        <v>0</v>
      </c>
      <c r="H308" t="s">
        <v>529</v>
      </c>
      <c r="I308" t="s">
        <v>549</v>
      </c>
      <c r="J308" s="9">
        <v>1429</v>
      </c>
      <c r="K308" s="9">
        <f>VLOOKUP(_xlfn.CONCAT(November_2024_Transportation_Dataset[[#This Row],[Origin]],November_2024_Transportation_Dataset[[#This Row],[Destination]]),Distances!A:J,10,FALSE)</f>
        <v>9118.7982664997817</v>
      </c>
      <c r="L308" t="str">
        <f>IF(November_2024_Transportation_Dataset[[#This Row],[Delivery_Date]]-November_2024_Transportation_Dataset[[#This Row],[Expected_Delivery_Date]]&gt;0,"Delayed", "On-Time")</f>
        <v>On-Time</v>
      </c>
      <c r="M308" t="str">
        <f>IF(November_2024_Transportation_Dataset[[#This Row],[Transportation_Days]]&gt;5,"Ocean","Air")</f>
        <v>Air</v>
      </c>
      <c r="N308" s="9">
        <f>November_2024_Transportation_Dataset[[#This Row],[Distance_km]]*_xlfn.NUMBERVALUE(VLOOKUP(November_2024_Transportation_Dataset[[#This Row],[Transportation_Mode]],'Transportation cost'!A:B,2,FALSE),".")</f>
        <v>6839.0986998748358</v>
      </c>
      <c r="O308" s="9">
        <f>November_2024_Transportation_Dataset[[#This Row],[Weight_kg]]*_xlfn.NUMBERVALUE(VLOOKUP(November_2024_Transportation_Dataset[[#This Row],[Transportation_Mode]],'Transportation cost'!A:C,3,FALSE),".")</f>
        <v>428.7</v>
      </c>
      <c r="P308" s="9">
        <f>November_2024_Transportation_Dataset[[#This Row],[Fixed_Cost_GBP]]+November_2024_Transportation_Dataset[[#This Row],[Variable_Cost_GBP]]</f>
        <v>7267.7986998748356</v>
      </c>
    </row>
    <row r="309" spans="1:16" x14ac:dyDescent="0.4">
      <c r="A309" t="s">
        <v>317</v>
      </c>
      <c r="B309" t="s">
        <v>573</v>
      </c>
      <c r="C309" s="1">
        <v>45620</v>
      </c>
      <c r="D309" s="1">
        <v>45620</v>
      </c>
      <c r="E309" s="1">
        <v>45630</v>
      </c>
      <c r="F309" s="1">
        <v>45630</v>
      </c>
      <c r="G309" s="13">
        <f>November_2024_Transportation_Dataset[[#This Row],[Delivery_Date]]-November_2024_Transportation_Dataset[[#This Row],[Dispatch_Date]]</f>
        <v>10</v>
      </c>
      <c r="H309" t="s">
        <v>529</v>
      </c>
      <c r="I309" t="s">
        <v>549</v>
      </c>
      <c r="J309" s="9">
        <v>1429</v>
      </c>
      <c r="K309" s="9">
        <f>VLOOKUP(_xlfn.CONCAT(November_2024_Transportation_Dataset[[#This Row],[Origin]],November_2024_Transportation_Dataset[[#This Row],[Destination]]),Distances!A:J,10,FALSE)</f>
        <v>9118.7982664997817</v>
      </c>
      <c r="L309" t="str">
        <f>IF(November_2024_Transportation_Dataset[[#This Row],[Delivery_Date]]-November_2024_Transportation_Dataset[[#This Row],[Expected_Delivery_Date]]&gt;0,"Delayed", "On-Time")</f>
        <v>On-Time</v>
      </c>
      <c r="M309" t="str">
        <f>IF(November_2024_Transportation_Dataset[[#This Row],[Transportation_Days]]&gt;5,"Ocean","Air")</f>
        <v>Ocean</v>
      </c>
      <c r="N309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309" s="9">
        <f>November_2024_Transportation_Dataset[[#This Row],[Weight_kg]]*_xlfn.NUMBERVALUE(VLOOKUP(November_2024_Transportation_Dataset[[#This Row],[Transportation_Mode]],'Transportation cost'!A:C,3,FALSE),".")</f>
        <v>71.45</v>
      </c>
      <c r="P309" s="9">
        <f>November_2024_Transportation_Dataset[[#This Row],[Fixed_Cost_GBP]]+November_2024_Transportation_Dataset[[#This Row],[Variable_Cost_GBP]]</f>
        <v>3263.0293932749232</v>
      </c>
    </row>
    <row r="310" spans="1:16" x14ac:dyDescent="0.4">
      <c r="A310" t="s">
        <v>318</v>
      </c>
      <c r="B310" t="s">
        <v>573</v>
      </c>
      <c r="C310" s="1">
        <v>45620</v>
      </c>
      <c r="D310" s="1">
        <v>45620</v>
      </c>
      <c r="E310" s="1">
        <v>45626</v>
      </c>
      <c r="F310" s="1">
        <v>45626</v>
      </c>
      <c r="G310" s="13">
        <f>November_2024_Transportation_Dataset[[#This Row],[Delivery_Date]]-November_2024_Transportation_Dataset[[#This Row],[Dispatch_Date]]</f>
        <v>6</v>
      </c>
      <c r="H310" t="s">
        <v>529</v>
      </c>
      <c r="I310" t="s">
        <v>541</v>
      </c>
      <c r="J310" s="9">
        <v>1429</v>
      </c>
      <c r="K310" s="9">
        <f>VLOOKUP(_xlfn.CONCAT(November_2024_Transportation_Dataset[[#This Row],[Origin]],November_2024_Transportation_Dataset[[#This Row],[Destination]]),Distances!A:J,10,FALSE)</f>
        <v>953.41422508391327</v>
      </c>
      <c r="L310" t="str">
        <f>IF(November_2024_Transportation_Dataset[[#This Row],[Delivery_Date]]-November_2024_Transportation_Dataset[[#This Row],[Expected_Delivery_Date]]&gt;0,"Delayed", "On-Time")</f>
        <v>On-Time</v>
      </c>
      <c r="M310" t="str">
        <f>IF(November_2024_Transportation_Dataset[[#This Row],[Transportation_Days]]&gt;5,"Road","Air")</f>
        <v>Road</v>
      </c>
      <c r="N310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310" s="9">
        <f>November_2024_Transportation_Dataset[[#This Row],[Weight_kg]]*_xlfn.NUMBERVALUE(VLOOKUP(November_2024_Transportation_Dataset[[#This Row],[Transportation_Mode]],'Transportation cost'!A:C,3,FALSE),".")</f>
        <v>142.9</v>
      </c>
      <c r="P310" s="9">
        <f>November_2024_Transportation_Dataset[[#This Row],[Fixed_Cost_GBP]]+November_2024_Transportation_Dataset[[#This Row],[Variable_Cost_GBP]]</f>
        <v>619.60711254195667</v>
      </c>
    </row>
    <row r="311" spans="1:16" x14ac:dyDescent="0.4">
      <c r="A311" t="s">
        <v>319</v>
      </c>
      <c r="B311" t="s">
        <v>574</v>
      </c>
      <c r="C311" s="1">
        <v>45620</v>
      </c>
      <c r="D311" s="1">
        <v>45620</v>
      </c>
      <c r="E311" s="1">
        <v>45626</v>
      </c>
      <c r="F311" s="1">
        <v>45626</v>
      </c>
      <c r="G311" s="13">
        <f>November_2024_Transportation_Dataset[[#This Row],[Delivery_Date]]-November_2024_Transportation_Dataset[[#This Row],[Dispatch_Date]]</f>
        <v>6</v>
      </c>
      <c r="H311" t="s">
        <v>525</v>
      </c>
      <c r="I311" t="s">
        <v>537</v>
      </c>
      <c r="J311" s="9">
        <v>246</v>
      </c>
      <c r="K311" s="9">
        <f>VLOOKUP(_xlfn.CONCAT(November_2024_Transportation_Dataset[[#This Row],[Origin]],November_2024_Transportation_Dataset[[#This Row],[Destination]]),Distances!A:J,10,FALSE)</f>
        <v>6331.2201516655377</v>
      </c>
      <c r="L311" t="str">
        <f>IF(November_2024_Transportation_Dataset[[#This Row],[Delivery_Date]]-November_2024_Transportation_Dataset[[#This Row],[Expected_Delivery_Date]]&gt;0,"Delayed", "On-Time")</f>
        <v>On-Time</v>
      </c>
      <c r="M311" t="str">
        <f>IF(November_2024_Transportation_Dataset[[#This Row],[Transportation_Days]]&gt;=6,"Ocean","Air")</f>
        <v>Ocean</v>
      </c>
      <c r="N311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311" s="9">
        <f>November_2024_Transportation_Dataset[[#This Row],[Weight_kg]]*_xlfn.NUMBERVALUE(VLOOKUP(November_2024_Transportation_Dataset[[#This Row],[Transportation_Mode]],'Transportation cost'!A:C,3,FALSE),".")</f>
        <v>12.3</v>
      </c>
      <c r="P311" s="9">
        <f>November_2024_Transportation_Dataset[[#This Row],[Fixed_Cost_GBP]]+November_2024_Transportation_Dataset[[#This Row],[Variable_Cost_GBP]]</f>
        <v>2228.2270530829383</v>
      </c>
    </row>
    <row r="312" spans="1:16" x14ac:dyDescent="0.4">
      <c r="A312" t="s">
        <v>320</v>
      </c>
      <c r="B312" t="s">
        <v>575</v>
      </c>
      <c r="C312" s="1">
        <v>45620</v>
      </c>
      <c r="D312" s="1">
        <v>45620</v>
      </c>
      <c r="E312" s="1">
        <v>45626</v>
      </c>
      <c r="F312" s="1">
        <v>45626</v>
      </c>
      <c r="G312" s="13">
        <f>November_2024_Transportation_Dataset[[#This Row],[Delivery_Date]]-November_2024_Transportation_Dataset[[#This Row],[Dispatch_Date]]</f>
        <v>6</v>
      </c>
      <c r="H312" t="s">
        <v>533</v>
      </c>
      <c r="I312" t="s">
        <v>549</v>
      </c>
      <c r="J312" s="9">
        <v>1201</v>
      </c>
      <c r="K312" s="9">
        <f>VLOOKUP(_xlfn.CONCAT(November_2024_Transportation_Dataset[[#This Row],[Origin]],November_2024_Transportation_Dataset[[#This Row],[Destination]]),Distances!A:J,10,FALSE)</f>
        <v>7781.5146826897226</v>
      </c>
      <c r="L312" t="str">
        <f>IF(November_2024_Transportation_Dataset[[#This Row],[Delivery_Date]]-November_2024_Transportation_Dataset[[#This Row],[Expected_Delivery_Date]]&gt;0,"Delayed", "On-Time")</f>
        <v>On-Time</v>
      </c>
      <c r="M312" t="str">
        <f>IF(November_2024_Transportation_Dataset[[#This Row],[Transportation_Days]]&gt;10,"Ocean", "Air")</f>
        <v>Air</v>
      </c>
      <c r="N312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312" s="9">
        <f>November_2024_Transportation_Dataset[[#This Row],[Weight_kg]]*_xlfn.NUMBERVALUE(VLOOKUP(November_2024_Transportation_Dataset[[#This Row],[Transportation_Mode]],'Transportation cost'!A:C,3,FALSE),".")</f>
        <v>360.3</v>
      </c>
      <c r="P312" s="9">
        <f>November_2024_Transportation_Dataset[[#This Row],[Fixed_Cost_GBP]]+November_2024_Transportation_Dataset[[#This Row],[Variable_Cost_GBP]]</f>
        <v>6196.4360120172923</v>
      </c>
    </row>
    <row r="313" spans="1:16" x14ac:dyDescent="0.4">
      <c r="A313" t="s">
        <v>321</v>
      </c>
      <c r="B313" t="s">
        <v>575</v>
      </c>
      <c r="C313" s="1">
        <v>45620</v>
      </c>
      <c r="D313" s="1">
        <v>45620</v>
      </c>
      <c r="E313" s="1">
        <v>45620</v>
      </c>
      <c r="F313" s="1">
        <v>45620</v>
      </c>
      <c r="G313" s="13">
        <f>November_2024_Transportation_Dataset[[#This Row],[Delivery_Date]]-November_2024_Transportation_Dataset[[#This Row],[Dispatch_Date]]</f>
        <v>0</v>
      </c>
      <c r="H313" t="s">
        <v>533</v>
      </c>
      <c r="I313" t="s">
        <v>549</v>
      </c>
      <c r="J313" s="9">
        <v>1201</v>
      </c>
      <c r="K313" s="9">
        <f>VLOOKUP(_xlfn.CONCAT(November_2024_Transportation_Dataset[[#This Row],[Origin]],November_2024_Transportation_Dataset[[#This Row],[Destination]]),Distances!A:J,10,FALSE)</f>
        <v>7781.5146826897226</v>
      </c>
      <c r="L313" t="str">
        <f>IF(November_2024_Transportation_Dataset[[#This Row],[Delivery_Date]]-November_2024_Transportation_Dataset[[#This Row],[Expected_Delivery_Date]]&gt;0,"Delayed", "On-Time")</f>
        <v>On-Time</v>
      </c>
      <c r="M313" t="str">
        <f>IF(November_2024_Transportation_Dataset[[#This Row],[Transportation_Days]]&gt;10,"Ocean", "Air")</f>
        <v>Air</v>
      </c>
      <c r="N313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313" s="9">
        <f>November_2024_Transportation_Dataset[[#This Row],[Weight_kg]]*_xlfn.NUMBERVALUE(VLOOKUP(November_2024_Transportation_Dataset[[#This Row],[Transportation_Mode]],'Transportation cost'!A:C,3,FALSE),".")</f>
        <v>360.3</v>
      </c>
      <c r="P313" s="9">
        <f>November_2024_Transportation_Dataset[[#This Row],[Fixed_Cost_GBP]]+November_2024_Transportation_Dataset[[#This Row],[Variable_Cost_GBP]]</f>
        <v>6196.4360120172923</v>
      </c>
    </row>
    <row r="314" spans="1:16" x14ac:dyDescent="0.4">
      <c r="A314" t="s">
        <v>322</v>
      </c>
      <c r="B314" t="s">
        <v>572</v>
      </c>
      <c r="C314" s="1">
        <v>45610</v>
      </c>
      <c r="D314" s="1">
        <v>45611</v>
      </c>
      <c r="E314" s="1">
        <v>45620</v>
      </c>
      <c r="F314" s="1">
        <v>45620</v>
      </c>
      <c r="G314" s="13">
        <f>November_2024_Transportation_Dataset[[#This Row],[Delivery_Date]]-November_2024_Transportation_Dataset[[#This Row],[Dispatch_Date]]</f>
        <v>9</v>
      </c>
      <c r="H314" t="s">
        <v>521</v>
      </c>
      <c r="I314" t="s">
        <v>545</v>
      </c>
      <c r="J314" s="9">
        <v>761</v>
      </c>
      <c r="K314" s="9">
        <f>VLOOKUP(_xlfn.CONCAT(November_2024_Transportation_Dataset[[#This Row],[Origin]],November_2024_Transportation_Dataset[[#This Row],[Destination]]),Distances!A:J,10,FALSE)</f>
        <v>12903.346211661379</v>
      </c>
      <c r="L314" t="str">
        <f>IF(November_2024_Transportation_Dataset[[#This Row],[Delivery_Date]]-November_2024_Transportation_Dataset[[#This Row],[Expected_Delivery_Date]]&gt;0,"Delayed", "On-Time")</f>
        <v>On-Time</v>
      </c>
      <c r="M314" t="str">
        <f>IF(November_2024_Transportation_Dataset[[#This Row],[Transportation_Days]]&gt;3,"Ocean","Air")</f>
        <v>Ocean</v>
      </c>
      <c r="N314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314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14" s="9">
        <f>November_2024_Transportation_Dataset[[#This Row],[Fixed_Cost_GBP]]+November_2024_Transportation_Dataset[[#This Row],[Variable_Cost_GBP]]</f>
        <v>4554.2211740814828</v>
      </c>
    </row>
    <row r="315" spans="1:16" x14ac:dyDescent="0.4">
      <c r="A315" t="s">
        <v>323</v>
      </c>
      <c r="B315" t="s">
        <v>575</v>
      </c>
      <c r="C315" s="1">
        <v>45620</v>
      </c>
      <c r="D315" s="1">
        <v>45620</v>
      </c>
      <c r="E315" s="1">
        <v>45620</v>
      </c>
      <c r="F315" s="1">
        <v>45620</v>
      </c>
      <c r="G315" s="13">
        <f>November_2024_Transportation_Dataset[[#This Row],[Delivery_Date]]-November_2024_Transportation_Dataset[[#This Row],[Dispatch_Date]]</f>
        <v>0</v>
      </c>
      <c r="H315" t="s">
        <v>533</v>
      </c>
      <c r="I315" t="s">
        <v>549</v>
      </c>
      <c r="J315" s="9">
        <v>1201</v>
      </c>
      <c r="K315" s="9">
        <f>VLOOKUP(_xlfn.CONCAT(November_2024_Transportation_Dataset[[#This Row],[Origin]],November_2024_Transportation_Dataset[[#This Row],[Destination]]),Distances!A:J,10,FALSE)</f>
        <v>7781.5146826897226</v>
      </c>
      <c r="L315" t="str">
        <f>IF(November_2024_Transportation_Dataset[[#This Row],[Delivery_Date]]-November_2024_Transportation_Dataset[[#This Row],[Expected_Delivery_Date]]&gt;0,"Delayed", "On-Time")</f>
        <v>On-Time</v>
      </c>
      <c r="M315" t="str">
        <f>IF(November_2024_Transportation_Dataset[[#This Row],[Transportation_Days]]&gt;10,"Ocean", "Air")</f>
        <v>Air</v>
      </c>
      <c r="N315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315" s="9">
        <f>November_2024_Transportation_Dataset[[#This Row],[Weight_kg]]*_xlfn.NUMBERVALUE(VLOOKUP(November_2024_Transportation_Dataset[[#This Row],[Transportation_Mode]],'Transportation cost'!A:C,3,FALSE),".")</f>
        <v>360.3</v>
      </c>
      <c r="P315" s="9">
        <f>November_2024_Transportation_Dataset[[#This Row],[Fixed_Cost_GBP]]+November_2024_Transportation_Dataset[[#This Row],[Variable_Cost_GBP]]</f>
        <v>6196.4360120172923</v>
      </c>
    </row>
    <row r="316" spans="1:16" x14ac:dyDescent="0.4">
      <c r="A316" t="s">
        <v>324</v>
      </c>
      <c r="B316" t="s">
        <v>573</v>
      </c>
      <c r="C316" s="1">
        <v>45620</v>
      </c>
      <c r="D316" s="1">
        <v>45620</v>
      </c>
      <c r="E316" s="1">
        <v>45620</v>
      </c>
      <c r="F316" s="1">
        <v>45620</v>
      </c>
      <c r="G316" s="13">
        <f>November_2024_Transportation_Dataset[[#This Row],[Delivery_Date]]-November_2024_Transportation_Dataset[[#This Row],[Dispatch_Date]]</f>
        <v>0</v>
      </c>
      <c r="H316" t="s">
        <v>529</v>
      </c>
      <c r="I316" t="s">
        <v>537</v>
      </c>
      <c r="J316" s="9">
        <v>1429</v>
      </c>
      <c r="K316" s="9">
        <f>VLOOKUP(_xlfn.CONCAT(November_2024_Transportation_Dataset[[#This Row],[Origin]],November_2024_Transportation_Dataset[[#This Row],[Destination]]),Distances!A:J,10,FALSE)</f>
        <v>348.53162391920529</v>
      </c>
      <c r="L316" t="str">
        <f>IF(November_2024_Transportation_Dataset[[#This Row],[Delivery_Date]]-November_2024_Transportation_Dataset[[#This Row],[Expected_Delivery_Date]]&gt;0,"Delayed", "On-Time")</f>
        <v>On-Time</v>
      </c>
      <c r="M316" t="str">
        <f>IF(November_2024_Transportation_Dataset[[#This Row],[Transportation_Days]]&gt;5,"Road","Air")</f>
        <v>Air</v>
      </c>
      <c r="N316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316" s="9">
        <f>November_2024_Transportation_Dataset[[#This Row],[Weight_kg]]*_xlfn.NUMBERVALUE(VLOOKUP(November_2024_Transportation_Dataset[[#This Row],[Transportation_Mode]],'Transportation cost'!A:C,3,FALSE),".")</f>
        <v>428.7</v>
      </c>
      <c r="P316" s="9">
        <f>November_2024_Transportation_Dataset[[#This Row],[Fixed_Cost_GBP]]+November_2024_Transportation_Dataset[[#This Row],[Variable_Cost_GBP]]</f>
        <v>690.09871793940397</v>
      </c>
    </row>
    <row r="317" spans="1:16" x14ac:dyDescent="0.4">
      <c r="A317" t="s">
        <v>325</v>
      </c>
      <c r="B317" t="s">
        <v>573</v>
      </c>
      <c r="C317" s="1">
        <v>45620</v>
      </c>
      <c r="D317" s="1">
        <v>45620</v>
      </c>
      <c r="E317" s="1">
        <v>45626</v>
      </c>
      <c r="F317" s="1">
        <v>45626</v>
      </c>
      <c r="G317" s="13">
        <f>November_2024_Transportation_Dataset[[#This Row],[Delivery_Date]]-November_2024_Transportation_Dataset[[#This Row],[Dispatch_Date]]</f>
        <v>6</v>
      </c>
      <c r="H317" t="s">
        <v>529</v>
      </c>
      <c r="I317" t="s">
        <v>549</v>
      </c>
      <c r="J317" s="9">
        <v>1429</v>
      </c>
      <c r="K317" s="9">
        <f>VLOOKUP(_xlfn.CONCAT(November_2024_Transportation_Dataset[[#This Row],[Origin]],November_2024_Transportation_Dataset[[#This Row],[Destination]]),Distances!A:J,10,FALSE)</f>
        <v>9118.7982664997817</v>
      </c>
      <c r="L317" t="str">
        <f>IF(November_2024_Transportation_Dataset[[#This Row],[Delivery_Date]]-November_2024_Transportation_Dataset[[#This Row],[Expected_Delivery_Date]]&gt;0,"Delayed", "On-Time")</f>
        <v>On-Time</v>
      </c>
      <c r="M317" t="str">
        <f>IF(November_2024_Transportation_Dataset[[#This Row],[Transportation_Days]]&gt;5,"Ocean","Air")</f>
        <v>Ocean</v>
      </c>
      <c r="N317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317" s="9">
        <f>November_2024_Transportation_Dataset[[#This Row],[Weight_kg]]*_xlfn.NUMBERVALUE(VLOOKUP(November_2024_Transportation_Dataset[[#This Row],[Transportation_Mode]],'Transportation cost'!A:C,3,FALSE),".")</f>
        <v>71.45</v>
      </c>
      <c r="P317" s="9">
        <f>November_2024_Transportation_Dataset[[#This Row],[Fixed_Cost_GBP]]+November_2024_Transportation_Dataset[[#This Row],[Variable_Cost_GBP]]</f>
        <v>3263.0293932749232</v>
      </c>
    </row>
    <row r="318" spans="1:16" x14ac:dyDescent="0.4">
      <c r="A318" t="s">
        <v>326</v>
      </c>
      <c r="B318" t="s">
        <v>573</v>
      </c>
      <c r="C318" s="1">
        <v>45620</v>
      </c>
      <c r="D318" s="1">
        <v>45620</v>
      </c>
      <c r="E318" s="1">
        <v>45620</v>
      </c>
      <c r="F318" s="1">
        <v>45620</v>
      </c>
      <c r="G318" s="13">
        <f>November_2024_Transportation_Dataset[[#This Row],[Delivery_Date]]-November_2024_Transportation_Dataset[[#This Row],[Dispatch_Date]]</f>
        <v>0</v>
      </c>
      <c r="H318" t="s">
        <v>529</v>
      </c>
      <c r="I318" t="s">
        <v>545</v>
      </c>
      <c r="J318" s="9">
        <v>1429</v>
      </c>
      <c r="K318" s="9">
        <f>VLOOKUP(_xlfn.CONCAT(November_2024_Transportation_Dataset[[#This Row],[Origin]],November_2024_Transportation_Dataset[[#This Row],[Destination]]),Distances!A:J,10,FALSE)</f>
        <v>7308.8717301846928</v>
      </c>
      <c r="L318" t="str">
        <f>IF(November_2024_Transportation_Dataset[[#This Row],[Delivery_Date]]-November_2024_Transportation_Dataset[[#This Row],[Expected_Delivery_Date]]&gt;0,"Delayed", "On-Time")</f>
        <v>On-Time</v>
      </c>
      <c r="M318" t="str">
        <f>IF(November_2024_Transportation_Dataset[[#This Row],[Transportation_Days]]&gt;5,"Ocean","Air")</f>
        <v>Air</v>
      </c>
      <c r="N318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318" s="9">
        <f>November_2024_Transportation_Dataset[[#This Row],[Weight_kg]]*_xlfn.NUMBERVALUE(VLOOKUP(November_2024_Transportation_Dataset[[#This Row],[Transportation_Mode]],'Transportation cost'!A:C,3,FALSE),".")</f>
        <v>428.7</v>
      </c>
      <c r="P318" s="9">
        <f>November_2024_Transportation_Dataset[[#This Row],[Fixed_Cost_GBP]]+November_2024_Transportation_Dataset[[#This Row],[Variable_Cost_GBP]]</f>
        <v>5910.3537976385196</v>
      </c>
    </row>
    <row r="319" spans="1:16" x14ac:dyDescent="0.4">
      <c r="A319" t="s">
        <v>327</v>
      </c>
      <c r="B319" t="s">
        <v>572</v>
      </c>
      <c r="C319" s="1">
        <v>45620</v>
      </c>
      <c r="D319" s="1">
        <v>45620</v>
      </c>
      <c r="E319" s="1">
        <v>45626</v>
      </c>
      <c r="F319" s="1">
        <v>45626</v>
      </c>
      <c r="G319" s="13">
        <f>November_2024_Transportation_Dataset[[#This Row],[Delivery_Date]]-November_2024_Transportation_Dataset[[#This Row],[Dispatch_Date]]</f>
        <v>6</v>
      </c>
      <c r="H319" t="s">
        <v>521</v>
      </c>
      <c r="I319" t="s">
        <v>537</v>
      </c>
      <c r="J319" s="9">
        <v>761</v>
      </c>
      <c r="K319" s="9">
        <f>VLOOKUP(_xlfn.CONCAT(November_2024_Transportation_Dataset[[#This Row],[Origin]],November_2024_Transportation_Dataset[[#This Row],[Destination]]),Distances!A:J,10,FALSE)</f>
        <v>8602.6506787577528</v>
      </c>
      <c r="L319" t="str">
        <f>IF(November_2024_Transportation_Dataset[[#This Row],[Delivery_Date]]-November_2024_Transportation_Dataset[[#This Row],[Expected_Delivery_Date]]&gt;0,"Delayed", "On-Time")</f>
        <v>On-Time</v>
      </c>
      <c r="M319" t="str">
        <f>IF(November_2024_Transportation_Dataset[[#This Row],[Transportation_Days]]&gt;5,"Ocean","Air")</f>
        <v>Ocean</v>
      </c>
      <c r="N319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31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19" s="9">
        <f>November_2024_Transportation_Dataset[[#This Row],[Fixed_Cost_GBP]]+November_2024_Transportation_Dataset[[#This Row],[Variable_Cost_GBP]]</f>
        <v>3048.9777375652134</v>
      </c>
    </row>
    <row r="320" spans="1:16" x14ac:dyDescent="0.4">
      <c r="A320" t="s">
        <v>328</v>
      </c>
      <c r="B320" t="s">
        <v>573</v>
      </c>
      <c r="C320" s="1">
        <v>45620</v>
      </c>
      <c r="D320" s="1">
        <v>45620</v>
      </c>
      <c r="E320" s="1">
        <v>45626</v>
      </c>
      <c r="F320" s="1">
        <v>45626</v>
      </c>
      <c r="G320" s="13">
        <f>November_2024_Transportation_Dataset[[#This Row],[Delivery_Date]]-November_2024_Transportation_Dataset[[#This Row],[Dispatch_Date]]</f>
        <v>6</v>
      </c>
      <c r="H320" t="s">
        <v>529</v>
      </c>
      <c r="I320" t="s">
        <v>545</v>
      </c>
      <c r="J320" s="9">
        <v>1429</v>
      </c>
      <c r="K320" s="9">
        <f>VLOOKUP(_xlfn.CONCAT(November_2024_Transportation_Dataset[[#This Row],[Origin]],November_2024_Transportation_Dataset[[#This Row],[Destination]]),Distances!A:J,10,FALSE)</f>
        <v>7308.8717301846928</v>
      </c>
      <c r="L320" t="str">
        <f>IF(November_2024_Transportation_Dataset[[#This Row],[Delivery_Date]]-November_2024_Transportation_Dataset[[#This Row],[Expected_Delivery_Date]]&gt;0,"Delayed", "On-Time")</f>
        <v>On-Time</v>
      </c>
      <c r="M320" t="str">
        <f>IF(November_2024_Transportation_Dataset[[#This Row],[Transportation_Days]]&gt;5,"Ocean","Air")</f>
        <v>Ocean</v>
      </c>
      <c r="N320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320" s="9">
        <f>November_2024_Transportation_Dataset[[#This Row],[Weight_kg]]*_xlfn.NUMBERVALUE(VLOOKUP(November_2024_Transportation_Dataset[[#This Row],[Transportation_Mode]],'Transportation cost'!A:C,3,FALSE),".")</f>
        <v>71.45</v>
      </c>
      <c r="P320" s="9">
        <f>November_2024_Transportation_Dataset[[#This Row],[Fixed_Cost_GBP]]+November_2024_Transportation_Dataset[[#This Row],[Variable_Cost_GBP]]</f>
        <v>2629.555105564642</v>
      </c>
    </row>
    <row r="321" spans="1:16" x14ac:dyDescent="0.4">
      <c r="A321" t="s">
        <v>329</v>
      </c>
      <c r="B321" t="s">
        <v>573</v>
      </c>
      <c r="C321" s="1">
        <v>45620</v>
      </c>
      <c r="D321" s="1">
        <v>45620</v>
      </c>
      <c r="E321" s="1">
        <v>45620</v>
      </c>
      <c r="F321" s="1">
        <v>45620</v>
      </c>
      <c r="G321" s="13">
        <f>November_2024_Transportation_Dataset[[#This Row],[Delivery_Date]]-November_2024_Transportation_Dataset[[#This Row],[Dispatch_Date]]</f>
        <v>0</v>
      </c>
      <c r="H321" t="s">
        <v>529</v>
      </c>
      <c r="I321" t="s">
        <v>541</v>
      </c>
      <c r="J321" s="9">
        <v>1429</v>
      </c>
      <c r="K321" s="9">
        <f>VLOOKUP(_xlfn.CONCAT(November_2024_Transportation_Dataset[[#This Row],[Origin]],November_2024_Transportation_Dataset[[#This Row],[Destination]]),Distances!A:J,10,FALSE)</f>
        <v>953.41422508391327</v>
      </c>
      <c r="L321" t="str">
        <f>IF(November_2024_Transportation_Dataset[[#This Row],[Delivery_Date]]-November_2024_Transportation_Dataset[[#This Row],[Expected_Delivery_Date]]&gt;0,"Delayed", "On-Time")</f>
        <v>On-Time</v>
      </c>
      <c r="M321" t="str">
        <f>IF(November_2024_Transportation_Dataset[[#This Row],[Transportation_Days]]&gt;5,"Road","Air")</f>
        <v>Air</v>
      </c>
      <c r="N321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321" s="9">
        <f>November_2024_Transportation_Dataset[[#This Row],[Weight_kg]]*_xlfn.NUMBERVALUE(VLOOKUP(November_2024_Transportation_Dataset[[#This Row],[Transportation_Mode]],'Transportation cost'!A:C,3,FALSE),".")</f>
        <v>428.7</v>
      </c>
      <c r="P321" s="9">
        <f>November_2024_Transportation_Dataset[[#This Row],[Fixed_Cost_GBP]]+November_2024_Transportation_Dataset[[#This Row],[Variable_Cost_GBP]]</f>
        <v>1143.7606688129349</v>
      </c>
    </row>
    <row r="322" spans="1:16" x14ac:dyDescent="0.4">
      <c r="A322" t="s">
        <v>330</v>
      </c>
      <c r="B322" t="s">
        <v>575</v>
      </c>
      <c r="C322" s="1">
        <v>45620</v>
      </c>
      <c r="D322" s="1">
        <v>45620</v>
      </c>
      <c r="E322" s="1">
        <v>45626</v>
      </c>
      <c r="F322" s="1">
        <v>45626</v>
      </c>
      <c r="G322" s="13">
        <f>November_2024_Transportation_Dataset[[#This Row],[Delivery_Date]]-November_2024_Transportation_Dataset[[#This Row],[Dispatch_Date]]</f>
        <v>6</v>
      </c>
      <c r="H322" t="s">
        <v>533</v>
      </c>
      <c r="I322" t="s">
        <v>545</v>
      </c>
      <c r="J322" s="9">
        <v>1201</v>
      </c>
      <c r="K322" s="9">
        <f>VLOOKUP(_xlfn.CONCAT(November_2024_Transportation_Dataset[[#This Row],[Origin]],November_2024_Transportation_Dataset[[#This Row],[Destination]]),Distances!A:J,10,FALSE)</f>
        <v>6899.7528713841984</v>
      </c>
      <c r="L322" t="str">
        <f>IF(November_2024_Transportation_Dataset[[#This Row],[Delivery_Date]]-November_2024_Transportation_Dataset[[#This Row],[Expected_Delivery_Date]]&gt;0,"Delayed", "On-Time")</f>
        <v>On-Time</v>
      </c>
      <c r="M322" t="str">
        <f>IF(November_2024_Transportation_Dataset[[#This Row],[Transportation_Days]]&gt;10,"Ocean", "Air")</f>
        <v>Air</v>
      </c>
      <c r="N322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322" s="9">
        <f>November_2024_Transportation_Dataset[[#This Row],[Weight_kg]]*_xlfn.NUMBERVALUE(VLOOKUP(November_2024_Transportation_Dataset[[#This Row],[Transportation_Mode]],'Transportation cost'!A:C,3,FALSE),".")</f>
        <v>360.3</v>
      </c>
      <c r="P322" s="9">
        <f>November_2024_Transportation_Dataset[[#This Row],[Fixed_Cost_GBP]]+November_2024_Transportation_Dataset[[#This Row],[Variable_Cost_GBP]]</f>
        <v>5535.1146535381495</v>
      </c>
    </row>
    <row r="323" spans="1:16" x14ac:dyDescent="0.4">
      <c r="A323" t="s">
        <v>331</v>
      </c>
      <c r="B323" t="s">
        <v>572</v>
      </c>
      <c r="C323" s="1">
        <v>45620</v>
      </c>
      <c r="D323" s="1">
        <v>45620</v>
      </c>
      <c r="E323" s="1">
        <v>45620</v>
      </c>
      <c r="F323" s="1">
        <v>45620</v>
      </c>
      <c r="G323" s="13">
        <f>November_2024_Transportation_Dataset[[#This Row],[Delivery_Date]]-November_2024_Transportation_Dataset[[#This Row],[Dispatch_Date]]</f>
        <v>0</v>
      </c>
      <c r="H323" t="s">
        <v>521</v>
      </c>
      <c r="I323" t="s">
        <v>537</v>
      </c>
      <c r="J323" s="9">
        <v>761</v>
      </c>
      <c r="K323" s="9">
        <f>VLOOKUP(_xlfn.CONCAT(November_2024_Transportation_Dataset[[#This Row],[Origin]],November_2024_Transportation_Dataset[[#This Row],[Destination]]),Distances!A:J,10,FALSE)</f>
        <v>8602.6506787577528</v>
      </c>
      <c r="L323" t="str">
        <f>IF(November_2024_Transportation_Dataset[[#This Row],[Delivery_Date]]-November_2024_Transportation_Dataset[[#This Row],[Expected_Delivery_Date]]&gt;0,"Delayed", "On-Time")</f>
        <v>On-Time</v>
      </c>
      <c r="M323" t="str">
        <f>IF(November_2024_Transportation_Dataset[[#This Row],[Transportation_Days]]&gt;5,"Ocean","Air")</f>
        <v>Air</v>
      </c>
      <c r="N323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323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23" s="9">
        <f>November_2024_Transportation_Dataset[[#This Row],[Fixed_Cost_GBP]]+November_2024_Transportation_Dataset[[#This Row],[Variable_Cost_GBP]]</f>
        <v>6680.2880090683148</v>
      </c>
    </row>
    <row r="324" spans="1:16" x14ac:dyDescent="0.4">
      <c r="A324" t="s">
        <v>332</v>
      </c>
      <c r="B324" t="s">
        <v>575</v>
      </c>
      <c r="C324" s="1">
        <v>45597</v>
      </c>
      <c r="D324" s="1">
        <v>45621</v>
      </c>
      <c r="E324" s="1">
        <v>45621</v>
      </c>
      <c r="F324" s="1">
        <v>45621</v>
      </c>
      <c r="G324" s="13">
        <f>November_2024_Transportation_Dataset[[#This Row],[Delivery_Date]]-November_2024_Transportation_Dataset[[#This Row],[Dispatch_Date]]</f>
        <v>0</v>
      </c>
      <c r="H324" t="s">
        <v>533</v>
      </c>
      <c r="I324" t="s">
        <v>549</v>
      </c>
      <c r="J324" s="9">
        <v>1201</v>
      </c>
      <c r="K324" s="9">
        <f>VLOOKUP(_xlfn.CONCAT(November_2024_Transportation_Dataset[[#This Row],[Origin]],November_2024_Transportation_Dataset[[#This Row],[Destination]]),Distances!A:J,10,FALSE)</f>
        <v>7781.5146826897226</v>
      </c>
      <c r="L324" t="str">
        <f>IF(November_2024_Transportation_Dataset[[#This Row],[Delivery_Date]]-November_2024_Transportation_Dataset[[#This Row],[Expected_Delivery_Date]]&gt;0,"Delayed", "On-Time")</f>
        <v>On-Time</v>
      </c>
      <c r="M324" t="str">
        <f>IF(November_2024_Transportation_Dataset[[#This Row],[Transportation_Days]]&gt;10,"Ocean", "Air")</f>
        <v>Air</v>
      </c>
      <c r="N324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324" s="9">
        <f>November_2024_Transportation_Dataset[[#This Row],[Weight_kg]]*_xlfn.NUMBERVALUE(VLOOKUP(November_2024_Transportation_Dataset[[#This Row],[Transportation_Mode]],'Transportation cost'!A:C,3,FALSE),".")</f>
        <v>360.3</v>
      </c>
      <c r="P324" s="9">
        <f>November_2024_Transportation_Dataset[[#This Row],[Fixed_Cost_GBP]]+November_2024_Transportation_Dataset[[#This Row],[Variable_Cost_GBP]]</f>
        <v>6196.4360120172923</v>
      </c>
    </row>
    <row r="325" spans="1:16" x14ac:dyDescent="0.4">
      <c r="A325" t="s">
        <v>333</v>
      </c>
      <c r="B325" t="s">
        <v>574</v>
      </c>
      <c r="C325" s="1">
        <v>45601</v>
      </c>
      <c r="D325" s="1">
        <v>45621</v>
      </c>
      <c r="E325" s="1">
        <v>45627</v>
      </c>
      <c r="F325" s="1">
        <v>45627</v>
      </c>
      <c r="G325" s="13">
        <f>November_2024_Transportation_Dataset[[#This Row],[Delivery_Date]]-November_2024_Transportation_Dataset[[#This Row],[Dispatch_Date]]</f>
        <v>6</v>
      </c>
      <c r="H325" t="s">
        <v>525</v>
      </c>
      <c r="I325" t="s">
        <v>545</v>
      </c>
      <c r="J325" s="9">
        <v>246</v>
      </c>
      <c r="K325" s="9">
        <f>VLOOKUP(_xlfn.CONCAT(November_2024_Transportation_Dataset[[#This Row],[Origin]],November_2024_Transportation_Dataset[[#This Row],[Destination]]),Distances!A:J,10,FALSE)</f>
        <v>12965.65564679813</v>
      </c>
      <c r="L325" t="str">
        <f>IF(November_2024_Transportation_Dataset[[#This Row],[Delivery_Date]]-November_2024_Transportation_Dataset[[#This Row],[Expected_Delivery_Date]]&gt;0,"Delayed", "On-Time")</f>
        <v>On-Time</v>
      </c>
      <c r="M325" t="str">
        <f>IF(November_2024_Transportation_Dataset[[#This Row],[Transportation_Days]]&gt;=6,"Ocean","Air")</f>
        <v>Ocean</v>
      </c>
      <c r="N325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325" s="9">
        <f>November_2024_Transportation_Dataset[[#This Row],[Weight_kg]]*_xlfn.NUMBERVALUE(VLOOKUP(November_2024_Transportation_Dataset[[#This Row],[Transportation_Mode]],'Transportation cost'!A:C,3,FALSE),".")</f>
        <v>12.3</v>
      </c>
      <c r="P325" s="9">
        <f>November_2024_Transportation_Dataset[[#This Row],[Fixed_Cost_GBP]]+November_2024_Transportation_Dataset[[#This Row],[Variable_Cost_GBP]]</f>
        <v>4550.2794763793454</v>
      </c>
    </row>
    <row r="326" spans="1:16" x14ac:dyDescent="0.4">
      <c r="A326" t="s">
        <v>334</v>
      </c>
      <c r="B326" t="s">
        <v>572</v>
      </c>
      <c r="C326" s="1">
        <v>45602</v>
      </c>
      <c r="D326" s="1">
        <v>45621</v>
      </c>
      <c r="E326" s="1">
        <v>45627</v>
      </c>
      <c r="F326" s="1">
        <v>45627</v>
      </c>
      <c r="G326" s="13">
        <f>November_2024_Transportation_Dataset[[#This Row],[Delivery_Date]]-November_2024_Transportation_Dataset[[#This Row],[Dispatch_Date]]</f>
        <v>6</v>
      </c>
      <c r="H326" t="s">
        <v>521</v>
      </c>
      <c r="I326" t="s">
        <v>537</v>
      </c>
      <c r="J326" s="9">
        <v>761</v>
      </c>
      <c r="K326" s="9">
        <f>VLOOKUP(_xlfn.CONCAT(November_2024_Transportation_Dataset[[#This Row],[Origin]],November_2024_Transportation_Dataset[[#This Row],[Destination]]),Distances!A:J,10,FALSE)</f>
        <v>8602.6506787577528</v>
      </c>
      <c r="L326" t="str">
        <f>IF(November_2024_Transportation_Dataset[[#This Row],[Delivery_Date]]-November_2024_Transportation_Dataset[[#This Row],[Expected_Delivery_Date]]&gt;0,"Delayed", "On-Time")</f>
        <v>On-Time</v>
      </c>
      <c r="M326" t="str">
        <f>IF(November_2024_Transportation_Dataset[[#This Row],[Transportation_Days]]&gt;5,"Ocean","Air")</f>
        <v>Ocean</v>
      </c>
      <c r="N326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32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26" s="9">
        <f>November_2024_Transportation_Dataset[[#This Row],[Fixed_Cost_GBP]]+November_2024_Transportation_Dataset[[#This Row],[Variable_Cost_GBP]]</f>
        <v>3048.9777375652134</v>
      </c>
    </row>
    <row r="327" spans="1:16" x14ac:dyDescent="0.4">
      <c r="A327" t="s">
        <v>335</v>
      </c>
      <c r="B327" t="s">
        <v>574</v>
      </c>
      <c r="C327" s="1">
        <v>45603</v>
      </c>
      <c r="D327" s="1">
        <v>45621</v>
      </c>
      <c r="E327" s="1">
        <v>45621</v>
      </c>
      <c r="F327" s="1">
        <v>45621</v>
      </c>
      <c r="G327" s="13">
        <f>November_2024_Transportation_Dataset[[#This Row],[Delivery_Date]]-November_2024_Transportation_Dataset[[#This Row],[Dispatch_Date]]</f>
        <v>0</v>
      </c>
      <c r="H327" t="s">
        <v>525</v>
      </c>
      <c r="I327" t="s">
        <v>545</v>
      </c>
      <c r="J327" s="9">
        <v>246</v>
      </c>
      <c r="K327" s="9">
        <f>VLOOKUP(_xlfn.CONCAT(November_2024_Transportation_Dataset[[#This Row],[Origin]],November_2024_Transportation_Dataset[[#This Row],[Destination]]),Distances!A:J,10,FALSE)</f>
        <v>12965.65564679813</v>
      </c>
      <c r="L327" t="str">
        <f>IF(November_2024_Transportation_Dataset[[#This Row],[Delivery_Date]]-November_2024_Transportation_Dataset[[#This Row],[Expected_Delivery_Date]]&gt;0,"Delayed", "On-Time")</f>
        <v>On-Time</v>
      </c>
      <c r="M327" t="str">
        <f>IF(November_2024_Transportation_Dataset[[#This Row],[Transportation_Days]]&gt;=6,"Ocean","Air")</f>
        <v>Air</v>
      </c>
      <c r="N327" s="9">
        <f>November_2024_Transportation_Dataset[[#This Row],[Distance_km]]*_xlfn.NUMBERVALUE(VLOOKUP(November_2024_Transportation_Dataset[[#This Row],[Transportation_Mode]],'Transportation cost'!A:B,2,FALSE),".")</f>
        <v>9724.2417350985979</v>
      </c>
      <c r="O327" s="9">
        <f>November_2024_Transportation_Dataset[[#This Row],[Weight_kg]]*_xlfn.NUMBERVALUE(VLOOKUP(November_2024_Transportation_Dataset[[#This Row],[Transportation_Mode]],'Transportation cost'!A:C,3,FALSE),".")</f>
        <v>73.8</v>
      </c>
      <c r="P327" s="9">
        <f>November_2024_Transportation_Dataset[[#This Row],[Fixed_Cost_GBP]]+November_2024_Transportation_Dataset[[#This Row],[Variable_Cost_GBP]]</f>
        <v>9798.0417350985972</v>
      </c>
    </row>
    <row r="328" spans="1:16" x14ac:dyDescent="0.4">
      <c r="A328" t="s">
        <v>336</v>
      </c>
      <c r="B328" t="s">
        <v>574</v>
      </c>
      <c r="C328" s="1">
        <v>45606</v>
      </c>
      <c r="D328" s="1">
        <v>45607</v>
      </c>
      <c r="E328" s="1">
        <v>45621</v>
      </c>
      <c r="F328" s="1">
        <v>45621</v>
      </c>
      <c r="G328" s="13">
        <f>November_2024_Transportation_Dataset[[#This Row],[Delivery_Date]]-November_2024_Transportation_Dataset[[#This Row],[Dispatch_Date]]</f>
        <v>14</v>
      </c>
      <c r="H328" t="s">
        <v>525</v>
      </c>
      <c r="I328" t="s">
        <v>537</v>
      </c>
      <c r="J328" s="9">
        <v>246</v>
      </c>
      <c r="K328" s="9">
        <f>VLOOKUP(_xlfn.CONCAT(November_2024_Transportation_Dataset[[#This Row],[Origin]],November_2024_Transportation_Dataset[[#This Row],[Destination]]),Distances!A:J,10,FALSE)</f>
        <v>6331.2201516655377</v>
      </c>
      <c r="L328" t="str">
        <f>IF(November_2024_Transportation_Dataset[[#This Row],[Delivery_Date]]-November_2024_Transportation_Dataset[[#This Row],[Expected_Delivery_Date]]&gt;0,"Delayed", "On-Time")</f>
        <v>On-Time</v>
      </c>
      <c r="M328" t="str">
        <f>IF(November_2024_Transportation_Dataset[[#This Row],[Transportation_Days]]&gt;=6,"Ocean","Air")</f>
        <v>Ocean</v>
      </c>
      <c r="N328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328" s="9">
        <f>November_2024_Transportation_Dataset[[#This Row],[Weight_kg]]*_xlfn.NUMBERVALUE(VLOOKUP(November_2024_Transportation_Dataset[[#This Row],[Transportation_Mode]],'Transportation cost'!A:C,3,FALSE),".")</f>
        <v>12.3</v>
      </c>
      <c r="P328" s="9">
        <f>November_2024_Transportation_Dataset[[#This Row],[Fixed_Cost_GBP]]+November_2024_Transportation_Dataset[[#This Row],[Variable_Cost_GBP]]</f>
        <v>2228.2270530829383</v>
      </c>
    </row>
    <row r="329" spans="1:16" x14ac:dyDescent="0.4">
      <c r="A329" t="s">
        <v>337</v>
      </c>
      <c r="B329" t="s">
        <v>575</v>
      </c>
      <c r="C329" s="1">
        <v>45609</v>
      </c>
      <c r="D329" s="1">
        <v>45621</v>
      </c>
      <c r="E329" s="1">
        <v>45627</v>
      </c>
      <c r="F329" s="1">
        <v>45627</v>
      </c>
      <c r="G329" s="13">
        <f>November_2024_Transportation_Dataset[[#This Row],[Delivery_Date]]-November_2024_Transportation_Dataset[[#This Row],[Dispatch_Date]]</f>
        <v>6</v>
      </c>
      <c r="H329" t="s">
        <v>533</v>
      </c>
      <c r="I329" t="s">
        <v>541</v>
      </c>
      <c r="J329" s="9">
        <v>1201</v>
      </c>
      <c r="K329" s="9">
        <f>VLOOKUP(_xlfn.CONCAT(November_2024_Transportation_Dataset[[#This Row],[Origin]],November_2024_Transportation_Dataset[[#This Row],[Destination]]),Distances!A:J,10,FALSE)</f>
        <v>1038.2726851818879</v>
      </c>
      <c r="L329" t="str">
        <f>IF(November_2024_Transportation_Dataset[[#This Row],[Delivery_Date]]-November_2024_Transportation_Dataset[[#This Row],[Expected_Delivery_Date]]&gt;0,"Delayed", "On-Time")</f>
        <v>On-Time</v>
      </c>
      <c r="M329" t="str">
        <f>IF(November_2024_Transportation_Dataset[[#This Row],[Transportation_Days]]&gt;5,"Road","Air")</f>
        <v>Road</v>
      </c>
      <c r="N329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329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329" s="9">
        <f>November_2024_Transportation_Dataset[[#This Row],[Fixed_Cost_GBP]]+November_2024_Transportation_Dataset[[#This Row],[Variable_Cost_GBP]]</f>
        <v>639.23634259094399</v>
      </c>
    </row>
    <row r="330" spans="1:16" x14ac:dyDescent="0.4">
      <c r="A330" t="s">
        <v>338</v>
      </c>
      <c r="B330" t="s">
        <v>575</v>
      </c>
      <c r="C330" s="1">
        <v>45610</v>
      </c>
      <c r="D330" s="1">
        <v>45621</v>
      </c>
      <c r="E330" s="1">
        <v>45621</v>
      </c>
      <c r="F330" s="1">
        <v>45621</v>
      </c>
      <c r="G330" s="13">
        <f>November_2024_Transportation_Dataset[[#This Row],[Delivery_Date]]-November_2024_Transportation_Dataset[[#This Row],[Dispatch_Date]]</f>
        <v>0</v>
      </c>
      <c r="H330" t="s">
        <v>533</v>
      </c>
      <c r="I330" t="s">
        <v>549</v>
      </c>
      <c r="J330" s="9">
        <v>1201</v>
      </c>
      <c r="K330" s="9">
        <f>VLOOKUP(_xlfn.CONCAT(November_2024_Transportation_Dataset[[#This Row],[Origin]],November_2024_Transportation_Dataset[[#This Row],[Destination]]),Distances!A:J,10,FALSE)</f>
        <v>7781.5146826897226</v>
      </c>
      <c r="L330" t="str">
        <f>IF(November_2024_Transportation_Dataset[[#This Row],[Delivery_Date]]-November_2024_Transportation_Dataset[[#This Row],[Expected_Delivery_Date]]&gt;0,"Delayed", "On-Time")</f>
        <v>On-Time</v>
      </c>
      <c r="M330" t="str">
        <f>IF(November_2024_Transportation_Dataset[[#This Row],[Transportation_Days]]&gt;10,"Ocean", "Air")</f>
        <v>Air</v>
      </c>
      <c r="N330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330" s="9">
        <f>November_2024_Transportation_Dataset[[#This Row],[Weight_kg]]*_xlfn.NUMBERVALUE(VLOOKUP(November_2024_Transportation_Dataset[[#This Row],[Transportation_Mode]],'Transportation cost'!A:C,3,FALSE),".")</f>
        <v>360.3</v>
      </c>
      <c r="P330" s="9">
        <f>November_2024_Transportation_Dataset[[#This Row],[Fixed_Cost_GBP]]+November_2024_Transportation_Dataset[[#This Row],[Variable_Cost_GBP]]</f>
        <v>6196.4360120172923</v>
      </c>
    </row>
    <row r="331" spans="1:16" x14ac:dyDescent="0.4">
      <c r="A331" t="s">
        <v>339</v>
      </c>
      <c r="B331" t="s">
        <v>573</v>
      </c>
      <c r="C331" s="1">
        <v>45612</v>
      </c>
      <c r="D331" s="1">
        <v>45621</v>
      </c>
      <c r="E331" s="1">
        <v>45627</v>
      </c>
      <c r="F331" s="1">
        <v>45627</v>
      </c>
      <c r="G331" s="13">
        <f>November_2024_Transportation_Dataset[[#This Row],[Delivery_Date]]-November_2024_Transportation_Dataset[[#This Row],[Dispatch_Date]]</f>
        <v>6</v>
      </c>
      <c r="H331" t="s">
        <v>529</v>
      </c>
      <c r="I331" t="s">
        <v>545</v>
      </c>
      <c r="J331" s="9">
        <v>1429</v>
      </c>
      <c r="K331" s="9">
        <f>VLOOKUP(_xlfn.CONCAT(November_2024_Transportation_Dataset[[#This Row],[Origin]],November_2024_Transportation_Dataset[[#This Row],[Destination]]),Distances!A:J,10,FALSE)</f>
        <v>7308.8717301846928</v>
      </c>
      <c r="L331" t="str">
        <f>IF(November_2024_Transportation_Dataset[[#This Row],[Delivery_Date]]-November_2024_Transportation_Dataset[[#This Row],[Expected_Delivery_Date]]&gt;0,"Delayed", "On-Time")</f>
        <v>On-Time</v>
      </c>
      <c r="M331" t="str">
        <f>IF(November_2024_Transportation_Dataset[[#This Row],[Transportation_Days]]&gt;5,"Ocean","Air")</f>
        <v>Ocean</v>
      </c>
      <c r="N331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331" s="9">
        <f>November_2024_Transportation_Dataset[[#This Row],[Weight_kg]]*_xlfn.NUMBERVALUE(VLOOKUP(November_2024_Transportation_Dataset[[#This Row],[Transportation_Mode]],'Transportation cost'!A:C,3,FALSE),".")</f>
        <v>71.45</v>
      </c>
      <c r="P331" s="9">
        <f>November_2024_Transportation_Dataset[[#This Row],[Fixed_Cost_GBP]]+November_2024_Transportation_Dataset[[#This Row],[Variable_Cost_GBP]]</f>
        <v>2629.555105564642</v>
      </c>
    </row>
    <row r="332" spans="1:16" x14ac:dyDescent="0.4">
      <c r="A332" t="s">
        <v>340</v>
      </c>
      <c r="B332" t="s">
        <v>572</v>
      </c>
      <c r="C332" s="1">
        <v>45612</v>
      </c>
      <c r="D332" s="1">
        <v>45613</v>
      </c>
      <c r="E332" s="1">
        <v>45621</v>
      </c>
      <c r="F332" s="1">
        <v>45621</v>
      </c>
      <c r="G332" s="13">
        <f>November_2024_Transportation_Dataset[[#This Row],[Delivery_Date]]-November_2024_Transportation_Dataset[[#This Row],[Dispatch_Date]]</f>
        <v>8</v>
      </c>
      <c r="H332" t="s">
        <v>521</v>
      </c>
      <c r="I332" t="s">
        <v>545</v>
      </c>
      <c r="J332" s="9">
        <v>761</v>
      </c>
      <c r="K332" s="9">
        <f>VLOOKUP(_xlfn.CONCAT(November_2024_Transportation_Dataset[[#This Row],[Origin]],November_2024_Transportation_Dataset[[#This Row],[Destination]]),Distances!A:J,10,FALSE)</f>
        <v>12903.346211661379</v>
      </c>
      <c r="L332" t="str">
        <f>IF(November_2024_Transportation_Dataset[[#This Row],[Delivery_Date]]-November_2024_Transportation_Dataset[[#This Row],[Expected_Delivery_Date]]&gt;0,"Delayed", "On-Time")</f>
        <v>On-Time</v>
      </c>
      <c r="M332" t="str">
        <f>IF(November_2024_Transportation_Dataset[[#This Row],[Transportation_Days]]&gt;3,"Ocean","Air")</f>
        <v>Ocean</v>
      </c>
      <c r="N332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332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32" s="9">
        <f>November_2024_Transportation_Dataset[[#This Row],[Fixed_Cost_GBP]]+November_2024_Transportation_Dataset[[#This Row],[Variable_Cost_GBP]]</f>
        <v>4554.2211740814828</v>
      </c>
    </row>
    <row r="333" spans="1:16" x14ac:dyDescent="0.4">
      <c r="A333" t="s">
        <v>341</v>
      </c>
      <c r="B333" t="s">
        <v>572</v>
      </c>
      <c r="C333" s="1">
        <v>45614</v>
      </c>
      <c r="D333" s="1">
        <v>45621</v>
      </c>
      <c r="E333" s="1">
        <v>45627</v>
      </c>
      <c r="F333" s="1">
        <v>45627</v>
      </c>
      <c r="G333" s="13">
        <f>November_2024_Transportation_Dataset[[#This Row],[Delivery_Date]]-November_2024_Transportation_Dataset[[#This Row],[Dispatch_Date]]</f>
        <v>6</v>
      </c>
      <c r="H333" t="s">
        <v>521</v>
      </c>
      <c r="I333" t="s">
        <v>549</v>
      </c>
      <c r="J333" s="9">
        <v>761</v>
      </c>
      <c r="K333" s="9">
        <f>VLOOKUP(_xlfn.CONCAT(November_2024_Transportation_Dataset[[#This Row],[Origin]],November_2024_Transportation_Dataset[[#This Row],[Destination]]),Distances!A:J,10,FALSE)</f>
        <v>1924.4592383854399</v>
      </c>
      <c r="L333" t="str">
        <f>IF(November_2024_Transportation_Dataset[[#This Row],[Delivery_Date]]-November_2024_Transportation_Dataset[[#This Row],[Expected_Delivery_Date]]&gt;0,"Delayed", "On-Time")</f>
        <v>On-Time</v>
      </c>
      <c r="M333" t="str">
        <f>IF(November_2024_Transportation_Dataset[[#This Row],[Transportation_Days]]&gt;15,"Ocean", IF(November_2024_Transportation_Dataset[[#This Row],[Transportation_Days]]&gt;5,"Road","Air"))</f>
        <v>Road</v>
      </c>
      <c r="N333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333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333" s="9">
        <f>November_2024_Transportation_Dataset[[#This Row],[Fixed_Cost_GBP]]+November_2024_Transportation_Dataset[[#This Row],[Variable_Cost_GBP]]</f>
        <v>1038.32961919272</v>
      </c>
    </row>
    <row r="334" spans="1:16" x14ac:dyDescent="0.4">
      <c r="A334" t="s">
        <v>342</v>
      </c>
      <c r="B334" t="s">
        <v>574</v>
      </c>
      <c r="C334" s="1">
        <v>45616</v>
      </c>
      <c r="D334" s="1">
        <v>45621</v>
      </c>
      <c r="E334" s="1">
        <v>45621</v>
      </c>
      <c r="F334" s="1">
        <v>45621</v>
      </c>
      <c r="G334" s="13">
        <f>November_2024_Transportation_Dataset[[#This Row],[Delivery_Date]]-November_2024_Transportation_Dataset[[#This Row],[Dispatch_Date]]</f>
        <v>0</v>
      </c>
      <c r="H334" t="s">
        <v>525</v>
      </c>
      <c r="I334" t="s">
        <v>549</v>
      </c>
      <c r="J334" s="9">
        <v>246</v>
      </c>
      <c r="K334" s="9">
        <f>VLOOKUP(_xlfn.CONCAT(November_2024_Transportation_Dataset[[#This Row],[Origin]],November_2024_Transportation_Dataset[[#This Row],[Destination]]),Distances!A:J,10,FALSE)</f>
        <v>5039.1195711771497</v>
      </c>
      <c r="L334" t="str">
        <f>IF(November_2024_Transportation_Dataset[[#This Row],[Delivery_Date]]-November_2024_Transportation_Dataset[[#This Row],[Expected_Delivery_Date]]&gt;0,"Delayed", "On-Time")</f>
        <v>On-Time</v>
      </c>
      <c r="M334" t="str">
        <f>IF(November_2024_Transportation_Dataset[[#This Row],[Transportation_Days]]&gt;4,"Ocean","Air")</f>
        <v>Air</v>
      </c>
      <c r="N334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334" s="9">
        <f>November_2024_Transportation_Dataset[[#This Row],[Weight_kg]]*_xlfn.NUMBERVALUE(VLOOKUP(November_2024_Transportation_Dataset[[#This Row],[Transportation_Mode]],'Transportation cost'!A:C,3,FALSE),".")</f>
        <v>73.8</v>
      </c>
      <c r="P334" s="9">
        <f>November_2024_Transportation_Dataset[[#This Row],[Fixed_Cost_GBP]]+November_2024_Transportation_Dataset[[#This Row],[Variable_Cost_GBP]]</f>
        <v>3853.1396783828623</v>
      </c>
    </row>
    <row r="335" spans="1:16" x14ac:dyDescent="0.4">
      <c r="A335" t="s">
        <v>343</v>
      </c>
      <c r="B335" t="s">
        <v>572</v>
      </c>
      <c r="C335" s="1">
        <v>45617</v>
      </c>
      <c r="D335" s="1">
        <v>45621</v>
      </c>
      <c r="E335" s="1">
        <v>45627</v>
      </c>
      <c r="F335" s="1">
        <v>45627</v>
      </c>
      <c r="G335" s="13">
        <f>November_2024_Transportation_Dataset[[#This Row],[Delivery_Date]]-November_2024_Transportation_Dataset[[#This Row],[Dispatch_Date]]</f>
        <v>6</v>
      </c>
      <c r="H335" t="s">
        <v>521</v>
      </c>
      <c r="I335" t="s">
        <v>545</v>
      </c>
      <c r="J335" s="9">
        <v>761</v>
      </c>
      <c r="K335" s="9">
        <f>VLOOKUP(_xlfn.CONCAT(November_2024_Transportation_Dataset[[#This Row],[Origin]],November_2024_Transportation_Dataset[[#This Row],[Destination]]),Distances!A:J,10,FALSE)</f>
        <v>12903.346211661379</v>
      </c>
      <c r="L335" t="str">
        <f>IF(November_2024_Transportation_Dataset[[#This Row],[Delivery_Date]]-November_2024_Transportation_Dataset[[#This Row],[Expected_Delivery_Date]]&gt;0,"Delayed", "On-Time")</f>
        <v>On-Time</v>
      </c>
      <c r="M335" t="str">
        <f>IF(November_2024_Transportation_Dataset[[#This Row],[Transportation_Days]]&gt;3,"Ocean","Air")</f>
        <v>Ocean</v>
      </c>
      <c r="N335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335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35" s="9">
        <f>November_2024_Transportation_Dataset[[#This Row],[Fixed_Cost_GBP]]+November_2024_Transportation_Dataset[[#This Row],[Variable_Cost_GBP]]</f>
        <v>4554.2211740814828</v>
      </c>
    </row>
    <row r="336" spans="1:16" x14ac:dyDescent="0.4">
      <c r="A336" t="s">
        <v>344</v>
      </c>
      <c r="B336" t="s">
        <v>574</v>
      </c>
      <c r="C336" s="1">
        <v>45618</v>
      </c>
      <c r="D336" s="1">
        <v>45621</v>
      </c>
      <c r="E336" s="1">
        <v>45621</v>
      </c>
      <c r="F336" s="1">
        <v>45621</v>
      </c>
      <c r="G336" s="13">
        <f>November_2024_Transportation_Dataset[[#This Row],[Delivery_Date]]-November_2024_Transportation_Dataset[[#This Row],[Dispatch_Date]]</f>
        <v>0</v>
      </c>
      <c r="H336" t="s">
        <v>525</v>
      </c>
      <c r="I336" t="s">
        <v>549</v>
      </c>
      <c r="J336" s="9">
        <v>246</v>
      </c>
      <c r="K336" s="9">
        <f>VLOOKUP(_xlfn.CONCAT(November_2024_Transportation_Dataset[[#This Row],[Origin]],November_2024_Transportation_Dataset[[#This Row],[Destination]]),Distances!A:J,10,FALSE)</f>
        <v>5039.1195711771497</v>
      </c>
      <c r="L336" t="str">
        <f>IF(November_2024_Transportation_Dataset[[#This Row],[Delivery_Date]]-November_2024_Transportation_Dataset[[#This Row],[Expected_Delivery_Date]]&gt;0,"Delayed", "On-Time")</f>
        <v>On-Time</v>
      </c>
      <c r="M336" t="str">
        <f>IF(November_2024_Transportation_Dataset[[#This Row],[Transportation_Days]]&gt;4,"Ocean","Air")</f>
        <v>Air</v>
      </c>
      <c r="N336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336" s="9">
        <f>November_2024_Transportation_Dataset[[#This Row],[Weight_kg]]*_xlfn.NUMBERVALUE(VLOOKUP(November_2024_Transportation_Dataset[[#This Row],[Transportation_Mode]],'Transportation cost'!A:C,3,FALSE),".")</f>
        <v>73.8</v>
      </c>
      <c r="P336" s="9">
        <f>November_2024_Transportation_Dataset[[#This Row],[Fixed_Cost_GBP]]+November_2024_Transportation_Dataset[[#This Row],[Variable_Cost_GBP]]</f>
        <v>3853.1396783828623</v>
      </c>
    </row>
    <row r="337" spans="1:16" x14ac:dyDescent="0.4">
      <c r="A337" t="s">
        <v>345</v>
      </c>
      <c r="B337" t="s">
        <v>573</v>
      </c>
      <c r="C337" s="1">
        <v>45620</v>
      </c>
      <c r="D337" s="1">
        <v>45621</v>
      </c>
      <c r="E337" s="1">
        <v>45624</v>
      </c>
      <c r="F337" s="1">
        <v>45624</v>
      </c>
      <c r="G337" s="13">
        <f>November_2024_Transportation_Dataset[[#This Row],[Delivery_Date]]-November_2024_Transportation_Dataset[[#This Row],[Dispatch_Date]]</f>
        <v>3</v>
      </c>
      <c r="H337" t="s">
        <v>529</v>
      </c>
      <c r="I337" t="s">
        <v>545</v>
      </c>
      <c r="J337" s="9">
        <v>1429</v>
      </c>
      <c r="K337" s="9">
        <f>VLOOKUP(_xlfn.CONCAT(November_2024_Transportation_Dataset[[#This Row],[Origin]],November_2024_Transportation_Dataset[[#This Row],[Destination]]),Distances!A:J,10,FALSE)</f>
        <v>7308.8717301846928</v>
      </c>
      <c r="L337" t="str">
        <f>IF(November_2024_Transportation_Dataset[[#This Row],[Delivery_Date]]-November_2024_Transportation_Dataset[[#This Row],[Expected_Delivery_Date]]&gt;0,"Delayed", "On-Time")</f>
        <v>On-Time</v>
      </c>
      <c r="M337" t="str">
        <f>IF(November_2024_Transportation_Dataset[[#This Row],[Transportation_Days]]&gt;5,"Ocean","Air")</f>
        <v>Air</v>
      </c>
      <c r="N337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337" s="9">
        <f>November_2024_Transportation_Dataset[[#This Row],[Weight_kg]]*_xlfn.NUMBERVALUE(VLOOKUP(November_2024_Transportation_Dataset[[#This Row],[Transportation_Mode]],'Transportation cost'!A:C,3,FALSE),".")</f>
        <v>428.7</v>
      </c>
      <c r="P337" s="9">
        <f>November_2024_Transportation_Dataset[[#This Row],[Fixed_Cost_GBP]]+November_2024_Transportation_Dataset[[#This Row],[Variable_Cost_GBP]]</f>
        <v>5910.3537976385196</v>
      </c>
    </row>
    <row r="338" spans="1:16" x14ac:dyDescent="0.4">
      <c r="A338" t="s">
        <v>346</v>
      </c>
      <c r="B338" t="s">
        <v>573</v>
      </c>
      <c r="C338" s="1">
        <v>45620</v>
      </c>
      <c r="D338" s="1">
        <v>45621</v>
      </c>
      <c r="E338" s="1">
        <v>45621</v>
      </c>
      <c r="F338" s="1">
        <v>45621</v>
      </c>
      <c r="G338" s="13">
        <f>November_2024_Transportation_Dataset[[#This Row],[Delivery_Date]]-November_2024_Transportation_Dataset[[#This Row],[Dispatch_Date]]</f>
        <v>0</v>
      </c>
      <c r="H338" t="s">
        <v>529</v>
      </c>
      <c r="I338" t="s">
        <v>537</v>
      </c>
      <c r="J338" s="9">
        <v>1429</v>
      </c>
      <c r="K338" s="9">
        <f>VLOOKUP(_xlfn.CONCAT(November_2024_Transportation_Dataset[[#This Row],[Origin]],November_2024_Transportation_Dataset[[#This Row],[Destination]]),Distances!A:J,10,FALSE)</f>
        <v>348.53162391920529</v>
      </c>
      <c r="L338" t="str">
        <f>IF(November_2024_Transportation_Dataset[[#This Row],[Delivery_Date]]-November_2024_Transportation_Dataset[[#This Row],[Expected_Delivery_Date]]&gt;0,"Delayed", "On-Time")</f>
        <v>On-Time</v>
      </c>
      <c r="M338" t="str">
        <f>IF(November_2024_Transportation_Dataset[[#This Row],[Transportation_Days]]&gt;5,"Road","Air")</f>
        <v>Air</v>
      </c>
      <c r="N338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338" s="9">
        <f>November_2024_Transportation_Dataset[[#This Row],[Weight_kg]]*_xlfn.NUMBERVALUE(VLOOKUP(November_2024_Transportation_Dataset[[#This Row],[Transportation_Mode]],'Transportation cost'!A:C,3,FALSE),".")</f>
        <v>428.7</v>
      </c>
      <c r="P338" s="9">
        <f>November_2024_Transportation_Dataset[[#This Row],[Fixed_Cost_GBP]]+November_2024_Transportation_Dataset[[#This Row],[Variable_Cost_GBP]]</f>
        <v>690.09871793940397</v>
      </c>
    </row>
    <row r="339" spans="1:16" x14ac:dyDescent="0.4">
      <c r="A339" t="s">
        <v>347</v>
      </c>
      <c r="B339" t="s">
        <v>572</v>
      </c>
      <c r="C339" s="1">
        <v>45621</v>
      </c>
      <c r="D339" s="1">
        <v>45621</v>
      </c>
      <c r="E339" s="1">
        <v>45621</v>
      </c>
      <c r="F339" s="1">
        <v>45621</v>
      </c>
      <c r="G339" s="13">
        <f>November_2024_Transportation_Dataset[[#This Row],[Delivery_Date]]-November_2024_Transportation_Dataset[[#This Row],[Dispatch_Date]]</f>
        <v>0</v>
      </c>
      <c r="H339" t="s">
        <v>521</v>
      </c>
      <c r="I339" t="s">
        <v>549</v>
      </c>
      <c r="J339" s="9">
        <v>761</v>
      </c>
      <c r="K339" s="9">
        <f>VLOOKUP(_xlfn.CONCAT(November_2024_Transportation_Dataset[[#This Row],[Origin]],November_2024_Transportation_Dataset[[#This Row],[Destination]]),Distances!A:J,10,FALSE)</f>
        <v>1924.4592383854399</v>
      </c>
      <c r="L339" t="str">
        <f>IF(November_2024_Transportation_Dataset[[#This Row],[Delivery_Date]]-November_2024_Transportation_Dataset[[#This Row],[Expected_Delivery_Date]]&gt;0,"Delayed", "On-Time")</f>
        <v>On-Time</v>
      </c>
      <c r="M339" t="str">
        <f>IF(November_2024_Transportation_Dataset[[#This Row],[Transportation_Days]]&gt;15,"Ocean", IF(November_2024_Transportation_Dataset[[#This Row],[Transportation_Days]]&gt;5,"Road","Air"))</f>
        <v>Air</v>
      </c>
      <c r="N339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339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39" s="9">
        <f>November_2024_Transportation_Dataset[[#This Row],[Fixed_Cost_GBP]]+November_2024_Transportation_Dataset[[#This Row],[Variable_Cost_GBP]]</f>
        <v>1671.6444287890799</v>
      </c>
    </row>
    <row r="340" spans="1:16" x14ac:dyDescent="0.4">
      <c r="A340" t="s">
        <v>348</v>
      </c>
      <c r="B340" t="s">
        <v>574</v>
      </c>
      <c r="C340" s="1">
        <v>45621</v>
      </c>
      <c r="D340" s="1">
        <v>45621</v>
      </c>
      <c r="E340" s="1">
        <v>45621</v>
      </c>
      <c r="F340" s="1">
        <v>45621</v>
      </c>
      <c r="G340" s="13">
        <f>November_2024_Transportation_Dataset[[#This Row],[Delivery_Date]]-November_2024_Transportation_Dataset[[#This Row],[Dispatch_Date]]</f>
        <v>0</v>
      </c>
      <c r="H340" t="s">
        <v>525</v>
      </c>
      <c r="I340" t="s">
        <v>549</v>
      </c>
      <c r="J340" s="9">
        <v>246</v>
      </c>
      <c r="K340" s="9">
        <f>VLOOKUP(_xlfn.CONCAT(November_2024_Transportation_Dataset[[#This Row],[Origin]],November_2024_Transportation_Dataset[[#This Row],[Destination]]),Distances!A:J,10,FALSE)</f>
        <v>5039.1195711771497</v>
      </c>
      <c r="L340" t="str">
        <f>IF(November_2024_Transportation_Dataset[[#This Row],[Delivery_Date]]-November_2024_Transportation_Dataset[[#This Row],[Expected_Delivery_Date]]&gt;0,"Delayed", "On-Time")</f>
        <v>On-Time</v>
      </c>
      <c r="M340" t="str">
        <f>IF(November_2024_Transportation_Dataset[[#This Row],[Transportation_Days]]&gt;4,"Ocean","Air")</f>
        <v>Air</v>
      </c>
      <c r="N340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340" s="9">
        <f>November_2024_Transportation_Dataset[[#This Row],[Weight_kg]]*_xlfn.NUMBERVALUE(VLOOKUP(November_2024_Transportation_Dataset[[#This Row],[Transportation_Mode]],'Transportation cost'!A:C,3,FALSE),".")</f>
        <v>73.8</v>
      </c>
      <c r="P340" s="9">
        <f>November_2024_Transportation_Dataset[[#This Row],[Fixed_Cost_GBP]]+November_2024_Transportation_Dataset[[#This Row],[Variable_Cost_GBP]]</f>
        <v>3853.1396783828623</v>
      </c>
    </row>
    <row r="341" spans="1:16" x14ac:dyDescent="0.4">
      <c r="A341" t="s">
        <v>349</v>
      </c>
      <c r="B341" t="s">
        <v>573</v>
      </c>
      <c r="C341" s="1">
        <v>45621</v>
      </c>
      <c r="D341" s="1">
        <v>45621</v>
      </c>
      <c r="E341" s="1">
        <v>45621</v>
      </c>
      <c r="F341" s="1">
        <v>45621</v>
      </c>
      <c r="G341" s="13">
        <f>November_2024_Transportation_Dataset[[#This Row],[Delivery_Date]]-November_2024_Transportation_Dataset[[#This Row],[Dispatch_Date]]</f>
        <v>0</v>
      </c>
      <c r="H341" t="s">
        <v>529</v>
      </c>
      <c r="I341" t="s">
        <v>541</v>
      </c>
      <c r="J341" s="9">
        <v>1429</v>
      </c>
      <c r="K341" s="9">
        <f>VLOOKUP(_xlfn.CONCAT(November_2024_Transportation_Dataset[[#This Row],[Origin]],November_2024_Transportation_Dataset[[#This Row],[Destination]]),Distances!A:J,10,FALSE)</f>
        <v>953.41422508391327</v>
      </c>
      <c r="L341" t="str">
        <f>IF(November_2024_Transportation_Dataset[[#This Row],[Delivery_Date]]-November_2024_Transportation_Dataset[[#This Row],[Expected_Delivery_Date]]&gt;0,"Delayed", "On-Time")</f>
        <v>On-Time</v>
      </c>
      <c r="M341" t="str">
        <f>IF(November_2024_Transportation_Dataset[[#This Row],[Transportation_Days]]&gt;5,"Road","Air")</f>
        <v>Air</v>
      </c>
      <c r="N341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341" s="9">
        <f>November_2024_Transportation_Dataset[[#This Row],[Weight_kg]]*_xlfn.NUMBERVALUE(VLOOKUP(November_2024_Transportation_Dataset[[#This Row],[Transportation_Mode]],'Transportation cost'!A:C,3,FALSE),".")</f>
        <v>428.7</v>
      </c>
      <c r="P341" s="9">
        <f>November_2024_Transportation_Dataset[[#This Row],[Fixed_Cost_GBP]]+November_2024_Transportation_Dataset[[#This Row],[Variable_Cost_GBP]]</f>
        <v>1143.7606688129349</v>
      </c>
    </row>
    <row r="342" spans="1:16" x14ac:dyDescent="0.4">
      <c r="A342" t="s">
        <v>350</v>
      </c>
      <c r="B342" t="s">
        <v>572</v>
      </c>
      <c r="C342" s="1">
        <v>45621</v>
      </c>
      <c r="D342" s="1">
        <v>45621</v>
      </c>
      <c r="E342" s="1">
        <v>45621</v>
      </c>
      <c r="F342" s="1">
        <v>45621</v>
      </c>
      <c r="G342" s="13">
        <f>November_2024_Transportation_Dataset[[#This Row],[Delivery_Date]]-November_2024_Transportation_Dataset[[#This Row],[Dispatch_Date]]</f>
        <v>0</v>
      </c>
      <c r="H342" t="s">
        <v>521</v>
      </c>
      <c r="I342" t="s">
        <v>549</v>
      </c>
      <c r="J342" s="9">
        <v>761</v>
      </c>
      <c r="K342" s="9">
        <f>VLOOKUP(_xlfn.CONCAT(November_2024_Transportation_Dataset[[#This Row],[Origin]],November_2024_Transportation_Dataset[[#This Row],[Destination]]),Distances!A:J,10,FALSE)</f>
        <v>1924.4592383854399</v>
      </c>
      <c r="L342" t="str">
        <f>IF(November_2024_Transportation_Dataset[[#This Row],[Delivery_Date]]-November_2024_Transportation_Dataset[[#This Row],[Expected_Delivery_Date]]&gt;0,"Delayed", "On-Time")</f>
        <v>On-Time</v>
      </c>
      <c r="M342" t="str">
        <f>IF(November_2024_Transportation_Dataset[[#This Row],[Transportation_Days]]&gt;15,"Ocean", IF(November_2024_Transportation_Dataset[[#This Row],[Transportation_Days]]&gt;5,"Road","Air"))</f>
        <v>Air</v>
      </c>
      <c r="N342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342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42" s="9">
        <f>November_2024_Transportation_Dataset[[#This Row],[Fixed_Cost_GBP]]+November_2024_Transportation_Dataset[[#This Row],[Variable_Cost_GBP]]</f>
        <v>1671.6444287890799</v>
      </c>
    </row>
    <row r="343" spans="1:16" x14ac:dyDescent="0.4">
      <c r="A343" t="s">
        <v>351</v>
      </c>
      <c r="B343" t="s">
        <v>575</v>
      </c>
      <c r="C343" s="1">
        <v>45621</v>
      </c>
      <c r="D343" s="1">
        <v>45621</v>
      </c>
      <c r="E343" s="1">
        <v>45626</v>
      </c>
      <c r="F343" s="1">
        <v>45626</v>
      </c>
      <c r="G343" s="13">
        <f>November_2024_Transportation_Dataset[[#This Row],[Delivery_Date]]-November_2024_Transportation_Dataset[[#This Row],[Dispatch_Date]]</f>
        <v>5</v>
      </c>
      <c r="H343" t="s">
        <v>533</v>
      </c>
      <c r="I343" t="s">
        <v>537</v>
      </c>
      <c r="J343" s="9">
        <v>1201</v>
      </c>
      <c r="K343" s="9">
        <f>VLOOKUP(_xlfn.CONCAT(November_2024_Transportation_Dataset[[#This Row],[Origin]],November_2024_Transportation_Dataset[[#This Row],[Destination]]),Distances!A:J,10,FALSE)</f>
        <v>1315.887531545199</v>
      </c>
      <c r="L343" t="str">
        <f>IF(November_2024_Transportation_Dataset[[#This Row],[Delivery_Date]]-November_2024_Transportation_Dataset[[#This Row],[Expected_Delivery_Date]]&gt;0,"Delayed", "On-Time")</f>
        <v>On-Time</v>
      </c>
      <c r="M343" t="str">
        <f>IF(November_2024_Transportation_Dataset[[#This Row],[Transportation_Days]]&gt;5,"Road","Air")</f>
        <v>Air</v>
      </c>
      <c r="N343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343" s="9">
        <f>November_2024_Transportation_Dataset[[#This Row],[Weight_kg]]*_xlfn.NUMBERVALUE(VLOOKUP(November_2024_Transportation_Dataset[[#This Row],[Transportation_Mode]],'Transportation cost'!A:C,3,FALSE),".")</f>
        <v>360.3</v>
      </c>
      <c r="P343" s="9">
        <f>November_2024_Transportation_Dataset[[#This Row],[Fixed_Cost_GBP]]+November_2024_Transportation_Dataset[[#This Row],[Variable_Cost_GBP]]</f>
        <v>1347.2156486588992</v>
      </c>
    </row>
    <row r="344" spans="1:16" x14ac:dyDescent="0.4">
      <c r="A344" t="s">
        <v>352</v>
      </c>
      <c r="B344" t="s">
        <v>575</v>
      </c>
      <c r="C344" s="1">
        <v>45621</v>
      </c>
      <c r="D344" s="1">
        <v>45621</v>
      </c>
      <c r="E344" s="1">
        <v>45629</v>
      </c>
      <c r="F344" s="1">
        <v>45629</v>
      </c>
      <c r="G344" s="13">
        <f>November_2024_Transportation_Dataset[[#This Row],[Delivery_Date]]-November_2024_Transportation_Dataset[[#This Row],[Dispatch_Date]]</f>
        <v>8</v>
      </c>
      <c r="H344" t="s">
        <v>533</v>
      </c>
      <c r="I344" t="s">
        <v>537</v>
      </c>
      <c r="J344" s="9">
        <v>1201</v>
      </c>
      <c r="K344" s="9">
        <f>VLOOKUP(_xlfn.CONCAT(November_2024_Transportation_Dataset[[#This Row],[Origin]],November_2024_Transportation_Dataset[[#This Row],[Destination]]),Distances!A:J,10,FALSE)</f>
        <v>1315.887531545199</v>
      </c>
      <c r="L344" t="str">
        <f>IF(November_2024_Transportation_Dataset[[#This Row],[Delivery_Date]]-November_2024_Transportation_Dataset[[#This Row],[Expected_Delivery_Date]]&gt;0,"Delayed", "On-Time")</f>
        <v>On-Time</v>
      </c>
      <c r="M344" t="str">
        <f>IF(November_2024_Transportation_Dataset[[#This Row],[Transportation_Days]]&gt;5,"Road","Air")</f>
        <v>Road</v>
      </c>
      <c r="N344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344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344" s="9">
        <f>November_2024_Transportation_Dataset[[#This Row],[Fixed_Cost_GBP]]+November_2024_Transportation_Dataset[[#This Row],[Variable_Cost_GBP]]</f>
        <v>778.0437657725995</v>
      </c>
    </row>
    <row r="345" spans="1:16" x14ac:dyDescent="0.4">
      <c r="A345" t="s">
        <v>353</v>
      </c>
      <c r="B345" t="s">
        <v>574</v>
      </c>
      <c r="C345" s="1">
        <v>45621</v>
      </c>
      <c r="D345" s="1">
        <v>45621</v>
      </c>
      <c r="E345" s="1">
        <v>45621</v>
      </c>
      <c r="F345" s="1">
        <v>45621</v>
      </c>
      <c r="G345" s="13">
        <f>November_2024_Transportation_Dataset[[#This Row],[Delivery_Date]]-November_2024_Transportation_Dataset[[#This Row],[Dispatch_Date]]</f>
        <v>0</v>
      </c>
      <c r="H345" t="s">
        <v>525</v>
      </c>
      <c r="I345" t="s">
        <v>537</v>
      </c>
      <c r="J345" s="9">
        <v>246</v>
      </c>
      <c r="K345" s="9">
        <f>VLOOKUP(_xlfn.CONCAT(November_2024_Transportation_Dataset[[#This Row],[Origin]],November_2024_Transportation_Dataset[[#This Row],[Destination]]),Distances!A:J,10,FALSE)</f>
        <v>6331.2201516655377</v>
      </c>
      <c r="L345" t="str">
        <f>IF(November_2024_Transportation_Dataset[[#This Row],[Delivery_Date]]-November_2024_Transportation_Dataset[[#This Row],[Expected_Delivery_Date]]&gt;0,"Delayed", "On-Time")</f>
        <v>On-Time</v>
      </c>
      <c r="M345" t="str">
        <f>IF(November_2024_Transportation_Dataset[[#This Row],[Transportation_Days]]&gt;=6,"Ocean","Air")</f>
        <v>Air</v>
      </c>
      <c r="N345" s="9">
        <f>November_2024_Transportation_Dataset[[#This Row],[Distance_km]]*_xlfn.NUMBERVALUE(VLOOKUP(November_2024_Transportation_Dataset[[#This Row],[Transportation_Mode]],'Transportation cost'!A:B,2,FALSE),".")</f>
        <v>4748.4151137491535</v>
      </c>
      <c r="O345" s="9">
        <f>November_2024_Transportation_Dataset[[#This Row],[Weight_kg]]*_xlfn.NUMBERVALUE(VLOOKUP(November_2024_Transportation_Dataset[[#This Row],[Transportation_Mode]],'Transportation cost'!A:C,3,FALSE),".")</f>
        <v>73.8</v>
      </c>
      <c r="P345" s="9">
        <f>November_2024_Transportation_Dataset[[#This Row],[Fixed_Cost_GBP]]+November_2024_Transportation_Dataset[[#This Row],[Variable_Cost_GBP]]</f>
        <v>4822.2151137491537</v>
      </c>
    </row>
    <row r="346" spans="1:16" x14ac:dyDescent="0.4">
      <c r="A346" t="s">
        <v>354</v>
      </c>
      <c r="B346" t="s">
        <v>572</v>
      </c>
      <c r="C346" s="1">
        <v>45621</v>
      </c>
      <c r="D346" s="1">
        <v>45621</v>
      </c>
      <c r="E346" s="1">
        <v>45628</v>
      </c>
      <c r="F346" s="1">
        <v>45628</v>
      </c>
      <c r="G346" s="13">
        <f>November_2024_Transportation_Dataset[[#This Row],[Delivery_Date]]-November_2024_Transportation_Dataset[[#This Row],[Dispatch_Date]]</f>
        <v>7</v>
      </c>
      <c r="H346" t="s">
        <v>521</v>
      </c>
      <c r="I346" t="s">
        <v>549</v>
      </c>
      <c r="J346" s="9">
        <v>761</v>
      </c>
      <c r="K346" s="9">
        <f>VLOOKUP(_xlfn.CONCAT(November_2024_Transportation_Dataset[[#This Row],[Origin]],November_2024_Transportation_Dataset[[#This Row],[Destination]]),Distances!A:J,10,FALSE)</f>
        <v>1924.4592383854399</v>
      </c>
      <c r="L346" t="str">
        <f>IF(November_2024_Transportation_Dataset[[#This Row],[Delivery_Date]]-November_2024_Transportation_Dataset[[#This Row],[Expected_Delivery_Date]]&gt;0,"Delayed", "On-Time")</f>
        <v>On-Time</v>
      </c>
      <c r="M346" t="str">
        <f>IF(November_2024_Transportation_Dataset[[#This Row],[Transportation_Days]]&gt;15,"Ocean", IF(November_2024_Transportation_Dataset[[#This Row],[Transportation_Days]]&gt;5,"Road","Air"))</f>
        <v>Road</v>
      </c>
      <c r="N346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346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346" s="9">
        <f>November_2024_Transportation_Dataset[[#This Row],[Fixed_Cost_GBP]]+November_2024_Transportation_Dataset[[#This Row],[Variable_Cost_GBP]]</f>
        <v>1038.32961919272</v>
      </c>
    </row>
    <row r="347" spans="1:16" x14ac:dyDescent="0.4">
      <c r="A347" t="s">
        <v>355</v>
      </c>
      <c r="B347" t="s">
        <v>573</v>
      </c>
      <c r="C347" s="1">
        <v>45621</v>
      </c>
      <c r="D347" s="1">
        <v>45621</v>
      </c>
      <c r="E347" s="1">
        <v>45628</v>
      </c>
      <c r="F347" s="1">
        <v>45628</v>
      </c>
      <c r="G347" s="13">
        <f>November_2024_Transportation_Dataset[[#This Row],[Delivery_Date]]-November_2024_Transportation_Dataset[[#This Row],[Dispatch_Date]]</f>
        <v>7</v>
      </c>
      <c r="H347" t="s">
        <v>529</v>
      </c>
      <c r="I347" t="s">
        <v>545</v>
      </c>
      <c r="J347" s="9">
        <v>1429</v>
      </c>
      <c r="K347" s="9">
        <f>VLOOKUP(_xlfn.CONCAT(November_2024_Transportation_Dataset[[#This Row],[Origin]],November_2024_Transportation_Dataset[[#This Row],[Destination]]),Distances!A:J,10,FALSE)</f>
        <v>7308.8717301846928</v>
      </c>
      <c r="L347" t="str">
        <f>IF(November_2024_Transportation_Dataset[[#This Row],[Delivery_Date]]-November_2024_Transportation_Dataset[[#This Row],[Expected_Delivery_Date]]&gt;0,"Delayed", "On-Time")</f>
        <v>On-Time</v>
      </c>
      <c r="M347" t="str">
        <f>IF(November_2024_Transportation_Dataset[[#This Row],[Transportation_Days]]&gt;5,"Ocean","Air")</f>
        <v>Ocean</v>
      </c>
      <c r="N347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347" s="9">
        <f>November_2024_Transportation_Dataset[[#This Row],[Weight_kg]]*_xlfn.NUMBERVALUE(VLOOKUP(November_2024_Transportation_Dataset[[#This Row],[Transportation_Mode]],'Transportation cost'!A:C,3,FALSE),".")</f>
        <v>71.45</v>
      </c>
      <c r="P347" s="9">
        <f>November_2024_Transportation_Dataset[[#This Row],[Fixed_Cost_GBP]]+November_2024_Transportation_Dataset[[#This Row],[Variable_Cost_GBP]]</f>
        <v>2629.555105564642</v>
      </c>
    </row>
    <row r="348" spans="1:16" x14ac:dyDescent="0.4">
      <c r="A348" t="s">
        <v>356</v>
      </c>
      <c r="B348" t="s">
        <v>573</v>
      </c>
      <c r="C348" s="1">
        <v>45621</v>
      </c>
      <c r="D348" s="1">
        <v>45621</v>
      </c>
      <c r="E348" s="1">
        <v>45632</v>
      </c>
      <c r="F348" s="1">
        <v>45632</v>
      </c>
      <c r="G348" s="13">
        <f>November_2024_Transportation_Dataset[[#This Row],[Delivery_Date]]-November_2024_Transportation_Dataset[[#This Row],[Dispatch_Date]]</f>
        <v>11</v>
      </c>
      <c r="H348" t="s">
        <v>529</v>
      </c>
      <c r="I348" t="s">
        <v>545</v>
      </c>
      <c r="J348" s="9">
        <v>1429</v>
      </c>
      <c r="K348" s="9">
        <f>VLOOKUP(_xlfn.CONCAT(November_2024_Transportation_Dataset[[#This Row],[Origin]],November_2024_Transportation_Dataset[[#This Row],[Destination]]),Distances!A:J,10,FALSE)</f>
        <v>7308.8717301846928</v>
      </c>
      <c r="L348" t="str">
        <f>IF(November_2024_Transportation_Dataset[[#This Row],[Delivery_Date]]-November_2024_Transportation_Dataset[[#This Row],[Expected_Delivery_Date]]&gt;0,"Delayed", "On-Time")</f>
        <v>On-Time</v>
      </c>
      <c r="M348" t="str">
        <f>IF(November_2024_Transportation_Dataset[[#This Row],[Transportation_Days]]&gt;5,"Ocean","Air")</f>
        <v>Ocean</v>
      </c>
      <c r="N348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348" s="9">
        <f>November_2024_Transportation_Dataset[[#This Row],[Weight_kg]]*_xlfn.NUMBERVALUE(VLOOKUP(November_2024_Transportation_Dataset[[#This Row],[Transportation_Mode]],'Transportation cost'!A:C,3,FALSE),".")</f>
        <v>71.45</v>
      </c>
      <c r="P348" s="9">
        <f>November_2024_Transportation_Dataset[[#This Row],[Fixed_Cost_GBP]]+November_2024_Transportation_Dataset[[#This Row],[Variable_Cost_GBP]]</f>
        <v>2629.555105564642</v>
      </c>
    </row>
    <row r="349" spans="1:16" x14ac:dyDescent="0.4">
      <c r="A349" t="s">
        <v>357</v>
      </c>
      <c r="B349" t="s">
        <v>573</v>
      </c>
      <c r="C349" s="1">
        <v>45621</v>
      </c>
      <c r="D349" s="1">
        <v>45621</v>
      </c>
      <c r="E349" s="1">
        <v>45621</v>
      </c>
      <c r="F349" s="1">
        <v>45621</v>
      </c>
      <c r="G349" s="13">
        <f>November_2024_Transportation_Dataset[[#This Row],[Delivery_Date]]-November_2024_Transportation_Dataset[[#This Row],[Dispatch_Date]]</f>
        <v>0</v>
      </c>
      <c r="H349" t="s">
        <v>529</v>
      </c>
      <c r="I349" t="s">
        <v>545</v>
      </c>
      <c r="J349" s="9">
        <v>1429</v>
      </c>
      <c r="K349" s="9">
        <f>VLOOKUP(_xlfn.CONCAT(November_2024_Transportation_Dataset[[#This Row],[Origin]],November_2024_Transportation_Dataset[[#This Row],[Destination]]),Distances!A:J,10,FALSE)</f>
        <v>7308.8717301846928</v>
      </c>
      <c r="L349" t="str">
        <f>IF(November_2024_Transportation_Dataset[[#This Row],[Delivery_Date]]-November_2024_Transportation_Dataset[[#This Row],[Expected_Delivery_Date]]&gt;0,"Delayed", "On-Time")</f>
        <v>On-Time</v>
      </c>
      <c r="M349" t="str">
        <f>IF(November_2024_Transportation_Dataset[[#This Row],[Transportation_Days]]&gt;5,"Ocean","Air")</f>
        <v>Air</v>
      </c>
      <c r="N349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349" s="9">
        <f>November_2024_Transportation_Dataset[[#This Row],[Weight_kg]]*_xlfn.NUMBERVALUE(VLOOKUP(November_2024_Transportation_Dataset[[#This Row],[Transportation_Mode]],'Transportation cost'!A:C,3,FALSE),".")</f>
        <v>428.7</v>
      </c>
      <c r="P349" s="9">
        <f>November_2024_Transportation_Dataset[[#This Row],[Fixed_Cost_GBP]]+November_2024_Transportation_Dataset[[#This Row],[Variable_Cost_GBP]]</f>
        <v>5910.3537976385196</v>
      </c>
    </row>
    <row r="350" spans="1:16" x14ac:dyDescent="0.4">
      <c r="A350" t="s">
        <v>358</v>
      </c>
      <c r="B350" t="s">
        <v>575</v>
      </c>
      <c r="C350" s="1">
        <v>45621</v>
      </c>
      <c r="D350" s="1">
        <v>45621</v>
      </c>
      <c r="E350" s="1">
        <v>45627</v>
      </c>
      <c r="F350" s="1">
        <v>45627</v>
      </c>
      <c r="G350" s="13">
        <f>November_2024_Transportation_Dataset[[#This Row],[Delivery_Date]]-November_2024_Transportation_Dataset[[#This Row],[Dispatch_Date]]</f>
        <v>6</v>
      </c>
      <c r="H350" t="s">
        <v>533</v>
      </c>
      <c r="I350" t="s">
        <v>541</v>
      </c>
      <c r="J350" s="9">
        <v>1201</v>
      </c>
      <c r="K350" s="9">
        <f>VLOOKUP(_xlfn.CONCAT(November_2024_Transportation_Dataset[[#This Row],[Origin]],November_2024_Transportation_Dataset[[#This Row],[Destination]]),Distances!A:J,10,FALSE)</f>
        <v>1038.2726851818879</v>
      </c>
      <c r="L350" t="str">
        <f>IF(November_2024_Transportation_Dataset[[#This Row],[Delivery_Date]]-November_2024_Transportation_Dataset[[#This Row],[Expected_Delivery_Date]]&gt;0,"Delayed", "On-Time")</f>
        <v>On-Time</v>
      </c>
      <c r="M350" t="str">
        <f>IF(November_2024_Transportation_Dataset[[#This Row],[Transportation_Days]]&gt;5,"Road","Air")</f>
        <v>Road</v>
      </c>
      <c r="N350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350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350" s="9">
        <f>November_2024_Transportation_Dataset[[#This Row],[Fixed_Cost_GBP]]+November_2024_Transportation_Dataset[[#This Row],[Variable_Cost_GBP]]</f>
        <v>639.23634259094399</v>
      </c>
    </row>
    <row r="351" spans="1:16" x14ac:dyDescent="0.4">
      <c r="A351" t="s">
        <v>359</v>
      </c>
      <c r="B351" t="s">
        <v>572</v>
      </c>
      <c r="C351" s="1">
        <v>45597</v>
      </c>
      <c r="D351" s="1">
        <v>45622</v>
      </c>
      <c r="E351" s="1">
        <v>45622</v>
      </c>
      <c r="F351" s="1">
        <v>45622</v>
      </c>
      <c r="G351" s="13">
        <f>November_2024_Transportation_Dataset[[#This Row],[Delivery_Date]]-November_2024_Transportation_Dataset[[#This Row],[Dispatch_Date]]</f>
        <v>0</v>
      </c>
      <c r="H351" t="s">
        <v>521</v>
      </c>
      <c r="I351" t="s">
        <v>549</v>
      </c>
      <c r="J351" s="9">
        <v>761</v>
      </c>
      <c r="K351" s="9">
        <f>VLOOKUP(_xlfn.CONCAT(November_2024_Transportation_Dataset[[#This Row],[Origin]],November_2024_Transportation_Dataset[[#This Row],[Destination]]),Distances!A:J,10,FALSE)</f>
        <v>1924.4592383854399</v>
      </c>
      <c r="L351" t="str">
        <f>IF(November_2024_Transportation_Dataset[[#This Row],[Delivery_Date]]-November_2024_Transportation_Dataset[[#This Row],[Expected_Delivery_Date]]&gt;0,"Delayed", "On-Time")</f>
        <v>On-Time</v>
      </c>
      <c r="M351" t="str">
        <f>IF(November_2024_Transportation_Dataset[[#This Row],[Transportation_Days]]&gt;15,"Ocean", IF(November_2024_Transportation_Dataset[[#This Row],[Transportation_Days]]&gt;5,"Road","Air"))</f>
        <v>Air</v>
      </c>
      <c r="N351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351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51" s="9">
        <f>November_2024_Transportation_Dataset[[#This Row],[Fixed_Cost_GBP]]+November_2024_Transportation_Dataset[[#This Row],[Variable_Cost_GBP]]</f>
        <v>1671.6444287890799</v>
      </c>
    </row>
    <row r="352" spans="1:16" x14ac:dyDescent="0.4">
      <c r="A352" t="s">
        <v>360</v>
      </c>
      <c r="B352" t="s">
        <v>575</v>
      </c>
      <c r="C352" s="1">
        <v>45597</v>
      </c>
      <c r="D352" s="1">
        <v>45622</v>
      </c>
      <c r="E352" s="1">
        <v>45628</v>
      </c>
      <c r="F352" s="1">
        <v>45628</v>
      </c>
      <c r="G352" s="13">
        <f>November_2024_Transportation_Dataset[[#This Row],[Delivery_Date]]-November_2024_Transportation_Dataset[[#This Row],[Dispatch_Date]]</f>
        <v>6</v>
      </c>
      <c r="H352" t="s">
        <v>533</v>
      </c>
      <c r="I352" t="s">
        <v>537</v>
      </c>
      <c r="J352" s="9">
        <v>1201</v>
      </c>
      <c r="K352" s="9">
        <f>VLOOKUP(_xlfn.CONCAT(November_2024_Transportation_Dataset[[#This Row],[Origin]],November_2024_Transportation_Dataset[[#This Row],[Destination]]),Distances!A:J,10,FALSE)</f>
        <v>1315.887531545199</v>
      </c>
      <c r="L352" t="str">
        <f>IF(November_2024_Transportation_Dataset[[#This Row],[Delivery_Date]]-November_2024_Transportation_Dataset[[#This Row],[Expected_Delivery_Date]]&gt;0,"Delayed", "On-Time")</f>
        <v>On-Time</v>
      </c>
      <c r="M352" t="str">
        <f>IF(November_2024_Transportation_Dataset[[#This Row],[Transportation_Days]]&gt;5,"Road","Air")</f>
        <v>Road</v>
      </c>
      <c r="N352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352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352" s="9">
        <f>November_2024_Transportation_Dataset[[#This Row],[Fixed_Cost_GBP]]+November_2024_Transportation_Dataset[[#This Row],[Variable_Cost_GBP]]</f>
        <v>778.0437657725995</v>
      </c>
    </row>
    <row r="353" spans="1:16" x14ac:dyDescent="0.4">
      <c r="A353" t="s">
        <v>361</v>
      </c>
      <c r="B353" t="s">
        <v>573</v>
      </c>
      <c r="C353" s="1">
        <v>45598</v>
      </c>
      <c r="D353" s="1">
        <v>45622</v>
      </c>
      <c r="E353" s="1">
        <v>45628</v>
      </c>
      <c r="F353" s="1">
        <v>45628</v>
      </c>
      <c r="G353" s="13">
        <f>November_2024_Transportation_Dataset[[#This Row],[Delivery_Date]]-November_2024_Transportation_Dataset[[#This Row],[Dispatch_Date]]</f>
        <v>6</v>
      </c>
      <c r="H353" t="s">
        <v>529</v>
      </c>
      <c r="I353" t="s">
        <v>541</v>
      </c>
      <c r="J353" s="9">
        <v>1429</v>
      </c>
      <c r="K353" s="9">
        <f>VLOOKUP(_xlfn.CONCAT(November_2024_Transportation_Dataset[[#This Row],[Origin]],November_2024_Transportation_Dataset[[#This Row],[Destination]]),Distances!A:J,10,FALSE)</f>
        <v>953.41422508391327</v>
      </c>
      <c r="L353" t="str">
        <f>IF(November_2024_Transportation_Dataset[[#This Row],[Delivery_Date]]-November_2024_Transportation_Dataset[[#This Row],[Expected_Delivery_Date]]&gt;0,"Delayed", "On-Time")</f>
        <v>On-Time</v>
      </c>
      <c r="M353" t="str">
        <f>IF(November_2024_Transportation_Dataset[[#This Row],[Transportation_Days]]&gt;5,"Road","Air")</f>
        <v>Road</v>
      </c>
      <c r="N353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353" s="9">
        <f>November_2024_Transportation_Dataset[[#This Row],[Weight_kg]]*_xlfn.NUMBERVALUE(VLOOKUP(November_2024_Transportation_Dataset[[#This Row],[Transportation_Mode]],'Transportation cost'!A:C,3,FALSE),".")</f>
        <v>142.9</v>
      </c>
      <c r="P353" s="9">
        <f>November_2024_Transportation_Dataset[[#This Row],[Fixed_Cost_GBP]]+November_2024_Transportation_Dataset[[#This Row],[Variable_Cost_GBP]]</f>
        <v>619.60711254195667</v>
      </c>
    </row>
    <row r="354" spans="1:16" x14ac:dyDescent="0.4">
      <c r="A354" t="s">
        <v>362</v>
      </c>
      <c r="B354" t="s">
        <v>575</v>
      </c>
      <c r="C354" s="1">
        <v>45599</v>
      </c>
      <c r="D354" s="1">
        <v>45622</v>
      </c>
      <c r="E354" s="1">
        <v>45622</v>
      </c>
      <c r="F354" s="1">
        <v>45622</v>
      </c>
      <c r="G354" s="13">
        <f>November_2024_Transportation_Dataset[[#This Row],[Delivery_Date]]-November_2024_Transportation_Dataset[[#This Row],[Dispatch_Date]]</f>
        <v>0</v>
      </c>
      <c r="H354" t="s">
        <v>533</v>
      </c>
      <c r="I354" t="s">
        <v>549</v>
      </c>
      <c r="J354" s="9">
        <v>1201</v>
      </c>
      <c r="K354" s="9">
        <f>VLOOKUP(_xlfn.CONCAT(November_2024_Transportation_Dataset[[#This Row],[Origin]],November_2024_Transportation_Dataset[[#This Row],[Destination]]),Distances!A:J,10,FALSE)</f>
        <v>7781.5146826897226</v>
      </c>
      <c r="L354" t="str">
        <f>IF(November_2024_Transportation_Dataset[[#This Row],[Delivery_Date]]-November_2024_Transportation_Dataset[[#This Row],[Expected_Delivery_Date]]&gt;0,"Delayed", "On-Time")</f>
        <v>On-Time</v>
      </c>
      <c r="M354" t="str">
        <f>IF(November_2024_Transportation_Dataset[[#This Row],[Transportation_Days]]&gt;10,"Ocean", "Air")</f>
        <v>Air</v>
      </c>
      <c r="N354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354" s="9">
        <f>November_2024_Transportation_Dataset[[#This Row],[Weight_kg]]*_xlfn.NUMBERVALUE(VLOOKUP(November_2024_Transportation_Dataset[[#This Row],[Transportation_Mode]],'Transportation cost'!A:C,3,FALSE),".")</f>
        <v>360.3</v>
      </c>
      <c r="P354" s="9">
        <f>November_2024_Transportation_Dataset[[#This Row],[Fixed_Cost_GBP]]+November_2024_Transportation_Dataset[[#This Row],[Variable_Cost_GBP]]</f>
        <v>6196.4360120172923</v>
      </c>
    </row>
    <row r="355" spans="1:16" x14ac:dyDescent="0.4">
      <c r="A355" t="s">
        <v>363</v>
      </c>
      <c r="B355" t="s">
        <v>573</v>
      </c>
      <c r="C355" s="1">
        <v>45599</v>
      </c>
      <c r="D355" s="1">
        <v>45622</v>
      </c>
      <c r="E355" s="1">
        <v>45622</v>
      </c>
      <c r="F355" s="1">
        <v>45622</v>
      </c>
      <c r="G355" s="13">
        <f>November_2024_Transportation_Dataset[[#This Row],[Delivery_Date]]-November_2024_Transportation_Dataset[[#This Row],[Dispatch_Date]]</f>
        <v>0</v>
      </c>
      <c r="H355" t="s">
        <v>529</v>
      </c>
      <c r="I355" t="s">
        <v>541</v>
      </c>
      <c r="J355" s="9">
        <v>1429</v>
      </c>
      <c r="K355" s="9">
        <f>VLOOKUP(_xlfn.CONCAT(November_2024_Transportation_Dataset[[#This Row],[Origin]],November_2024_Transportation_Dataset[[#This Row],[Destination]]),Distances!A:J,10,FALSE)</f>
        <v>953.41422508391327</v>
      </c>
      <c r="L355" t="str">
        <f>IF(November_2024_Transportation_Dataset[[#This Row],[Delivery_Date]]-November_2024_Transportation_Dataset[[#This Row],[Expected_Delivery_Date]]&gt;0,"Delayed", "On-Time")</f>
        <v>On-Time</v>
      </c>
      <c r="M355" t="str">
        <f>IF(November_2024_Transportation_Dataset[[#This Row],[Transportation_Days]]&gt;5,"Road","Air")</f>
        <v>Air</v>
      </c>
      <c r="N355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355" s="9">
        <f>November_2024_Transportation_Dataset[[#This Row],[Weight_kg]]*_xlfn.NUMBERVALUE(VLOOKUP(November_2024_Transportation_Dataset[[#This Row],[Transportation_Mode]],'Transportation cost'!A:C,3,FALSE),".")</f>
        <v>428.7</v>
      </c>
      <c r="P355" s="9">
        <f>November_2024_Transportation_Dataset[[#This Row],[Fixed_Cost_GBP]]+November_2024_Transportation_Dataset[[#This Row],[Variable_Cost_GBP]]</f>
        <v>1143.7606688129349</v>
      </c>
    </row>
    <row r="356" spans="1:16" x14ac:dyDescent="0.4">
      <c r="A356" t="s">
        <v>364</v>
      </c>
      <c r="B356" t="s">
        <v>574</v>
      </c>
      <c r="C356" s="1">
        <v>45601</v>
      </c>
      <c r="D356" s="1">
        <v>45602</v>
      </c>
      <c r="E356" s="1">
        <v>45611</v>
      </c>
      <c r="F356" s="1">
        <v>45613</v>
      </c>
      <c r="G356" s="13">
        <f>November_2024_Transportation_Dataset[[#This Row],[Delivery_Date]]-November_2024_Transportation_Dataset[[#This Row],[Dispatch_Date]]</f>
        <v>11</v>
      </c>
      <c r="H356" t="s">
        <v>525</v>
      </c>
      <c r="I356" t="s">
        <v>541</v>
      </c>
      <c r="J356" s="9">
        <v>246</v>
      </c>
      <c r="K356" s="9">
        <f>VLOOKUP(_xlfn.CONCAT(November_2024_Transportation_Dataset[[#This Row],[Origin]],November_2024_Transportation_Dataset[[#This Row],[Destination]]),Distances!A:J,10,FALSE)</f>
        <v>5780.6308647644664</v>
      </c>
      <c r="L356" t="str">
        <f>IF(November_2024_Transportation_Dataset[[#This Row],[Delivery_Date]]-November_2024_Transportation_Dataset[[#This Row],[Expected_Delivery_Date]]&gt;0,"Delayed", "On-Time")</f>
        <v>Delayed</v>
      </c>
      <c r="M356" t="str">
        <f>IF(November_2024_Transportation_Dataset[[#This Row],[Transportation_Days]]&gt;=6,"Ocean","Air")</f>
        <v>Ocean</v>
      </c>
      <c r="N356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356" s="9">
        <f>November_2024_Transportation_Dataset[[#This Row],[Weight_kg]]*_xlfn.NUMBERVALUE(VLOOKUP(November_2024_Transportation_Dataset[[#This Row],[Transportation_Mode]],'Transportation cost'!A:C,3,FALSE),".")</f>
        <v>12.3</v>
      </c>
      <c r="P356" s="9">
        <f>November_2024_Transportation_Dataset[[#This Row],[Fixed_Cost_GBP]]+November_2024_Transportation_Dataset[[#This Row],[Variable_Cost_GBP]]</f>
        <v>2035.520802667563</v>
      </c>
    </row>
    <row r="357" spans="1:16" x14ac:dyDescent="0.4">
      <c r="A357" t="s">
        <v>365</v>
      </c>
      <c r="B357" t="s">
        <v>575</v>
      </c>
      <c r="C357" s="1">
        <v>45602</v>
      </c>
      <c r="D357" s="1">
        <v>45622</v>
      </c>
      <c r="E357" s="1">
        <v>45622</v>
      </c>
      <c r="F357" s="1">
        <v>45622</v>
      </c>
      <c r="G357" s="13">
        <f>November_2024_Transportation_Dataset[[#This Row],[Delivery_Date]]-November_2024_Transportation_Dataset[[#This Row],[Dispatch_Date]]</f>
        <v>0</v>
      </c>
      <c r="H357" t="s">
        <v>533</v>
      </c>
      <c r="I357" t="s">
        <v>537</v>
      </c>
      <c r="J357" s="9">
        <v>1201</v>
      </c>
      <c r="K357" s="9">
        <f>VLOOKUP(_xlfn.CONCAT(November_2024_Transportation_Dataset[[#This Row],[Origin]],November_2024_Transportation_Dataset[[#This Row],[Destination]]),Distances!A:J,10,FALSE)</f>
        <v>1315.887531545199</v>
      </c>
      <c r="L357" t="str">
        <f>IF(November_2024_Transportation_Dataset[[#This Row],[Delivery_Date]]-November_2024_Transportation_Dataset[[#This Row],[Expected_Delivery_Date]]&gt;0,"Delayed", "On-Time")</f>
        <v>On-Time</v>
      </c>
      <c r="M357" t="str">
        <f>IF(November_2024_Transportation_Dataset[[#This Row],[Transportation_Days]]&gt;5,"Road","Air")</f>
        <v>Air</v>
      </c>
      <c r="N357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357" s="9">
        <f>November_2024_Transportation_Dataset[[#This Row],[Weight_kg]]*_xlfn.NUMBERVALUE(VLOOKUP(November_2024_Transportation_Dataset[[#This Row],[Transportation_Mode]],'Transportation cost'!A:C,3,FALSE),".")</f>
        <v>360.3</v>
      </c>
      <c r="P357" s="9">
        <f>November_2024_Transportation_Dataset[[#This Row],[Fixed_Cost_GBP]]+November_2024_Transportation_Dataset[[#This Row],[Variable_Cost_GBP]]</f>
        <v>1347.2156486588992</v>
      </c>
    </row>
    <row r="358" spans="1:16" x14ac:dyDescent="0.4">
      <c r="A358" t="s">
        <v>366</v>
      </c>
      <c r="B358" t="s">
        <v>574</v>
      </c>
      <c r="C358" s="1">
        <v>45602</v>
      </c>
      <c r="D358" s="1">
        <v>45622</v>
      </c>
      <c r="E358" s="1">
        <v>45622</v>
      </c>
      <c r="F358" s="1">
        <v>45622</v>
      </c>
      <c r="G358" s="13">
        <f>November_2024_Transportation_Dataset[[#This Row],[Delivery_Date]]-November_2024_Transportation_Dataset[[#This Row],[Dispatch_Date]]</f>
        <v>0</v>
      </c>
      <c r="H358" t="s">
        <v>525</v>
      </c>
      <c r="I358" t="s">
        <v>545</v>
      </c>
      <c r="J358" s="9">
        <v>246</v>
      </c>
      <c r="K358" s="9">
        <f>VLOOKUP(_xlfn.CONCAT(November_2024_Transportation_Dataset[[#This Row],[Origin]],November_2024_Transportation_Dataset[[#This Row],[Destination]]),Distances!A:J,10,FALSE)</f>
        <v>12965.65564679813</v>
      </c>
      <c r="L358" t="str">
        <f>IF(November_2024_Transportation_Dataset[[#This Row],[Delivery_Date]]-November_2024_Transportation_Dataset[[#This Row],[Expected_Delivery_Date]]&gt;0,"Delayed", "On-Time")</f>
        <v>On-Time</v>
      </c>
      <c r="M358" t="str">
        <f>IF(November_2024_Transportation_Dataset[[#This Row],[Transportation_Days]]&gt;=6,"Ocean","Air")</f>
        <v>Air</v>
      </c>
      <c r="N358" s="9">
        <f>November_2024_Transportation_Dataset[[#This Row],[Distance_km]]*_xlfn.NUMBERVALUE(VLOOKUP(November_2024_Transportation_Dataset[[#This Row],[Transportation_Mode]],'Transportation cost'!A:B,2,FALSE),".")</f>
        <v>9724.2417350985979</v>
      </c>
      <c r="O358" s="9">
        <f>November_2024_Transportation_Dataset[[#This Row],[Weight_kg]]*_xlfn.NUMBERVALUE(VLOOKUP(November_2024_Transportation_Dataset[[#This Row],[Transportation_Mode]],'Transportation cost'!A:C,3,FALSE),".")</f>
        <v>73.8</v>
      </c>
      <c r="P358" s="9">
        <f>November_2024_Transportation_Dataset[[#This Row],[Fixed_Cost_GBP]]+November_2024_Transportation_Dataset[[#This Row],[Variable_Cost_GBP]]</f>
        <v>9798.0417350985972</v>
      </c>
    </row>
    <row r="359" spans="1:16" x14ac:dyDescent="0.4">
      <c r="A359" t="s">
        <v>367</v>
      </c>
      <c r="B359" t="s">
        <v>572</v>
      </c>
      <c r="C359" s="1">
        <v>45604</v>
      </c>
      <c r="D359" s="1">
        <v>45621</v>
      </c>
      <c r="E359" s="1">
        <v>45628</v>
      </c>
      <c r="F359" s="1">
        <v>45628</v>
      </c>
      <c r="G359" s="13">
        <f>November_2024_Transportation_Dataset[[#This Row],[Delivery_Date]]-November_2024_Transportation_Dataset[[#This Row],[Dispatch_Date]]</f>
        <v>7</v>
      </c>
      <c r="H359" t="s">
        <v>521</v>
      </c>
      <c r="I359" t="s">
        <v>545</v>
      </c>
      <c r="J359" s="9">
        <v>761</v>
      </c>
      <c r="K359" s="9">
        <f>VLOOKUP(_xlfn.CONCAT(November_2024_Transportation_Dataset[[#This Row],[Origin]],November_2024_Transportation_Dataset[[#This Row],[Destination]]),Distances!A:J,10,FALSE)</f>
        <v>12903.346211661379</v>
      </c>
      <c r="L359" t="str">
        <f>IF(November_2024_Transportation_Dataset[[#This Row],[Delivery_Date]]-November_2024_Transportation_Dataset[[#This Row],[Expected_Delivery_Date]]&gt;0,"Delayed", "On-Time")</f>
        <v>On-Time</v>
      </c>
      <c r="M359" t="str">
        <f>IF(November_2024_Transportation_Dataset[[#This Row],[Transportation_Days]]&gt;3,"Ocean","Air")</f>
        <v>Ocean</v>
      </c>
      <c r="N359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35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59" s="9">
        <f>November_2024_Transportation_Dataset[[#This Row],[Fixed_Cost_GBP]]+November_2024_Transportation_Dataset[[#This Row],[Variable_Cost_GBP]]</f>
        <v>4554.2211740814828</v>
      </c>
    </row>
    <row r="360" spans="1:16" x14ac:dyDescent="0.4">
      <c r="A360" t="s">
        <v>368</v>
      </c>
      <c r="B360" t="s">
        <v>574</v>
      </c>
      <c r="C360" s="1">
        <v>45606</v>
      </c>
      <c r="D360" s="1">
        <v>45622</v>
      </c>
      <c r="E360" s="1">
        <v>45628</v>
      </c>
      <c r="F360" s="1">
        <v>45628</v>
      </c>
      <c r="G360" s="13">
        <f>November_2024_Transportation_Dataset[[#This Row],[Delivery_Date]]-November_2024_Transportation_Dataset[[#This Row],[Dispatch_Date]]</f>
        <v>6</v>
      </c>
      <c r="H360" t="s">
        <v>525</v>
      </c>
      <c r="I360" t="s">
        <v>545</v>
      </c>
      <c r="J360" s="9">
        <v>246</v>
      </c>
      <c r="K360" s="9">
        <f>VLOOKUP(_xlfn.CONCAT(November_2024_Transportation_Dataset[[#This Row],[Origin]],November_2024_Transportation_Dataset[[#This Row],[Destination]]),Distances!A:J,10,FALSE)</f>
        <v>12965.65564679813</v>
      </c>
      <c r="L360" t="str">
        <f>IF(November_2024_Transportation_Dataset[[#This Row],[Delivery_Date]]-November_2024_Transportation_Dataset[[#This Row],[Expected_Delivery_Date]]&gt;0,"Delayed", "On-Time")</f>
        <v>On-Time</v>
      </c>
      <c r="M360" t="str">
        <f>IF(November_2024_Transportation_Dataset[[#This Row],[Transportation_Days]]&gt;=6,"Ocean","Air")</f>
        <v>Ocean</v>
      </c>
      <c r="N360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360" s="9">
        <f>November_2024_Transportation_Dataset[[#This Row],[Weight_kg]]*_xlfn.NUMBERVALUE(VLOOKUP(November_2024_Transportation_Dataset[[#This Row],[Transportation_Mode]],'Transportation cost'!A:C,3,FALSE),".")</f>
        <v>12.3</v>
      </c>
      <c r="P360" s="9">
        <f>November_2024_Transportation_Dataset[[#This Row],[Fixed_Cost_GBP]]+November_2024_Transportation_Dataset[[#This Row],[Variable_Cost_GBP]]</f>
        <v>4550.2794763793454</v>
      </c>
    </row>
    <row r="361" spans="1:16" x14ac:dyDescent="0.4">
      <c r="A361" t="s">
        <v>369</v>
      </c>
      <c r="B361" t="s">
        <v>575</v>
      </c>
      <c r="C361" s="1">
        <v>45608</v>
      </c>
      <c r="D361" s="1">
        <v>45622</v>
      </c>
      <c r="E361" s="1">
        <v>45628</v>
      </c>
      <c r="F361" s="1">
        <v>45628</v>
      </c>
      <c r="G361" s="13">
        <f>November_2024_Transportation_Dataset[[#This Row],[Delivery_Date]]-November_2024_Transportation_Dataset[[#This Row],[Dispatch_Date]]</f>
        <v>6</v>
      </c>
      <c r="H361" t="s">
        <v>533</v>
      </c>
      <c r="I361" t="s">
        <v>545</v>
      </c>
      <c r="J361" s="9">
        <v>1201</v>
      </c>
      <c r="K361" s="9">
        <f>VLOOKUP(_xlfn.CONCAT(November_2024_Transportation_Dataset[[#This Row],[Origin]],November_2024_Transportation_Dataset[[#This Row],[Destination]]),Distances!A:J,10,FALSE)</f>
        <v>6899.7528713841984</v>
      </c>
      <c r="L361" t="str">
        <f>IF(November_2024_Transportation_Dataset[[#This Row],[Delivery_Date]]-November_2024_Transportation_Dataset[[#This Row],[Expected_Delivery_Date]]&gt;0,"Delayed", "On-Time")</f>
        <v>On-Time</v>
      </c>
      <c r="M361" t="str">
        <f>IF(November_2024_Transportation_Dataset[[#This Row],[Transportation_Days]]&gt;10,"Ocean", "Air")</f>
        <v>Air</v>
      </c>
      <c r="N361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361" s="9">
        <f>November_2024_Transportation_Dataset[[#This Row],[Weight_kg]]*_xlfn.NUMBERVALUE(VLOOKUP(November_2024_Transportation_Dataset[[#This Row],[Transportation_Mode]],'Transportation cost'!A:C,3,FALSE),".")</f>
        <v>360.3</v>
      </c>
      <c r="P361" s="9">
        <f>November_2024_Transportation_Dataset[[#This Row],[Fixed_Cost_GBP]]+November_2024_Transportation_Dataset[[#This Row],[Variable_Cost_GBP]]</f>
        <v>5535.1146535381495</v>
      </c>
    </row>
    <row r="362" spans="1:16" x14ac:dyDescent="0.4">
      <c r="A362" t="s">
        <v>370</v>
      </c>
      <c r="B362" t="s">
        <v>575</v>
      </c>
      <c r="C362" s="1">
        <v>45616</v>
      </c>
      <c r="D362" s="1">
        <v>45622</v>
      </c>
      <c r="E362" s="1">
        <v>45622</v>
      </c>
      <c r="F362" s="1">
        <v>45622</v>
      </c>
      <c r="G362" s="13">
        <f>November_2024_Transportation_Dataset[[#This Row],[Delivery_Date]]-November_2024_Transportation_Dataset[[#This Row],[Dispatch_Date]]</f>
        <v>0</v>
      </c>
      <c r="H362" t="s">
        <v>533</v>
      </c>
      <c r="I362" t="s">
        <v>541</v>
      </c>
      <c r="J362" s="9">
        <v>1201</v>
      </c>
      <c r="K362" s="9">
        <f>VLOOKUP(_xlfn.CONCAT(November_2024_Transportation_Dataset[[#This Row],[Origin]],November_2024_Transportation_Dataset[[#This Row],[Destination]]),Distances!A:J,10,FALSE)</f>
        <v>1038.2726851818879</v>
      </c>
      <c r="L362" t="str">
        <f>IF(November_2024_Transportation_Dataset[[#This Row],[Delivery_Date]]-November_2024_Transportation_Dataset[[#This Row],[Expected_Delivery_Date]]&gt;0,"Delayed", "On-Time")</f>
        <v>On-Time</v>
      </c>
      <c r="M362" t="str">
        <f>IF(November_2024_Transportation_Dataset[[#This Row],[Transportation_Days]]&gt;5,"Road","Air")</f>
        <v>Air</v>
      </c>
      <c r="N362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362" s="9">
        <f>November_2024_Transportation_Dataset[[#This Row],[Weight_kg]]*_xlfn.NUMBERVALUE(VLOOKUP(November_2024_Transportation_Dataset[[#This Row],[Transportation_Mode]],'Transportation cost'!A:C,3,FALSE),".")</f>
        <v>360.3</v>
      </c>
      <c r="P362" s="9">
        <f>November_2024_Transportation_Dataset[[#This Row],[Fixed_Cost_GBP]]+November_2024_Transportation_Dataset[[#This Row],[Variable_Cost_GBP]]</f>
        <v>1139.0045138864159</v>
      </c>
    </row>
    <row r="363" spans="1:16" x14ac:dyDescent="0.4">
      <c r="A363" t="s">
        <v>371</v>
      </c>
      <c r="B363" t="s">
        <v>573</v>
      </c>
      <c r="C363" s="1">
        <v>45621</v>
      </c>
      <c r="D363" s="1">
        <v>45622</v>
      </c>
      <c r="E363" s="1">
        <v>45622</v>
      </c>
      <c r="F363" s="1">
        <v>45622</v>
      </c>
      <c r="G363" s="13">
        <f>November_2024_Transportation_Dataset[[#This Row],[Delivery_Date]]-November_2024_Transportation_Dataset[[#This Row],[Dispatch_Date]]</f>
        <v>0</v>
      </c>
      <c r="H363" t="s">
        <v>529</v>
      </c>
      <c r="I363" t="s">
        <v>541</v>
      </c>
      <c r="J363" s="9">
        <v>1429</v>
      </c>
      <c r="K363" s="9">
        <f>VLOOKUP(_xlfn.CONCAT(November_2024_Transportation_Dataset[[#This Row],[Origin]],November_2024_Transportation_Dataset[[#This Row],[Destination]]),Distances!A:J,10,FALSE)</f>
        <v>953.41422508391327</v>
      </c>
      <c r="L363" t="str">
        <f>IF(November_2024_Transportation_Dataset[[#This Row],[Delivery_Date]]-November_2024_Transportation_Dataset[[#This Row],[Expected_Delivery_Date]]&gt;0,"Delayed", "On-Time")</f>
        <v>On-Time</v>
      </c>
      <c r="M363" t="str">
        <f>IF(November_2024_Transportation_Dataset[[#This Row],[Transportation_Days]]&gt;5,"Road","Air")</f>
        <v>Air</v>
      </c>
      <c r="N363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363" s="9">
        <f>November_2024_Transportation_Dataset[[#This Row],[Weight_kg]]*_xlfn.NUMBERVALUE(VLOOKUP(November_2024_Transportation_Dataset[[#This Row],[Transportation_Mode]],'Transportation cost'!A:C,3,FALSE),".")</f>
        <v>428.7</v>
      </c>
      <c r="P363" s="9">
        <f>November_2024_Transportation_Dataset[[#This Row],[Fixed_Cost_GBP]]+November_2024_Transportation_Dataset[[#This Row],[Variable_Cost_GBP]]</f>
        <v>1143.7606688129349</v>
      </c>
    </row>
    <row r="364" spans="1:16" x14ac:dyDescent="0.4">
      <c r="A364" t="s">
        <v>372</v>
      </c>
      <c r="B364" t="s">
        <v>572</v>
      </c>
      <c r="C364" s="1">
        <v>45621</v>
      </c>
      <c r="D364" s="1">
        <v>45622</v>
      </c>
      <c r="E364" s="1">
        <v>45628</v>
      </c>
      <c r="F364" s="1">
        <v>45628</v>
      </c>
      <c r="G364" s="13">
        <f>November_2024_Transportation_Dataset[[#This Row],[Delivery_Date]]-November_2024_Transportation_Dataset[[#This Row],[Dispatch_Date]]</f>
        <v>6</v>
      </c>
      <c r="H364" t="s">
        <v>521</v>
      </c>
      <c r="I364" t="s">
        <v>541</v>
      </c>
      <c r="J364" s="9">
        <v>761</v>
      </c>
      <c r="K364" s="9">
        <f>VLOOKUP(_xlfn.CONCAT(November_2024_Transportation_Dataset[[#This Row],[Origin]],November_2024_Transportation_Dataset[[#This Row],[Destination]]),Distances!A:J,10,FALSE)</f>
        <v>7958.3164062654878</v>
      </c>
      <c r="L364" t="str">
        <f>IF(November_2024_Transportation_Dataset[[#This Row],[Delivery_Date]]-November_2024_Transportation_Dataset[[#This Row],[Expected_Delivery_Date]]&gt;0,"Delayed", "On-Time")</f>
        <v>On-Time</v>
      </c>
      <c r="M364" t="str">
        <f>IF(November_2024_Transportation_Dataset[[#This Row],[Transportation_Days]]&gt;3,"Ocean","Air")</f>
        <v>Ocean</v>
      </c>
      <c r="N364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364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64" s="9">
        <f>November_2024_Transportation_Dataset[[#This Row],[Fixed_Cost_GBP]]+November_2024_Transportation_Dataset[[#This Row],[Variable_Cost_GBP]]</f>
        <v>2823.4607421929209</v>
      </c>
    </row>
    <row r="365" spans="1:16" x14ac:dyDescent="0.4">
      <c r="A365" t="s">
        <v>373</v>
      </c>
      <c r="B365" t="s">
        <v>572</v>
      </c>
      <c r="C365" s="1">
        <v>45611</v>
      </c>
      <c r="D365" s="1">
        <v>45612</v>
      </c>
      <c r="E365" s="1">
        <v>45622</v>
      </c>
      <c r="F365" s="1">
        <v>45622</v>
      </c>
      <c r="G365" s="13">
        <f>November_2024_Transportation_Dataset[[#This Row],[Delivery_Date]]-November_2024_Transportation_Dataset[[#This Row],[Dispatch_Date]]</f>
        <v>10</v>
      </c>
      <c r="H365" t="s">
        <v>521</v>
      </c>
      <c r="I365" t="s">
        <v>545</v>
      </c>
      <c r="J365" s="9">
        <v>761</v>
      </c>
      <c r="K365" s="9">
        <f>VLOOKUP(_xlfn.CONCAT(November_2024_Transportation_Dataset[[#This Row],[Origin]],November_2024_Transportation_Dataset[[#This Row],[Destination]]),Distances!A:J,10,FALSE)</f>
        <v>12903.346211661379</v>
      </c>
      <c r="L365" t="str">
        <f>IF(November_2024_Transportation_Dataset[[#This Row],[Delivery_Date]]-November_2024_Transportation_Dataset[[#This Row],[Expected_Delivery_Date]]&gt;0,"Delayed", "On-Time")</f>
        <v>On-Time</v>
      </c>
      <c r="M365" t="str">
        <f>IF(November_2024_Transportation_Dataset[[#This Row],[Transportation_Days]]&gt;3,"Ocean","Air")</f>
        <v>Ocean</v>
      </c>
      <c r="N365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365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65" s="9">
        <f>November_2024_Transportation_Dataset[[#This Row],[Fixed_Cost_GBP]]+November_2024_Transportation_Dataset[[#This Row],[Variable_Cost_GBP]]</f>
        <v>4554.2211740814828</v>
      </c>
    </row>
    <row r="366" spans="1:16" x14ac:dyDescent="0.4">
      <c r="A366" t="s">
        <v>374</v>
      </c>
      <c r="B366" t="s">
        <v>574</v>
      </c>
      <c r="C366" s="1">
        <v>45622</v>
      </c>
      <c r="D366" s="1">
        <v>45622</v>
      </c>
      <c r="E366" s="1">
        <v>45628</v>
      </c>
      <c r="F366" s="1">
        <v>45628</v>
      </c>
      <c r="G366" s="13">
        <f>November_2024_Transportation_Dataset[[#This Row],[Delivery_Date]]-November_2024_Transportation_Dataset[[#This Row],[Dispatch_Date]]</f>
        <v>6</v>
      </c>
      <c r="H366" t="s">
        <v>525</v>
      </c>
      <c r="I366" t="s">
        <v>537</v>
      </c>
      <c r="J366" s="9">
        <v>246</v>
      </c>
      <c r="K366" s="9">
        <f>VLOOKUP(_xlfn.CONCAT(November_2024_Transportation_Dataset[[#This Row],[Origin]],November_2024_Transportation_Dataset[[#This Row],[Destination]]),Distances!A:J,10,FALSE)</f>
        <v>6331.2201516655377</v>
      </c>
      <c r="L366" t="str">
        <f>IF(November_2024_Transportation_Dataset[[#This Row],[Delivery_Date]]-November_2024_Transportation_Dataset[[#This Row],[Expected_Delivery_Date]]&gt;0,"Delayed", "On-Time")</f>
        <v>On-Time</v>
      </c>
      <c r="M366" t="str">
        <f>IF(November_2024_Transportation_Dataset[[#This Row],[Transportation_Days]]&gt;=6,"Ocean","Air")</f>
        <v>Ocean</v>
      </c>
      <c r="N366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366" s="9">
        <f>November_2024_Transportation_Dataset[[#This Row],[Weight_kg]]*_xlfn.NUMBERVALUE(VLOOKUP(November_2024_Transportation_Dataset[[#This Row],[Transportation_Mode]],'Transportation cost'!A:C,3,FALSE),".")</f>
        <v>12.3</v>
      </c>
      <c r="P366" s="9">
        <f>November_2024_Transportation_Dataset[[#This Row],[Fixed_Cost_GBP]]+November_2024_Transportation_Dataset[[#This Row],[Variable_Cost_GBP]]</f>
        <v>2228.2270530829383</v>
      </c>
    </row>
    <row r="367" spans="1:16" x14ac:dyDescent="0.4">
      <c r="A367" t="s">
        <v>375</v>
      </c>
      <c r="B367" t="s">
        <v>572</v>
      </c>
      <c r="C367" s="1">
        <v>45622</v>
      </c>
      <c r="D367" s="1">
        <v>45622</v>
      </c>
      <c r="E367" s="1">
        <v>45622</v>
      </c>
      <c r="F367" s="1">
        <v>45622</v>
      </c>
      <c r="G367" s="13">
        <f>November_2024_Transportation_Dataset[[#This Row],[Delivery_Date]]-November_2024_Transportation_Dataset[[#This Row],[Dispatch_Date]]</f>
        <v>0</v>
      </c>
      <c r="H367" t="s">
        <v>521</v>
      </c>
      <c r="I367" t="s">
        <v>537</v>
      </c>
      <c r="J367" s="9">
        <v>761</v>
      </c>
      <c r="K367" s="9">
        <f>VLOOKUP(_xlfn.CONCAT(November_2024_Transportation_Dataset[[#This Row],[Origin]],November_2024_Transportation_Dataset[[#This Row],[Destination]]),Distances!A:J,10,FALSE)</f>
        <v>8602.6506787577528</v>
      </c>
      <c r="L367" t="str">
        <f>IF(November_2024_Transportation_Dataset[[#This Row],[Delivery_Date]]-November_2024_Transportation_Dataset[[#This Row],[Expected_Delivery_Date]]&gt;0,"Delayed", "On-Time")</f>
        <v>On-Time</v>
      </c>
      <c r="M367" t="str">
        <f>IF(November_2024_Transportation_Dataset[[#This Row],[Transportation_Days]]&gt;5,"Ocean","Air")</f>
        <v>Air</v>
      </c>
      <c r="N367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367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67" s="9">
        <f>November_2024_Transportation_Dataset[[#This Row],[Fixed_Cost_GBP]]+November_2024_Transportation_Dataset[[#This Row],[Variable_Cost_GBP]]</f>
        <v>6680.2880090683148</v>
      </c>
    </row>
    <row r="368" spans="1:16" x14ac:dyDescent="0.4">
      <c r="A368" t="s">
        <v>376</v>
      </c>
      <c r="B368" t="s">
        <v>573</v>
      </c>
      <c r="C368" s="1">
        <v>45622</v>
      </c>
      <c r="D368" s="1">
        <v>45622</v>
      </c>
      <c r="E368" s="1">
        <v>45622</v>
      </c>
      <c r="F368" s="1">
        <v>45622</v>
      </c>
      <c r="G368" s="13">
        <f>November_2024_Transportation_Dataset[[#This Row],[Delivery_Date]]-November_2024_Transportation_Dataset[[#This Row],[Dispatch_Date]]</f>
        <v>0</v>
      </c>
      <c r="H368" t="s">
        <v>529</v>
      </c>
      <c r="I368" t="s">
        <v>537</v>
      </c>
      <c r="J368" s="9">
        <v>1429</v>
      </c>
      <c r="K368" s="9">
        <f>VLOOKUP(_xlfn.CONCAT(November_2024_Transportation_Dataset[[#This Row],[Origin]],November_2024_Transportation_Dataset[[#This Row],[Destination]]),Distances!A:J,10,FALSE)</f>
        <v>348.53162391920529</v>
      </c>
      <c r="L368" t="str">
        <f>IF(November_2024_Transportation_Dataset[[#This Row],[Delivery_Date]]-November_2024_Transportation_Dataset[[#This Row],[Expected_Delivery_Date]]&gt;0,"Delayed", "On-Time")</f>
        <v>On-Time</v>
      </c>
      <c r="M368" t="str">
        <f>IF(November_2024_Transportation_Dataset[[#This Row],[Transportation_Days]]&gt;5,"Road","Air")</f>
        <v>Air</v>
      </c>
      <c r="N368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368" s="9">
        <f>November_2024_Transportation_Dataset[[#This Row],[Weight_kg]]*_xlfn.NUMBERVALUE(VLOOKUP(November_2024_Transportation_Dataset[[#This Row],[Transportation_Mode]],'Transportation cost'!A:C,3,FALSE),".")</f>
        <v>428.7</v>
      </c>
      <c r="P368" s="9">
        <f>November_2024_Transportation_Dataset[[#This Row],[Fixed_Cost_GBP]]+November_2024_Transportation_Dataset[[#This Row],[Variable_Cost_GBP]]</f>
        <v>690.09871793940397</v>
      </c>
    </row>
    <row r="369" spans="1:16" x14ac:dyDescent="0.4">
      <c r="A369" t="s">
        <v>377</v>
      </c>
      <c r="B369" t="s">
        <v>574</v>
      </c>
      <c r="C369" s="1">
        <v>45622</v>
      </c>
      <c r="D369" s="1">
        <v>45622</v>
      </c>
      <c r="E369" s="1">
        <v>45628</v>
      </c>
      <c r="F369" s="1">
        <v>45628</v>
      </c>
      <c r="G369" s="13">
        <f>November_2024_Transportation_Dataset[[#This Row],[Delivery_Date]]-November_2024_Transportation_Dataset[[#This Row],[Dispatch_Date]]</f>
        <v>6</v>
      </c>
      <c r="H369" t="s">
        <v>525</v>
      </c>
      <c r="I369" t="s">
        <v>545</v>
      </c>
      <c r="J369" s="9">
        <v>246</v>
      </c>
      <c r="K369" s="9">
        <f>VLOOKUP(_xlfn.CONCAT(November_2024_Transportation_Dataset[[#This Row],[Origin]],November_2024_Transportation_Dataset[[#This Row],[Destination]]),Distances!A:J,10,FALSE)</f>
        <v>12965.65564679813</v>
      </c>
      <c r="L369" t="str">
        <f>IF(November_2024_Transportation_Dataset[[#This Row],[Delivery_Date]]-November_2024_Transportation_Dataset[[#This Row],[Expected_Delivery_Date]]&gt;0,"Delayed", "On-Time")</f>
        <v>On-Time</v>
      </c>
      <c r="M369" t="str">
        <f>IF(November_2024_Transportation_Dataset[[#This Row],[Transportation_Days]]&gt;=6,"Ocean","Air")</f>
        <v>Ocean</v>
      </c>
      <c r="N369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369" s="9">
        <f>November_2024_Transportation_Dataset[[#This Row],[Weight_kg]]*_xlfn.NUMBERVALUE(VLOOKUP(November_2024_Transportation_Dataset[[#This Row],[Transportation_Mode]],'Transportation cost'!A:C,3,FALSE),".")</f>
        <v>12.3</v>
      </c>
      <c r="P369" s="9">
        <f>November_2024_Transportation_Dataset[[#This Row],[Fixed_Cost_GBP]]+November_2024_Transportation_Dataset[[#This Row],[Variable_Cost_GBP]]</f>
        <v>4550.2794763793454</v>
      </c>
    </row>
    <row r="370" spans="1:16" x14ac:dyDescent="0.4">
      <c r="A370" t="s">
        <v>378</v>
      </c>
      <c r="B370" t="s">
        <v>572</v>
      </c>
      <c r="C370" s="1">
        <v>45612</v>
      </c>
      <c r="D370" s="1">
        <v>45614</v>
      </c>
      <c r="E370" s="1">
        <v>45622</v>
      </c>
      <c r="F370" s="1">
        <v>45622</v>
      </c>
      <c r="G370" s="13">
        <f>November_2024_Transportation_Dataset[[#This Row],[Delivery_Date]]-November_2024_Transportation_Dataset[[#This Row],[Dispatch_Date]]</f>
        <v>8</v>
      </c>
      <c r="H370" t="s">
        <v>521</v>
      </c>
      <c r="I370" t="s">
        <v>545</v>
      </c>
      <c r="J370" s="9">
        <v>761</v>
      </c>
      <c r="K370" s="9">
        <f>VLOOKUP(_xlfn.CONCAT(November_2024_Transportation_Dataset[[#This Row],[Origin]],November_2024_Transportation_Dataset[[#This Row],[Destination]]),Distances!A:J,10,FALSE)</f>
        <v>12903.346211661379</v>
      </c>
      <c r="L370" t="str">
        <f>IF(November_2024_Transportation_Dataset[[#This Row],[Delivery_Date]]-November_2024_Transportation_Dataset[[#This Row],[Expected_Delivery_Date]]&gt;0,"Delayed", "On-Time")</f>
        <v>On-Time</v>
      </c>
      <c r="M370" t="str">
        <f>IF(November_2024_Transportation_Dataset[[#This Row],[Transportation_Days]]&gt;3,"Ocean","Air")</f>
        <v>Ocean</v>
      </c>
      <c r="N370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370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70" s="9">
        <f>November_2024_Transportation_Dataset[[#This Row],[Fixed_Cost_GBP]]+November_2024_Transportation_Dataset[[#This Row],[Variable_Cost_GBP]]</f>
        <v>4554.2211740814828</v>
      </c>
    </row>
    <row r="371" spans="1:16" x14ac:dyDescent="0.4">
      <c r="A371" t="s">
        <v>379</v>
      </c>
      <c r="B371" t="s">
        <v>573</v>
      </c>
      <c r="C371" s="1">
        <v>45622</v>
      </c>
      <c r="D371" s="1">
        <v>45622</v>
      </c>
      <c r="E371" s="1">
        <v>45625</v>
      </c>
      <c r="F371" s="1">
        <v>45625</v>
      </c>
      <c r="G371" s="13">
        <f>November_2024_Transportation_Dataset[[#This Row],[Delivery_Date]]-November_2024_Transportation_Dataset[[#This Row],[Dispatch_Date]]</f>
        <v>3</v>
      </c>
      <c r="H371" t="s">
        <v>529</v>
      </c>
      <c r="I371" t="s">
        <v>537</v>
      </c>
      <c r="J371" s="9">
        <v>1429</v>
      </c>
      <c r="K371" s="9">
        <f>VLOOKUP(_xlfn.CONCAT(November_2024_Transportation_Dataset[[#This Row],[Origin]],November_2024_Transportation_Dataset[[#This Row],[Destination]]),Distances!A:J,10,FALSE)</f>
        <v>348.53162391920529</v>
      </c>
      <c r="L371" t="str">
        <f>IF(November_2024_Transportation_Dataset[[#This Row],[Delivery_Date]]-November_2024_Transportation_Dataset[[#This Row],[Expected_Delivery_Date]]&gt;0,"Delayed", "On-Time")</f>
        <v>On-Time</v>
      </c>
      <c r="M371" t="str">
        <f>IF(November_2024_Transportation_Dataset[[#This Row],[Transportation_Days]]&gt;5,"Road","Air")</f>
        <v>Air</v>
      </c>
      <c r="N371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371" s="9">
        <f>November_2024_Transportation_Dataset[[#This Row],[Weight_kg]]*_xlfn.NUMBERVALUE(VLOOKUP(November_2024_Transportation_Dataset[[#This Row],[Transportation_Mode]],'Transportation cost'!A:C,3,FALSE),".")</f>
        <v>428.7</v>
      </c>
      <c r="P371" s="9">
        <f>November_2024_Transportation_Dataset[[#This Row],[Fixed_Cost_GBP]]+November_2024_Transportation_Dataset[[#This Row],[Variable_Cost_GBP]]</f>
        <v>690.09871793940397</v>
      </c>
    </row>
    <row r="372" spans="1:16" x14ac:dyDescent="0.4">
      <c r="A372" t="s">
        <v>380</v>
      </c>
      <c r="B372" t="s">
        <v>572</v>
      </c>
      <c r="C372" s="1">
        <v>45622</v>
      </c>
      <c r="D372" s="1">
        <v>45622</v>
      </c>
      <c r="E372" s="1">
        <v>45622</v>
      </c>
      <c r="F372" s="1">
        <v>45622</v>
      </c>
      <c r="G372" s="13">
        <f>November_2024_Transportation_Dataset[[#This Row],[Delivery_Date]]-November_2024_Transportation_Dataset[[#This Row],[Dispatch_Date]]</f>
        <v>0</v>
      </c>
      <c r="H372" t="s">
        <v>521</v>
      </c>
      <c r="I372" t="s">
        <v>537</v>
      </c>
      <c r="J372" s="9">
        <v>761</v>
      </c>
      <c r="K372" s="9">
        <f>VLOOKUP(_xlfn.CONCAT(November_2024_Transportation_Dataset[[#This Row],[Origin]],November_2024_Transportation_Dataset[[#This Row],[Destination]]),Distances!A:J,10,FALSE)</f>
        <v>8602.6506787577528</v>
      </c>
      <c r="L372" t="str">
        <f>IF(November_2024_Transportation_Dataset[[#This Row],[Delivery_Date]]-November_2024_Transportation_Dataset[[#This Row],[Expected_Delivery_Date]]&gt;0,"Delayed", "On-Time")</f>
        <v>On-Time</v>
      </c>
      <c r="M372" t="str">
        <f>IF(November_2024_Transportation_Dataset[[#This Row],[Transportation_Days]]&gt;5,"Ocean","Air")</f>
        <v>Air</v>
      </c>
      <c r="N372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372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72" s="9">
        <f>November_2024_Transportation_Dataset[[#This Row],[Fixed_Cost_GBP]]+November_2024_Transportation_Dataset[[#This Row],[Variable_Cost_GBP]]</f>
        <v>6680.2880090683148</v>
      </c>
    </row>
    <row r="373" spans="1:16" x14ac:dyDescent="0.4">
      <c r="A373" t="s">
        <v>381</v>
      </c>
      <c r="B373" t="s">
        <v>573</v>
      </c>
      <c r="C373" s="1">
        <v>45622</v>
      </c>
      <c r="D373" s="1">
        <v>45622</v>
      </c>
      <c r="E373" s="1">
        <v>45628</v>
      </c>
      <c r="F373" s="1">
        <v>45628</v>
      </c>
      <c r="G373" s="13">
        <f>November_2024_Transportation_Dataset[[#This Row],[Delivery_Date]]-November_2024_Transportation_Dataset[[#This Row],[Dispatch_Date]]</f>
        <v>6</v>
      </c>
      <c r="H373" t="s">
        <v>529</v>
      </c>
      <c r="I373" t="s">
        <v>537</v>
      </c>
      <c r="J373" s="9">
        <v>1429</v>
      </c>
      <c r="K373" s="9">
        <f>VLOOKUP(_xlfn.CONCAT(November_2024_Transportation_Dataset[[#This Row],[Origin]],November_2024_Transportation_Dataset[[#This Row],[Destination]]),Distances!A:J,10,FALSE)</f>
        <v>348.53162391920529</v>
      </c>
      <c r="L373" t="str">
        <f>IF(November_2024_Transportation_Dataset[[#This Row],[Delivery_Date]]-November_2024_Transportation_Dataset[[#This Row],[Expected_Delivery_Date]]&gt;0,"Delayed", "On-Time")</f>
        <v>On-Time</v>
      </c>
      <c r="M373" t="str">
        <f>IF(November_2024_Transportation_Dataset[[#This Row],[Transportation_Days]]&gt;5,"Road","Air")</f>
        <v>Road</v>
      </c>
      <c r="N373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373" s="9">
        <f>November_2024_Transportation_Dataset[[#This Row],[Weight_kg]]*_xlfn.NUMBERVALUE(VLOOKUP(November_2024_Transportation_Dataset[[#This Row],[Transportation_Mode]],'Transportation cost'!A:C,3,FALSE),".")</f>
        <v>142.9</v>
      </c>
      <c r="P373" s="9">
        <f>November_2024_Transportation_Dataset[[#This Row],[Fixed_Cost_GBP]]+November_2024_Transportation_Dataset[[#This Row],[Variable_Cost_GBP]]</f>
        <v>317.16581195960265</v>
      </c>
    </row>
    <row r="374" spans="1:16" x14ac:dyDescent="0.4">
      <c r="A374" t="s">
        <v>382</v>
      </c>
      <c r="B374" t="s">
        <v>574</v>
      </c>
      <c r="C374" s="1">
        <v>45622</v>
      </c>
      <c r="D374" s="1">
        <v>45622</v>
      </c>
      <c r="E374" s="1">
        <v>45628</v>
      </c>
      <c r="F374" s="1">
        <v>45628</v>
      </c>
      <c r="G374" s="13">
        <f>November_2024_Transportation_Dataset[[#This Row],[Delivery_Date]]-November_2024_Transportation_Dataset[[#This Row],[Dispatch_Date]]</f>
        <v>6</v>
      </c>
      <c r="H374" t="s">
        <v>525</v>
      </c>
      <c r="I374" t="s">
        <v>549</v>
      </c>
      <c r="J374" s="9">
        <v>246</v>
      </c>
      <c r="K374" s="9">
        <f>VLOOKUP(_xlfn.CONCAT(November_2024_Transportation_Dataset[[#This Row],[Origin]],November_2024_Transportation_Dataset[[#This Row],[Destination]]),Distances!A:J,10,FALSE)</f>
        <v>5039.1195711771497</v>
      </c>
      <c r="L374" t="str">
        <f>IF(November_2024_Transportation_Dataset[[#This Row],[Delivery_Date]]-November_2024_Transportation_Dataset[[#This Row],[Expected_Delivery_Date]]&gt;0,"Delayed", "On-Time")</f>
        <v>On-Time</v>
      </c>
      <c r="M374" t="str">
        <f>IF(November_2024_Transportation_Dataset[[#This Row],[Transportation_Days]]&gt;4,"Ocean","Air")</f>
        <v>Ocean</v>
      </c>
      <c r="N374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374" s="9">
        <f>November_2024_Transportation_Dataset[[#This Row],[Weight_kg]]*_xlfn.NUMBERVALUE(VLOOKUP(November_2024_Transportation_Dataset[[#This Row],[Transportation_Mode]],'Transportation cost'!A:C,3,FALSE),".")</f>
        <v>12.3</v>
      </c>
      <c r="P374" s="9">
        <f>November_2024_Transportation_Dataset[[#This Row],[Fixed_Cost_GBP]]+November_2024_Transportation_Dataset[[#This Row],[Variable_Cost_GBP]]</f>
        <v>1775.9918499120022</v>
      </c>
    </row>
    <row r="375" spans="1:16" x14ac:dyDescent="0.4">
      <c r="A375" t="s">
        <v>383</v>
      </c>
      <c r="B375" t="s">
        <v>573</v>
      </c>
      <c r="C375" s="1">
        <v>45622</v>
      </c>
      <c r="D375" s="1">
        <v>45622</v>
      </c>
      <c r="E375" s="1">
        <v>45622</v>
      </c>
      <c r="F375" s="1">
        <v>45622</v>
      </c>
      <c r="G375" s="13">
        <f>November_2024_Transportation_Dataset[[#This Row],[Delivery_Date]]-November_2024_Transportation_Dataset[[#This Row],[Dispatch_Date]]</f>
        <v>0</v>
      </c>
      <c r="H375" t="s">
        <v>529</v>
      </c>
      <c r="I375" t="s">
        <v>549</v>
      </c>
      <c r="J375" s="9">
        <v>1429</v>
      </c>
      <c r="K375" s="9">
        <f>VLOOKUP(_xlfn.CONCAT(November_2024_Transportation_Dataset[[#This Row],[Origin]],November_2024_Transportation_Dataset[[#This Row],[Destination]]),Distances!A:J,10,FALSE)</f>
        <v>9118.7982664997817</v>
      </c>
      <c r="L375" t="str">
        <f>IF(November_2024_Transportation_Dataset[[#This Row],[Delivery_Date]]-November_2024_Transportation_Dataset[[#This Row],[Expected_Delivery_Date]]&gt;0,"Delayed", "On-Time")</f>
        <v>On-Time</v>
      </c>
      <c r="M375" t="str">
        <f>IF(November_2024_Transportation_Dataset[[#This Row],[Transportation_Days]]&gt;5,"Ocean","Air")</f>
        <v>Air</v>
      </c>
      <c r="N375" s="9">
        <f>November_2024_Transportation_Dataset[[#This Row],[Distance_km]]*_xlfn.NUMBERVALUE(VLOOKUP(November_2024_Transportation_Dataset[[#This Row],[Transportation_Mode]],'Transportation cost'!A:B,2,FALSE),".")</f>
        <v>6839.0986998748358</v>
      </c>
      <c r="O375" s="9">
        <f>November_2024_Transportation_Dataset[[#This Row],[Weight_kg]]*_xlfn.NUMBERVALUE(VLOOKUP(November_2024_Transportation_Dataset[[#This Row],[Transportation_Mode]],'Transportation cost'!A:C,3,FALSE),".")</f>
        <v>428.7</v>
      </c>
      <c r="P375" s="9">
        <f>November_2024_Transportation_Dataset[[#This Row],[Fixed_Cost_GBP]]+November_2024_Transportation_Dataset[[#This Row],[Variable_Cost_GBP]]</f>
        <v>7267.7986998748356</v>
      </c>
    </row>
    <row r="376" spans="1:16" x14ac:dyDescent="0.4">
      <c r="A376" t="s">
        <v>384</v>
      </c>
      <c r="B376" t="s">
        <v>573</v>
      </c>
      <c r="C376" s="1">
        <v>45622</v>
      </c>
      <c r="D376" s="1">
        <v>45622</v>
      </c>
      <c r="E376" s="1">
        <v>45628</v>
      </c>
      <c r="F376" s="1">
        <v>45628</v>
      </c>
      <c r="G376" s="13">
        <f>November_2024_Transportation_Dataset[[#This Row],[Delivery_Date]]-November_2024_Transportation_Dataset[[#This Row],[Dispatch_Date]]</f>
        <v>6</v>
      </c>
      <c r="H376" t="s">
        <v>529</v>
      </c>
      <c r="I376" t="s">
        <v>541</v>
      </c>
      <c r="J376" s="9">
        <v>1429</v>
      </c>
      <c r="K376" s="9">
        <f>VLOOKUP(_xlfn.CONCAT(November_2024_Transportation_Dataset[[#This Row],[Origin]],November_2024_Transportation_Dataset[[#This Row],[Destination]]),Distances!A:J,10,FALSE)</f>
        <v>953.41422508391327</v>
      </c>
      <c r="L376" t="str">
        <f>IF(November_2024_Transportation_Dataset[[#This Row],[Delivery_Date]]-November_2024_Transportation_Dataset[[#This Row],[Expected_Delivery_Date]]&gt;0,"Delayed", "On-Time")</f>
        <v>On-Time</v>
      </c>
      <c r="M376" t="str">
        <f>IF(November_2024_Transportation_Dataset[[#This Row],[Transportation_Days]]&gt;5,"Road","Air")</f>
        <v>Road</v>
      </c>
      <c r="N376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376" s="9">
        <f>November_2024_Transportation_Dataset[[#This Row],[Weight_kg]]*_xlfn.NUMBERVALUE(VLOOKUP(November_2024_Transportation_Dataset[[#This Row],[Transportation_Mode]],'Transportation cost'!A:C,3,FALSE),".")</f>
        <v>142.9</v>
      </c>
      <c r="P376" s="9">
        <f>November_2024_Transportation_Dataset[[#This Row],[Fixed_Cost_GBP]]+November_2024_Transportation_Dataset[[#This Row],[Variable_Cost_GBP]]</f>
        <v>619.60711254195667</v>
      </c>
    </row>
    <row r="377" spans="1:16" x14ac:dyDescent="0.4">
      <c r="A377" t="s">
        <v>385</v>
      </c>
      <c r="B377" t="s">
        <v>575</v>
      </c>
      <c r="C377" s="1">
        <v>45622</v>
      </c>
      <c r="D377" s="1">
        <v>45622</v>
      </c>
      <c r="E377" s="1">
        <v>45622</v>
      </c>
      <c r="F377" s="1">
        <v>45622</v>
      </c>
      <c r="G377" s="13">
        <f>November_2024_Transportation_Dataset[[#This Row],[Delivery_Date]]-November_2024_Transportation_Dataset[[#This Row],[Dispatch_Date]]</f>
        <v>0</v>
      </c>
      <c r="H377" t="s">
        <v>533</v>
      </c>
      <c r="I377" t="s">
        <v>537</v>
      </c>
      <c r="J377" s="9">
        <v>1201</v>
      </c>
      <c r="K377" s="9">
        <f>VLOOKUP(_xlfn.CONCAT(November_2024_Transportation_Dataset[[#This Row],[Origin]],November_2024_Transportation_Dataset[[#This Row],[Destination]]),Distances!A:J,10,FALSE)</f>
        <v>1315.887531545199</v>
      </c>
      <c r="L377" t="str">
        <f>IF(November_2024_Transportation_Dataset[[#This Row],[Delivery_Date]]-November_2024_Transportation_Dataset[[#This Row],[Expected_Delivery_Date]]&gt;0,"Delayed", "On-Time")</f>
        <v>On-Time</v>
      </c>
      <c r="M377" t="str">
        <f>IF(November_2024_Transportation_Dataset[[#This Row],[Transportation_Days]]&gt;5,"Road","Air")</f>
        <v>Air</v>
      </c>
      <c r="N377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377" s="9">
        <f>November_2024_Transportation_Dataset[[#This Row],[Weight_kg]]*_xlfn.NUMBERVALUE(VLOOKUP(November_2024_Transportation_Dataset[[#This Row],[Transportation_Mode]],'Transportation cost'!A:C,3,FALSE),".")</f>
        <v>360.3</v>
      </c>
      <c r="P377" s="9">
        <f>November_2024_Transportation_Dataset[[#This Row],[Fixed_Cost_GBP]]+November_2024_Transportation_Dataset[[#This Row],[Variable_Cost_GBP]]</f>
        <v>1347.2156486588992</v>
      </c>
    </row>
    <row r="378" spans="1:16" x14ac:dyDescent="0.4">
      <c r="A378" t="s">
        <v>386</v>
      </c>
      <c r="B378" t="s">
        <v>575</v>
      </c>
      <c r="C378" s="1">
        <v>45600</v>
      </c>
      <c r="D378" s="1">
        <v>45623</v>
      </c>
      <c r="E378" s="1">
        <v>45629</v>
      </c>
      <c r="F378" s="1">
        <v>45629</v>
      </c>
      <c r="G378" s="13">
        <f>November_2024_Transportation_Dataset[[#This Row],[Delivery_Date]]-November_2024_Transportation_Dataset[[#This Row],[Dispatch_Date]]</f>
        <v>6</v>
      </c>
      <c r="H378" t="s">
        <v>533</v>
      </c>
      <c r="I378" t="s">
        <v>541</v>
      </c>
      <c r="J378" s="9">
        <v>1201</v>
      </c>
      <c r="K378" s="9">
        <f>VLOOKUP(_xlfn.CONCAT(November_2024_Transportation_Dataset[[#This Row],[Origin]],November_2024_Transportation_Dataset[[#This Row],[Destination]]),Distances!A:J,10,FALSE)</f>
        <v>1038.2726851818879</v>
      </c>
      <c r="L378" t="str">
        <f>IF(November_2024_Transportation_Dataset[[#This Row],[Delivery_Date]]-November_2024_Transportation_Dataset[[#This Row],[Expected_Delivery_Date]]&gt;0,"Delayed", "On-Time")</f>
        <v>On-Time</v>
      </c>
      <c r="M378" t="str">
        <f>IF(November_2024_Transportation_Dataset[[#This Row],[Transportation_Days]]&gt;5,"Road","Air")</f>
        <v>Road</v>
      </c>
      <c r="N378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378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378" s="9">
        <f>November_2024_Transportation_Dataset[[#This Row],[Fixed_Cost_GBP]]+November_2024_Transportation_Dataset[[#This Row],[Variable_Cost_GBP]]</f>
        <v>639.23634259094399</v>
      </c>
    </row>
    <row r="379" spans="1:16" x14ac:dyDescent="0.4">
      <c r="A379" t="s">
        <v>387</v>
      </c>
      <c r="B379" t="s">
        <v>573</v>
      </c>
      <c r="C379" s="1">
        <v>45602</v>
      </c>
      <c r="D379" s="1">
        <v>45623</v>
      </c>
      <c r="E379" s="1">
        <v>45623</v>
      </c>
      <c r="F379" s="1">
        <v>45623</v>
      </c>
      <c r="G379" s="13">
        <f>November_2024_Transportation_Dataset[[#This Row],[Delivery_Date]]-November_2024_Transportation_Dataset[[#This Row],[Dispatch_Date]]</f>
        <v>0</v>
      </c>
      <c r="H379" t="s">
        <v>529</v>
      </c>
      <c r="I379" t="s">
        <v>545</v>
      </c>
      <c r="J379" s="9">
        <v>1429</v>
      </c>
      <c r="K379" s="9">
        <f>VLOOKUP(_xlfn.CONCAT(November_2024_Transportation_Dataset[[#This Row],[Origin]],November_2024_Transportation_Dataset[[#This Row],[Destination]]),Distances!A:J,10,FALSE)</f>
        <v>7308.8717301846928</v>
      </c>
      <c r="L379" t="str">
        <f>IF(November_2024_Transportation_Dataset[[#This Row],[Delivery_Date]]-November_2024_Transportation_Dataset[[#This Row],[Expected_Delivery_Date]]&gt;0,"Delayed", "On-Time")</f>
        <v>On-Time</v>
      </c>
      <c r="M379" t="str">
        <f>IF(November_2024_Transportation_Dataset[[#This Row],[Transportation_Days]]&gt;5,"Ocean","Air")</f>
        <v>Air</v>
      </c>
      <c r="N379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379" s="9">
        <f>November_2024_Transportation_Dataset[[#This Row],[Weight_kg]]*_xlfn.NUMBERVALUE(VLOOKUP(November_2024_Transportation_Dataset[[#This Row],[Transportation_Mode]],'Transportation cost'!A:C,3,FALSE),".")</f>
        <v>428.7</v>
      </c>
      <c r="P379" s="9">
        <f>November_2024_Transportation_Dataset[[#This Row],[Fixed_Cost_GBP]]+November_2024_Transportation_Dataset[[#This Row],[Variable_Cost_GBP]]</f>
        <v>5910.3537976385196</v>
      </c>
    </row>
    <row r="380" spans="1:16" x14ac:dyDescent="0.4">
      <c r="A380" t="s">
        <v>388</v>
      </c>
      <c r="B380" t="s">
        <v>575</v>
      </c>
      <c r="C380" s="1">
        <v>45604</v>
      </c>
      <c r="D380" s="1">
        <v>45623</v>
      </c>
      <c r="E380" s="1">
        <v>45629</v>
      </c>
      <c r="F380" s="1">
        <v>45629</v>
      </c>
      <c r="G380" s="13">
        <f>November_2024_Transportation_Dataset[[#This Row],[Delivery_Date]]-November_2024_Transportation_Dataset[[#This Row],[Dispatch_Date]]</f>
        <v>6</v>
      </c>
      <c r="H380" t="s">
        <v>533</v>
      </c>
      <c r="I380" t="s">
        <v>549</v>
      </c>
      <c r="J380" s="9">
        <v>1201</v>
      </c>
      <c r="K380" s="9">
        <f>VLOOKUP(_xlfn.CONCAT(November_2024_Transportation_Dataset[[#This Row],[Origin]],November_2024_Transportation_Dataset[[#This Row],[Destination]]),Distances!A:J,10,FALSE)</f>
        <v>7781.5146826897226</v>
      </c>
      <c r="L380" t="str">
        <f>IF(November_2024_Transportation_Dataset[[#This Row],[Delivery_Date]]-November_2024_Transportation_Dataset[[#This Row],[Expected_Delivery_Date]]&gt;0,"Delayed", "On-Time")</f>
        <v>On-Time</v>
      </c>
      <c r="M380" t="str">
        <f>IF(November_2024_Transportation_Dataset[[#This Row],[Transportation_Days]]&gt;10,"Ocean", "Air")</f>
        <v>Air</v>
      </c>
      <c r="N380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380" s="9">
        <f>November_2024_Transportation_Dataset[[#This Row],[Weight_kg]]*_xlfn.NUMBERVALUE(VLOOKUP(November_2024_Transportation_Dataset[[#This Row],[Transportation_Mode]],'Transportation cost'!A:C,3,FALSE),".")</f>
        <v>360.3</v>
      </c>
      <c r="P380" s="9">
        <f>November_2024_Transportation_Dataset[[#This Row],[Fixed_Cost_GBP]]+November_2024_Transportation_Dataset[[#This Row],[Variable_Cost_GBP]]</f>
        <v>6196.4360120172923</v>
      </c>
    </row>
    <row r="381" spans="1:16" x14ac:dyDescent="0.4">
      <c r="A381" t="s">
        <v>389</v>
      </c>
      <c r="B381" t="s">
        <v>575</v>
      </c>
      <c r="C381" s="1">
        <v>45604</v>
      </c>
      <c r="D381" s="1">
        <v>45623</v>
      </c>
      <c r="E381" s="1">
        <v>45629</v>
      </c>
      <c r="F381" s="1">
        <v>45629</v>
      </c>
      <c r="G381" s="13">
        <f>November_2024_Transportation_Dataset[[#This Row],[Delivery_Date]]-November_2024_Transportation_Dataset[[#This Row],[Dispatch_Date]]</f>
        <v>6</v>
      </c>
      <c r="H381" t="s">
        <v>533</v>
      </c>
      <c r="I381" t="s">
        <v>545</v>
      </c>
      <c r="J381" s="9">
        <v>1201</v>
      </c>
      <c r="K381" s="9">
        <f>VLOOKUP(_xlfn.CONCAT(November_2024_Transportation_Dataset[[#This Row],[Origin]],November_2024_Transportation_Dataset[[#This Row],[Destination]]),Distances!A:J,10,FALSE)</f>
        <v>6899.7528713841984</v>
      </c>
      <c r="L381" t="str">
        <f>IF(November_2024_Transportation_Dataset[[#This Row],[Delivery_Date]]-November_2024_Transportation_Dataset[[#This Row],[Expected_Delivery_Date]]&gt;0,"Delayed", "On-Time")</f>
        <v>On-Time</v>
      </c>
      <c r="M381" t="str">
        <f>IF(November_2024_Transportation_Dataset[[#This Row],[Transportation_Days]]&gt;10,"Ocean", "Air")</f>
        <v>Air</v>
      </c>
      <c r="N381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381" s="9">
        <f>November_2024_Transportation_Dataset[[#This Row],[Weight_kg]]*_xlfn.NUMBERVALUE(VLOOKUP(November_2024_Transportation_Dataset[[#This Row],[Transportation_Mode]],'Transportation cost'!A:C,3,FALSE),".")</f>
        <v>360.3</v>
      </c>
      <c r="P381" s="9">
        <f>November_2024_Transportation_Dataset[[#This Row],[Fixed_Cost_GBP]]+November_2024_Transportation_Dataset[[#This Row],[Variable_Cost_GBP]]</f>
        <v>5535.1146535381495</v>
      </c>
    </row>
    <row r="382" spans="1:16" x14ac:dyDescent="0.4">
      <c r="A382" t="s">
        <v>390</v>
      </c>
      <c r="B382" t="s">
        <v>573</v>
      </c>
      <c r="C382" s="1">
        <v>45605</v>
      </c>
      <c r="D382" s="1">
        <v>45623</v>
      </c>
      <c r="E382" s="1">
        <v>45629</v>
      </c>
      <c r="F382" s="1">
        <v>45629</v>
      </c>
      <c r="G382" s="13">
        <f>November_2024_Transportation_Dataset[[#This Row],[Delivery_Date]]-November_2024_Transportation_Dataset[[#This Row],[Dispatch_Date]]</f>
        <v>6</v>
      </c>
      <c r="H382" t="s">
        <v>529</v>
      </c>
      <c r="I382" t="s">
        <v>537</v>
      </c>
      <c r="J382" s="9">
        <v>1429</v>
      </c>
      <c r="K382" s="9">
        <f>VLOOKUP(_xlfn.CONCAT(November_2024_Transportation_Dataset[[#This Row],[Origin]],November_2024_Transportation_Dataset[[#This Row],[Destination]]),Distances!A:J,10,FALSE)</f>
        <v>348.53162391920529</v>
      </c>
      <c r="L382" t="str">
        <f>IF(November_2024_Transportation_Dataset[[#This Row],[Delivery_Date]]-November_2024_Transportation_Dataset[[#This Row],[Expected_Delivery_Date]]&gt;0,"Delayed", "On-Time")</f>
        <v>On-Time</v>
      </c>
      <c r="M382" t="str">
        <f>IF(November_2024_Transportation_Dataset[[#This Row],[Transportation_Days]]&gt;5,"Road","Air")</f>
        <v>Road</v>
      </c>
      <c r="N382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382" s="9">
        <f>November_2024_Transportation_Dataset[[#This Row],[Weight_kg]]*_xlfn.NUMBERVALUE(VLOOKUP(November_2024_Transportation_Dataset[[#This Row],[Transportation_Mode]],'Transportation cost'!A:C,3,FALSE),".")</f>
        <v>142.9</v>
      </c>
      <c r="P382" s="9">
        <f>November_2024_Transportation_Dataset[[#This Row],[Fixed_Cost_GBP]]+November_2024_Transportation_Dataset[[#This Row],[Variable_Cost_GBP]]</f>
        <v>317.16581195960265</v>
      </c>
    </row>
    <row r="383" spans="1:16" x14ac:dyDescent="0.4">
      <c r="A383" t="s">
        <v>391</v>
      </c>
      <c r="B383" t="s">
        <v>572</v>
      </c>
      <c r="C383" s="1">
        <v>45606</v>
      </c>
      <c r="D383" s="1">
        <v>45622</v>
      </c>
      <c r="E383" s="1">
        <v>45623</v>
      </c>
      <c r="F383" s="1">
        <v>45623</v>
      </c>
      <c r="G383" s="13">
        <f>November_2024_Transportation_Dataset[[#This Row],[Delivery_Date]]-November_2024_Transportation_Dataset[[#This Row],[Dispatch_Date]]</f>
        <v>1</v>
      </c>
      <c r="H383" t="s">
        <v>521</v>
      </c>
      <c r="I383" t="s">
        <v>545</v>
      </c>
      <c r="J383" s="9">
        <v>761</v>
      </c>
      <c r="K383" s="9">
        <f>VLOOKUP(_xlfn.CONCAT(November_2024_Transportation_Dataset[[#This Row],[Origin]],November_2024_Transportation_Dataset[[#This Row],[Destination]]),Distances!A:J,10,FALSE)</f>
        <v>12903.346211661379</v>
      </c>
      <c r="L383" t="str">
        <f>IF(November_2024_Transportation_Dataset[[#This Row],[Delivery_Date]]-November_2024_Transportation_Dataset[[#This Row],[Expected_Delivery_Date]]&gt;0,"Delayed", "On-Time")</f>
        <v>On-Time</v>
      </c>
      <c r="M383" t="str">
        <f>IF(November_2024_Transportation_Dataset[[#This Row],[Transportation_Days]]&gt;3,"Ocean","Air")</f>
        <v>Air</v>
      </c>
      <c r="N383" s="9">
        <f>November_2024_Transportation_Dataset[[#This Row],[Distance_km]]*_xlfn.NUMBERVALUE(VLOOKUP(November_2024_Transportation_Dataset[[#This Row],[Transportation_Mode]],'Transportation cost'!A:B,2,FALSE),".")</f>
        <v>9677.5096587460339</v>
      </c>
      <c r="O383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83" s="9">
        <f>November_2024_Transportation_Dataset[[#This Row],[Fixed_Cost_GBP]]+November_2024_Transportation_Dataset[[#This Row],[Variable_Cost_GBP]]</f>
        <v>9905.8096587460332</v>
      </c>
    </row>
    <row r="384" spans="1:16" x14ac:dyDescent="0.4">
      <c r="A384" t="s">
        <v>392</v>
      </c>
      <c r="B384" t="s">
        <v>574</v>
      </c>
      <c r="C384" s="1">
        <v>45611</v>
      </c>
      <c r="D384" s="1">
        <v>45623</v>
      </c>
      <c r="E384" s="1">
        <v>45630</v>
      </c>
      <c r="F384" s="1">
        <v>45630</v>
      </c>
      <c r="G384" s="13">
        <f>November_2024_Transportation_Dataset[[#This Row],[Delivery_Date]]-November_2024_Transportation_Dataset[[#This Row],[Dispatch_Date]]</f>
        <v>7</v>
      </c>
      <c r="H384" t="s">
        <v>525</v>
      </c>
      <c r="I384" t="s">
        <v>545</v>
      </c>
      <c r="J384" s="9">
        <v>246</v>
      </c>
      <c r="K384" s="9">
        <f>VLOOKUP(_xlfn.CONCAT(November_2024_Transportation_Dataset[[#This Row],[Origin]],November_2024_Transportation_Dataset[[#This Row],[Destination]]),Distances!A:J,10,FALSE)</f>
        <v>12965.65564679813</v>
      </c>
      <c r="L384" t="str">
        <f>IF(November_2024_Transportation_Dataset[[#This Row],[Delivery_Date]]-November_2024_Transportation_Dataset[[#This Row],[Expected_Delivery_Date]]&gt;0,"Delayed", "On-Time")</f>
        <v>On-Time</v>
      </c>
      <c r="M384" t="str">
        <f>IF(November_2024_Transportation_Dataset[[#This Row],[Transportation_Days]]&gt;=6,"Ocean","Air")</f>
        <v>Ocean</v>
      </c>
      <c r="N384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384" s="9">
        <f>November_2024_Transportation_Dataset[[#This Row],[Weight_kg]]*_xlfn.NUMBERVALUE(VLOOKUP(November_2024_Transportation_Dataset[[#This Row],[Transportation_Mode]],'Transportation cost'!A:C,3,FALSE),".")</f>
        <v>12.3</v>
      </c>
      <c r="P384" s="9">
        <f>November_2024_Transportation_Dataset[[#This Row],[Fixed_Cost_GBP]]+November_2024_Transportation_Dataset[[#This Row],[Variable_Cost_GBP]]</f>
        <v>4550.2794763793454</v>
      </c>
    </row>
    <row r="385" spans="1:16" x14ac:dyDescent="0.4">
      <c r="A385" t="s">
        <v>393</v>
      </c>
      <c r="B385" t="s">
        <v>573</v>
      </c>
      <c r="C385" s="1">
        <v>45614</v>
      </c>
      <c r="D385" s="1">
        <v>45623</v>
      </c>
      <c r="E385" s="1">
        <v>45630</v>
      </c>
      <c r="F385" s="1">
        <v>45630</v>
      </c>
      <c r="G385" s="13">
        <f>November_2024_Transportation_Dataset[[#This Row],[Delivery_Date]]-November_2024_Transportation_Dataset[[#This Row],[Dispatch_Date]]</f>
        <v>7</v>
      </c>
      <c r="H385" t="s">
        <v>529</v>
      </c>
      <c r="I385" t="s">
        <v>537</v>
      </c>
      <c r="J385" s="9">
        <v>1429</v>
      </c>
      <c r="K385" s="9">
        <f>VLOOKUP(_xlfn.CONCAT(November_2024_Transportation_Dataset[[#This Row],[Origin]],November_2024_Transportation_Dataset[[#This Row],[Destination]]),Distances!A:J,10,FALSE)</f>
        <v>348.53162391920529</v>
      </c>
      <c r="L385" t="str">
        <f>IF(November_2024_Transportation_Dataset[[#This Row],[Delivery_Date]]-November_2024_Transportation_Dataset[[#This Row],[Expected_Delivery_Date]]&gt;0,"Delayed", "On-Time")</f>
        <v>On-Time</v>
      </c>
      <c r="M385" t="str">
        <f>IF(November_2024_Transportation_Dataset[[#This Row],[Transportation_Days]]&gt;5,"Road","Air")</f>
        <v>Road</v>
      </c>
      <c r="N385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385" s="9">
        <f>November_2024_Transportation_Dataset[[#This Row],[Weight_kg]]*_xlfn.NUMBERVALUE(VLOOKUP(November_2024_Transportation_Dataset[[#This Row],[Transportation_Mode]],'Transportation cost'!A:C,3,FALSE),".")</f>
        <v>142.9</v>
      </c>
      <c r="P385" s="9">
        <f>November_2024_Transportation_Dataset[[#This Row],[Fixed_Cost_GBP]]+November_2024_Transportation_Dataset[[#This Row],[Variable_Cost_GBP]]</f>
        <v>317.16581195960265</v>
      </c>
    </row>
    <row r="386" spans="1:16" x14ac:dyDescent="0.4">
      <c r="A386" t="s">
        <v>394</v>
      </c>
      <c r="B386" t="s">
        <v>572</v>
      </c>
      <c r="C386" s="1">
        <v>45619</v>
      </c>
      <c r="D386" s="1">
        <v>45623</v>
      </c>
      <c r="E386" s="1">
        <v>45623</v>
      </c>
      <c r="F386" s="1">
        <v>45623</v>
      </c>
      <c r="G386" s="13">
        <f>November_2024_Transportation_Dataset[[#This Row],[Delivery_Date]]-November_2024_Transportation_Dataset[[#This Row],[Dispatch_Date]]</f>
        <v>0</v>
      </c>
      <c r="H386" t="s">
        <v>521</v>
      </c>
      <c r="I386" t="s">
        <v>541</v>
      </c>
      <c r="J386" s="9">
        <v>761</v>
      </c>
      <c r="K386" s="9">
        <f>VLOOKUP(_xlfn.CONCAT(November_2024_Transportation_Dataset[[#This Row],[Origin]],November_2024_Transportation_Dataset[[#This Row],[Destination]]),Distances!A:J,10,FALSE)</f>
        <v>7958.3164062654878</v>
      </c>
      <c r="L386" t="str">
        <f>IF(November_2024_Transportation_Dataset[[#This Row],[Delivery_Date]]-November_2024_Transportation_Dataset[[#This Row],[Expected_Delivery_Date]]&gt;0,"Delayed", "On-Time")</f>
        <v>On-Time</v>
      </c>
      <c r="M386" t="str">
        <f>IF(November_2024_Transportation_Dataset[[#This Row],[Transportation_Days]]&gt;3,"Ocean","Air")</f>
        <v>Air</v>
      </c>
      <c r="N386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386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86" s="9">
        <f>November_2024_Transportation_Dataset[[#This Row],[Fixed_Cost_GBP]]+November_2024_Transportation_Dataset[[#This Row],[Variable_Cost_GBP]]</f>
        <v>6197.0373046991162</v>
      </c>
    </row>
    <row r="387" spans="1:16" x14ac:dyDescent="0.4">
      <c r="A387" t="s">
        <v>395</v>
      </c>
      <c r="B387" t="s">
        <v>572</v>
      </c>
      <c r="C387" s="1">
        <v>45619</v>
      </c>
      <c r="D387" s="1">
        <v>45622</v>
      </c>
      <c r="E387" s="1">
        <v>45629</v>
      </c>
      <c r="F387" s="1">
        <v>45629</v>
      </c>
      <c r="G387" s="13">
        <f>November_2024_Transportation_Dataset[[#This Row],[Delivery_Date]]-November_2024_Transportation_Dataset[[#This Row],[Dispatch_Date]]</f>
        <v>7</v>
      </c>
      <c r="H387" t="s">
        <v>521</v>
      </c>
      <c r="I387" t="s">
        <v>545</v>
      </c>
      <c r="J387" s="9">
        <v>761</v>
      </c>
      <c r="K387" s="9">
        <f>VLOOKUP(_xlfn.CONCAT(November_2024_Transportation_Dataset[[#This Row],[Origin]],November_2024_Transportation_Dataset[[#This Row],[Destination]]),Distances!A:J,10,FALSE)</f>
        <v>12903.346211661379</v>
      </c>
      <c r="L387" t="str">
        <f>IF(November_2024_Transportation_Dataset[[#This Row],[Delivery_Date]]-November_2024_Transportation_Dataset[[#This Row],[Expected_Delivery_Date]]&gt;0,"Delayed", "On-Time")</f>
        <v>On-Time</v>
      </c>
      <c r="M387" t="str">
        <f>IF(November_2024_Transportation_Dataset[[#This Row],[Transportation_Days]]&gt;3,"Ocean","Air")</f>
        <v>Ocean</v>
      </c>
      <c r="N387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38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87" s="9">
        <f>November_2024_Transportation_Dataset[[#This Row],[Fixed_Cost_GBP]]+November_2024_Transportation_Dataset[[#This Row],[Variable_Cost_GBP]]</f>
        <v>4554.2211740814828</v>
      </c>
    </row>
    <row r="388" spans="1:16" x14ac:dyDescent="0.4">
      <c r="A388" t="s">
        <v>396</v>
      </c>
      <c r="B388" t="s">
        <v>572</v>
      </c>
      <c r="C388" s="1">
        <v>45619</v>
      </c>
      <c r="D388" s="1">
        <v>45622</v>
      </c>
      <c r="E388" s="1">
        <v>45629</v>
      </c>
      <c r="F388" s="1">
        <v>45629</v>
      </c>
      <c r="G388" s="13">
        <f>November_2024_Transportation_Dataset[[#This Row],[Delivery_Date]]-November_2024_Transportation_Dataset[[#This Row],[Dispatch_Date]]</f>
        <v>7</v>
      </c>
      <c r="H388" t="s">
        <v>521</v>
      </c>
      <c r="I388" t="s">
        <v>545</v>
      </c>
      <c r="J388" s="9">
        <v>761</v>
      </c>
      <c r="K388" s="9">
        <f>VLOOKUP(_xlfn.CONCAT(November_2024_Transportation_Dataset[[#This Row],[Origin]],November_2024_Transportation_Dataset[[#This Row],[Destination]]),Distances!A:J,10,FALSE)</f>
        <v>12903.346211661379</v>
      </c>
      <c r="L388" t="str">
        <f>IF(November_2024_Transportation_Dataset[[#This Row],[Delivery_Date]]-November_2024_Transportation_Dataset[[#This Row],[Expected_Delivery_Date]]&gt;0,"Delayed", "On-Time")</f>
        <v>On-Time</v>
      </c>
      <c r="M388" t="str">
        <f>IF(November_2024_Transportation_Dataset[[#This Row],[Transportation_Days]]&gt;3,"Ocean","Air")</f>
        <v>Ocean</v>
      </c>
      <c r="N388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388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88" s="9">
        <f>November_2024_Transportation_Dataset[[#This Row],[Fixed_Cost_GBP]]+November_2024_Transportation_Dataset[[#This Row],[Variable_Cost_GBP]]</f>
        <v>4554.2211740814828</v>
      </c>
    </row>
    <row r="389" spans="1:16" x14ac:dyDescent="0.4">
      <c r="A389" t="s">
        <v>397</v>
      </c>
      <c r="B389" t="s">
        <v>575</v>
      </c>
      <c r="C389" s="1">
        <v>45619</v>
      </c>
      <c r="D389" s="1">
        <v>45623</v>
      </c>
      <c r="E389" s="1">
        <v>45629</v>
      </c>
      <c r="F389" s="1">
        <v>45629</v>
      </c>
      <c r="G389" s="13">
        <f>November_2024_Transportation_Dataset[[#This Row],[Delivery_Date]]-November_2024_Transportation_Dataset[[#This Row],[Dispatch_Date]]</f>
        <v>6</v>
      </c>
      <c r="H389" t="s">
        <v>533</v>
      </c>
      <c r="I389" t="s">
        <v>549</v>
      </c>
      <c r="J389" s="9">
        <v>1201</v>
      </c>
      <c r="K389" s="9">
        <f>VLOOKUP(_xlfn.CONCAT(November_2024_Transportation_Dataset[[#This Row],[Origin]],November_2024_Transportation_Dataset[[#This Row],[Destination]]),Distances!A:J,10,FALSE)</f>
        <v>7781.5146826897226</v>
      </c>
      <c r="L389" t="str">
        <f>IF(November_2024_Transportation_Dataset[[#This Row],[Delivery_Date]]-November_2024_Transportation_Dataset[[#This Row],[Expected_Delivery_Date]]&gt;0,"Delayed", "On-Time")</f>
        <v>On-Time</v>
      </c>
      <c r="M389" t="str">
        <f>IF(November_2024_Transportation_Dataset[[#This Row],[Transportation_Days]]&gt;10,"Ocean", "Air")</f>
        <v>Air</v>
      </c>
      <c r="N389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389" s="9">
        <f>November_2024_Transportation_Dataset[[#This Row],[Weight_kg]]*_xlfn.NUMBERVALUE(VLOOKUP(November_2024_Transportation_Dataset[[#This Row],[Transportation_Mode]],'Transportation cost'!A:C,3,FALSE),".")</f>
        <v>360.3</v>
      </c>
      <c r="P389" s="9">
        <f>November_2024_Transportation_Dataset[[#This Row],[Fixed_Cost_GBP]]+November_2024_Transportation_Dataset[[#This Row],[Variable_Cost_GBP]]</f>
        <v>6196.4360120172923</v>
      </c>
    </row>
    <row r="390" spans="1:16" x14ac:dyDescent="0.4">
      <c r="A390" t="s">
        <v>398</v>
      </c>
      <c r="B390" t="s">
        <v>572</v>
      </c>
      <c r="C390" s="1">
        <v>45621</v>
      </c>
      <c r="D390" s="1">
        <v>45623</v>
      </c>
      <c r="E390" s="1">
        <v>45629</v>
      </c>
      <c r="F390" s="1">
        <v>45629</v>
      </c>
      <c r="G390" s="13">
        <f>November_2024_Transportation_Dataset[[#This Row],[Delivery_Date]]-November_2024_Transportation_Dataset[[#This Row],[Dispatch_Date]]</f>
        <v>6</v>
      </c>
      <c r="H390" t="s">
        <v>521</v>
      </c>
      <c r="I390" t="s">
        <v>537</v>
      </c>
      <c r="J390" s="9">
        <v>761</v>
      </c>
      <c r="K390" s="9">
        <f>VLOOKUP(_xlfn.CONCAT(November_2024_Transportation_Dataset[[#This Row],[Origin]],November_2024_Transportation_Dataset[[#This Row],[Destination]]),Distances!A:J,10,FALSE)</f>
        <v>8602.6506787577528</v>
      </c>
      <c r="L390" t="str">
        <f>IF(November_2024_Transportation_Dataset[[#This Row],[Delivery_Date]]-November_2024_Transportation_Dataset[[#This Row],[Expected_Delivery_Date]]&gt;0,"Delayed", "On-Time")</f>
        <v>On-Time</v>
      </c>
      <c r="M390" t="str">
        <f>IF(November_2024_Transportation_Dataset[[#This Row],[Transportation_Days]]&gt;5,"Ocean","Air")</f>
        <v>Ocean</v>
      </c>
      <c r="N390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390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90" s="9">
        <f>November_2024_Transportation_Dataset[[#This Row],[Fixed_Cost_GBP]]+November_2024_Transportation_Dataset[[#This Row],[Variable_Cost_GBP]]</f>
        <v>3048.9777375652134</v>
      </c>
    </row>
    <row r="391" spans="1:16" x14ac:dyDescent="0.4">
      <c r="A391" t="s">
        <v>399</v>
      </c>
      <c r="B391" t="s">
        <v>573</v>
      </c>
      <c r="C391" s="1">
        <v>45623</v>
      </c>
      <c r="D391" s="1">
        <v>45623</v>
      </c>
      <c r="E391" s="1">
        <v>45623</v>
      </c>
      <c r="F391" s="1">
        <v>45623</v>
      </c>
      <c r="G391" s="13">
        <f>November_2024_Transportation_Dataset[[#This Row],[Delivery_Date]]-November_2024_Transportation_Dataset[[#This Row],[Dispatch_Date]]</f>
        <v>0</v>
      </c>
      <c r="H391" t="s">
        <v>529</v>
      </c>
      <c r="I391" t="s">
        <v>537</v>
      </c>
      <c r="J391" s="9">
        <v>1429</v>
      </c>
      <c r="K391" s="9">
        <f>VLOOKUP(_xlfn.CONCAT(November_2024_Transportation_Dataset[[#This Row],[Origin]],November_2024_Transportation_Dataset[[#This Row],[Destination]]),Distances!A:J,10,FALSE)</f>
        <v>348.53162391920529</v>
      </c>
      <c r="L391" t="str">
        <f>IF(November_2024_Transportation_Dataset[[#This Row],[Delivery_Date]]-November_2024_Transportation_Dataset[[#This Row],[Expected_Delivery_Date]]&gt;0,"Delayed", "On-Time")</f>
        <v>On-Time</v>
      </c>
      <c r="M391" t="str">
        <f>IF(November_2024_Transportation_Dataset[[#This Row],[Transportation_Days]]&gt;5,"Road","Air")</f>
        <v>Air</v>
      </c>
      <c r="N391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391" s="9">
        <f>November_2024_Transportation_Dataset[[#This Row],[Weight_kg]]*_xlfn.NUMBERVALUE(VLOOKUP(November_2024_Transportation_Dataset[[#This Row],[Transportation_Mode]],'Transportation cost'!A:C,3,FALSE),".")</f>
        <v>428.7</v>
      </c>
      <c r="P391" s="9">
        <f>November_2024_Transportation_Dataset[[#This Row],[Fixed_Cost_GBP]]+November_2024_Transportation_Dataset[[#This Row],[Variable_Cost_GBP]]</f>
        <v>690.09871793940397</v>
      </c>
    </row>
    <row r="392" spans="1:16" x14ac:dyDescent="0.4">
      <c r="A392" t="s">
        <v>400</v>
      </c>
      <c r="B392" t="s">
        <v>572</v>
      </c>
      <c r="C392" s="1">
        <v>45623</v>
      </c>
      <c r="D392" s="1">
        <v>45623</v>
      </c>
      <c r="E392" s="1">
        <v>45623</v>
      </c>
      <c r="F392" s="1">
        <v>45623</v>
      </c>
      <c r="G392" s="13">
        <f>November_2024_Transportation_Dataset[[#This Row],[Delivery_Date]]-November_2024_Transportation_Dataset[[#This Row],[Dispatch_Date]]</f>
        <v>0</v>
      </c>
      <c r="H392" t="s">
        <v>521</v>
      </c>
      <c r="I392" t="s">
        <v>541</v>
      </c>
      <c r="J392" s="9">
        <v>761</v>
      </c>
      <c r="K392" s="9">
        <f>VLOOKUP(_xlfn.CONCAT(November_2024_Transportation_Dataset[[#This Row],[Origin]],November_2024_Transportation_Dataset[[#This Row],[Destination]]),Distances!A:J,10,FALSE)</f>
        <v>7958.3164062654878</v>
      </c>
      <c r="L392" t="str">
        <f>IF(November_2024_Transportation_Dataset[[#This Row],[Delivery_Date]]-November_2024_Transportation_Dataset[[#This Row],[Expected_Delivery_Date]]&gt;0,"Delayed", "On-Time")</f>
        <v>On-Time</v>
      </c>
      <c r="M392" t="str">
        <f>IF(November_2024_Transportation_Dataset[[#This Row],[Transportation_Days]]&gt;3,"Ocean","Air")</f>
        <v>Air</v>
      </c>
      <c r="N392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392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392" s="9">
        <f>November_2024_Transportation_Dataset[[#This Row],[Fixed_Cost_GBP]]+November_2024_Transportation_Dataset[[#This Row],[Variable_Cost_GBP]]</f>
        <v>6197.0373046991162</v>
      </c>
    </row>
    <row r="393" spans="1:16" x14ac:dyDescent="0.4">
      <c r="A393" t="s">
        <v>401</v>
      </c>
      <c r="B393" t="s">
        <v>573</v>
      </c>
      <c r="C393" s="1">
        <v>45623</v>
      </c>
      <c r="D393" s="1">
        <v>45623</v>
      </c>
      <c r="E393" s="1">
        <v>45629</v>
      </c>
      <c r="F393" s="1">
        <v>45629</v>
      </c>
      <c r="G393" s="13">
        <f>November_2024_Transportation_Dataset[[#This Row],[Delivery_Date]]-November_2024_Transportation_Dataset[[#This Row],[Dispatch_Date]]</f>
        <v>6</v>
      </c>
      <c r="H393" t="s">
        <v>529</v>
      </c>
      <c r="I393" t="s">
        <v>541</v>
      </c>
      <c r="J393" s="9">
        <v>1429</v>
      </c>
      <c r="K393" s="9">
        <f>VLOOKUP(_xlfn.CONCAT(November_2024_Transportation_Dataset[[#This Row],[Origin]],November_2024_Transportation_Dataset[[#This Row],[Destination]]),Distances!A:J,10,FALSE)</f>
        <v>953.41422508391327</v>
      </c>
      <c r="L393" t="str">
        <f>IF(November_2024_Transportation_Dataset[[#This Row],[Delivery_Date]]-November_2024_Transportation_Dataset[[#This Row],[Expected_Delivery_Date]]&gt;0,"Delayed", "On-Time")</f>
        <v>On-Time</v>
      </c>
      <c r="M393" t="str">
        <f>IF(November_2024_Transportation_Dataset[[#This Row],[Transportation_Days]]&gt;5,"Road","Air")</f>
        <v>Road</v>
      </c>
      <c r="N393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393" s="9">
        <f>November_2024_Transportation_Dataset[[#This Row],[Weight_kg]]*_xlfn.NUMBERVALUE(VLOOKUP(November_2024_Transportation_Dataset[[#This Row],[Transportation_Mode]],'Transportation cost'!A:C,3,FALSE),".")</f>
        <v>142.9</v>
      </c>
      <c r="P393" s="9">
        <f>November_2024_Transportation_Dataset[[#This Row],[Fixed_Cost_GBP]]+November_2024_Transportation_Dataset[[#This Row],[Variable_Cost_GBP]]</f>
        <v>619.60711254195667</v>
      </c>
    </row>
    <row r="394" spans="1:16" x14ac:dyDescent="0.4">
      <c r="A394" t="s">
        <v>402</v>
      </c>
      <c r="B394" t="s">
        <v>572</v>
      </c>
      <c r="C394" s="1">
        <v>45623</v>
      </c>
      <c r="D394" s="1">
        <v>45623</v>
      </c>
      <c r="E394" s="1">
        <v>45629</v>
      </c>
      <c r="F394" s="1">
        <v>45629</v>
      </c>
      <c r="G394" s="13">
        <f>November_2024_Transportation_Dataset[[#This Row],[Delivery_Date]]-November_2024_Transportation_Dataset[[#This Row],[Dispatch_Date]]</f>
        <v>6</v>
      </c>
      <c r="H394" t="s">
        <v>521</v>
      </c>
      <c r="I394" t="s">
        <v>541</v>
      </c>
      <c r="J394" s="9">
        <v>761</v>
      </c>
      <c r="K394" s="9">
        <f>VLOOKUP(_xlfn.CONCAT(November_2024_Transportation_Dataset[[#This Row],[Origin]],November_2024_Transportation_Dataset[[#This Row],[Destination]]),Distances!A:J,10,FALSE)</f>
        <v>7958.3164062654878</v>
      </c>
      <c r="L394" t="str">
        <f>IF(November_2024_Transportation_Dataset[[#This Row],[Delivery_Date]]-November_2024_Transportation_Dataset[[#This Row],[Expected_Delivery_Date]]&gt;0,"Delayed", "On-Time")</f>
        <v>On-Time</v>
      </c>
      <c r="M394" t="str">
        <f>IF(November_2024_Transportation_Dataset[[#This Row],[Transportation_Days]]&gt;3,"Ocean","Air")</f>
        <v>Ocean</v>
      </c>
      <c r="N394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394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394" s="9">
        <f>November_2024_Transportation_Dataset[[#This Row],[Fixed_Cost_GBP]]+November_2024_Transportation_Dataset[[#This Row],[Variable_Cost_GBP]]</f>
        <v>2823.4607421929209</v>
      </c>
    </row>
    <row r="395" spans="1:16" x14ac:dyDescent="0.4">
      <c r="A395" t="s">
        <v>403</v>
      </c>
      <c r="B395" t="s">
        <v>574</v>
      </c>
      <c r="C395" s="1">
        <v>45623</v>
      </c>
      <c r="D395" s="1">
        <v>45623</v>
      </c>
      <c r="E395" s="1">
        <v>45623</v>
      </c>
      <c r="F395" s="1">
        <v>45623</v>
      </c>
      <c r="G395" s="13">
        <f>November_2024_Transportation_Dataset[[#This Row],[Delivery_Date]]-November_2024_Transportation_Dataset[[#This Row],[Dispatch_Date]]</f>
        <v>0</v>
      </c>
      <c r="H395" t="s">
        <v>525</v>
      </c>
      <c r="I395" t="s">
        <v>545</v>
      </c>
      <c r="J395" s="9">
        <v>246</v>
      </c>
      <c r="K395" s="9">
        <f>VLOOKUP(_xlfn.CONCAT(November_2024_Transportation_Dataset[[#This Row],[Origin]],November_2024_Transportation_Dataset[[#This Row],[Destination]]),Distances!A:J,10,FALSE)</f>
        <v>12965.65564679813</v>
      </c>
      <c r="L395" t="str">
        <f>IF(November_2024_Transportation_Dataset[[#This Row],[Delivery_Date]]-November_2024_Transportation_Dataset[[#This Row],[Expected_Delivery_Date]]&gt;0,"Delayed", "On-Time")</f>
        <v>On-Time</v>
      </c>
      <c r="M395" t="str">
        <f>IF(November_2024_Transportation_Dataset[[#This Row],[Transportation_Days]]&gt;=6,"Ocean","Air")</f>
        <v>Air</v>
      </c>
      <c r="N395" s="9">
        <f>November_2024_Transportation_Dataset[[#This Row],[Distance_km]]*_xlfn.NUMBERVALUE(VLOOKUP(November_2024_Transportation_Dataset[[#This Row],[Transportation_Mode]],'Transportation cost'!A:B,2,FALSE),".")</f>
        <v>9724.2417350985979</v>
      </c>
      <c r="O395" s="9">
        <f>November_2024_Transportation_Dataset[[#This Row],[Weight_kg]]*_xlfn.NUMBERVALUE(VLOOKUP(November_2024_Transportation_Dataset[[#This Row],[Transportation_Mode]],'Transportation cost'!A:C,3,FALSE),".")</f>
        <v>73.8</v>
      </c>
      <c r="P395" s="9">
        <f>November_2024_Transportation_Dataset[[#This Row],[Fixed_Cost_GBP]]+November_2024_Transportation_Dataset[[#This Row],[Variable_Cost_GBP]]</f>
        <v>9798.0417350985972</v>
      </c>
    </row>
    <row r="396" spans="1:16" x14ac:dyDescent="0.4">
      <c r="A396" t="s">
        <v>404</v>
      </c>
      <c r="B396" t="s">
        <v>573</v>
      </c>
      <c r="C396" s="1">
        <v>45623</v>
      </c>
      <c r="D396" s="1">
        <v>45623</v>
      </c>
      <c r="E396" s="1">
        <v>45623</v>
      </c>
      <c r="F396" s="1">
        <v>45623</v>
      </c>
      <c r="G396" s="13">
        <f>November_2024_Transportation_Dataset[[#This Row],[Delivery_Date]]-November_2024_Transportation_Dataset[[#This Row],[Dispatch_Date]]</f>
        <v>0</v>
      </c>
      <c r="H396" t="s">
        <v>529</v>
      </c>
      <c r="I396" t="s">
        <v>541</v>
      </c>
      <c r="J396" s="9">
        <v>1429</v>
      </c>
      <c r="K396" s="9">
        <f>VLOOKUP(_xlfn.CONCAT(November_2024_Transportation_Dataset[[#This Row],[Origin]],November_2024_Transportation_Dataset[[#This Row],[Destination]]),Distances!A:J,10,FALSE)</f>
        <v>953.41422508391327</v>
      </c>
      <c r="L396" t="str">
        <f>IF(November_2024_Transportation_Dataset[[#This Row],[Delivery_Date]]-November_2024_Transportation_Dataset[[#This Row],[Expected_Delivery_Date]]&gt;0,"Delayed", "On-Time")</f>
        <v>On-Time</v>
      </c>
      <c r="M396" t="str">
        <f>IF(November_2024_Transportation_Dataset[[#This Row],[Transportation_Days]]&gt;5,"Road","Air")</f>
        <v>Air</v>
      </c>
      <c r="N396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396" s="9">
        <f>November_2024_Transportation_Dataset[[#This Row],[Weight_kg]]*_xlfn.NUMBERVALUE(VLOOKUP(November_2024_Transportation_Dataset[[#This Row],[Transportation_Mode]],'Transportation cost'!A:C,3,FALSE),".")</f>
        <v>428.7</v>
      </c>
      <c r="P396" s="9">
        <f>November_2024_Transportation_Dataset[[#This Row],[Fixed_Cost_GBP]]+November_2024_Transportation_Dataset[[#This Row],[Variable_Cost_GBP]]</f>
        <v>1143.7606688129349</v>
      </c>
    </row>
    <row r="397" spans="1:16" x14ac:dyDescent="0.4">
      <c r="A397" t="s">
        <v>405</v>
      </c>
      <c r="B397" t="s">
        <v>575</v>
      </c>
      <c r="C397" s="1">
        <v>45623</v>
      </c>
      <c r="D397" s="1">
        <v>45623</v>
      </c>
      <c r="E397" s="1">
        <v>45629</v>
      </c>
      <c r="F397" s="1">
        <v>45629</v>
      </c>
      <c r="G397" s="13">
        <f>November_2024_Transportation_Dataset[[#This Row],[Delivery_Date]]-November_2024_Transportation_Dataset[[#This Row],[Dispatch_Date]]</f>
        <v>6</v>
      </c>
      <c r="H397" t="s">
        <v>533</v>
      </c>
      <c r="I397" t="s">
        <v>549</v>
      </c>
      <c r="J397" s="9">
        <v>1201</v>
      </c>
      <c r="K397" s="9">
        <f>VLOOKUP(_xlfn.CONCAT(November_2024_Transportation_Dataset[[#This Row],[Origin]],November_2024_Transportation_Dataset[[#This Row],[Destination]]),Distances!A:J,10,FALSE)</f>
        <v>7781.5146826897226</v>
      </c>
      <c r="L397" t="str">
        <f>IF(November_2024_Transportation_Dataset[[#This Row],[Delivery_Date]]-November_2024_Transportation_Dataset[[#This Row],[Expected_Delivery_Date]]&gt;0,"Delayed", "On-Time")</f>
        <v>On-Time</v>
      </c>
      <c r="M397" t="str">
        <f>IF(November_2024_Transportation_Dataset[[#This Row],[Transportation_Days]]&gt;10,"Ocean", "Air")</f>
        <v>Air</v>
      </c>
      <c r="N397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397" s="9">
        <f>November_2024_Transportation_Dataset[[#This Row],[Weight_kg]]*_xlfn.NUMBERVALUE(VLOOKUP(November_2024_Transportation_Dataset[[#This Row],[Transportation_Mode]],'Transportation cost'!A:C,3,FALSE),".")</f>
        <v>360.3</v>
      </c>
      <c r="P397" s="9">
        <f>November_2024_Transportation_Dataset[[#This Row],[Fixed_Cost_GBP]]+November_2024_Transportation_Dataset[[#This Row],[Variable_Cost_GBP]]</f>
        <v>6196.4360120172923</v>
      </c>
    </row>
    <row r="398" spans="1:16" x14ac:dyDescent="0.4">
      <c r="A398" t="s">
        <v>406</v>
      </c>
      <c r="B398" t="s">
        <v>573</v>
      </c>
      <c r="C398" s="1">
        <v>45623</v>
      </c>
      <c r="D398" s="1">
        <v>45623</v>
      </c>
      <c r="E398" s="1">
        <v>45629</v>
      </c>
      <c r="F398" s="1">
        <v>45629</v>
      </c>
      <c r="G398" s="13">
        <f>November_2024_Transportation_Dataset[[#This Row],[Delivery_Date]]-November_2024_Transportation_Dataset[[#This Row],[Dispatch_Date]]</f>
        <v>6</v>
      </c>
      <c r="H398" t="s">
        <v>529</v>
      </c>
      <c r="I398" t="s">
        <v>545</v>
      </c>
      <c r="J398" s="9">
        <v>1429</v>
      </c>
      <c r="K398" s="9">
        <f>VLOOKUP(_xlfn.CONCAT(November_2024_Transportation_Dataset[[#This Row],[Origin]],November_2024_Transportation_Dataset[[#This Row],[Destination]]),Distances!A:J,10,FALSE)</f>
        <v>7308.8717301846928</v>
      </c>
      <c r="L398" t="str">
        <f>IF(November_2024_Transportation_Dataset[[#This Row],[Delivery_Date]]-November_2024_Transportation_Dataset[[#This Row],[Expected_Delivery_Date]]&gt;0,"Delayed", "On-Time")</f>
        <v>On-Time</v>
      </c>
      <c r="M398" t="str">
        <f>IF(November_2024_Transportation_Dataset[[#This Row],[Transportation_Days]]&gt;5,"Ocean","Air")</f>
        <v>Ocean</v>
      </c>
      <c r="N398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398" s="9">
        <f>November_2024_Transportation_Dataset[[#This Row],[Weight_kg]]*_xlfn.NUMBERVALUE(VLOOKUP(November_2024_Transportation_Dataset[[#This Row],[Transportation_Mode]],'Transportation cost'!A:C,3,FALSE),".")</f>
        <v>71.45</v>
      </c>
      <c r="P398" s="9">
        <f>November_2024_Transportation_Dataset[[#This Row],[Fixed_Cost_GBP]]+November_2024_Transportation_Dataset[[#This Row],[Variable_Cost_GBP]]</f>
        <v>2629.555105564642</v>
      </c>
    </row>
    <row r="399" spans="1:16" x14ac:dyDescent="0.4">
      <c r="A399" t="s">
        <v>407</v>
      </c>
      <c r="B399" t="s">
        <v>573</v>
      </c>
      <c r="C399" s="1">
        <v>45623</v>
      </c>
      <c r="D399" s="1">
        <v>45623</v>
      </c>
      <c r="E399" s="1">
        <v>45623</v>
      </c>
      <c r="F399" s="1">
        <v>45623</v>
      </c>
      <c r="G399" s="13">
        <f>November_2024_Transportation_Dataset[[#This Row],[Delivery_Date]]-November_2024_Transportation_Dataset[[#This Row],[Dispatch_Date]]</f>
        <v>0</v>
      </c>
      <c r="H399" t="s">
        <v>529</v>
      </c>
      <c r="I399" t="s">
        <v>545</v>
      </c>
      <c r="J399" s="9">
        <v>1429</v>
      </c>
      <c r="K399" s="9">
        <f>VLOOKUP(_xlfn.CONCAT(November_2024_Transportation_Dataset[[#This Row],[Origin]],November_2024_Transportation_Dataset[[#This Row],[Destination]]),Distances!A:J,10,FALSE)</f>
        <v>7308.8717301846928</v>
      </c>
      <c r="L399" t="str">
        <f>IF(November_2024_Transportation_Dataset[[#This Row],[Delivery_Date]]-November_2024_Transportation_Dataset[[#This Row],[Expected_Delivery_Date]]&gt;0,"Delayed", "On-Time")</f>
        <v>On-Time</v>
      </c>
      <c r="M399" t="str">
        <f>IF(November_2024_Transportation_Dataset[[#This Row],[Transportation_Days]]&gt;5,"Ocean","Air")</f>
        <v>Air</v>
      </c>
      <c r="N399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399" s="9">
        <f>November_2024_Transportation_Dataset[[#This Row],[Weight_kg]]*_xlfn.NUMBERVALUE(VLOOKUP(November_2024_Transportation_Dataset[[#This Row],[Transportation_Mode]],'Transportation cost'!A:C,3,FALSE),".")</f>
        <v>428.7</v>
      </c>
      <c r="P399" s="9">
        <f>November_2024_Transportation_Dataset[[#This Row],[Fixed_Cost_GBP]]+November_2024_Transportation_Dataset[[#This Row],[Variable_Cost_GBP]]</f>
        <v>5910.3537976385196</v>
      </c>
    </row>
    <row r="400" spans="1:16" x14ac:dyDescent="0.4">
      <c r="A400" t="s">
        <v>408</v>
      </c>
      <c r="B400" t="s">
        <v>574</v>
      </c>
      <c r="C400" s="1">
        <v>45623</v>
      </c>
      <c r="D400" s="1">
        <v>45623</v>
      </c>
      <c r="E400" s="1">
        <v>45623</v>
      </c>
      <c r="F400" s="1">
        <v>45623</v>
      </c>
      <c r="G400" s="13">
        <f>November_2024_Transportation_Dataset[[#This Row],[Delivery_Date]]-November_2024_Transportation_Dataset[[#This Row],[Dispatch_Date]]</f>
        <v>0</v>
      </c>
      <c r="H400" t="s">
        <v>525</v>
      </c>
      <c r="I400" t="s">
        <v>549</v>
      </c>
      <c r="J400" s="9">
        <v>246</v>
      </c>
      <c r="K400" s="9">
        <f>VLOOKUP(_xlfn.CONCAT(November_2024_Transportation_Dataset[[#This Row],[Origin]],November_2024_Transportation_Dataset[[#This Row],[Destination]]),Distances!A:J,10,FALSE)</f>
        <v>5039.1195711771497</v>
      </c>
      <c r="L400" t="str">
        <f>IF(November_2024_Transportation_Dataset[[#This Row],[Delivery_Date]]-November_2024_Transportation_Dataset[[#This Row],[Expected_Delivery_Date]]&gt;0,"Delayed", "On-Time")</f>
        <v>On-Time</v>
      </c>
      <c r="M400" t="str">
        <f>IF(November_2024_Transportation_Dataset[[#This Row],[Transportation_Days]]&gt;4,"Ocean","Air")</f>
        <v>Air</v>
      </c>
      <c r="N400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400" s="9">
        <f>November_2024_Transportation_Dataset[[#This Row],[Weight_kg]]*_xlfn.NUMBERVALUE(VLOOKUP(November_2024_Transportation_Dataset[[#This Row],[Transportation_Mode]],'Transportation cost'!A:C,3,FALSE),".")</f>
        <v>73.8</v>
      </c>
      <c r="P400" s="9">
        <f>November_2024_Transportation_Dataset[[#This Row],[Fixed_Cost_GBP]]+November_2024_Transportation_Dataset[[#This Row],[Variable_Cost_GBP]]</f>
        <v>3853.1396783828623</v>
      </c>
    </row>
    <row r="401" spans="1:16" x14ac:dyDescent="0.4">
      <c r="A401" t="s">
        <v>409</v>
      </c>
      <c r="B401" t="s">
        <v>574</v>
      </c>
      <c r="C401" s="1">
        <v>45623</v>
      </c>
      <c r="D401" s="1">
        <v>45623</v>
      </c>
      <c r="E401" s="1">
        <v>45629</v>
      </c>
      <c r="F401" s="1">
        <v>45629</v>
      </c>
      <c r="G401" s="13">
        <f>November_2024_Transportation_Dataset[[#This Row],[Delivery_Date]]-November_2024_Transportation_Dataset[[#This Row],[Dispatch_Date]]</f>
        <v>6</v>
      </c>
      <c r="H401" t="s">
        <v>525</v>
      </c>
      <c r="I401" t="s">
        <v>537</v>
      </c>
      <c r="J401" s="9">
        <v>246</v>
      </c>
      <c r="K401" s="9">
        <f>VLOOKUP(_xlfn.CONCAT(November_2024_Transportation_Dataset[[#This Row],[Origin]],November_2024_Transportation_Dataset[[#This Row],[Destination]]),Distances!A:J,10,FALSE)</f>
        <v>6331.2201516655377</v>
      </c>
      <c r="L401" t="str">
        <f>IF(November_2024_Transportation_Dataset[[#This Row],[Delivery_Date]]-November_2024_Transportation_Dataset[[#This Row],[Expected_Delivery_Date]]&gt;0,"Delayed", "On-Time")</f>
        <v>On-Time</v>
      </c>
      <c r="M401" t="str">
        <f>IF(November_2024_Transportation_Dataset[[#This Row],[Transportation_Days]]&gt;=6,"Ocean","Air")</f>
        <v>Ocean</v>
      </c>
      <c r="N401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401" s="9">
        <f>November_2024_Transportation_Dataset[[#This Row],[Weight_kg]]*_xlfn.NUMBERVALUE(VLOOKUP(November_2024_Transportation_Dataset[[#This Row],[Transportation_Mode]],'Transportation cost'!A:C,3,FALSE),".")</f>
        <v>12.3</v>
      </c>
      <c r="P401" s="9">
        <f>November_2024_Transportation_Dataset[[#This Row],[Fixed_Cost_GBP]]+November_2024_Transportation_Dataset[[#This Row],[Variable_Cost_GBP]]</f>
        <v>2228.2270530829383</v>
      </c>
    </row>
    <row r="402" spans="1:16" x14ac:dyDescent="0.4">
      <c r="A402" t="s">
        <v>410</v>
      </c>
      <c r="B402" t="s">
        <v>573</v>
      </c>
      <c r="C402" s="1">
        <v>45623</v>
      </c>
      <c r="D402" s="1">
        <v>45623</v>
      </c>
      <c r="E402" s="1">
        <v>45629</v>
      </c>
      <c r="F402" s="1">
        <v>45629</v>
      </c>
      <c r="G402" s="13">
        <f>November_2024_Transportation_Dataset[[#This Row],[Delivery_Date]]-November_2024_Transportation_Dataset[[#This Row],[Dispatch_Date]]</f>
        <v>6</v>
      </c>
      <c r="H402" t="s">
        <v>529</v>
      </c>
      <c r="I402" t="s">
        <v>537</v>
      </c>
      <c r="J402" s="9">
        <v>1429</v>
      </c>
      <c r="K402" s="9">
        <f>VLOOKUP(_xlfn.CONCAT(November_2024_Transportation_Dataset[[#This Row],[Origin]],November_2024_Transportation_Dataset[[#This Row],[Destination]]),Distances!A:J,10,FALSE)</f>
        <v>348.53162391920529</v>
      </c>
      <c r="L402" t="str">
        <f>IF(November_2024_Transportation_Dataset[[#This Row],[Delivery_Date]]-November_2024_Transportation_Dataset[[#This Row],[Expected_Delivery_Date]]&gt;0,"Delayed", "On-Time")</f>
        <v>On-Time</v>
      </c>
      <c r="M402" t="str">
        <f>IF(November_2024_Transportation_Dataset[[#This Row],[Transportation_Days]]&gt;5,"Road","Air")</f>
        <v>Road</v>
      </c>
      <c r="N402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402" s="9">
        <f>November_2024_Transportation_Dataset[[#This Row],[Weight_kg]]*_xlfn.NUMBERVALUE(VLOOKUP(November_2024_Transportation_Dataset[[#This Row],[Transportation_Mode]],'Transportation cost'!A:C,3,FALSE),".")</f>
        <v>142.9</v>
      </c>
      <c r="P402" s="9">
        <f>November_2024_Transportation_Dataset[[#This Row],[Fixed_Cost_GBP]]+November_2024_Transportation_Dataset[[#This Row],[Variable_Cost_GBP]]</f>
        <v>317.16581195960265</v>
      </c>
    </row>
    <row r="403" spans="1:16" x14ac:dyDescent="0.4">
      <c r="A403" t="s">
        <v>411</v>
      </c>
      <c r="B403" t="s">
        <v>574</v>
      </c>
      <c r="C403" s="1">
        <v>45623</v>
      </c>
      <c r="D403" s="1">
        <v>45623</v>
      </c>
      <c r="E403" s="1">
        <v>45623</v>
      </c>
      <c r="F403" s="1">
        <v>45623</v>
      </c>
      <c r="G403" s="13">
        <f>November_2024_Transportation_Dataset[[#This Row],[Delivery_Date]]-November_2024_Transportation_Dataset[[#This Row],[Dispatch_Date]]</f>
        <v>0</v>
      </c>
      <c r="H403" t="s">
        <v>525</v>
      </c>
      <c r="I403" t="s">
        <v>541</v>
      </c>
      <c r="J403" s="9">
        <v>246</v>
      </c>
      <c r="K403" s="9">
        <f>VLOOKUP(_xlfn.CONCAT(November_2024_Transportation_Dataset[[#This Row],[Origin]],November_2024_Transportation_Dataset[[#This Row],[Destination]]),Distances!A:J,10,FALSE)</f>
        <v>5780.6308647644664</v>
      </c>
      <c r="L403" t="str">
        <f>IF(November_2024_Transportation_Dataset[[#This Row],[Delivery_Date]]-November_2024_Transportation_Dataset[[#This Row],[Expected_Delivery_Date]]&gt;0,"Delayed", "On-Time")</f>
        <v>On-Time</v>
      </c>
      <c r="M403" t="str">
        <f>IF(November_2024_Transportation_Dataset[[#This Row],[Transportation_Days]]&gt;=6,"Ocean","Air")</f>
        <v>Air</v>
      </c>
      <c r="N403" s="9">
        <f>November_2024_Transportation_Dataset[[#This Row],[Distance_km]]*_xlfn.NUMBERVALUE(VLOOKUP(November_2024_Transportation_Dataset[[#This Row],[Transportation_Mode]],'Transportation cost'!A:B,2,FALSE),".")</f>
        <v>4335.47314857335</v>
      </c>
      <c r="O403" s="9">
        <f>November_2024_Transportation_Dataset[[#This Row],[Weight_kg]]*_xlfn.NUMBERVALUE(VLOOKUP(November_2024_Transportation_Dataset[[#This Row],[Transportation_Mode]],'Transportation cost'!A:C,3,FALSE),".")</f>
        <v>73.8</v>
      </c>
      <c r="P403" s="9">
        <f>November_2024_Transportation_Dataset[[#This Row],[Fixed_Cost_GBP]]+November_2024_Transportation_Dataset[[#This Row],[Variable_Cost_GBP]]</f>
        <v>4409.2731485733502</v>
      </c>
    </row>
    <row r="404" spans="1:16" x14ac:dyDescent="0.4">
      <c r="A404" t="s">
        <v>412</v>
      </c>
      <c r="B404" t="s">
        <v>575</v>
      </c>
      <c r="C404" s="1">
        <v>45623</v>
      </c>
      <c r="D404" s="1">
        <v>45623</v>
      </c>
      <c r="E404" s="1">
        <v>45629</v>
      </c>
      <c r="F404" s="1">
        <v>45629</v>
      </c>
      <c r="G404" s="13">
        <f>November_2024_Transportation_Dataset[[#This Row],[Delivery_Date]]-November_2024_Transportation_Dataset[[#This Row],[Dispatch_Date]]</f>
        <v>6</v>
      </c>
      <c r="H404" t="s">
        <v>533</v>
      </c>
      <c r="I404" t="s">
        <v>537</v>
      </c>
      <c r="J404" s="9">
        <v>1201</v>
      </c>
      <c r="K404" s="9">
        <f>VLOOKUP(_xlfn.CONCAT(November_2024_Transportation_Dataset[[#This Row],[Origin]],November_2024_Transportation_Dataset[[#This Row],[Destination]]),Distances!A:J,10,FALSE)</f>
        <v>1315.887531545199</v>
      </c>
      <c r="L404" t="str">
        <f>IF(November_2024_Transportation_Dataset[[#This Row],[Delivery_Date]]-November_2024_Transportation_Dataset[[#This Row],[Expected_Delivery_Date]]&gt;0,"Delayed", "On-Time")</f>
        <v>On-Time</v>
      </c>
      <c r="M404" t="str">
        <f>IF(November_2024_Transportation_Dataset[[#This Row],[Transportation_Days]]&gt;5,"Road","Air")</f>
        <v>Road</v>
      </c>
      <c r="N404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404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04" s="9">
        <f>November_2024_Transportation_Dataset[[#This Row],[Fixed_Cost_GBP]]+November_2024_Transportation_Dataset[[#This Row],[Variable_Cost_GBP]]</f>
        <v>778.0437657725995</v>
      </c>
    </row>
    <row r="405" spans="1:16" x14ac:dyDescent="0.4">
      <c r="A405" t="s">
        <v>413</v>
      </c>
      <c r="B405" t="s">
        <v>575</v>
      </c>
      <c r="C405" s="1">
        <v>45598</v>
      </c>
      <c r="D405" s="1">
        <v>45624</v>
      </c>
      <c r="E405" s="1">
        <v>45625</v>
      </c>
      <c r="F405" s="1">
        <v>45625</v>
      </c>
      <c r="G405" s="13">
        <f>November_2024_Transportation_Dataset[[#This Row],[Delivery_Date]]-November_2024_Transportation_Dataset[[#This Row],[Dispatch_Date]]</f>
        <v>1</v>
      </c>
      <c r="H405" t="s">
        <v>533</v>
      </c>
      <c r="I405" t="s">
        <v>537</v>
      </c>
      <c r="J405" s="9">
        <v>1201</v>
      </c>
      <c r="K405" s="9">
        <f>VLOOKUP(_xlfn.CONCAT(November_2024_Transportation_Dataset[[#This Row],[Origin]],November_2024_Transportation_Dataset[[#This Row],[Destination]]),Distances!A:J,10,FALSE)</f>
        <v>1315.887531545199</v>
      </c>
      <c r="L405" t="str">
        <f>IF(November_2024_Transportation_Dataset[[#This Row],[Delivery_Date]]-November_2024_Transportation_Dataset[[#This Row],[Expected_Delivery_Date]]&gt;0,"Delayed", "On-Time")</f>
        <v>On-Time</v>
      </c>
      <c r="M405" t="str">
        <f>IF(November_2024_Transportation_Dataset[[#This Row],[Transportation_Days]]&gt;5,"Road","Air")</f>
        <v>Air</v>
      </c>
      <c r="N405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405" s="9">
        <f>November_2024_Transportation_Dataset[[#This Row],[Weight_kg]]*_xlfn.NUMBERVALUE(VLOOKUP(November_2024_Transportation_Dataset[[#This Row],[Transportation_Mode]],'Transportation cost'!A:C,3,FALSE),".")</f>
        <v>360.3</v>
      </c>
      <c r="P405" s="9">
        <f>November_2024_Transportation_Dataset[[#This Row],[Fixed_Cost_GBP]]+November_2024_Transportation_Dataset[[#This Row],[Variable_Cost_GBP]]</f>
        <v>1347.2156486588992</v>
      </c>
    </row>
    <row r="406" spans="1:16" x14ac:dyDescent="0.4">
      <c r="A406" t="s">
        <v>414</v>
      </c>
      <c r="B406" t="s">
        <v>572</v>
      </c>
      <c r="C406" s="1">
        <v>45600</v>
      </c>
      <c r="D406" s="1">
        <v>45624</v>
      </c>
      <c r="E406" s="1">
        <v>45630</v>
      </c>
      <c r="F406" s="1">
        <v>45630</v>
      </c>
      <c r="G406" s="13">
        <f>November_2024_Transportation_Dataset[[#This Row],[Delivery_Date]]-November_2024_Transportation_Dataset[[#This Row],[Dispatch_Date]]</f>
        <v>6</v>
      </c>
      <c r="H406" t="s">
        <v>521</v>
      </c>
      <c r="I406" t="s">
        <v>541</v>
      </c>
      <c r="J406" s="9">
        <v>761</v>
      </c>
      <c r="K406" s="9">
        <f>VLOOKUP(_xlfn.CONCAT(November_2024_Transportation_Dataset[[#This Row],[Origin]],November_2024_Transportation_Dataset[[#This Row],[Destination]]),Distances!A:J,10,FALSE)</f>
        <v>7958.3164062654878</v>
      </c>
      <c r="L406" t="str">
        <f>IF(November_2024_Transportation_Dataset[[#This Row],[Delivery_Date]]-November_2024_Transportation_Dataset[[#This Row],[Expected_Delivery_Date]]&gt;0,"Delayed", "On-Time")</f>
        <v>On-Time</v>
      </c>
      <c r="M406" t="str">
        <f>IF(November_2024_Transportation_Dataset[[#This Row],[Transportation_Days]]&gt;3,"Ocean","Air")</f>
        <v>Ocean</v>
      </c>
      <c r="N406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40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06" s="9">
        <f>November_2024_Transportation_Dataset[[#This Row],[Fixed_Cost_GBP]]+November_2024_Transportation_Dataset[[#This Row],[Variable_Cost_GBP]]</f>
        <v>2823.4607421929209</v>
      </c>
    </row>
    <row r="407" spans="1:16" x14ac:dyDescent="0.4">
      <c r="A407" t="s">
        <v>415</v>
      </c>
      <c r="B407" t="s">
        <v>574</v>
      </c>
      <c r="C407" s="1">
        <v>45601</v>
      </c>
      <c r="D407" s="1">
        <v>45612</v>
      </c>
      <c r="E407" s="1">
        <v>45612</v>
      </c>
      <c r="F407" s="1">
        <v>45612</v>
      </c>
      <c r="G407" s="13">
        <f>November_2024_Transportation_Dataset[[#This Row],[Delivery_Date]]-November_2024_Transportation_Dataset[[#This Row],[Dispatch_Date]]</f>
        <v>0</v>
      </c>
      <c r="H407" t="s">
        <v>525</v>
      </c>
      <c r="I407" t="s">
        <v>541</v>
      </c>
      <c r="J407" s="9">
        <v>246</v>
      </c>
      <c r="K407" s="9">
        <f>VLOOKUP(_xlfn.CONCAT(November_2024_Transportation_Dataset[[#This Row],[Origin]],November_2024_Transportation_Dataset[[#This Row],[Destination]]),Distances!A:J,10,FALSE)</f>
        <v>5780.6308647644664</v>
      </c>
      <c r="L407" t="str">
        <f>IF(November_2024_Transportation_Dataset[[#This Row],[Delivery_Date]]-November_2024_Transportation_Dataset[[#This Row],[Expected_Delivery_Date]]&gt;0,"Delayed", "On-Time")</f>
        <v>On-Time</v>
      </c>
      <c r="M407" t="str">
        <f>IF(November_2024_Transportation_Dataset[[#This Row],[Transportation_Days]]&gt;=6,"Ocean","Air")</f>
        <v>Air</v>
      </c>
      <c r="N407" s="9">
        <f>November_2024_Transportation_Dataset[[#This Row],[Distance_km]]*_xlfn.NUMBERVALUE(VLOOKUP(November_2024_Transportation_Dataset[[#This Row],[Transportation_Mode]],'Transportation cost'!A:B,2,FALSE),".")</f>
        <v>4335.47314857335</v>
      </c>
      <c r="O407" s="9">
        <f>November_2024_Transportation_Dataset[[#This Row],[Weight_kg]]*_xlfn.NUMBERVALUE(VLOOKUP(November_2024_Transportation_Dataset[[#This Row],[Transportation_Mode]],'Transportation cost'!A:C,3,FALSE),".")</f>
        <v>73.8</v>
      </c>
      <c r="P407" s="9">
        <f>November_2024_Transportation_Dataset[[#This Row],[Fixed_Cost_GBP]]+November_2024_Transportation_Dataset[[#This Row],[Variable_Cost_GBP]]</f>
        <v>4409.2731485733502</v>
      </c>
    </row>
    <row r="408" spans="1:16" x14ac:dyDescent="0.4">
      <c r="A408" t="s">
        <v>416</v>
      </c>
      <c r="B408" t="s">
        <v>574</v>
      </c>
      <c r="C408" s="1">
        <v>45606</v>
      </c>
      <c r="D408" s="1">
        <v>45624</v>
      </c>
      <c r="E408" s="1">
        <v>45624</v>
      </c>
      <c r="F408" s="1">
        <v>45624</v>
      </c>
      <c r="G408" s="13">
        <f>November_2024_Transportation_Dataset[[#This Row],[Delivery_Date]]-November_2024_Transportation_Dataset[[#This Row],[Dispatch_Date]]</f>
        <v>0</v>
      </c>
      <c r="H408" t="s">
        <v>525</v>
      </c>
      <c r="I408" t="s">
        <v>549</v>
      </c>
      <c r="J408" s="9">
        <v>246</v>
      </c>
      <c r="K408" s="9">
        <f>VLOOKUP(_xlfn.CONCAT(November_2024_Transportation_Dataset[[#This Row],[Origin]],November_2024_Transportation_Dataset[[#This Row],[Destination]]),Distances!A:J,10,FALSE)</f>
        <v>5039.1195711771497</v>
      </c>
      <c r="L408" t="str">
        <f>IF(November_2024_Transportation_Dataset[[#This Row],[Delivery_Date]]-November_2024_Transportation_Dataset[[#This Row],[Expected_Delivery_Date]]&gt;0,"Delayed", "On-Time")</f>
        <v>On-Time</v>
      </c>
      <c r="M408" t="str">
        <f>IF(November_2024_Transportation_Dataset[[#This Row],[Transportation_Days]]&gt;4,"Ocean","Air")</f>
        <v>Air</v>
      </c>
      <c r="N408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408" s="9">
        <f>November_2024_Transportation_Dataset[[#This Row],[Weight_kg]]*_xlfn.NUMBERVALUE(VLOOKUP(November_2024_Transportation_Dataset[[#This Row],[Transportation_Mode]],'Transportation cost'!A:C,3,FALSE),".")</f>
        <v>73.8</v>
      </c>
      <c r="P408" s="9">
        <f>November_2024_Transportation_Dataset[[#This Row],[Fixed_Cost_GBP]]+November_2024_Transportation_Dataset[[#This Row],[Variable_Cost_GBP]]</f>
        <v>3853.1396783828623</v>
      </c>
    </row>
    <row r="409" spans="1:16" x14ac:dyDescent="0.4">
      <c r="A409" t="s">
        <v>417</v>
      </c>
      <c r="B409" t="s">
        <v>572</v>
      </c>
      <c r="C409" s="1">
        <v>45608</v>
      </c>
      <c r="D409" s="1">
        <v>45624</v>
      </c>
      <c r="E409" s="1">
        <v>45624</v>
      </c>
      <c r="F409" s="1">
        <v>45624</v>
      </c>
      <c r="G409" s="13">
        <f>November_2024_Transportation_Dataset[[#This Row],[Delivery_Date]]-November_2024_Transportation_Dataset[[#This Row],[Dispatch_Date]]</f>
        <v>0</v>
      </c>
      <c r="H409" t="s">
        <v>521</v>
      </c>
      <c r="I409" t="s">
        <v>549</v>
      </c>
      <c r="J409" s="9">
        <v>761</v>
      </c>
      <c r="K409" s="9">
        <f>VLOOKUP(_xlfn.CONCAT(November_2024_Transportation_Dataset[[#This Row],[Origin]],November_2024_Transportation_Dataset[[#This Row],[Destination]]),Distances!A:J,10,FALSE)</f>
        <v>1924.4592383854399</v>
      </c>
      <c r="L409" t="str">
        <f>IF(November_2024_Transportation_Dataset[[#This Row],[Delivery_Date]]-November_2024_Transportation_Dataset[[#This Row],[Expected_Delivery_Date]]&gt;0,"Delayed", "On-Time")</f>
        <v>On-Time</v>
      </c>
      <c r="M409" t="str">
        <f>IF(November_2024_Transportation_Dataset[[#This Row],[Transportation_Days]]&gt;15,"Ocean", IF(November_2024_Transportation_Dataset[[#This Row],[Transportation_Days]]&gt;5,"Road","Air"))</f>
        <v>Air</v>
      </c>
      <c r="N409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409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09" s="9">
        <f>November_2024_Transportation_Dataset[[#This Row],[Fixed_Cost_GBP]]+November_2024_Transportation_Dataset[[#This Row],[Variable_Cost_GBP]]</f>
        <v>1671.6444287890799</v>
      </c>
    </row>
    <row r="410" spans="1:16" x14ac:dyDescent="0.4">
      <c r="A410" t="s">
        <v>418</v>
      </c>
      <c r="B410" t="s">
        <v>574</v>
      </c>
      <c r="C410" s="1">
        <v>45609</v>
      </c>
      <c r="D410" s="1">
        <v>45609</v>
      </c>
      <c r="E410" s="1">
        <v>45615</v>
      </c>
      <c r="F410" s="1">
        <v>45616</v>
      </c>
      <c r="G410" s="13">
        <f>November_2024_Transportation_Dataset[[#This Row],[Delivery_Date]]-November_2024_Transportation_Dataset[[#This Row],[Dispatch_Date]]</f>
        <v>7</v>
      </c>
      <c r="H410" t="s">
        <v>525</v>
      </c>
      <c r="I410" t="s">
        <v>541</v>
      </c>
      <c r="J410" s="9">
        <v>246</v>
      </c>
      <c r="K410" s="9">
        <f>VLOOKUP(_xlfn.CONCAT(November_2024_Transportation_Dataset[[#This Row],[Origin]],November_2024_Transportation_Dataset[[#This Row],[Destination]]),Distances!A:J,10,FALSE)</f>
        <v>5780.6308647644664</v>
      </c>
      <c r="L410" t="str">
        <f>IF(November_2024_Transportation_Dataset[[#This Row],[Delivery_Date]]-November_2024_Transportation_Dataset[[#This Row],[Expected_Delivery_Date]]&gt;0,"Delayed", "On-Time")</f>
        <v>Delayed</v>
      </c>
      <c r="M410" t="str">
        <f>IF(November_2024_Transportation_Dataset[[#This Row],[Transportation_Days]]&gt;=6,"Ocean","Air")</f>
        <v>Ocean</v>
      </c>
      <c r="N410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410" s="9">
        <f>November_2024_Transportation_Dataset[[#This Row],[Weight_kg]]*_xlfn.NUMBERVALUE(VLOOKUP(November_2024_Transportation_Dataset[[#This Row],[Transportation_Mode]],'Transportation cost'!A:C,3,FALSE),".")</f>
        <v>12.3</v>
      </c>
      <c r="P410" s="9">
        <f>November_2024_Transportation_Dataset[[#This Row],[Fixed_Cost_GBP]]+November_2024_Transportation_Dataset[[#This Row],[Variable_Cost_GBP]]</f>
        <v>2035.520802667563</v>
      </c>
    </row>
    <row r="411" spans="1:16" x14ac:dyDescent="0.4">
      <c r="A411" t="s">
        <v>419</v>
      </c>
      <c r="B411" t="s">
        <v>572</v>
      </c>
      <c r="C411" s="1">
        <v>45609</v>
      </c>
      <c r="D411" s="1">
        <v>45624</v>
      </c>
      <c r="E411" s="1">
        <v>45630</v>
      </c>
      <c r="F411" s="1">
        <v>45630</v>
      </c>
      <c r="G411" s="13">
        <f>November_2024_Transportation_Dataset[[#This Row],[Delivery_Date]]-November_2024_Transportation_Dataset[[#This Row],[Dispatch_Date]]</f>
        <v>6</v>
      </c>
      <c r="H411" t="s">
        <v>521</v>
      </c>
      <c r="I411" t="s">
        <v>549</v>
      </c>
      <c r="J411" s="9">
        <v>761</v>
      </c>
      <c r="K411" s="9">
        <f>VLOOKUP(_xlfn.CONCAT(November_2024_Transportation_Dataset[[#This Row],[Origin]],November_2024_Transportation_Dataset[[#This Row],[Destination]]),Distances!A:J,10,FALSE)</f>
        <v>1924.4592383854399</v>
      </c>
      <c r="L411" t="str">
        <f>IF(November_2024_Transportation_Dataset[[#This Row],[Delivery_Date]]-November_2024_Transportation_Dataset[[#This Row],[Expected_Delivery_Date]]&gt;0,"Delayed", "On-Time")</f>
        <v>On-Time</v>
      </c>
      <c r="M411" t="str">
        <f>IF(November_2024_Transportation_Dataset[[#This Row],[Transportation_Days]]&gt;15,"Ocean", IF(November_2024_Transportation_Dataset[[#This Row],[Transportation_Days]]&gt;5,"Road","Air"))</f>
        <v>Road</v>
      </c>
      <c r="N411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411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411" s="9">
        <f>November_2024_Transportation_Dataset[[#This Row],[Fixed_Cost_GBP]]+November_2024_Transportation_Dataset[[#This Row],[Variable_Cost_GBP]]</f>
        <v>1038.32961919272</v>
      </c>
    </row>
    <row r="412" spans="1:16" x14ac:dyDescent="0.4">
      <c r="A412" t="s">
        <v>420</v>
      </c>
      <c r="B412" t="s">
        <v>572</v>
      </c>
      <c r="C412" s="1">
        <v>45609</v>
      </c>
      <c r="D412" s="1">
        <v>45624</v>
      </c>
      <c r="E412" s="1">
        <v>45630</v>
      </c>
      <c r="F412" s="1">
        <v>45630</v>
      </c>
      <c r="G412" s="13">
        <f>November_2024_Transportation_Dataset[[#This Row],[Delivery_Date]]-November_2024_Transportation_Dataset[[#This Row],[Dispatch_Date]]</f>
        <v>6</v>
      </c>
      <c r="H412" t="s">
        <v>521</v>
      </c>
      <c r="I412" t="s">
        <v>537</v>
      </c>
      <c r="J412" s="9">
        <v>761</v>
      </c>
      <c r="K412" s="9">
        <f>VLOOKUP(_xlfn.CONCAT(November_2024_Transportation_Dataset[[#This Row],[Origin]],November_2024_Transportation_Dataset[[#This Row],[Destination]]),Distances!A:J,10,FALSE)</f>
        <v>8602.6506787577528</v>
      </c>
      <c r="L412" t="str">
        <f>IF(November_2024_Transportation_Dataset[[#This Row],[Delivery_Date]]-November_2024_Transportation_Dataset[[#This Row],[Expected_Delivery_Date]]&gt;0,"Delayed", "On-Time")</f>
        <v>On-Time</v>
      </c>
      <c r="M412" t="str">
        <f>IF(November_2024_Transportation_Dataset[[#This Row],[Transportation_Days]]&gt;5,"Ocean","Air")</f>
        <v>Ocean</v>
      </c>
      <c r="N412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412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12" s="9">
        <f>November_2024_Transportation_Dataset[[#This Row],[Fixed_Cost_GBP]]+November_2024_Transportation_Dataset[[#This Row],[Variable_Cost_GBP]]</f>
        <v>3048.9777375652134</v>
      </c>
    </row>
    <row r="413" spans="1:16" x14ac:dyDescent="0.4">
      <c r="A413" t="s">
        <v>421</v>
      </c>
      <c r="B413" t="s">
        <v>575</v>
      </c>
      <c r="C413" s="1">
        <v>45612</v>
      </c>
      <c r="D413" s="1">
        <v>45624</v>
      </c>
      <c r="E413" s="1">
        <v>45630</v>
      </c>
      <c r="F413" s="1">
        <v>45630</v>
      </c>
      <c r="G413" s="13">
        <f>November_2024_Transportation_Dataset[[#This Row],[Delivery_Date]]-November_2024_Transportation_Dataset[[#This Row],[Dispatch_Date]]</f>
        <v>6</v>
      </c>
      <c r="H413" t="s">
        <v>533</v>
      </c>
      <c r="I413" t="s">
        <v>537</v>
      </c>
      <c r="J413" s="9">
        <v>1201</v>
      </c>
      <c r="K413" s="9">
        <f>VLOOKUP(_xlfn.CONCAT(November_2024_Transportation_Dataset[[#This Row],[Origin]],November_2024_Transportation_Dataset[[#This Row],[Destination]]),Distances!A:J,10,FALSE)</f>
        <v>1315.887531545199</v>
      </c>
      <c r="L413" t="str">
        <f>IF(November_2024_Transportation_Dataset[[#This Row],[Delivery_Date]]-November_2024_Transportation_Dataset[[#This Row],[Expected_Delivery_Date]]&gt;0,"Delayed", "On-Time")</f>
        <v>On-Time</v>
      </c>
      <c r="M413" t="str">
        <f>IF(November_2024_Transportation_Dataset[[#This Row],[Transportation_Days]]&gt;5,"Road","Air")</f>
        <v>Road</v>
      </c>
      <c r="N413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413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13" s="9">
        <f>November_2024_Transportation_Dataset[[#This Row],[Fixed_Cost_GBP]]+November_2024_Transportation_Dataset[[#This Row],[Variable_Cost_GBP]]</f>
        <v>778.0437657725995</v>
      </c>
    </row>
    <row r="414" spans="1:16" x14ac:dyDescent="0.4">
      <c r="A414" t="s">
        <v>422</v>
      </c>
      <c r="B414" t="s">
        <v>575</v>
      </c>
      <c r="C414" s="1">
        <v>45612</v>
      </c>
      <c r="D414" s="1">
        <v>45624</v>
      </c>
      <c r="E414" s="1">
        <v>45624</v>
      </c>
      <c r="F414" s="1">
        <v>45624</v>
      </c>
      <c r="G414" s="13">
        <f>November_2024_Transportation_Dataset[[#This Row],[Delivery_Date]]-November_2024_Transportation_Dataset[[#This Row],[Dispatch_Date]]</f>
        <v>0</v>
      </c>
      <c r="H414" t="s">
        <v>533</v>
      </c>
      <c r="I414" t="s">
        <v>541</v>
      </c>
      <c r="J414" s="9">
        <v>1201</v>
      </c>
      <c r="K414" s="9">
        <f>VLOOKUP(_xlfn.CONCAT(November_2024_Transportation_Dataset[[#This Row],[Origin]],November_2024_Transportation_Dataset[[#This Row],[Destination]]),Distances!A:J,10,FALSE)</f>
        <v>1038.2726851818879</v>
      </c>
      <c r="L414" t="str">
        <f>IF(November_2024_Transportation_Dataset[[#This Row],[Delivery_Date]]-November_2024_Transportation_Dataset[[#This Row],[Expected_Delivery_Date]]&gt;0,"Delayed", "On-Time")</f>
        <v>On-Time</v>
      </c>
      <c r="M414" t="str">
        <f>IF(November_2024_Transportation_Dataset[[#This Row],[Transportation_Days]]&gt;5,"Road","Air")</f>
        <v>Air</v>
      </c>
      <c r="N414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414" s="9">
        <f>November_2024_Transportation_Dataset[[#This Row],[Weight_kg]]*_xlfn.NUMBERVALUE(VLOOKUP(November_2024_Transportation_Dataset[[#This Row],[Transportation_Mode]],'Transportation cost'!A:C,3,FALSE),".")</f>
        <v>360.3</v>
      </c>
      <c r="P414" s="9">
        <f>November_2024_Transportation_Dataset[[#This Row],[Fixed_Cost_GBP]]+November_2024_Transportation_Dataset[[#This Row],[Variable_Cost_GBP]]</f>
        <v>1139.0045138864159</v>
      </c>
    </row>
    <row r="415" spans="1:16" x14ac:dyDescent="0.4">
      <c r="A415" t="s">
        <v>423</v>
      </c>
      <c r="B415" t="s">
        <v>572</v>
      </c>
      <c r="C415" s="1">
        <v>45612</v>
      </c>
      <c r="D415" s="1">
        <v>45624</v>
      </c>
      <c r="E415" s="1">
        <v>45624</v>
      </c>
      <c r="F415" s="1">
        <v>45624</v>
      </c>
      <c r="G415" s="13">
        <f>November_2024_Transportation_Dataset[[#This Row],[Delivery_Date]]-November_2024_Transportation_Dataset[[#This Row],[Dispatch_Date]]</f>
        <v>0</v>
      </c>
      <c r="H415" t="s">
        <v>521</v>
      </c>
      <c r="I415" t="s">
        <v>541</v>
      </c>
      <c r="J415" s="9">
        <v>761</v>
      </c>
      <c r="K415" s="9">
        <f>VLOOKUP(_xlfn.CONCAT(November_2024_Transportation_Dataset[[#This Row],[Origin]],November_2024_Transportation_Dataset[[#This Row],[Destination]]),Distances!A:J,10,FALSE)</f>
        <v>7958.3164062654878</v>
      </c>
      <c r="L415" t="str">
        <f>IF(November_2024_Transportation_Dataset[[#This Row],[Delivery_Date]]-November_2024_Transportation_Dataset[[#This Row],[Expected_Delivery_Date]]&gt;0,"Delayed", "On-Time")</f>
        <v>On-Time</v>
      </c>
      <c r="M415" t="str">
        <f>IF(November_2024_Transportation_Dataset[[#This Row],[Transportation_Days]]&gt;3,"Ocean","Air")</f>
        <v>Air</v>
      </c>
      <c r="N415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415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15" s="9">
        <f>November_2024_Transportation_Dataset[[#This Row],[Fixed_Cost_GBP]]+November_2024_Transportation_Dataset[[#This Row],[Variable_Cost_GBP]]</f>
        <v>6197.0373046991162</v>
      </c>
    </row>
    <row r="416" spans="1:16" x14ac:dyDescent="0.4">
      <c r="A416" t="s">
        <v>424</v>
      </c>
      <c r="B416" t="s">
        <v>573</v>
      </c>
      <c r="C416" s="1">
        <v>45612</v>
      </c>
      <c r="D416" s="1">
        <v>45624</v>
      </c>
      <c r="E416" s="1">
        <v>45630</v>
      </c>
      <c r="F416" s="1">
        <v>45630</v>
      </c>
      <c r="G416" s="13">
        <f>November_2024_Transportation_Dataset[[#This Row],[Delivery_Date]]-November_2024_Transportation_Dataset[[#This Row],[Dispatch_Date]]</f>
        <v>6</v>
      </c>
      <c r="H416" t="s">
        <v>529</v>
      </c>
      <c r="I416" t="s">
        <v>545</v>
      </c>
      <c r="J416" s="9">
        <v>1429</v>
      </c>
      <c r="K416" s="9">
        <f>VLOOKUP(_xlfn.CONCAT(November_2024_Transportation_Dataset[[#This Row],[Origin]],November_2024_Transportation_Dataset[[#This Row],[Destination]]),Distances!A:J,10,FALSE)</f>
        <v>7308.8717301846928</v>
      </c>
      <c r="L416" t="str">
        <f>IF(November_2024_Transportation_Dataset[[#This Row],[Delivery_Date]]-November_2024_Transportation_Dataset[[#This Row],[Expected_Delivery_Date]]&gt;0,"Delayed", "On-Time")</f>
        <v>On-Time</v>
      </c>
      <c r="M416" t="str">
        <f>IF(November_2024_Transportation_Dataset[[#This Row],[Transportation_Days]]&gt;5,"Ocean","Air")</f>
        <v>Ocean</v>
      </c>
      <c r="N416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416" s="9">
        <f>November_2024_Transportation_Dataset[[#This Row],[Weight_kg]]*_xlfn.NUMBERVALUE(VLOOKUP(November_2024_Transportation_Dataset[[#This Row],[Transportation_Mode]],'Transportation cost'!A:C,3,FALSE),".")</f>
        <v>71.45</v>
      </c>
      <c r="P416" s="9">
        <f>November_2024_Transportation_Dataset[[#This Row],[Fixed_Cost_GBP]]+November_2024_Transportation_Dataset[[#This Row],[Variable_Cost_GBP]]</f>
        <v>2629.555105564642</v>
      </c>
    </row>
    <row r="417" spans="1:16" x14ac:dyDescent="0.4">
      <c r="A417" t="s">
        <v>425</v>
      </c>
      <c r="B417" t="s">
        <v>573</v>
      </c>
      <c r="C417" s="1">
        <v>45614</v>
      </c>
      <c r="D417" s="1">
        <v>45624</v>
      </c>
      <c r="E417" s="1">
        <v>45630</v>
      </c>
      <c r="F417" s="1">
        <v>45630</v>
      </c>
      <c r="G417" s="13">
        <f>November_2024_Transportation_Dataset[[#This Row],[Delivery_Date]]-November_2024_Transportation_Dataset[[#This Row],[Dispatch_Date]]</f>
        <v>6</v>
      </c>
      <c r="H417" t="s">
        <v>529</v>
      </c>
      <c r="I417" t="s">
        <v>541</v>
      </c>
      <c r="J417" s="9">
        <v>1429</v>
      </c>
      <c r="K417" s="9">
        <f>VLOOKUP(_xlfn.CONCAT(November_2024_Transportation_Dataset[[#This Row],[Origin]],November_2024_Transportation_Dataset[[#This Row],[Destination]]),Distances!A:J,10,FALSE)</f>
        <v>953.41422508391327</v>
      </c>
      <c r="L417" t="str">
        <f>IF(November_2024_Transportation_Dataset[[#This Row],[Delivery_Date]]-November_2024_Transportation_Dataset[[#This Row],[Expected_Delivery_Date]]&gt;0,"Delayed", "On-Time")</f>
        <v>On-Time</v>
      </c>
      <c r="M417" t="str">
        <f>IF(November_2024_Transportation_Dataset[[#This Row],[Transportation_Days]]&gt;5,"Road","Air")</f>
        <v>Road</v>
      </c>
      <c r="N417" s="9">
        <f>November_2024_Transportation_Dataset[[#This Row],[Distance_km]]*_xlfn.NUMBERVALUE(VLOOKUP(November_2024_Transportation_Dataset[[#This Row],[Transportation_Mode]],'Transportation cost'!A:B,2,FALSE),".")</f>
        <v>476.70711254195663</v>
      </c>
      <c r="O417" s="9">
        <f>November_2024_Transportation_Dataset[[#This Row],[Weight_kg]]*_xlfn.NUMBERVALUE(VLOOKUP(November_2024_Transportation_Dataset[[#This Row],[Transportation_Mode]],'Transportation cost'!A:C,3,FALSE),".")</f>
        <v>142.9</v>
      </c>
      <c r="P417" s="9">
        <f>November_2024_Transportation_Dataset[[#This Row],[Fixed_Cost_GBP]]+November_2024_Transportation_Dataset[[#This Row],[Variable_Cost_GBP]]</f>
        <v>619.60711254195667</v>
      </c>
    </row>
    <row r="418" spans="1:16" x14ac:dyDescent="0.4">
      <c r="A418" t="s">
        <v>426</v>
      </c>
      <c r="B418" t="s">
        <v>574</v>
      </c>
      <c r="C418" s="1">
        <v>45615</v>
      </c>
      <c r="D418" s="1">
        <v>45617</v>
      </c>
      <c r="E418" s="1">
        <v>45626</v>
      </c>
      <c r="F418" s="1">
        <v>45627</v>
      </c>
      <c r="G418" s="13">
        <f>November_2024_Transportation_Dataset[[#This Row],[Delivery_Date]]-November_2024_Transportation_Dataset[[#This Row],[Dispatch_Date]]</f>
        <v>10</v>
      </c>
      <c r="H418" t="s">
        <v>525</v>
      </c>
      <c r="I418" t="s">
        <v>541</v>
      </c>
      <c r="J418" s="9">
        <v>246</v>
      </c>
      <c r="K418" s="9">
        <f>VLOOKUP(_xlfn.CONCAT(November_2024_Transportation_Dataset[[#This Row],[Origin]],November_2024_Transportation_Dataset[[#This Row],[Destination]]),Distances!A:J,10,FALSE)</f>
        <v>5780.6308647644664</v>
      </c>
      <c r="L418" t="str">
        <f>IF(November_2024_Transportation_Dataset[[#This Row],[Delivery_Date]]-November_2024_Transportation_Dataset[[#This Row],[Expected_Delivery_Date]]&gt;0,"Delayed", "On-Time")</f>
        <v>Delayed</v>
      </c>
      <c r="M418" t="str">
        <f>IF(November_2024_Transportation_Dataset[[#This Row],[Transportation_Days]]&gt;=6,"Ocean","Air")</f>
        <v>Ocean</v>
      </c>
      <c r="N418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418" s="9">
        <f>November_2024_Transportation_Dataset[[#This Row],[Weight_kg]]*_xlfn.NUMBERVALUE(VLOOKUP(November_2024_Transportation_Dataset[[#This Row],[Transportation_Mode]],'Transportation cost'!A:C,3,FALSE),".")</f>
        <v>12.3</v>
      </c>
      <c r="P418" s="9">
        <f>November_2024_Transportation_Dataset[[#This Row],[Fixed_Cost_GBP]]+November_2024_Transportation_Dataset[[#This Row],[Variable_Cost_GBP]]</f>
        <v>2035.520802667563</v>
      </c>
    </row>
    <row r="419" spans="1:16" x14ac:dyDescent="0.4">
      <c r="A419" t="s">
        <v>427</v>
      </c>
      <c r="B419" t="s">
        <v>575</v>
      </c>
      <c r="C419" s="1">
        <v>45616</v>
      </c>
      <c r="D419" s="1">
        <v>45624</v>
      </c>
      <c r="E419" s="1">
        <v>45624</v>
      </c>
      <c r="F419" s="1">
        <v>45624</v>
      </c>
      <c r="G419" s="13">
        <f>November_2024_Transportation_Dataset[[#This Row],[Delivery_Date]]-November_2024_Transportation_Dataset[[#This Row],[Dispatch_Date]]</f>
        <v>0</v>
      </c>
      <c r="H419" t="s">
        <v>533</v>
      </c>
      <c r="I419" t="s">
        <v>549</v>
      </c>
      <c r="J419" s="9">
        <v>1201</v>
      </c>
      <c r="K419" s="9">
        <f>VLOOKUP(_xlfn.CONCAT(November_2024_Transportation_Dataset[[#This Row],[Origin]],November_2024_Transportation_Dataset[[#This Row],[Destination]]),Distances!A:J,10,FALSE)</f>
        <v>7781.5146826897226</v>
      </c>
      <c r="L419" t="str">
        <f>IF(November_2024_Transportation_Dataset[[#This Row],[Delivery_Date]]-November_2024_Transportation_Dataset[[#This Row],[Expected_Delivery_Date]]&gt;0,"Delayed", "On-Time")</f>
        <v>On-Time</v>
      </c>
      <c r="M419" t="str">
        <f>IF(November_2024_Transportation_Dataset[[#This Row],[Transportation_Days]]&gt;10,"Ocean", "Air")</f>
        <v>Air</v>
      </c>
      <c r="N419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419" s="9">
        <f>November_2024_Transportation_Dataset[[#This Row],[Weight_kg]]*_xlfn.NUMBERVALUE(VLOOKUP(November_2024_Transportation_Dataset[[#This Row],[Transportation_Mode]],'Transportation cost'!A:C,3,FALSE),".")</f>
        <v>360.3</v>
      </c>
      <c r="P419" s="9">
        <f>November_2024_Transportation_Dataset[[#This Row],[Fixed_Cost_GBP]]+November_2024_Transportation_Dataset[[#This Row],[Variable_Cost_GBP]]</f>
        <v>6196.4360120172923</v>
      </c>
    </row>
    <row r="420" spans="1:16" x14ac:dyDescent="0.4">
      <c r="A420" t="s">
        <v>428</v>
      </c>
      <c r="B420" t="s">
        <v>572</v>
      </c>
      <c r="C420" s="1">
        <v>45617</v>
      </c>
      <c r="D420" s="1">
        <v>45624</v>
      </c>
      <c r="E420" s="1">
        <v>45624</v>
      </c>
      <c r="F420" s="1">
        <v>45624</v>
      </c>
      <c r="G420" s="13">
        <f>November_2024_Transportation_Dataset[[#This Row],[Delivery_Date]]-November_2024_Transportation_Dataset[[#This Row],[Dispatch_Date]]</f>
        <v>0</v>
      </c>
      <c r="H420" t="s">
        <v>521</v>
      </c>
      <c r="I420" t="s">
        <v>541</v>
      </c>
      <c r="J420" s="9">
        <v>761</v>
      </c>
      <c r="K420" s="9">
        <f>VLOOKUP(_xlfn.CONCAT(November_2024_Transportation_Dataset[[#This Row],[Origin]],November_2024_Transportation_Dataset[[#This Row],[Destination]]),Distances!A:J,10,FALSE)</f>
        <v>7958.3164062654878</v>
      </c>
      <c r="L420" t="str">
        <f>IF(November_2024_Transportation_Dataset[[#This Row],[Delivery_Date]]-November_2024_Transportation_Dataset[[#This Row],[Expected_Delivery_Date]]&gt;0,"Delayed", "On-Time")</f>
        <v>On-Time</v>
      </c>
      <c r="M420" t="str">
        <f>IF(November_2024_Transportation_Dataset[[#This Row],[Transportation_Days]]&gt;3,"Ocean","Air")</f>
        <v>Air</v>
      </c>
      <c r="N420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420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20" s="9">
        <f>November_2024_Transportation_Dataset[[#This Row],[Fixed_Cost_GBP]]+November_2024_Transportation_Dataset[[#This Row],[Variable_Cost_GBP]]</f>
        <v>6197.0373046991162</v>
      </c>
    </row>
    <row r="421" spans="1:16" x14ac:dyDescent="0.4">
      <c r="A421" t="s">
        <v>429</v>
      </c>
      <c r="B421" t="s">
        <v>574</v>
      </c>
      <c r="C421" s="1">
        <v>45617</v>
      </c>
      <c r="D421" s="1">
        <v>45624</v>
      </c>
      <c r="E421" s="1">
        <v>45624</v>
      </c>
      <c r="F421" s="1">
        <v>45624</v>
      </c>
      <c r="G421" s="13">
        <f>November_2024_Transportation_Dataset[[#This Row],[Delivery_Date]]-November_2024_Transportation_Dataset[[#This Row],[Dispatch_Date]]</f>
        <v>0</v>
      </c>
      <c r="H421" t="s">
        <v>525</v>
      </c>
      <c r="I421" t="s">
        <v>537</v>
      </c>
      <c r="J421" s="9">
        <v>246</v>
      </c>
      <c r="K421" s="9">
        <f>VLOOKUP(_xlfn.CONCAT(November_2024_Transportation_Dataset[[#This Row],[Origin]],November_2024_Transportation_Dataset[[#This Row],[Destination]]),Distances!A:J,10,FALSE)</f>
        <v>6331.2201516655377</v>
      </c>
      <c r="L421" t="str">
        <f>IF(November_2024_Transportation_Dataset[[#This Row],[Delivery_Date]]-November_2024_Transportation_Dataset[[#This Row],[Expected_Delivery_Date]]&gt;0,"Delayed", "On-Time")</f>
        <v>On-Time</v>
      </c>
      <c r="M421" t="str">
        <f>IF(November_2024_Transportation_Dataset[[#This Row],[Transportation_Days]]&gt;=6,"Ocean","Air")</f>
        <v>Air</v>
      </c>
      <c r="N421" s="9">
        <f>November_2024_Transportation_Dataset[[#This Row],[Distance_km]]*_xlfn.NUMBERVALUE(VLOOKUP(November_2024_Transportation_Dataset[[#This Row],[Transportation_Mode]],'Transportation cost'!A:B,2,FALSE),".")</f>
        <v>4748.4151137491535</v>
      </c>
      <c r="O421" s="9">
        <f>November_2024_Transportation_Dataset[[#This Row],[Weight_kg]]*_xlfn.NUMBERVALUE(VLOOKUP(November_2024_Transportation_Dataset[[#This Row],[Transportation_Mode]],'Transportation cost'!A:C,3,FALSE),".")</f>
        <v>73.8</v>
      </c>
      <c r="P421" s="9">
        <f>November_2024_Transportation_Dataset[[#This Row],[Fixed_Cost_GBP]]+November_2024_Transportation_Dataset[[#This Row],[Variable_Cost_GBP]]</f>
        <v>4822.2151137491537</v>
      </c>
    </row>
    <row r="422" spans="1:16" x14ac:dyDescent="0.4">
      <c r="A422" t="s">
        <v>430</v>
      </c>
      <c r="B422" t="s">
        <v>575</v>
      </c>
      <c r="C422" s="1">
        <v>45620</v>
      </c>
      <c r="D422" s="1">
        <v>45624</v>
      </c>
      <c r="E422" s="1">
        <v>45630</v>
      </c>
      <c r="F422" s="1">
        <v>45630</v>
      </c>
      <c r="G422" s="13">
        <f>November_2024_Transportation_Dataset[[#This Row],[Delivery_Date]]-November_2024_Transportation_Dataset[[#This Row],[Dispatch_Date]]</f>
        <v>6</v>
      </c>
      <c r="H422" t="s">
        <v>533</v>
      </c>
      <c r="I422" t="s">
        <v>537</v>
      </c>
      <c r="J422" s="9">
        <v>1201</v>
      </c>
      <c r="K422" s="9">
        <f>VLOOKUP(_xlfn.CONCAT(November_2024_Transportation_Dataset[[#This Row],[Origin]],November_2024_Transportation_Dataset[[#This Row],[Destination]]),Distances!A:J,10,FALSE)</f>
        <v>1315.887531545199</v>
      </c>
      <c r="L422" t="str">
        <f>IF(November_2024_Transportation_Dataset[[#This Row],[Delivery_Date]]-November_2024_Transportation_Dataset[[#This Row],[Expected_Delivery_Date]]&gt;0,"Delayed", "On-Time")</f>
        <v>On-Time</v>
      </c>
      <c r="M422" t="str">
        <f>IF(November_2024_Transportation_Dataset[[#This Row],[Transportation_Days]]&gt;5,"Road","Air")</f>
        <v>Road</v>
      </c>
      <c r="N422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422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22" s="9">
        <f>November_2024_Transportation_Dataset[[#This Row],[Fixed_Cost_GBP]]+November_2024_Transportation_Dataset[[#This Row],[Variable_Cost_GBP]]</f>
        <v>778.0437657725995</v>
      </c>
    </row>
    <row r="423" spans="1:16" x14ac:dyDescent="0.4">
      <c r="A423" t="s">
        <v>431</v>
      </c>
      <c r="B423" t="s">
        <v>574</v>
      </c>
      <c r="C423" s="1">
        <v>45622</v>
      </c>
      <c r="D423" s="1">
        <v>45624</v>
      </c>
      <c r="E423" s="1">
        <v>45624</v>
      </c>
      <c r="F423" s="1">
        <v>45624</v>
      </c>
      <c r="G423" s="13">
        <f>November_2024_Transportation_Dataset[[#This Row],[Delivery_Date]]-November_2024_Transportation_Dataset[[#This Row],[Dispatch_Date]]</f>
        <v>0</v>
      </c>
      <c r="H423" t="s">
        <v>525</v>
      </c>
      <c r="I423" t="s">
        <v>537</v>
      </c>
      <c r="J423" s="9">
        <v>246</v>
      </c>
      <c r="K423" s="9">
        <f>VLOOKUP(_xlfn.CONCAT(November_2024_Transportation_Dataset[[#This Row],[Origin]],November_2024_Transportation_Dataset[[#This Row],[Destination]]),Distances!A:J,10,FALSE)</f>
        <v>6331.2201516655377</v>
      </c>
      <c r="L423" t="str">
        <f>IF(November_2024_Transportation_Dataset[[#This Row],[Delivery_Date]]-November_2024_Transportation_Dataset[[#This Row],[Expected_Delivery_Date]]&gt;0,"Delayed", "On-Time")</f>
        <v>On-Time</v>
      </c>
      <c r="M423" t="str">
        <f>IF(November_2024_Transportation_Dataset[[#This Row],[Transportation_Days]]&gt;=6,"Ocean","Air")</f>
        <v>Air</v>
      </c>
      <c r="N423" s="9">
        <f>November_2024_Transportation_Dataset[[#This Row],[Distance_km]]*_xlfn.NUMBERVALUE(VLOOKUP(November_2024_Transportation_Dataset[[#This Row],[Transportation_Mode]],'Transportation cost'!A:B,2,FALSE),".")</f>
        <v>4748.4151137491535</v>
      </c>
      <c r="O423" s="9">
        <f>November_2024_Transportation_Dataset[[#This Row],[Weight_kg]]*_xlfn.NUMBERVALUE(VLOOKUP(November_2024_Transportation_Dataset[[#This Row],[Transportation_Mode]],'Transportation cost'!A:C,3,FALSE),".")</f>
        <v>73.8</v>
      </c>
      <c r="P423" s="9">
        <f>November_2024_Transportation_Dataset[[#This Row],[Fixed_Cost_GBP]]+November_2024_Transportation_Dataset[[#This Row],[Variable_Cost_GBP]]</f>
        <v>4822.2151137491537</v>
      </c>
    </row>
    <row r="424" spans="1:16" x14ac:dyDescent="0.4">
      <c r="A424" t="s">
        <v>432</v>
      </c>
      <c r="B424" t="s">
        <v>573</v>
      </c>
      <c r="C424" s="1">
        <v>45622</v>
      </c>
      <c r="D424" s="1">
        <v>45624</v>
      </c>
      <c r="E424" s="1">
        <v>45624</v>
      </c>
      <c r="F424" s="1">
        <v>45624</v>
      </c>
      <c r="G424" s="13">
        <f>November_2024_Transportation_Dataset[[#This Row],[Delivery_Date]]-November_2024_Transportation_Dataset[[#This Row],[Dispatch_Date]]</f>
        <v>0</v>
      </c>
      <c r="H424" t="s">
        <v>529</v>
      </c>
      <c r="I424" t="s">
        <v>549</v>
      </c>
      <c r="J424" s="9">
        <v>1429</v>
      </c>
      <c r="K424" s="9">
        <f>VLOOKUP(_xlfn.CONCAT(November_2024_Transportation_Dataset[[#This Row],[Origin]],November_2024_Transportation_Dataset[[#This Row],[Destination]]),Distances!A:J,10,FALSE)</f>
        <v>9118.7982664997817</v>
      </c>
      <c r="L424" t="str">
        <f>IF(November_2024_Transportation_Dataset[[#This Row],[Delivery_Date]]-November_2024_Transportation_Dataset[[#This Row],[Expected_Delivery_Date]]&gt;0,"Delayed", "On-Time")</f>
        <v>On-Time</v>
      </c>
      <c r="M424" t="str">
        <f>IF(November_2024_Transportation_Dataset[[#This Row],[Transportation_Days]]&gt;5,"Ocean","Air")</f>
        <v>Air</v>
      </c>
      <c r="N424" s="9">
        <f>November_2024_Transportation_Dataset[[#This Row],[Distance_km]]*_xlfn.NUMBERVALUE(VLOOKUP(November_2024_Transportation_Dataset[[#This Row],[Transportation_Mode]],'Transportation cost'!A:B,2,FALSE),".")</f>
        <v>6839.0986998748358</v>
      </c>
      <c r="O424" s="9">
        <f>November_2024_Transportation_Dataset[[#This Row],[Weight_kg]]*_xlfn.NUMBERVALUE(VLOOKUP(November_2024_Transportation_Dataset[[#This Row],[Transportation_Mode]],'Transportation cost'!A:C,3,FALSE),".")</f>
        <v>428.7</v>
      </c>
      <c r="P424" s="9">
        <f>November_2024_Transportation_Dataset[[#This Row],[Fixed_Cost_GBP]]+November_2024_Transportation_Dataset[[#This Row],[Variable_Cost_GBP]]</f>
        <v>7267.7986998748356</v>
      </c>
    </row>
    <row r="425" spans="1:16" x14ac:dyDescent="0.4">
      <c r="A425" t="s">
        <v>433</v>
      </c>
      <c r="B425" t="s">
        <v>573</v>
      </c>
      <c r="C425" s="1">
        <v>45623</v>
      </c>
      <c r="D425" s="1">
        <v>45624</v>
      </c>
      <c r="E425" s="1">
        <v>45624</v>
      </c>
      <c r="F425" s="1">
        <v>45624</v>
      </c>
      <c r="G425" s="13">
        <f>November_2024_Transportation_Dataset[[#This Row],[Delivery_Date]]-November_2024_Transportation_Dataset[[#This Row],[Dispatch_Date]]</f>
        <v>0</v>
      </c>
      <c r="H425" t="s">
        <v>529</v>
      </c>
      <c r="I425" t="s">
        <v>537</v>
      </c>
      <c r="J425" s="9">
        <v>1429</v>
      </c>
      <c r="K425" s="9">
        <f>VLOOKUP(_xlfn.CONCAT(November_2024_Transportation_Dataset[[#This Row],[Origin]],November_2024_Transportation_Dataset[[#This Row],[Destination]]),Distances!A:J,10,FALSE)</f>
        <v>348.53162391920529</v>
      </c>
      <c r="L425" t="str">
        <f>IF(November_2024_Transportation_Dataset[[#This Row],[Delivery_Date]]-November_2024_Transportation_Dataset[[#This Row],[Expected_Delivery_Date]]&gt;0,"Delayed", "On-Time")</f>
        <v>On-Time</v>
      </c>
      <c r="M425" t="str">
        <f>IF(November_2024_Transportation_Dataset[[#This Row],[Transportation_Days]]&gt;5,"Road","Air")</f>
        <v>Air</v>
      </c>
      <c r="N425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425" s="9">
        <f>November_2024_Transportation_Dataset[[#This Row],[Weight_kg]]*_xlfn.NUMBERVALUE(VLOOKUP(November_2024_Transportation_Dataset[[#This Row],[Transportation_Mode]],'Transportation cost'!A:C,3,FALSE),".")</f>
        <v>428.7</v>
      </c>
      <c r="P425" s="9">
        <f>November_2024_Transportation_Dataset[[#This Row],[Fixed_Cost_GBP]]+November_2024_Transportation_Dataset[[#This Row],[Variable_Cost_GBP]]</f>
        <v>690.09871793940397</v>
      </c>
    </row>
    <row r="426" spans="1:16" x14ac:dyDescent="0.4">
      <c r="A426" t="s">
        <v>434</v>
      </c>
      <c r="B426" t="s">
        <v>572</v>
      </c>
      <c r="C426" s="1">
        <v>45624</v>
      </c>
      <c r="D426" s="1">
        <v>45624</v>
      </c>
      <c r="E426" s="1">
        <v>45630</v>
      </c>
      <c r="F426" s="1">
        <v>45630</v>
      </c>
      <c r="G426" s="13">
        <f>November_2024_Transportation_Dataset[[#This Row],[Delivery_Date]]-November_2024_Transportation_Dataset[[#This Row],[Dispatch_Date]]</f>
        <v>6</v>
      </c>
      <c r="H426" t="s">
        <v>521</v>
      </c>
      <c r="I426" t="s">
        <v>537</v>
      </c>
      <c r="J426" s="9">
        <v>761</v>
      </c>
      <c r="K426" s="9">
        <f>VLOOKUP(_xlfn.CONCAT(November_2024_Transportation_Dataset[[#This Row],[Origin]],November_2024_Transportation_Dataset[[#This Row],[Destination]]),Distances!A:J,10,FALSE)</f>
        <v>8602.6506787577528</v>
      </c>
      <c r="L426" t="str">
        <f>IF(November_2024_Transportation_Dataset[[#This Row],[Delivery_Date]]-November_2024_Transportation_Dataset[[#This Row],[Expected_Delivery_Date]]&gt;0,"Delayed", "On-Time")</f>
        <v>On-Time</v>
      </c>
      <c r="M426" t="str">
        <f>IF(November_2024_Transportation_Dataset[[#This Row],[Transportation_Days]]&gt;5,"Ocean","Air")</f>
        <v>Ocean</v>
      </c>
      <c r="N426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42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26" s="9">
        <f>November_2024_Transportation_Dataset[[#This Row],[Fixed_Cost_GBP]]+November_2024_Transportation_Dataset[[#This Row],[Variable_Cost_GBP]]</f>
        <v>3048.9777375652134</v>
      </c>
    </row>
    <row r="427" spans="1:16" x14ac:dyDescent="0.4">
      <c r="A427" t="s">
        <v>435</v>
      </c>
      <c r="B427" t="s">
        <v>575</v>
      </c>
      <c r="C427" s="1">
        <v>45624</v>
      </c>
      <c r="D427" s="1">
        <v>45624</v>
      </c>
      <c r="E427" s="1">
        <v>45630</v>
      </c>
      <c r="F427" s="1">
        <v>45630</v>
      </c>
      <c r="G427" s="13">
        <f>November_2024_Transportation_Dataset[[#This Row],[Delivery_Date]]-November_2024_Transportation_Dataset[[#This Row],[Dispatch_Date]]</f>
        <v>6</v>
      </c>
      <c r="H427" t="s">
        <v>533</v>
      </c>
      <c r="I427" t="s">
        <v>545</v>
      </c>
      <c r="J427" s="9">
        <v>1201</v>
      </c>
      <c r="K427" s="9">
        <f>VLOOKUP(_xlfn.CONCAT(November_2024_Transportation_Dataset[[#This Row],[Origin]],November_2024_Transportation_Dataset[[#This Row],[Destination]]),Distances!A:J,10,FALSE)</f>
        <v>6899.7528713841984</v>
      </c>
      <c r="L427" t="str">
        <f>IF(November_2024_Transportation_Dataset[[#This Row],[Delivery_Date]]-November_2024_Transportation_Dataset[[#This Row],[Expected_Delivery_Date]]&gt;0,"Delayed", "On-Time")</f>
        <v>On-Time</v>
      </c>
      <c r="M427" t="str">
        <f>IF(November_2024_Transportation_Dataset[[#This Row],[Transportation_Days]]&gt;10,"Ocean", "Air")</f>
        <v>Air</v>
      </c>
      <c r="N427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427" s="9">
        <f>November_2024_Transportation_Dataset[[#This Row],[Weight_kg]]*_xlfn.NUMBERVALUE(VLOOKUP(November_2024_Transportation_Dataset[[#This Row],[Transportation_Mode]],'Transportation cost'!A:C,3,FALSE),".")</f>
        <v>360.3</v>
      </c>
      <c r="P427" s="9">
        <f>November_2024_Transportation_Dataset[[#This Row],[Fixed_Cost_GBP]]+November_2024_Transportation_Dataset[[#This Row],[Variable_Cost_GBP]]</f>
        <v>5535.1146535381495</v>
      </c>
    </row>
    <row r="428" spans="1:16" x14ac:dyDescent="0.4">
      <c r="A428" t="s">
        <v>436</v>
      </c>
      <c r="B428" t="s">
        <v>573</v>
      </c>
      <c r="C428" s="1">
        <v>45624</v>
      </c>
      <c r="D428" s="1">
        <v>45624</v>
      </c>
      <c r="E428" s="1">
        <v>45630</v>
      </c>
      <c r="F428" s="1">
        <v>45630</v>
      </c>
      <c r="G428" s="13">
        <f>November_2024_Transportation_Dataset[[#This Row],[Delivery_Date]]-November_2024_Transportation_Dataset[[#This Row],[Dispatch_Date]]</f>
        <v>6</v>
      </c>
      <c r="H428" t="s">
        <v>529</v>
      </c>
      <c r="I428" t="s">
        <v>545</v>
      </c>
      <c r="J428" s="9">
        <v>1429</v>
      </c>
      <c r="K428" s="9">
        <f>VLOOKUP(_xlfn.CONCAT(November_2024_Transportation_Dataset[[#This Row],[Origin]],November_2024_Transportation_Dataset[[#This Row],[Destination]]),Distances!A:J,10,FALSE)</f>
        <v>7308.8717301846928</v>
      </c>
      <c r="L428" t="str">
        <f>IF(November_2024_Transportation_Dataset[[#This Row],[Delivery_Date]]-November_2024_Transportation_Dataset[[#This Row],[Expected_Delivery_Date]]&gt;0,"Delayed", "On-Time")</f>
        <v>On-Time</v>
      </c>
      <c r="M428" t="str">
        <f>IF(November_2024_Transportation_Dataset[[#This Row],[Transportation_Days]]&gt;5,"Ocean","Air")</f>
        <v>Ocean</v>
      </c>
      <c r="N428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428" s="9">
        <f>November_2024_Transportation_Dataset[[#This Row],[Weight_kg]]*_xlfn.NUMBERVALUE(VLOOKUP(November_2024_Transportation_Dataset[[#This Row],[Transportation_Mode]],'Transportation cost'!A:C,3,FALSE),".")</f>
        <v>71.45</v>
      </c>
      <c r="P428" s="9">
        <f>November_2024_Transportation_Dataset[[#This Row],[Fixed_Cost_GBP]]+November_2024_Transportation_Dataset[[#This Row],[Variable_Cost_GBP]]</f>
        <v>2629.555105564642</v>
      </c>
    </row>
    <row r="429" spans="1:16" x14ac:dyDescent="0.4">
      <c r="A429" t="s">
        <v>437</v>
      </c>
      <c r="B429" t="s">
        <v>574</v>
      </c>
      <c r="C429" s="1">
        <v>45624</v>
      </c>
      <c r="D429" s="1">
        <v>45624</v>
      </c>
      <c r="E429" s="1">
        <v>45624</v>
      </c>
      <c r="F429" s="1">
        <v>45624</v>
      </c>
      <c r="G429" s="13">
        <f>November_2024_Transportation_Dataset[[#This Row],[Delivery_Date]]-November_2024_Transportation_Dataset[[#This Row],[Dispatch_Date]]</f>
        <v>0</v>
      </c>
      <c r="H429" t="s">
        <v>525</v>
      </c>
      <c r="I429" t="s">
        <v>537</v>
      </c>
      <c r="J429" s="9">
        <v>246</v>
      </c>
      <c r="K429" s="9">
        <f>VLOOKUP(_xlfn.CONCAT(November_2024_Transportation_Dataset[[#This Row],[Origin]],November_2024_Transportation_Dataset[[#This Row],[Destination]]),Distances!A:J,10,FALSE)</f>
        <v>6331.2201516655377</v>
      </c>
      <c r="L429" t="str">
        <f>IF(November_2024_Transportation_Dataset[[#This Row],[Delivery_Date]]-November_2024_Transportation_Dataset[[#This Row],[Expected_Delivery_Date]]&gt;0,"Delayed", "On-Time")</f>
        <v>On-Time</v>
      </c>
      <c r="M429" t="str">
        <f>IF(November_2024_Transportation_Dataset[[#This Row],[Transportation_Days]]&gt;=6,"Ocean","Air")</f>
        <v>Air</v>
      </c>
      <c r="N429" s="9">
        <f>November_2024_Transportation_Dataset[[#This Row],[Distance_km]]*_xlfn.NUMBERVALUE(VLOOKUP(November_2024_Transportation_Dataset[[#This Row],[Transportation_Mode]],'Transportation cost'!A:B,2,FALSE),".")</f>
        <v>4748.4151137491535</v>
      </c>
      <c r="O429" s="9">
        <f>November_2024_Transportation_Dataset[[#This Row],[Weight_kg]]*_xlfn.NUMBERVALUE(VLOOKUP(November_2024_Transportation_Dataset[[#This Row],[Transportation_Mode]],'Transportation cost'!A:C,3,FALSE),".")</f>
        <v>73.8</v>
      </c>
      <c r="P429" s="9">
        <f>November_2024_Transportation_Dataset[[#This Row],[Fixed_Cost_GBP]]+November_2024_Transportation_Dataset[[#This Row],[Variable_Cost_GBP]]</f>
        <v>4822.2151137491537</v>
      </c>
    </row>
    <row r="430" spans="1:16" x14ac:dyDescent="0.4">
      <c r="A430" t="s">
        <v>438</v>
      </c>
      <c r="B430" t="s">
        <v>572</v>
      </c>
      <c r="C430" s="1">
        <v>45624</v>
      </c>
      <c r="D430" s="1">
        <v>45624</v>
      </c>
      <c r="E430" s="1">
        <v>45630</v>
      </c>
      <c r="F430" s="1">
        <v>45630</v>
      </c>
      <c r="G430" s="13">
        <f>November_2024_Transportation_Dataset[[#This Row],[Delivery_Date]]-November_2024_Transportation_Dataset[[#This Row],[Dispatch_Date]]</f>
        <v>6</v>
      </c>
      <c r="H430" t="s">
        <v>521</v>
      </c>
      <c r="I430" t="s">
        <v>537</v>
      </c>
      <c r="J430" s="9">
        <v>761</v>
      </c>
      <c r="K430" s="9">
        <f>VLOOKUP(_xlfn.CONCAT(November_2024_Transportation_Dataset[[#This Row],[Origin]],November_2024_Transportation_Dataset[[#This Row],[Destination]]),Distances!A:J,10,FALSE)</f>
        <v>8602.6506787577528</v>
      </c>
      <c r="L430" t="str">
        <f>IF(November_2024_Transportation_Dataset[[#This Row],[Delivery_Date]]-November_2024_Transportation_Dataset[[#This Row],[Expected_Delivery_Date]]&gt;0,"Delayed", "On-Time")</f>
        <v>On-Time</v>
      </c>
      <c r="M430" t="str">
        <f>IF(November_2024_Transportation_Dataset[[#This Row],[Transportation_Days]]&gt;5,"Ocean","Air")</f>
        <v>Ocean</v>
      </c>
      <c r="N430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430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30" s="9">
        <f>November_2024_Transportation_Dataset[[#This Row],[Fixed_Cost_GBP]]+November_2024_Transportation_Dataset[[#This Row],[Variable_Cost_GBP]]</f>
        <v>3048.9777375652134</v>
      </c>
    </row>
    <row r="431" spans="1:16" x14ac:dyDescent="0.4">
      <c r="A431" t="s">
        <v>439</v>
      </c>
      <c r="B431" t="s">
        <v>574</v>
      </c>
      <c r="C431" s="1">
        <v>45624</v>
      </c>
      <c r="D431" s="1">
        <v>45624</v>
      </c>
      <c r="E431" s="1">
        <v>45624</v>
      </c>
      <c r="F431" s="1">
        <v>45624</v>
      </c>
      <c r="G431" s="13">
        <f>November_2024_Transportation_Dataset[[#This Row],[Delivery_Date]]-November_2024_Transportation_Dataset[[#This Row],[Dispatch_Date]]</f>
        <v>0</v>
      </c>
      <c r="H431" t="s">
        <v>525</v>
      </c>
      <c r="I431" t="s">
        <v>549</v>
      </c>
      <c r="J431" s="9">
        <v>246</v>
      </c>
      <c r="K431" s="9">
        <f>VLOOKUP(_xlfn.CONCAT(November_2024_Transportation_Dataset[[#This Row],[Origin]],November_2024_Transportation_Dataset[[#This Row],[Destination]]),Distances!A:J,10,FALSE)</f>
        <v>5039.1195711771497</v>
      </c>
      <c r="L431" t="str">
        <f>IF(November_2024_Transportation_Dataset[[#This Row],[Delivery_Date]]-November_2024_Transportation_Dataset[[#This Row],[Expected_Delivery_Date]]&gt;0,"Delayed", "On-Time")</f>
        <v>On-Time</v>
      </c>
      <c r="M431" t="str">
        <f>IF(November_2024_Transportation_Dataset[[#This Row],[Transportation_Days]]&gt;4,"Ocean","Air")</f>
        <v>Air</v>
      </c>
      <c r="N431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431" s="9">
        <f>November_2024_Transportation_Dataset[[#This Row],[Weight_kg]]*_xlfn.NUMBERVALUE(VLOOKUP(November_2024_Transportation_Dataset[[#This Row],[Transportation_Mode]],'Transportation cost'!A:C,3,FALSE),".")</f>
        <v>73.8</v>
      </c>
      <c r="P431" s="9">
        <f>November_2024_Transportation_Dataset[[#This Row],[Fixed_Cost_GBP]]+November_2024_Transportation_Dataset[[#This Row],[Variable_Cost_GBP]]</f>
        <v>3853.1396783828623</v>
      </c>
    </row>
    <row r="432" spans="1:16" x14ac:dyDescent="0.4">
      <c r="A432" t="s">
        <v>440</v>
      </c>
      <c r="B432" t="s">
        <v>573</v>
      </c>
      <c r="C432" s="1">
        <v>45624</v>
      </c>
      <c r="D432" s="1">
        <v>45624</v>
      </c>
      <c r="E432" s="1">
        <v>45624</v>
      </c>
      <c r="F432" s="1">
        <v>45624</v>
      </c>
      <c r="G432" s="13">
        <f>November_2024_Transportation_Dataset[[#This Row],[Delivery_Date]]-November_2024_Transportation_Dataset[[#This Row],[Dispatch_Date]]</f>
        <v>0</v>
      </c>
      <c r="H432" t="s">
        <v>529</v>
      </c>
      <c r="I432" t="s">
        <v>545</v>
      </c>
      <c r="J432" s="9">
        <v>1429</v>
      </c>
      <c r="K432" s="9">
        <f>VLOOKUP(_xlfn.CONCAT(November_2024_Transportation_Dataset[[#This Row],[Origin]],November_2024_Transportation_Dataset[[#This Row],[Destination]]),Distances!A:J,10,FALSE)</f>
        <v>7308.8717301846928</v>
      </c>
      <c r="L432" t="str">
        <f>IF(November_2024_Transportation_Dataset[[#This Row],[Delivery_Date]]-November_2024_Transportation_Dataset[[#This Row],[Expected_Delivery_Date]]&gt;0,"Delayed", "On-Time")</f>
        <v>On-Time</v>
      </c>
      <c r="M432" t="str">
        <f>IF(November_2024_Transportation_Dataset[[#This Row],[Transportation_Days]]&gt;5,"Ocean","Air")</f>
        <v>Air</v>
      </c>
      <c r="N432" s="9">
        <f>November_2024_Transportation_Dataset[[#This Row],[Distance_km]]*_xlfn.NUMBERVALUE(VLOOKUP(November_2024_Transportation_Dataset[[#This Row],[Transportation_Mode]],'Transportation cost'!A:B,2,FALSE),".")</f>
        <v>5481.6537976385198</v>
      </c>
      <c r="O432" s="9">
        <f>November_2024_Transportation_Dataset[[#This Row],[Weight_kg]]*_xlfn.NUMBERVALUE(VLOOKUP(November_2024_Transportation_Dataset[[#This Row],[Transportation_Mode]],'Transportation cost'!A:C,3,FALSE),".")</f>
        <v>428.7</v>
      </c>
      <c r="P432" s="9">
        <f>November_2024_Transportation_Dataset[[#This Row],[Fixed_Cost_GBP]]+November_2024_Transportation_Dataset[[#This Row],[Variable_Cost_GBP]]</f>
        <v>5910.3537976385196</v>
      </c>
    </row>
    <row r="433" spans="1:16" x14ac:dyDescent="0.4">
      <c r="A433" t="s">
        <v>441</v>
      </c>
      <c r="B433" t="s">
        <v>574</v>
      </c>
      <c r="C433" s="1">
        <v>45624</v>
      </c>
      <c r="D433" s="1">
        <v>45624</v>
      </c>
      <c r="E433" s="1">
        <v>45630</v>
      </c>
      <c r="F433" s="1">
        <v>45630</v>
      </c>
      <c r="G433" s="13">
        <f>November_2024_Transportation_Dataset[[#This Row],[Delivery_Date]]-November_2024_Transportation_Dataset[[#This Row],[Dispatch_Date]]</f>
        <v>6</v>
      </c>
      <c r="H433" t="s">
        <v>525</v>
      </c>
      <c r="I433" t="s">
        <v>541</v>
      </c>
      <c r="J433" s="9">
        <v>246</v>
      </c>
      <c r="K433" s="9">
        <f>VLOOKUP(_xlfn.CONCAT(November_2024_Transportation_Dataset[[#This Row],[Origin]],November_2024_Transportation_Dataset[[#This Row],[Destination]]),Distances!A:J,10,FALSE)</f>
        <v>5780.6308647644664</v>
      </c>
      <c r="L433" t="str">
        <f>IF(November_2024_Transportation_Dataset[[#This Row],[Delivery_Date]]-November_2024_Transportation_Dataset[[#This Row],[Expected_Delivery_Date]]&gt;0,"Delayed", "On-Time")</f>
        <v>On-Time</v>
      </c>
      <c r="M433" t="str">
        <f>IF(November_2024_Transportation_Dataset[[#This Row],[Transportation_Days]]&gt;=6,"Ocean","Air")</f>
        <v>Ocean</v>
      </c>
      <c r="N433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433" s="9">
        <f>November_2024_Transportation_Dataset[[#This Row],[Weight_kg]]*_xlfn.NUMBERVALUE(VLOOKUP(November_2024_Transportation_Dataset[[#This Row],[Transportation_Mode]],'Transportation cost'!A:C,3,FALSE),".")</f>
        <v>12.3</v>
      </c>
      <c r="P433" s="9">
        <f>November_2024_Transportation_Dataset[[#This Row],[Fixed_Cost_GBP]]+November_2024_Transportation_Dataset[[#This Row],[Variable_Cost_GBP]]</f>
        <v>2035.520802667563</v>
      </c>
    </row>
    <row r="434" spans="1:16" x14ac:dyDescent="0.4">
      <c r="A434" t="s">
        <v>442</v>
      </c>
      <c r="B434" t="s">
        <v>572</v>
      </c>
      <c r="C434" s="1">
        <v>45624</v>
      </c>
      <c r="D434" s="1">
        <v>45624</v>
      </c>
      <c r="E434" s="1">
        <v>45630</v>
      </c>
      <c r="F434" s="1">
        <v>45630</v>
      </c>
      <c r="G434" s="13">
        <f>November_2024_Transportation_Dataset[[#This Row],[Delivery_Date]]-November_2024_Transportation_Dataset[[#This Row],[Dispatch_Date]]</f>
        <v>6</v>
      </c>
      <c r="H434" t="s">
        <v>521</v>
      </c>
      <c r="I434" t="s">
        <v>549</v>
      </c>
      <c r="J434" s="9">
        <v>761</v>
      </c>
      <c r="K434" s="9">
        <f>VLOOKUP(_xlfn.CONCAT(November_2024_Transportation_Dataset[[#This Row],[Origin]],November_2024_Transportation_Dataset[[#This Row],[Destination]]),Distances!A:J,10,FALSE)</f>
        <v>1924.4592383854399</v>
      </c>
      <c r="L434" t="str">
        <f>IF(November_2024_Transportation_Dataset[[#This Row],[Delivery_Date]]-November_2024_Transportation_Dataset[[#This Row],[Expected_Delivery_Date]]&gt;0,"Delayed", "On-Time")</f>
        <v>On-Time</v>
      </c>
      <c r="M434" t="str">
        <f>IF(November_2024_Transportation_Dataset[[#This Row],[Transportation_Days]]&gt;15,"Ocean", IF(November_2024_Transportation_Dataset[[#This Row],[Transportation_Days]]&gt;5,"Road","Air"))</f>
        <v>Road</v>
      </c>
      <c r="N434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434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434" s="9">
        <f>November_2024_Transportation_Dataset[[#This Row],[Fixed_Cost_GBP]]+November_2024_Transportation_Dataset[[#This Row],[Variable_Cost_GBP]]</f>
        <v>1038.32961919272</v>
      </c>
    </row>
    <row r="435" spans="1:16" x14ac:dyDescent="0.4">
      <c r="A435" t="s">
        <v>443</v>
      </c>
      <c r="B435" t="s">
        <v>572</v>
      </c>
      <c r="C435" s="1">
        <v>45614</v>
      </c>
      <c r="D435" s="1">
        <v>45615</v>
      </c>
      <c r="E435" s="1">
        <v>45624</v>
      </c>
      <c r="F435" s="1">
        <v>45624</v>
      </c>
      <c r="G435" s="13">
        <f>November_2024_Transportation_Dataset[[#This Row],[Delivery_Date]]-November_2024_Transportation_Dataset[[#This Row],[Dispatch_Date]]</f>
        <v>9</v>
      </c>
      <c r="H435" t="s">
        <v>521</v>
      </c>
      <c r="I435" t="s">
        <v>545</v>
      </c>
      <c r="J435" s="9">
        <v>761</v>
      </c>
      <c r="K435" s="9">
        <f>VLOOKUP(_xlfn.CONCAT(November_2024_Transportation_Dataset[[#This Row],[Origin]],November_2024_Transportation_Dataset[[#This Row],[Destination]]),Distances!A:J,10,FALSE)</f>
        <v>12903.346211661379</v>
      </c>
      <c r="L435" t="str">
        <f>IF(November_2024_Transportation_Dataset[[#This Row],[Delivery_Date]]-November_2024_Transportation_Dataset[[#This Row],[Expected_Delivery_Date]]&gt;0,"Delayed", "On-Time")</f>
        <v>On-Time</v>
      </c>
      <c r="M435" t="str">
        <f>IF(November_2024_Transportation_Dataset[[#This Row],[Transportation_Days]]&gt;3,"Ocean","Air")</f>
        <v>Ocean</v>
      </c>
      <c r="N435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435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35" s="9">
        <f>November_2024_Transportation_Dataset[[#This Row],[Fixed_Cost_GBP]]+November_2024_Transportation_Dataset[[#This Row],[Variable_Cost_GBP]]</f>
        <v>4554.2211740814828</v>
      </c>
    </row>
    <row r="436" spans="1:16" x14ac:dyDescent="0.4">
      <c r="A436" t="s">
        <v>444</v>
      </c>
      <c r="B436" t="s">
        <v>572</v>
      </c>
      <c r="C436" s="1">
        <v>45624</v>
      </c>
      <c r="D436" s="1">
        <v>45624</v>
      </c>
      <c r="E436" s="1">
        <v>45624</v>
      </c>
      <c r="F436" s="1">
        <v>45624</v>
      </c>
      <c r="G436" s="13">
        <f>November_2024_Transportation_Dataset[[#This Row],[Delivery_Date]]-November_2024_Transportation_Dataset[[#This Row],[Dispatch_Date]]</f>
        <v>0</v>
      </c>
      <c r="H436" t="s">
        <v>521</v>
      </c>
      <c r="I436" t="s">
        <v>549</v>
      </c>
      <c r="J436" s="9">
        <v>761</v>
      </c>
      <c r="K436" s="9">
        <f>VLOOKUP(_xlfn.CONCAT(November_2024_Transportation_Dataset[[#This Row],[Origin]],November_2024_Transportation_Dataset[[#This Row],[Destination]]),Distances!A:J,10,FALSE)</f>
        <v>1924.4592383854399</v>
      </c>
      <c r="L436" t="str">
        <f>IF(November_2024_Transportation_Dataset[[#This Row],[Delivery_Date]]-November_2024_Transportation_Dataset[[#This Row],[Expected_Delivery_Date]]&gt;0,"Delayed", "On-Time")</f>
        <v>On-Time</v>
      </c>
      <c r="M436" t="str">
        <f>IF(November_2024_Transportation_Dataset[[#This Row],[Transportation_Days]]&gt;15,"Ocean", IF(November_2024_Transportation_Dataset[[#This Row],[Transportation_Days]]&gt;5,"Road","Air"))</f>
        <v>Air</v>
      </c>
      <c r="N436" s="9">
        <f>November_2024_Transportation_Dataset[[#This Row],[Distance_km]]*_xlfn.NUMBERVALUE(VLOOKUP(November_2024_Transportation_Dataset[[#This Row],[Transportation_Mode]],'Transportation cost'!A:B,2,FALSE),".")</f>
        <v>1443.34442878908</v>
      </c>
      <c r="O436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36" s="9">
        <f>November_2024_Transportation_Dataset[[#This Row],[Fixed_Cost_GBP]]+November_2024_Transportation_Dataset[[#This Row],[Variable_Cost_GBP]]</f>
        <v>1671.6444287890799</v>
      </c>
    </row>
    <row r="437" spans="1:16" x14ac:dyDescent="0.4">
      <c r="A437" t="s">
        <v>445</v>
      </c>
      <c r="B437" t="s">
        <v>572</v>
      </c>
      <c r="C437" s="1">
        <v>45615</v>
      </c>
      <c r="D437" s="1">
        <v>45616</v>
      </c>
      <c r="E437" s="1">
        <v>45625</v>
      </c>
      <c r="F437" s="1">
        <v>45625</v>
      </c>
      <c r="G437" s="13">
        <f>November_2024_Transportation_Dataset[[#This Row],[Delivery_Date]]-November_2024_Transportation_Dataset[[#This Row],[Dispatch_Date]]</f>
        <v>9</v>
      </c>
      <c r="H437" t="s">
        <v>521</v>
      </c>
      <c r="I437" t="s">
        <v>545</v>
      </c>
      <c r="J437" s="9">
        <v>761</v>
      </c>
      <c r="K437" s="9">
        <f>VLOOKUP(_xlfn.CONCAT(November_2024_Transportation_Dataset[[#This Row],[Origin]],November_2024_Transportation_Dataset[[#This Row],[Destination]]),Distances!A:J,10,FALSE)</f>
        <v>12903.346211661379</v>
      </c>
      <c r="L437" t="str">
        <f>IF(November_2024_Transportation_Dataset[[#This Row],[Delivery_Date]]-November_2024_Transportation_Dataset[[#This Row],[Expected_Delivery_Date]]&gt;0,"Delayed", "On-Time")</f>
        <v>On-Time</v>
      </c>
      <c r="M437" t="str">
        <f>IF(November_2024_Transportation_Dataset[[#This Row],[Transportation_Days]]&gt;3,"Ocean","Air")</f>
        <v>Ocean</v>
      </c>
      <c r="N437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43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37" s="9">
        <f>November_2024_Transportation_Dataset[[#This Row],[Fixed_Cost_GBP]]+November_2024_Transportation_Dataset[[#This Row],[Variable_Cost_GBP]]</f>
        <v>4554.2211740814828</v>
      </c>
    </row>
    <row r="438" spans="1:16" x14ac:dyDescent="0.4">
      <c r="A438" t="s">
        <v>446</v>
      </c>
      <c r="B438" t="s">
        <v>572</v>
      </c>
      <c r="C438" s="1">
        <v>45597</v>
      </c>
      <c r="D438" s="1">
        <v>45625</v>
      </c>
      <c r="E438" s="1">
        <v>45631</v>
      </c>
      <c r="F438" s="1">
        <v>45631</v>
      </c>
      <c r="G438" s="13">
        <f>November_2024_Transportation_Dataset[[#This Row],[Delivery_Date]]-November_2024_Transportation_Dataset[[#This Row],[Dispatch_Date]]</f>
        <v>6</v>
      </c>
      <c r="H438" t="s">
        <v>521</v>
      </c>
      <c r="I438" t="s">
        <v>549</v>
      </c>
      <c r="J438" s="9">
        <v>761</v>
      </c>
      <c r="K438" s="9">
        <f>VLOOKUP(_xlfn.CONCAT(November_2024_Transportation_Dataset[[#This Row],[Origin]],November_2024_Transportation_Dataset[[#This Row],[Destination]]),Distances!A:J,10,FALSE)</f>
        <v>1924.4592383854399</v>
      </c>
      <c r="L438" t="str">
        <f>IF(November_2024_Transportation_Dataset[[#This Row],[Delivery_Date]]-November_2024_Transportation_Dataset[[#This Row],[Expected_Delivery_Date]]&gt;0,"Delayed", "On-Time")</f>
        <v>On-Time</v>
      </c>
      <c r="M438" t="str">
        <f>IF(November_2024_Transportation_Dataset[[#This Row],[Transportation_Days]]&gt;15,"Ocean", IF(November_2024_Transportation_Dataset[[#This Row],[Transportation_Days]]&gt;5,"Road","Air"))</f>
        <v>Road</v>
      </c>
      <c r="N438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438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438" s="9">
        <f>November_2024_Transportation_Dataset[[#This Row],[Fixed_Cost_GBP]]+November_2024_Transportation_Dataset[[#This Row],[Variable_Cost_GBP]]</f>
        <v>1038.32961919272</v>
      </c>
    </row>
    <row r="439" spans="1:16" x14ac:dyDescent="0.4">
      <c r="A439" t="s">
        <v>447</v>
      </c>
      <c r="B439" t="s">
        <v>573</v>
      </c>
      <c r="C439" s="1">
        <v>45601</v>
      </c>
      <c r="D439" s="1">
        <v>45625</v>
      </c>
      <c r="E439" s="1">
        <v>45625</v>
      </c>
      <c r="F439" s="1">
        <v>45625</v>
      </c>
      <c r="G439" s="13">
        <f>November_2024_Transportation_Dataset[[#This Row],[Delivery_Date]]-November_2024_Transportation_Dataset[[#This Row],[Dispatch_Date]]</f>
        <v>0</v>
      </c>
      <c r="H439" t="s">
        <v>529</v>
      </c>
      <c r="I439" t="s">
        <v>537</v>
      </c>
      <c r="J439" s="9">
        <v>1429</v>
      </c>
      <c r="K439" s="9">
        <f>VLOOKUP(_xlfn.CONCAT(November_2024_Transportation_Dataset[[#This Row],[Origin]],November_2024_Transportation_Dataset[[#This Row],[Destination]]),Distances!A:J,10,FALSE)</f>
        <v>348.53162391920529</v>
      </c>
      <c r="L439" t="str">
        <f>IF(November_2024_Transportation_Dataset[[#This Row],[Delivery_Date]]-November_2024_Transportation_Dataset[[#This Row],[Expected_Delivery_Date]]&gt;0,"Delayed", "On-Time")</f>
        <v>On-Time</v>
      </c>
      <c r="M439" t="str">
        <f>IF(November_2024_Transportation_Dataset[[#This Row],[Transportation_Days]]&gt;5,"Road","Air")</f>
        <v>Air</v>
      </c>
      <c r="N439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439" s="9">
        <f>November_2024_Transportation_Dataset[[#This Row],[Weight_kg]]*_xlfn.NUMBERVALUE(VLOOKUP(November_2024_Transportation_Dataset[[#This Row],[Transportation_Mode]],'Transportation cost'!A:C,3,FALSE),".")</f>
        <v>428.7</v>
      </c>
      <c r="P439" s="9">
        <f>November_2024_Transportation_Dataset[[#This Row],[Fixed_Cost_GBP]]+November_2024_Transportation_Dataset[[#This Row],[Variable_Cost_GBP]]</f>
        <v>690.09871793940397</v>
      </c>
    </row>
    <row r="440" spans="1:16" x14ac:dyDescent="0.4">
      <c r="A440" t="s">
        <v>448</v>
      </c>
      <c r="B440" t="s">
        <v>575</v>
      </c>
      <c r="C440" s="1">
        <v>45601</v>
      </c>
      <c r="D440" s="1">
        <v>45625</v>
      </c>
      <c r="E440" s="1">
        <v>45631</v>
      </c>
      <c r="F440" s="1">
        <v>45631</v>
      </c>
      <c r="G440" s="13">
        <f>November_2024_Transportation_Dataset[[#This Row],[Delivery_Date]]-November_2024_Transportation_Dataset[[#This Row],[Dispatch_Date]]</f>
        <v>6</v>
      </c>
      <c r="H440" t="s">
        <v>533</v>
      </c>
      <c r="I440" t="s">
        <v>541</v>
      </c>
      <c r="J440" s="9">
        <v>1201</v>
      </c>
      <c r="K440" s="9">
        <f>VLOOKUP(_xlfn.CONCAT(November_2024_Transportation_Dataset[[#This Row],[Origin]],November_2024_Transportation_Dataset[[#This Row],[Destination]]),Distances!A:J,10,FALSE)</f>
        <v>1038.2726851818879</v>
      </c>
      <c r="L440" t="str">
        <f>IF(November_2024_Transportation_Dataset[[#This Row],[Delivery_Date]]-November_2024_Transportation_Dataset[[#This Row],[Expected_Delivery_Date]]&gt;0,"Delayed", "On-Time")</f>
        <v>On-Time</v>
      </c>
      <c r="M440" t="str">
        <f>IF(November_2024_Transportation_Dataset[[#This Row],[Transportation_Days]]&gt;5,"Road","Air")</f>
        <v>Road</v>
      </c>
      <c r="N440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440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40" s="9">
        <f>November_2024_Transportation_Dataset[[#This Row],[Fixed_Cost_GBP]]+November_2024_Transportation_Dataset[[#This Row],[Variable_Cost_GBP]]</f>
        <v>639.23634259094399</v>
      </c>
    </row>
    <row r="441" spans="1:16" x14ac:dyDescent="0.4">
      <c r="A441" t="s">
        <v>449</v>
      </c>
      <c r="B441" t="s">
        <v>573</v>
      </c>
      <c r="C441" s="1">
        <v>45602</v>
      </c>
      <c r="D441" s="1">
        <v>45625</v>
      </c>
      <c r="E441" s="1">
        <v>45631</v>
      </c>
      <c r="F441" s="1">
        <v>45631</v>
      </c>
      <c r="G441" s="13">
        <f>November_2024_Transportation_Dataset[[#This Row],[Delivery_Date]]-November_2024_Transportation_Dataset[[#This Row],[Dispatch_Date]]</f>
        <v>6</v>
      </c>
      <c r="H441" t="s">
        <v>529</v>
      </c>
      <c r="I441" t="s">
        <v>545</v>
      </c>
      <c r="J441" s="9">
        <v>1429</v>
      </c>
      <c r="K441" s="9">
        <f>VLOOKUP(_xlfn.CONCAT(November_2024_Transportation_Dataset[[#This Row],[Origin]],November_2024_Transportation_Dataset[[#This Row],[Destination]]),Distances!A:J,10,FALSE)</f>
        <v>7308.8717301846928</v>
      </c>
      <c r="L441" t="str">
        <f>IF(November_2024_Transportation_Dataset[[#This Row],[Delivery_Date]]-November_2024_Transportation_Dataset[[#This Row],[Expected_Delivery_Date]]&gt;0,"Delayed", "On-Time")</f>
        <v>On-Time</v>
      </c>
      <c r="M441" t="str">
        <f>IF(November_2024_Transportation_Dataset[[#This Row],[Transportation_Days]]&gt;5,"Ocean","Air")</f>
        <v>Ocean</v>
      </c>
      <c r="N441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441" s="9">
        <f>November_2024_Transportation_Dataset[[#This Row],[Weight_kg]]*_xlfn.NUMBERVALUE(VLOOKUP(November_2024_Transportation_Dataset[[#This Row],[Transportation_Mode]],'Transportation cost'!A:C,3,FALSE),".")</f>
        <v>71.45</v>
      </c>
      <c r="P441" s="9">
        <f>November_2024_Transportation_Dataset[[#This Row],[Fixed_Cost_GBP]]+November_2024_Transportation_Dataset[[#This Row],[Variable_Cost_GBP]]</f>
        <v>2629.555105564642</v>
      </c>
    </row>
    <row r="442" spans="1:16" x14ac:dyDescent="0.4">
      <c r="A442" t="s">
        <v>450</v>
      </c>
      <c r="B442" t="s">
        <v>574</v>
      </c>
      <c r="C442" s="1">
        <v>45616</v>
      </c>
      <c r="D442" s="1">
        <v>45619</v>
      </c>
      <c r="E442" s="1">
        <v>45621</v>
      </c>
      <c r="F442" s="1">
        <v>45626</v>
      </c>
      <c r="G442" s="13">
        <f>November_2024_Transportation_Dataset[[#This Row],[Delivery_Date]]-November_2024_Transportation_Dataset[[#This Row],[Dispatch_Date]]</f>
        <v>7</v>
      </c>
      <c r="H442" t="s">
        <v>525</v>
      </c>
      <c r="I442" t="s">
        <v>541</v>
      </c>
      <c r="J442" s="9">
        <v>246</v>
      </c>
      <c r="K442" s="9">
        <f>VLOOKUP(_xlfn.CONCAT(November_2024_Transportation_Dataset[[#This Row],[Origin]],November_2024_Transportation_Dataset[[#This Row],[Destination]]),Distances!A:J,10,FALSE)</f>
        <v>5780.6308647644664</v>
      </c>
      <c r="L442" t="str">
        <f>IF(November_2024_Transportation_Dataset[[#This Row],[Delivery_Date]]-November_2024_Transportation_Dataset[[#This Row],[Expected_Delivery_Date]]&gt;0,"Delayed", "On-Time")</f>
        <v>Delayed</v>
      </c>
      <c r="M442" t="str">
        <f>IF(November_2024_Transportation_Dataset[[#This Row],[Transportation_Days]]&gt;=6,"Ocean","Air")</f>
        <v>Ocean</v>
      </c>
      <c r="N442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442" s="9">
        <f>November_2024_Transportation_Dataset[[#This Row],[Weight_kg]]*_xlfn.NUMBERVALUE(VLOOKUP(November_2024_Transportation_Dataset[[#This Row],[Transportation_Mode]],'Transportation cost'!A:C,3,FALSE),".")</f>
        <v>12.3</v>
      </c>
      <c r="P442" s="9">
        <f>November_2024_Transportation_Dataset[[#This Row],[Fixed_Cost_GBP]]+November_2024_Transportation_Dataset[[#This Row],[Variable_Cost_GBP]]</f>
        <v>2035.520802667563</v>
      </c>
    </row>
    <row r="443" spans="1:16" x14ac:dyDescent="0.4">
      <c r="A443" t="s">
        <v>451</v>
      </c>
      <c r="B443" t="s">
        <v>573</v>
      </c>
      <c r="C443" s="1">
        <v>45617</v>
      </c>
      <c r="D443" s="1">
        <v>45625</v>
      </c>
      <c r="E443" s="1">
        <v>45625</v>
      </c>
      <c r="F443" s="1">
        <v>45625</v>
      </c>
      <c r="G443" s="13">
        <f>November_2024_Transportation_Dataset[[#This Row],[Delivery_Date]]-November_2024_Transportation_Dataset[[#This Row],[Dispatch_Date]]</f>
        <v>0</v>
      </c>
      <c r="H443" t="s">
        <v>529</v>
      </c>
      <c r="I443" t="s">
        <v>549</v>
      </c>
      <c r="J443" s="9">
        <v>1429</v>
      </c>
      <c r="K443" s="9">
        <f>VLOOKUP(_xlfn.CONCAT(November_2024_Transportation_Dataset[[#This Row],[Origin]],November_2024_Transportation_Dataset[[#This Row],[Destination]]),Distances!A:J,10,FALSE)</f>
        <v>9118.7982664997817</v>
      </c>
      <c r="L443" t="str">
        <f>IF(November_2024_Transportation_Dataset[[#This Row],[Delivery_Date]]-November_2024_Transportation_Dataset[[#This Row],[Expected_Delivery_Date]]&gt;0,"Delayed", "On-Time")</f>
        <v>On-Time</v>
      </c>
      <c r="M443" t="str">
        <f>IF(November_2024_Transportation_Dataset[[#This Row],[Transportation_Days]]&gt;5,"Ocean","Air")</f>
        <v>Air</v>
      </c>
      <c r="N443" s="9">
        <f>November_2024_Transportation_Dataset[[#This Row],[Distance_km]]*_xlfn.NUMBERVALUE(VLOOKUP(November_2024_Transportation_Dataset[[#This Row],[Transportation_Mode]],'Transportation cost'!A:B,2,FALSE),".")</f>
        <v>6839.0986998748358</v>
      </c>
      <c r="O443" s="9">
        <f>November_2024_Transportation_Dataset[[#This Row],[Weight_kg]]*_xlfn.NUMBERVALUE(VLOOKUP(November_2024_Transportation_Dataset[[#This Row],[Transportation_Mode]],'Transportation cost'!A:C,3,FALSE),".")</f>
        <v>428.7</v>
      </c>
      <c r="P443" s="9">
        <f>November_2024_Transportation_Dataset[[#This Row],[Fixed_Cost_GBP]]+November_2024_Transportation_Dataset[[#This Row],[Variable_Cost_GBP]]</f>
        <v>7267.7986998748356</v>
      </c>
    </row>
    <row r="444" spans="1:16" x14ac:dyDescent="0.4">
      <c r="A444" t="s">
        <v>452</v>
      </c>
      <c r="B444" t="s">
        <v>573</v>
      </c>
      <c r="C444" s="1">
        <v>45620</v>
      </c>
      <c r="D444" s="1">
        <v>45625</v>
      </c>
      <c r="E444" s="1">
        <v>45631</v>
      </c>
      <c r="F444" s="1">
        <v>45631</v>
      </c>
      <c r="G444" s="13">
        <f>November_2024_Transportation_Dataset[[#This Row],[Delivery_Date]]-November_2024_Transportation_Dataset[[#This Row],[Dispatch_Date]]</f>
        <v>6</v>
      </c>
      <c r="H444" t="s">
        <v>529</v>
      </c>
      <c r="I444" t="s">
        <v>549</v>
      </c>
      <c r="J444" s="9">
        <v>1429</v>
      </c>
      <c r="K444" s="9">
        <f>VLOOKUP(_xlfn.CONCAT(November_2024_Transportation_Dataset[[#This Row],[Origin]],November_2024_Transportation_Dataset[[#This Row],[Destination]]),Distances!A:J,10,FALSE)</f>
        <v>9118.7982664997817</v>
      </c>
      <c r="L444" t="str">
        <f>IF(November_2024_Transportation_Dataset[[#This Row],[Delivery_Date]]-November_2024_Transportation_Dataset[[#This Row],[Expected_Delivery_Date]]&gt;0,"Delayed", "On-Time")</f>
        <v>On-Time</v>
      </c>
      <c r="M444" t="str">
        <f>IF(November_2024_Transportation_Dataset[[#This Row],[Transportation_Days]]&gt;5,"Ocean","Air")</f>
        <v>Ocean</v>
      </c>
      <c r="N444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444" s="9">
        <f>November_2024_Transportation_Dataset[[#This Row],[Weight_kg]]*_xlfn.NUMBERVALUE(VLOOKUP(November_2024_Transportation_Dataset[[#This Row],[Transportation_Mode]],'Transportation cost'!A:C,3,FALSE),".")</f>
        <v>71.45</v>
      </c>
      <c r="P444" s="9">
        <f>November_2024_Transportation_Dataset[[#This Row],[Fixed_Cost_GBP]]+November_2024_Transportation_Dataset[[#This Row],[Variable_Cost_GBP]]</f>
        <v>3263.0293932749232</v>
      </c>
    </row>
    <row r="445" spans="1:16" x14ac:dyDescent="0.4">
      <c r="A445" t="s">
        <v>453</v>
      </c>
      <c r="B445" t="s">
        <v>575</v>
      </c>
      <c r="C445" s="1">
        <v>45623</v>
      </c>
      <c r="D445" s="1">
        <v>45625</v>
      </c>
      <c r="E445" s="1">
        <v>45625</v>
      </c>
      <c r="F445" s="1">
        <v>45625</v>
      </c>
      <c r="G445" s="13">
        <f>November_2024_Transportation_Dataset[[#This Row],[Delivery_Date]]-November_2024_Transportation_Dataset[[#This Row],[Dispatch_Date]]</f>
        <v>0</v>
      </c>
      <c r="H445" t="s">
        <v>533</v>
      </c>
      <c r="I445" t="s">
        <v>537</v>
      </c>
      <c r="J445" s="9">
        <v>1201</v>
      </c>
      <c r="K445" s="9">
        <f>VLOOKUP(_xlfn.CONCAT(November_2024_Transportation_Dataset[[#This Row],[Origin]],November_2024_Transportation_Dataset[[#This Row],[Destination]]),Distances!A:J,10,FALSE)</f>
        <v>1315.887531545199</v>
      </c>
      <c r="L445" t="str">
        <f>IF(November_2024_Transportation_Dataset[[#This Row],[Delivery_Date]]-November_2024_Transportation_Dataset[[#This Row],[Expected_Delivery_Date]]&gt;0,"Delayed", "On-Time")</f>
        <v>On-Time</v>
      </c>
      <c r="M445" t="str">
        <f>IF(November_2024_Transportation_Dataset[[#This Row],[Transportation_Days]]&gt;5,"Road","Air")</f>
        <v>Air</v>
      </c>
      <c r="N445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445" s="9">
        <f>November_2024_Transportation_Dataset[[#This Row],[Weight_kg]]*_xlfn.NUMBERVALUE(VLOOKUP(November_2024_Transportation_Dataset[[#This Row],[Transportation_Mode]],'Transportation cost'!A:C,3,FALSE),".")</f>
        <v>360.3</v>
      </c>
      <c r="P445" s="9">
        <f>November_2024_Transportation_Dataset[[#This Row],[Fixed_Cost_GBP]]+November_2024_Transportation_Dataset[[#This Row],[Variable_Cost_GBP]]</f>
        <v>1347.2156486588992</v>
      </c>
    </row>
    <row r="446" spans="1:16" x14ac:dyDescent="0.4">
      <c r="A446" t="s">
        <v>454</v>
      </c>
      <c r="B446" t="s">
        <v>572</v>
      </c>
      <c r="C446" s="1">
        <v>45623</v>
      </c>
      <c r="D446" s="1">
        <v>45625</v>
      </c>
      <c r="E446" s="1">
        <v>45631</v>
      </c>
      <c r="F446" s="1">
        <v>45631</v>
      </c>
      <c r="G446" s="13">
        <f>November_2024_Transportation_Dataset[[#This Row],[Delivery_Date]]-November_2024_Transportation_Dataset[[#This Row],[Dispatch_Date]]</f>
        <v>6</v>
      </c>
      <c r="H446" t="s">
        <v>521</v>
      </c>
      <c r="I446" t="s">
        <v>549</v>
      </c>
      <c r="J446" s="9">
        <v>761</v>
      </c>
      <c r="K446" s="9">
        <f>VLOOKUP(_xlfn.CONCAT(November_2024_Transportation_Dataset[[#This Row],[Origin]],November_2024_Transportation_Dataset[[#This Row],[Destination]]),Distances!A:J,10,FALSE)</f>
        <v>1924.4592383854399</v>
      </c>
      <c r="L446" t="str">
        <f>IF(November_2024_Transportation_Dataset[[#This Row],[Delivery_Date]]-November_2024_Transportation_Dataset[[#This Row],[Expected_Delivery_Date]]&gt;0,"Delayed", "On-Time")</f>
        <v>On-Time</v>
      </c>
      <c r="M446" t="str">
        <f>IF(November_2024_Transportation_Dataset[[#This Row],[Transportation_Days]]&gt;15,"Ocean", IF(November_2024_Transportation_Dataset[[#This Row],[Transportation_Days]]&gt;5,"Road","Air"))</f>
        <v>Road</v>
      </c>
      <c r="N446" s="9">
        <f>November_2024_Transportation_Dataset[[#This Row],[Distance_km]]*_xlfn.NUMBERVALUE(VLOOKUP(November_2024_Transportation_Dataset[[#This Row],[Transportation_Mode]],'Transportation cost'!A:B,2,FALSE),".")</f>
        <v>962.22961919271995</v>
      </c>
      <c r="O446" s="9">
        <f>November_2024_Transportation_Dataset[[#This Row],[Weight_kg]]*_xlfn.NUMBERVALUE(VLOOKUP(November_2024_Transportation_Dataset[[#This Row],[Transportation_Mode]],'Transportation cost'!A:C,3,FALSE),".")</f>
        <v>76.100000000000009</v>
      </c>
      <c r="P446" s="9">
        <f>November_2024_Transportation_Dataset[[#This Row],[Fixed_Cost_GBP]]+November_2024_Transportation_Dataset[[#This Row],[Variable_Cost_GBP]]</f>
        <v>1038.32961919272</v>
      </c>
    </row>
    <row r="447" spans="1:16" x14ac:dyDescent="0.4">
      <c r="A447" t="s">
        <v>455</v>
      </c>
      <c r="B447" t="s">
        <v>572</v>
      </c>
      <c r="C447" s="1">
        <v>45625</v>
      </c>
      <c r="D447" s="1">
        <v>45625</v>
      </c>
      <c r="E447" s="1">
        <v>45625</v>
      </c>
      <c r="F447" s="1">
        <v>45625</v>
      </c>
      <c r="G447" s="13">
        <f>November_2024_Transportation_Dataset[[#This Row],[Delivery_Date]]-November_2024_Transportation_Dataset[[#This Row],[Dispatch_Date]]</f>
        <v>0</v>
      </c>
      <c r="H447" t="s">
        <v>521</v>
      </c>
      <c r="I447" t="s">
        <v>541</v>
      </c>
      <c r="J447" s="9">
        <v>761</v>
      </c>
      <c r="K447" s="9">
        <f>VLOOKUP(_xlfn.CONCAT(November_2024_Transportation_Dataset[[#This Row],[Origin]],November_2024_Transportation_Dataset[[#This Row],[Destination]]),Distances!A:J,10,FALSE)</f>
        <v>7958.3164062654878</v>
      </c>
      <c r="L447" t="str">
        <f>IF(November_2024_Transportation_Dataset[[#This Row],[Delivery_Date]]-November_2024_Transportation_Dataset[[#This Row],[Expected_Delivery_Date]]&gt;0,"Delayed", "On-Time")</f>
        <v>On-Time</v>
      </c>
      <c r="M447" t="str">
        <f>IF(November_2024_Transportation_Dataset[[#This Row],[Transportation_Days]]&gt;3,"Ocean","Air")</f>
        <v>Air</v>
      </c>
      <c r="N447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447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47" s="9">
        <f>November_2024_Transportation_Dataset[[#This Row],[Fixed_Cost_GBP]]+November_2024_Transportation_Dataset[[#This Row],[Variable_Cost_GBP]]</f>
        <v>6197.0373046991162</v>
      </c>
    </row>
    <row r="448" spans="1:16" x14ac:dyDescent="0.4">
      <c r="A448" t="s">
        <v>456</v>
      </c>
      <c r="B448" t="s">
        <v>572</v>
      </c>
      <c r="C448" s="1">
        <v>45624</v>
      </c>
      <c r="D448" s="1">
        <v>45624</v>
      </c>
      <c r="E448" s="1">
        <v>45631</v>
      </c>
      <c r="F448" s="1">
        <v>45631</v>
      </c>
      <c r="G448" s="13">
        <f>November_2024_Transportation_Dataset[[#This Row],[Delivery_Date]]-November_2024_Transportation_Dataset[[#This Row],[Dispatch_Date]]</f>
        <v>7</v>
      </c>
      <c r="H448" t="s">
        <v>521</v>
      </c>
      <c r="I448" t="s">
        <v>545</v>
      </c>
      <c r="J448" s="9">
        <v>761</v>
      </c>
      <c r="K448" s="9">
        <f>VLOOKUP(_xlfn.CONCAT(November_2024_Transportation_Dataset[[#This Row],[Origin]],November_2024_Transportation_Dataset[[#This Row],[Destination]]),Distances!A:J,10,FALSE)</f>
        <v>12903.346211661379</v>
      </c>
      <c r="L448" t="str">
        <f>IF(November_2024_Transportation_Dataset[[#This Row],[Delivery_Date]]-November_2024_Transportation_Dataset[[#This Row],[Expected_Delivery_Date]]&gt;0,"Delayed", "On-Time")</f>
        <v>On-Time</v>
      </c>
      <c r="M448" t="str">
        <f>IF(November_2024_Transportation_Dataset[[#This Row],[Transportation_Days]]&gt;3,"Ocean","Air")</f>
        <v>Ocean</v>
      </c>
      <c r="N448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448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48" s="9">
        <f>November_2024_Transportation_Dataset[[#This Row],[Fixed_Cost_GBP]]+November_2024_Transportation_Dataset[[#This Row],[Variable_Cost_GBP]]</f>
        <v>4554.2211740814828</v>
      </c>
    </row>
    <row r="449" spans="1:16" x14ac:dyDescent="0.4">
      <c r="A449" t="s">
        <v>457</v>
      </c>
      <c r="B449" t="s">
        <v>572</v>
      </c>
      <c r="C449" s="1">
        <v>45625</v>
      </c>
      <c r="D449" s="1">
        <v>45625</v>
      </c>
      <c r="E449" s="1">
        <v>45631</v>
      </c>
      <c r="F449" s="1">
        <v>45631</v>
      </c>
      <c r="G449" s="13">
        <f>November_2024_Transportation_Dataset[[#This Row],[Delivery_Date]]-November_2024_Transportation_Dataset[[#This Row],[Dispatch_Date]]</f>
        <v>6</v>
      </c>
      <c r="H449" t="s">
        <v>521</v>
      </c>
      <c r="I449" t="s">
        <v>537</v>
      </c>
      <c r="J449" s="9">
        <v>761</v>
      </c>
      <c r="K449" s="9">
        <f>VLOOKUP(_xlfn.CONCAT(November_2024_Transportation_Dataset[[#This Row],[Origin]],November_2024_Transportation_Dataset[[#This Row],[Destination]]),Distances!A:J,10,FALSE)</f>
        <v>8602.6506787577528</v>
      </c>
      <c r="L449" t="str">
        <f>IF(November_2024_Transportation_Dataset[[#This Row],[Delivery_Date]]-November_2024_Transportation_Dataset[[#This Row],[Expected_Delivery_Date]]&gt;0,"Delayed", "On-Time")</f>
        <v>On-Time</v>
      </c>
      <c r="M449" t="str">
        <f>IF(November_2024_Transportation_Dataset[[#This Row],[Transportation_Days]]&gt;5,"Ocean","Air")</f>
        <v>Ocean</v>
      </c>
      <c r="N449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44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49" s="9">
        <f>November_2024_Transportation_Dataset[[#This Row],[Fixed_Cost_GBP]]+November_2024_Transportation_Dataset[[#This Row],[Variable_Cost_GBP]]</f>
        <v>3048.9777375652134</v>
      </c>
    </row>
    <row r="450" spans="1:16" x14ac:dyDescent="0.4">
      <c r="A450" t="s">
        <v>458</v>
      </c>
      <c r="B450" t="s">
        <v>572</v>
      </c>
      <c r="C450" s="1">
        <v>45623</v>
      </c>
      <c r="D450" s="1">
        <v>45623</v>
      </c>
      <c r="E450" s="1">
        <v>45625</v>
      </c>
      <c r="F450" s="1">
        <v>45625</v>
      </c>
      <c r="G450" s="13">
        <f>November_2024_Transportation_Dataset[[#This Row],[Delivery_Date]]-November_2024_Transportation_Dataset[[#This Row],[Dispatch_Date]]</f>
        <v>2</v>
      </c>
      <c r="H450" t="s">
        <v>521</v>
      </c>
      <c r="I450" t="s">
        <v>545</v>
      </c>
      <c r="J450" s="9">
        <v>761</v>
      </c>
      <c r="K450" s="9">
        <f>VLOOKUP(_xlfn.CONCAT(November_2024_Transportation_Dataset[[#This Row],[Origin]],November_2024_Transportation_Dataset[[#This Row],[Destination]]),Distances!A:J,10,FALSE)</f>
        <v>12903.346211661379</v>
      </c>
      <c r="L450" t="str">
        <f>IF(November_2024_Transportation_Dataset[[#This Row],[Delivery_Date]]-November_2024_Transportation_Dataset[[#This Row],[Expected_Delivery_Date]]&gt;0,"Delayed", "On-Time")</f>
        <v>On-Time</v>
      </c>
      <c r="M450" t="str">
        <f>IF(November_2024_Transportation_Dataset[[#This Row],[Transportation_Days]]&gt;3,"Ocean","Air")</f>
        <v>Air</v>
      </c>
      <c r="N450" s="9">
        <f>November_2024_Transportation_Dataset[[#This Row],[Distance_km]]*_xlfn.NUMBERVALUE(VLOOKUP(November_2024_Transportation_Dataset[[#This Row],[Transportation_Mode]],'Transportation cost'!A:B,2,FALSE),".")</f>
        <v>9677.5096587460339</v>
      </c>
      <c r="O450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50" s="9">
        <f>November_2024_Transportation_Dataset[[#This Row],[Fixed_Cost_GBP]]+November_2024_Transportation_Dataset[[#This Row],[Variable_Cost_GBP]]</f>
        <v>9905.8096587460332</v>
      </c>
    </row>
    <row r="451" spans="1:16" x14ac:dyDescent="0.4">
      <c r="A451" t="s">
        <v>459</v>
      </c>
      <c r="B451" t="s">
        <v>573</v>
      </c>
      <c r="C451" s="1">
        <v>45625</v>
      </c>
      <c r="D451" s="1">
        <v>45625</v>
      </c>
      <c r="E451" s="1">
        <v>45631</v>
      </c>
      <c r="F451" s="1">
        <v>45631</v>
      </c>
      <c r="G451" s="13">
        <f>November_2024_Transportation_Dataset[[#This Row],[Delivery_Date]]-November_2024_Transportation_Dataset[[#This Row],[Dispatch_Date]]</f>
        <v>6</v>
      </c>
      <c r="H451" t="s">
        <v>529</v>
      </c>
      <c r="I451" t="s">
        <v>537</v>
      </c>
      <c r="J451" s="9">
        <v>1429</v>
      </c>
      <c r="K451" s="9">
        <f>VLOOKUP(_xlfn.CONCAT(November_2024_Transportation_Dataset[[#This Row],[Origin]],November_2024_Transportation_Dataset[[#This Row],[Destination]]),Distances!A:J,10,FALSE)</f>
        <v>348.53162391920529</v>
      </c>
      <c r="L451" t="str">
        <f>IF(November_2024_Transportation_Dataset[[#This Row],[Delivery_Date]]-November_2024_Transportation_Dataset[[#This Row],[Expected_Delivery_Date]]&gt;0,"Delayed", "On-Time")</f>
        <v>On-Time</v>
      </c>
      <c r="M451" t="str">
        <f>IF(November_2024_Transportation_Dataset[[#This Row],[Transportation_Days]]&gt;5,"Road","Air")</f>
        <v>Road</v>
      </c>
      <c r="N451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451" s="9">
        <f>November_2024_Transportation_Dataset[[#This Row],[Weight_kg]]*_xlfn.NUMBERVALUE(VLOOKUP(November_2024_Transportation_Dataset[[#This Row],[Transportation_Mode]],'Transportation cost'!A:C,3,FALSE),".")</f>
        <v>142.9</v>
      </c>
      <c r="P451" s="9">
        <f>November_2024_Transportation_Dataset[[#This Row],[Fixed_Cost_GBP]]+November_2024_Transportation_Dataset[[#This Row],[Variable_Cost_GBP]]</f>
        <v>317.16581195960265</v>
      </c>
    </row>
    <row r="452" spans="1:16" x14ac:dyDescent="0.4">
      <c r="A452" t="s">
        <v>460</v>
      </c>
      <c r="B452" t="s">
        <v>572</v>
      </c>
      <c r="C452" s="1">
        <v>45625</v>
      </c>
      <c r="D452" s="1">
        <v>45625</v>
      </c>
      <c r="E452" s="1">
        <v>45625</v>
      </c>
      <c r="F452" s="1">
        <v>45625</v>
      </c>
      <c r="G452" s="13">
        <f>November_2024_Transportation_Dataset[[#This Row],[Delivery_Date]]-November_2024_Transportation_Dataset[[#This Row],[Dispatch_Date]]</f>
        <v>0</v>
      </c>
      <c r="H452" t="s">
        <v>521</v>
      </c>
      <c r="I452" t="s">
        <v>541</v>
      </c>
      <c r="J452" s="9">
        <v>761</v>
      </c>
      <c r="K452" s="9">
        <f>VLOOKUP(_xlfn.CONCAT(November_2024_Transportation_Dataset[[#This Row],[Origin]],November_2024_Transportation_Dataset[[#This Row],[Destination]]),Distances!A:J,10,FALSE)</f>
        <v>7958.3164062654878</v>
      </c>
      <c r="L452" t="str">
        <f>IF(November_2024_Transportation_Dataset[[#This Row],[Delivery_Date]]-November_2024_Transportation_Dataset[[#This Row],[Expected_Delivery_Date]]&gt;0,"Delayed", "On-Time")</f>
        <v>On-Time</v>
      </c>
      <c r="M452" t="str">
        <f>IF(November_2024_Transportation_Dataset[[#This Row],[Transportation_Days]]&gt;3,"Ocean","Air")</f>
        <v>Air</v>
      </c>
      <c r="N452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452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52" s="9">
        <f>November_2024_Transportation_Dataset[[#This Row],[Fixed_Cost_GBP]]+November_2024_Transportation_Dataset[[#This Row],[Variable_Cost_GBP]]</f>
        <v>6197.0373046991162</v>
      </c>
    </row>
    <row r="453" spans="1:16" x14ac:dyDescent="0.4">
      <c r="A453" t="s">
        <v>461</v>
      </c>
      <c r="B453" t="s">
        <v>572</v>
      </c>
      <c r="C453" s="1">
        <v>45625</v>
      </c>
      <c r="D453" s="1">
        <v>45625</v>
      </c>
      <c r="E453" s="1">
        <v>45631</v>
      </c>
      <c r="F453" s="1">
        <v>45631</v>
      </c>
      <c r="G453" s="13">
        <f>November_2024_Transportation_Dataset[[#This Row],[Delivery_Date]]-November_2024_Transportation_Dataset[[#This Row],[Dispatch_Date]]</f>
        <v>6</v>
      </c>
      <c r="H453" t="s">
        <v>521</v>
      </c>
      <c r="I453" t="s">
        <v>537</v>
      </c>
      <c r="J453" s="9">
        <v>761</v>
      </c>
      <c r="K453" s="9">
        <f>VLOOKUP(_xlfn.CONCAT(November_2024_Transportation_Dataset[[#This Row],[Origin]],November_2024_Transportation_Dataset[[#This Row],[Destination]]),Distances!A:J,10,FALSE)</f>
        <v>8602.6506787577528</v>
      </c>
      <c r="L453" t="str">
        <f>IF(November_2024_Transportation_Dataset[[#This Row],[Delivery_Date]]-November_2024_Transportation_Dataset[[#This Row],[Expected_Delivery_Date]]&gt;0,"Delayed", "On-Time")</f>
        <v>On-Time</v>
      </c>
      <c r="M453" t="str">
        <f>IF(November_2024_Transportation_Dataset[[#This Row],[Transportation_Days]]&gt;5,"Ocean","Air")</f>
        <v>Ocean</v>
      </c>
      <c r="N453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453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53" s="9">
        <f>November_2024_Transportation_Dataset[[#This Row],[Fixed_Cost_GBP]]+November_2024_Transportation_Dataset[[#This Row],[Variable_Cost_GBP]]</f>
        <v>3048.9777375652134</v>
      </c>
    </row>
    <row r="454" spans="1:16" x14ac:dyDescent="0.4">
      <c r="A454" t="s">
        <v>462</v>
      </c>
      <c r="B454" t="s">
        <v>575</v>
      </c>
      <c r="C454" s="1">
        <v>45625</v>
      </c>
      <c r="D454" s="1">
        <v>45625</v>
      </c>
      <c r="E454" s="1">
        <v>45631</v>
      </c>
      <c r="F454" s="1">
        <v>45631</v>
      </c>
      <c r="G454" s="13">
        <f>November_2024_Transportation_Dataset[[#This Row],[Delivery_Date]]-November_2024_Transportation_Dataset[[#This Row],[Dispatch_Date]]</f>
        <v>6</v>
      </c>
      <c r="H454" t="s">
        <v>533</v>
      </c>
      <c r="I454" t="s">
        <v>545</v>
      </c>
      <c r="J454" s="9">
        <v>1201</v>
      </c>
      <c r="K454" s="9">
        <f>VLOOKUP(_xlfn.CONCAT(November_2024_Transportation_Dataset[[#This Row],[Origin]],November_2024_Transportation_Dataset[[#This Row],[Destination]]),Distances!A:J,10,FALSE)</f>
        <v>6899.7528713841984</v>
      </c>
      <c r="L454" t="str">
        <f>IF(November_2024_Transportation_Dataset[[#This Row],[Delivery_Date]]-November_2024_Transportation_Dataset[[#This Row],[Expected_Delivery_Date]]&gt;0,"Delayed", "On-Time")</f>
        <v>On-Time</v>
      </c>
      <c r="M454" t="str">
        <f>IF(November_2024_Transportation_Dataset[[#This Row],[Transportation_Days]]&gt;10,"Ocean", "Air")</f>
        <v>Air</v>
      </c>
      <c r="N454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454" s="9">
        <f>November_2024_Transportation_Dataset[[#This Row],[Weight_kg]]*_xlfn.NUMBERVALUE(VLOOKUP(November_2024_Transportation_Dataset[[#This Row],[Transportation_Mode]],'Transportation cost'!A:C,3,FALSE),".")</f>
        <v>360.3</v>
      </c>
      <c r="P454" s="9">
        <f>November_2024_Transportation_Dataset[[#This Row],[Fixed_Cost_GBP]]+November_2024_Transportation_Dataset[[#This Row],[Variable_Cost_GBP]]</f>
        <v>5535.1146535381495</v>
      </c>
    </row>
    <row r="455" spans="1:16" x14ac:dyDescent="0.4">
      <c r="A455" t="s">
        <v>463</v>
      </c>
      <c r="B455" t="s">
        <v>575</v>
      </c>
      <c r="C455" s="1">
        <v>45625</v>
      </c>
      <c r="D455" s="1">
        <v>45625</v>
      </c>
      <c r="E455" s="1">
        <v>45625</v>
      </c>
      <c r="F455" s="1">
        <v>45625</v>
      </c>
      <c r="G455" s="13">
        <f>November_2024_Transportation_Dataset[[#This Row],[Delivery_Date]]-November_2024_Transportation_Dataset[[#This Row],[Dispatch_Date]]</f>
        <v>0</v>
      </c>
      <c r="H455" t="s">
        <v>533</v>
      </c>
      <c r="I455" t="s">
        <v>545</v>
      </c>
      <c r="J455" s="9">
        <v>1201</v>
      </c>
      <c r="K455" s="9">
        <f>VLOOKUP(_xlfn.CONCAT(November_2024_Transportation_Dataset[[#This Row],[Origin]],November_2024_Transportation_Dataset[[#This Row],[Destination]]),Distances!A:J,10,FALSE)</f>
        <v>6899.7528713841984</v>
      </c>
      <c r="L455" t="str">
        <f>IF(November_2024_Transportation_Dataset[[#This Row],[Delivery_Date]]-November_2024_Transportation_Dataset[[#This Row],[Expected_Delivery_Date]]&gt;0,"Delayed", "On-Time")</f>
        <v>On-Time</v>
      </c>
      <c r="M455" t="str">
        <f>IF(November_2024_Transportation_Dataset[[#This Row],[Transportation_Days]]&gt;10,"Ocean", "Air")</f>
        <v>Air</v>
      </c>
      <c r="N455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455" s="9">
        <f>November_2024_Transportation_Dataset[[#This Row],[Weight_kg]]*_xlfn.NUMBERVALUE(VLOOKUP(November_2024_Transportation_Dataset[[#This Row],[Transportation_Mode]],'Transportation cost'!A:C,3,FALSE),".")</f>
        <v>360.3</v>
      </c>
      <c r="P455" s="9">
        <f>November_2024_Transportation_Dataset[[#This Row],[Fixed_Cost_GBP]]+November_2024_Transportation_Dataset[[#This Row],[Variable_Cost_GBP]]</f>
        <v>5535.1146535381495</v>
      </c>
    </row>
    <row r="456" spans="1:16" x14ac:dyDescent="0.4">
      <c r="A456" t="s">
        <v>464</v>
      </c>
      <c r="B456" t="s">
        <v>575</v>
      </c>
      <c r="C456" s="1">
        <v>45625</v>
      </c>
      <c r="D456" s="1">
        <v>45625</v>
      </c>
      <c r="E456" s="1">
        <v>45631</v>
      </c>
      <c r="F456" s="1">
        <v>45631</v>
      </c>
      <c r="G456" s="13">
        <f>November_2024_Transportation_Dataset[[#This Row],[Delivery_Date]]-November_2024_Transportation_Dataset[[#This Row],[Dispatch_Date]]</f>
        <v>6</v>
      </c>
      <c r="H456" t="s">
        <v>533</v>
      </c>
      <c r="I456" t="s">
        <v>541</v>
      </c>
      <c r="J456" s="9">
        <v>1201</v>
      </c>
      <c r="K456" s="9">
        <f>VLOOKUP(_xlfn.CONCAT(November_2024_Transportation_Dataset[[#This Row],[Origin]],November_2024_Transportation_Dataset[[#This Row],[Destination]]),Distances!A:J,10,FALSE)</f>
        <v>1038.2726851818879</v>
      </c>
      <c r="L456" t="str">
        <f>IF(November_2024_Transportation_Dataset[[#This Row],[Delivery_Date]]-November_2024_Transportation_Dataset[[#This Row],[Expected_Delivery_Date]]&gt;0,"Delayed", "On-Time")</f>
        <v>On-Time</v>
      </c>
      <c r="M456" t="str">
        <f>IF(November_2024_Transportation_Dataset[[#This Row],[Transportation_Days]]&gt;5,"Road","Air")</f>
        <v>Road</v>
      </c>
      <c r="N456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456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56" s="9">
        <f>November_2024_Transportation_Dataset[[#This Row],[Fixed_Cost_GBP]]+November_2024_Transportation_Dataset[[#This Row],[Variable_Cost_GBP]]</f>
        <v>639.23634259094399</v>
      </c>
    </row>
    <row r="457" spans="1:16" x14ac:dyDescent="0.4">
      <c r="A457" t="s">
        <v>465</v>
      </c>
      <c r="B457" t="s">
        <v>575</v>
      </c>
      <c r="C457" s="1">
        <v>45625</v>
      </c>
      <c r="D457" s="1">
        <v>45625</v>
      </c>
      <c r="E457" s="1">
        <v>45631</v>
      </c>
      <c r="F457" s="1">
        <v>45631</v>
      </c>
      <c r="G457" s="13">
        <f>November_2024_Transportation_Dataset[[#This Row],[Delivery_Date]]-November_2024_Transportation_Dataset[[#This Row],[Dispatch_Date]]</f>
        <v>6</v>
      </c>
      <c r="H457" t="s">
        <v>533</v>
      </c>
      <c r="I457" t="s">
        <v>549</v>
      </c>
      <c r="J457" s="9">
        <v>1201</v>
      </c>
      <c r="K457" s="9">
        <f>VLOOKUP(_xlfn.CONCAT(November_2024_Transportation_Dataset[[#This Row],[Origin]],November_2024_Transportation_Dataset[[#This Row],[Destination]]),Distances!A:J,10,FALSE)</f>
        <v>7781.5146826897226</v>
      </c>
      <c r="L457" t="str">
        <f>IF(November_2024_Transportation_Dataset[[#This Row],[Delivery_Date]]-November_2024_Transportation_Dataset[[#This Row],[Expected_Delivery_Date]]&gt;0,"Delayed", "On-Time")</f>
        <v>On-Time</v>
      </c>
      <c r="M457" t="str">
        <f>IF(November_2024_Transportation_Dataset[[#This Row],[Transportation_Days]]&gt;10,"Ocean", "Air")</f>
        <v>Air</v>
      </c>
      <c r="N457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457" s="9">
        <f>November_2024_Transportation_Dataset[[#This Row],[Weight_kg]]*_xlfn.NUMBERVALUE(VLOOKUP(November_2024_Transportation_Dataset[[#This Row],[Transportation_Mode]],'Transportation cost'!A:C,3,FALSE),".")</f>
        <v>360.3</v>
      </c>
      <c r="P457" s="9">
        <f>November_2024_Transportation_Dataset[[#This Row],[Fixed_Cost_GBP]]+November_2024_Transportation_Dataset[[#This Row],[Variable_Cost_GBP]]</f>
        <v>6196.4360120172923</v>
      </c>
    </row>
    <row r="458" spans="1:16" x14ac:dyDescent="0.4">
      <c r="A458" t="s">
        <v>466</v>
      </c>
      <c r="B458" t="s">
        <v>572</v>
      </c>
      <c r="C458" s="1">
        <v>45625</v>
      </c>
      <c r="D458" s="1">
        <v>45625</v>
      </c>
      <c r="E458" s="1">
        <v>45625</v>
      </c>
      <c r="F458" s="1">
        <v>45625</v>
      </c>
      <c r="G458" s="13">
        <f>November_2024_Transportation_Dataset[[#This Row],[Delivery_Date]]-November_2024_Transportation_Dataset[[#This Row],[Dispatch_Date]]</f>
        <v>0</v>
      </c>
      <c r="H458" t="s">
        <v>521</v>
      </c>
      <c r="I458" t="s">
        <v>545</v>
      </c>
      <c r="J458" s="9">
        <v>761</v>
      </c>
      <c r="K458" s="9">
        <f>VLOOKUP(_xlfn.CONCAT(November_2024_Transportation_Dataset[[#This Row],[Origin]],November_2024_Transportation_Dataset[[#This Row],[Destination]]),Distances!A:J,10,FALSE)</f>
        <v>12903.346211661379</v>
      </c>
      <c r="L458" t="str">
        <f>IF(November_2024_Transportation_Dataset[[#This Row],[Delivery_Date]]-November_2024_Transportation_Dataset[[#This Row],[Expected_Delivery_Date]]&gt;0,"Delayed", "On-Time")</f>
        <v>On-Time</v>
      </c>
      <c r="M458" t="str">
        <f>IF(November_2024_Transportation_Dataset[[#This Row],[Transportation_Days]]&gt;3,"Ocean","Air")</f>
        <v>Air</v>
      </c>
      <c r="N458" s="9">
        <f>November_2024_Transportation_Dataset[[#This Row],[Distance_km]]*_xlfn.NUMBERVALUE(VLOOKUP(November_2024_Transportation_Dataset[[#This Row],[Transportation_Mode]],'Transportation cost'!A:B,2,FALSE),".")</f>
        <v>9677.5096587460339</v>
      </c>
      <c r="O458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58" s="9">
        <f>November_2024_Transportation_Dataset[[#This Row],[Fixed_Cost_GBP]]+November_2024_Transportation_Dataset[[#This Row],[Variable_Cost_GBP]]</f>
        <v>9905.8096587460332</v>
      </c>
    </row>
    <row r="459" spans="1:16" x14ac:dyDescent="0.4">
      <c r="A459" t="s">
        <v>467</v>
      </c>
      <c r="B459" t="s">
        <v>572</v>
      </c>
      <c r="C459" s="1">
        <v>45625</v>
      </c>
      <c r="D459" s="1">
        <v>45625</v>
      </c>
      <c r="E459" s="1">
        <v>45625</v>
      </c>
      <c r="F459" s="1">
        <v>45625</v>
      </c>
      <c r="G459" s="13">
        <f>November_2024_Transportation_Dataset[[#This Row],[Delivery_Date]]-November_2024_Transportation_Dataset[[#This Row],[Dispatch_Date]]</f>
        <v>0</v>
      </c>
      <c r="H459" t="s">
        <v>521</v>
      </c>
      <c r="I459" t="s">
        <v>545</v>
      </c>
      <c r="J459" s="9">
        <v>761</v>
      </c>
      <c r="K459" s="9">
        <f>VLOOKUP(_xlfn.CONCAT(November_2024_Transportation_Dataset[[#This Row],[Origin]],November_2024_Transportation_Dataset[[#This Row],[Destination]]),Distances!A:J,10,FALSE)</f>
        <v>12903.346211661379</v>
      </c>
      <c r="L459" t="str">
        <f>IF(November_2024_Transportation_Dataset[[#This Row],[Delivery_Date]]-November_2024_Transportation_Dataset[[#This Row],[Expected_Delivery_Date]]&gt;0,"Delayed", "On-Time")</f>
        <v>On-Time</v>
      </c>
      <c r="M459" t="str">
        <f>IF(November_2024_Transportation_Dataset[[#This Row],[Transportation_Days]]&gt;3,"Ocean","Air")</f>
        <v>Air</v>
      </c>
      <c r="N459" s="9">
        <f>November_2024_Transportation_Dataset[[#This Row],[Distance_km]]*_xlfn.NUMBERVALUE(VLOOKUP(November_2024_Transportation_Dataset[[#This Row],[Transportation_Mode]],'Transportation cost'!A:B,2,FALSE),".")</f>
        <v>9677.5096587460339</v>
      </c>
      <c r="O459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59" s="9">
        <f>November_2024_Transportation_Dataset[[#This Row],[Fixed_Cost_GBP]]+November_2024_Transportation_Dataset[[#This Row],[Variable_Cost_GBP]]</f>
        <v>9905.8096587460332</v>
      </c>
    </row>
    <row r="460" spans="1:16" x14ac:dyDescent="0.4">
      <c r="A460" t="s">
        <v>468</v>
      </c>
      <c r="B460" t="s">
        <v>575</v>
      </c>
      <c r="C460" s="1">
        <v>45625</v>
      </c>
      <c r="D460" s="1">
        <v>45625</v>
      </c>
      <c r="E460" s="1">
        <v>45625</v>
      </c>
      <c r="F460" s="1">
        <v>45625</v>
      </c>
      <c r="G460" s="13">
        <f>November_2024_Transportation_Dataset[[#This Row],[Delivery_Date]]-November_2024_Transportation_Dataset[[#This Row],[Dispatch_Date]]</f>
        <v>0</v>
      </c>
      <c r="H460" t="s">
        <v>533</v>
      </c>
      <c r="I460" t="s">
        <v>549</v>
      </c>
      <c r="J460" s="9">
        <v>1201</v>
      </c>
      <c r="K460" s="9">
        <f>VLOOKUP(_xlfn.CONCAT(November_2024_Transportation_Dataset[[#This Row],[Origin]],November_2024_Transportation_Dataset[[#This Row],[Destination]]),Distances!A:J,10,FALSE)</f>
        <v>7781.5146826897226</v>
      </c>
      <c r="L460" t="str">
        <f>IF(November_2024_Transportation_Dataset[[#This Row],[Delivery_Date]]-November_2024_Transportation_Dataset[[#This Row],[Expected_Delivery_Date]]&gt;0,"Delayed", "On-Time")</f>
        <v>On-Time</v>
      </c>
      <c r="M460" t="str">
        <f>IF(November_2024_Transportation_Dataset[[#This Row],[Transportation_Days]]&gt;10,"Ocean", "Air")</f>
        <v>Air</v>
      </c>
      <c r="N460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460" s="9">
        <f>November_2024_Transportation_Dataset[[#This Row],[Weight_kg]]*_xlfn.NUMBERVALUE(VLOOKUP(November_2024_Transportation_Dataset[[#This Row],[Transportation_Mode]],'Transportation cost'!A:C,3,FALSE),".")</f>
        <v>360.3</v>
      </c>
      <c r="P460" s="9">
        <f>November_2024_Transportation_Dataset[[#This Row],[Fixed_Cost_GBP]]+November_2024_Transportation_Dataset[[#This Row],[Variable_Cost_GBP]]</f>
        <v>6196.4360120172923</v>
      </c>
    </row>
    <row r="461" spans="1:16" x14ac:dyDescent="0.4">
      <c r="A461" t="s">
        <v>469</v>
      </c>
      <c r="B461" t="s">
        <v>572</v>
      </c>
      <c r="C461" s="1">
        <v>45625</v>
      </c>
      <c r="D461" s="1">
        <v>45625</v>
      </c>
      <c r="E461" s="1">
        <v>45631</v>
      </c>
      <c r="F461" s="1">
        <v>45631</v>
      </c>
      <c r="G461" s="13">
        <f>November_2024_Transportation_Dataset[[#This Row],[Delivery_Date]]-November_2024_Transportation_Dataset[[#This Row],[Dispatch_Date]]</f>
        <v>6</v>
      </c>
      <c r="H461" t="s">
        <v>521</v>
      </c>
      <c r="I461" t="s">
        <v>541</v>
      </c>
      <c r="J461" s="9">
        <v>761</v>
      </c>
      <c r="K461" s="9">
        <f>VLOOKUP(_xlfn.CONCAT(November_2024_Transportation_Dataset[[#This Row],[Origin]],November_2024_Transportation_Dataset[[#This Row],[Destination]]),Distances!A:J,10,FALSE)</f>
        <v>7958.3164062654878</v>
      </c>
      <c r="L461" t="str">
        <f>IF(November_2024_Transportation_Dataset[[#This Row],[Delivery_Date]]-November_2024_Transportation_Dataset[[#This Row],[Expected_Delivery_Date]]&gt;0,"Delayed", "On-Time")</f>
        <v>On-Time</v>
      </c>
      <c r="M461" t="str">
        <f>IF(November_2024_Transportation_Dataset[[#This Row],[Transportation_Days]]&gt;3,"Ocean","Air")</f>
        <v>Ocean</v>
      </c>
      <c r="N461" s="9">
        <f>November_2024_Transportation_Dataset[[#This Row],[Distance_km]]*_xlfn.NUMBERVALUE(VLOOKUP(November_2024_Transportation_Dataset[[#This Row],[Transportation_Mode]],'Transportation cost'!A:B,2,FALSE),".")</f>
        <v>2785.4107421929207</v>
      </c>
      <c r="O461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61" s="9">
        <f>November_2024_Transportation_Dataset[[#This Row],[Fixed_Cost_GBP]]+November_2024_Transportation_Dataset[[#This Row],[Variable_Cost_GBP]]</f>
        <v>2823.4607421929209</v>
      </c>
    </row>
    <row r="462" spans="1:16" x14ac:dyDescent="0.4">
      <c r="A462" t="s">
        <v>470</v>
      </c>
      <c r="B462" t="s">
        <v>573</v>
      </c>
      <c r="C462" s="1">
        <v>45625</v>
      </c>
      <c r="D462" s="1">
        <v>45625</v>
      </c>
      <c r="E462" s="1">
        <v>45631</v>
      </c>
      <c r="F462" s="1">
        <v>45631</v>
      </c>
      <c r="G462" s="13">
        <f>November_2024_Transportation_Dataset[[#This Row],[Delivery_Date]]-November_2024_Transportation_Dataset[[#This Row],[Dispatch_Date]]</f>
        <v>6</v>
      </c>
      <c r="H462" t="s">
        <v>529</v>
      </c>
      <c r="I462" t="s">
        <v>537</v>
      </c>
      <c r="J462" s="9">
        <v>1429</v>
      </c>
      <c r="K462" s="9">
        <f>VLOOKUP(_xlfn.CONCAT(November_2024_Transportation_Dataset[[#This Row],[Origin]],November_2024_Transportation_Dataset[[#This Row],[Destination]]),Distances!A:J,10,FALSE)</f>
        <v>348.53162391920529</v>
      </c>
      <c r="L462" t="str">
        <f>IF(November_2024_Transportation_Dataset[[#This Row],[Delivery_Date]]-November_2024_Transportation_Dataset[[#This Row],[Expected_Delivery_Date]]&gt;0,"Delayed", "On-Time")</f>
        <v>On-Time</v>
      </c>
      <c r="M462" t="str">
        <f>IF(November_2024_Transportation_Dataset[[#This Row],[Transportation_Days]]&gt;5,"Road","Air")</f>
        <v>Road</v>
      </c>
      <c r="N462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462" s="9">
        <f>November_2024_Transportation_Dataset[[#This Row],[Weight_kg]]*_xlfn.NUMBERVALUE(VLOOKUP(November_2024_Transportation_Dataset[[#This Row],[Transportation_Mode]],'Transportation cost'!A:C,3,FALSE),".")</f>
        <v>142.9</v>
      </c>
      <c r="P462" s="9">
        <f>November_2024_Transportation_Dataset[[#This Row],[Fixed_Cost_GBP]]+November_2024_Transportation_Dataset[[#This Row],[Variable_Cost_GBP]]</f>
        <v>317.16581195960265</v>
      </c>
    </row>
    <row r="463" spans="1:16" x14ac:dyDescent="0.4">
      <c r="A463" t="s">
        <v>471</v>
      </c>
      <c r="B463" t="s">
        <v>574</v>
      </c>
      <c r="C463" s="1">
        <v>45625</v>
      </c>
      <c r="D463" s="1">
        <v>45625</v>
      </c>
      <c r="E463" s="1">
        <v>45625</v>
      </c>
      <c r="F463" s="1">
        <v>45625</v>
      </c>
      <c r="G463" s="13">
        <f>November_2024_Transportation_Dataset[[#This Row],[Delivery_Date]]-November_2024_Transportation_Dataset[[#This Row],[Dispatch_Date]]</f>
        <v>0</v>
      </c>
      <c r="H463" t="s">
        <v>525</v>
      </c>
      <c r="I463" t="s">
        <v>545</v>
      </c>
      <c r="J463" s="9">
        <v>246</v>
      </c>
      <c r="K463" s="9">
        <f>VLOOKUP(_xlfn.CONCAT(November_2024_Transportation_Dataset[[#This Row],[Origin]],November_2024_Transportation_Dataset[[#This Row],[Destination]]),Distances!A:J,10,FALSE)</f>
        <v>12965.65564679813</v>
      </c>
      <c r="L463" t="str">
        <f>IF(November_2024_Transportation_Dataset[[#This Row],[Delivery_Date]]-November_2024_Transportation_Dataset[[#This Row],[Expected_Delivery_Date]]&gt;0,"Delayed", "On-Time")</f>
        <v>On-Time</v>
      </c>
      <c r="M463" t="str">
        <f>IF(November_2024_Transportation_Dataset[[#This Row],[Transportation_Days]]&gt;=6,"Ocean","Air")</f>
        <v>Air</v>
      </c>
      <c r="N463" s="9">
        <f>November_2024_Transportation_Dataset[[#This Row],[Distance_km]]*_xlfn.NUMBERVALUE(VLOOKUP(November_2024_Transportation_Dataset[[#This Row],[Transportation_Mode]],'Transportation cost'!A:B,2,FALSE),".")</f>
        <v>9724.2417350985979</v>
      </c>
      <c r="O463" s="9">
        <f>November_2024_Transportation_Dataset[[#This Row],[Weight_kg]]*_xlfn.NUMBERVALUE(VLOOKUP(November_2024_Transportation_Dataset[[#This Row],[Transportation_Mode]],'Transportation cost'!A:C,3,FALSE),".")</f>
        <v>73.8</v>
      </c>
      <c r="P463" s="9">
        <f>November_2024_Transportation_Dataset[[#This Row],[Fixed_Cost_GBP]]+November_2024_Transportation_Dataset[[#This Row],[Variable_Cost_GBP]]</f>
        <v>9798.0417350985972</v>
      </c>
    </row>
    <row r="464" spans="1:16" x14ac:dyDescent="0.4">
      <c r="A464" t="s">
        <v>472</v>
      </c>
      <c r="B464" t="s">
        <v>573</v>
      </c>
      <c r="C464" s="1">
        <v>45625</v>
      </c>
      <c r="D464" s="1">
        <v>45625</v>
      </c>
      <c r="E464" s="1">
        <v>45625</v>
      </c>
      <c r="F464" s="1">
        <v>45625</v>
      </c>
      <c r="G464" s="13">
        <f>November_2024_Transportation_Dataset[[#This Row],[Delivery_Date]]-November_2024_Transportation_Dataset[[#This Row],[Dispatch_Date]]</f>
        <v>0</v>
      </c>
      <c r="H464" t="s">
        <v>529</v>
      </c>
      <c r="I464" t="s">
        <v>541</v>
      </c>
      <c r="J464" s="9">
        <v>1429</v>
      </c>
      <c r="K464" s="9">
        <f>VLOOKUP(_xlfn.CONCAT(November_2024_Transportation_Dataset[[#This Row],[Origin]],November_2024_Transportation_Dataset[[#This Row],[Destination]]),Distances!A:J,10,FALSE)</f>
        <v>953.41422508391327</v>
      </c>
      <c r="L464" t="str">
        <f>IF(November_2024_Transportation_Dataset[[#This Row],[Delivery_Date]]-November_2024_Transportation_Dataset[[#This Row],[Expected_Delivery_Date]]&gt;0,"Delayed", "On-Time")</f>
        <v>On-Time</v>
      </c>
      <c r="M464" t="str">
        <f>IF(November_2024_Transportation_Dataset[[#This Row],[Transportation_Days]]&gt;5,"Road","Air")</f>
        <v>Air</v>
      </c>
      <c r="N464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464" s="9">
        <f>November_2024_Transportation_Dataset[[#This Row],[Weight_kg]]*_xlfn.NUMBERVALUE(VLOOKUP(November_2024_Transportation_Dataset[[#This Row],[Transportation_Mode]],'Transportation cost'!A:C,3,FALSE),".")</f>
        <v>428.7</v>
      </c>
      <c r="P464" s="9">
        <f>November_2024_Transportation_Dataset[[#This Row],[Fixed_Cost_GBP]]+November_2024_Transportation_Dataset[[#This Row],[Variable_Cost_GBP]]</f>
        <v>1143.7606688129349</v>
      </c>
    </row>
    <row r="465" spans="1:16" x14ac:dyDescent="0.4">
      <c r="A465" t="s">
        <v>473</v>
      </c>
      <c r="B465" t="s">
        <v>575</v>
      </c>
      <c r="C465" s="1">
        <v>45625</v>
      </c>
      <c r="D465" s="1">
        <v>45625</v>
      </c>
      <c r="E465" s="1">
        <v>45631</v>
      </c>
      <c r="F465" s="1">
        <v>45631</v>
      </c>
      <c r="G465" s="13">
        <f>November_2024_Transportation_Dataset[[#This Row],[Delivery_Date]]-November_2024_Transportation_Dataset[[#This Row],[Dispatch_Date]]</f>
        <v>6</v>
      </c>
      <c r="H465" t="s">
        <v>533</v>
      </c>
      <c r="I465" t="s">
        <v>537</v>
      </c>
      <c r="J465" s="9">
        <v>1201</v>
      </c>
      <c r="K465" s="9">
        <f>VLOOKUP(_xlfn.CONCAT(November_2024_Transportation_Dataset[[#This Row],[Origin]],November_2024_Transportation_Dataset[[#This Row],[Destination]]),Distances!A:J,10,FALSE)</f>
        <v>1315.887531545199</v>
      </c>
      <c r="L465" t="str">
        <f>IF(November_2024_Transportation_Dataset[[#This Row],[Delivery_Date]]-November_2024_Transportation_Dataset[[#This Row],[Expected_Delivery_Date]]&gt;0,"Delayed", "On-Time")</f>
        <v>On-Time</v>
      </c>
      <c r="M465" t="str">
        <f>IF(November_2024_Transportation_Dataset[[#This Row],[Transportation_Days]]&gt;5,"Road","Air")</f>
        <v>Road</v>
      </c>
      <c r="N465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465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65" s="9">
        <f>November_2024_Transportation_Dataset[[#This Row],[Fixed_Cost_GBP]]+November_2024_Transportation_Dataset[[#This Row],[Variable_Cost_GBP]]</f>
        <v>778.0437657725995</v>
      </c>
    </row>
    <row r="466" spans="1:16" x14ac:dyDescent="0.4">
      <c r="A466" t="s">
        <v>474</v>
      </c>
      <c r="B466" t="s">
        <v>574</v>
      </c>
      <c r="C466" s="1">
        <v>45625</v>
      </c>
      <c r="D466" s="1">
        <v>45625</v>
      </c>
      <c r="E466" s="1">
        <v>45631</v>
      </c>
      <c r="F466" s="1">
        <v>45631</v>
      </c>
      <c r="G466" s="13">
        <f>November_2024_Transportation_Dataset[[#This Row],[Delivery_Date]]-November_2024_Transportation_Dataset[[#This Row],[Dispatch_Date]]</f>
        <v>6</v>
      </c>
      <c r="H466" t="s">
        <v>525</v>
      </c>
      <c r="I466" t="s">
        <v>545</v>
      </c>
      <c r="J466" s="9">
        <v>246</v>
      </c>
      <c r="K466" s="9">
        <f>VLOOKUP(_xlfn.CONCAT(November_2024_Transportation_Dataset[[#This Row],[Origin]],November_2024_Transportation_Dataset[[#This Row],[Destination]]),Distances!A:J,10,FALSE)</f>
        <v>12965.65564679813</v>
      </c>
      <c r="L466" t="str">
        <f>IF(November_2024_Transportation_Dataset[[#This Row],[Delivery_Date]]-November_2024_Transportation_Dataset[[#This Row],[Expected_Delivery_Date]]&gt;0,"Delayed", "On-Time")</f>
        <v>On-Time</v>
      </c>
      <c r="M466" t="str">
        <f>IF(November_2024_Transportation_Dataset[[#This Row],[Transportation_Days]]&gt;=6,"Ocean","Air")</f>
        <v>Ocean</v>
      </c>
      <c r="N466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466" s="9">
        <f>November_2024_Transportation_Dataset[[#This Row],[Weight_kg]]*_xlfn.NUMBERVALUE(VLOOKUP(November_2024_Transportation_Dataset[[#This Row],[Transportation_Mode]],'Transportation cost'!A:C,3,FALSE),".")</f>
        <v>12.3</v>
      </c>
      <c r="P466" s="9">
        <f>November_2024_Transportation_Dataset[[#This Row],[Fixed_Cost_GBP]]+November_2024_Transportation_Dataset[[#This Row],[Variable_Cost_GBP]]</f>
        <v>4550.2794763793454</v>
      </c>
    </row>
    <row r="467" spans="1:16" x14ac:dyDescent="0.4">
      <c r="A467" t="s">
        <v>475</v>
      </c>
      <c r="B467" t="s">
        <v>572</v>
      </c>
      <c r="C467" s="1">
        <v>45599</v>
      </c>
      <c r="D467" s="1">
        <v>45626</v>
      </c>
      <c r="E467" s="1">
        <v>45632</v>
      </c>
      <c r="F467" s="1">
        <v>45632</v>
      </c>
      <c r="G467" s="13">
        <f>November_2024_Transportation_Dataset[[#This Row],[Delivery_Date]]-November_2024_Transportation_Dataset[[#This Row],[Dispatch_Date]]</f>
        <v>6</v>
      </c>
      <c r="H467" t="s">
        <v>521</v>
      </c>
      <c r="I467" t="s">
        <v>537</v>
      </c>
      <c r="J467" s="9">
        <v>761</v>
      </c>
      <c r="K467" s="9">
        <f>VLOOKUP(_xlfn.CONCAT(November_2024_Transportation_Dataset[[#This Row],[Origin]],November_2024_Transportation_Dataset[[#This Row],[Destination]]),Distances!A:J,10,FALSE)</f>
        <v>8602.6506787577528</v>
      </c>
      <c r="L467" t="str">
        <f>IF(November_2024_Transportation_Dataset[[#This Row],[Delivery_Date]]-November_2024_Transportation_Dataset[[#This Row],[Expected_Delivery_Date]]&gt;0,"Delayed", "On-Time")</f>
        <v>On-Time</v>
      </c>
      <c r="M467" t="str">
        <f>IF(November_2024_Transportation_Dataset[[#This Row],[Transportation_Days]]&gt;5,"Ocean","Air")</f>
        <v>Ocean</v>
      </c>
      <c r="N467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467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67" s="9">
        <f>November_2024_Transportation_Dataset[[#This Row],[Fixed_Cost_GBP]]+November_2024_Transportation_Dataset[[#This Row],[Variable_Cost_GBP]]</f>
        <v>3048.9777375652134</v>
      </c>
    </row>
    <row r="468" spans="1:16" x14ac:dyDescent="0.4">
      <c r="A468" t="s">
        <v>476</v>
      </c>
      <c r="B468" t="s">
        <v>574</v>
      </c>
      <c r="C468" s="1">
        <v>45600</v>
      </c>
      <c r="D468" s="1">
        <v>45626</v>
      </c>
      <c r="E468" s="1">
        <v>45626</v>
      </c>
      <c r="F468" s="1">
        <v>45626</v>
      </c>
      <c r="G468" s="13">
        <f>November_2024_Transportation_Dataset[[#This Row],[Delivery_Date]]-November_2024_Transportation_Dataset[[#This Row],[Dispatch_Date]]</f>
        <v>0</v>
      </c>
      <c r="H468" t="s">
        <v>525</v>
      </c>
      <c r="I468" t="s">
        <v>541</v>
      </c>
      <c r="J468" s="9">
        <v>246</v>
      </c>
      <c r="K468" s="9">
        <f>VLOOKUP(_xlfn.CONCAT(November_2024_Transportation_Dataset[[#This Row],[Origin]],November_2024_Transportation_Dataset[[#This Row],[Destination]]),Distances!A:J,10,FALSE)</f>
        <v>5780.6308647644664</v>
      </c>
      <c r="L468" t="str">
        <f>IF(November_2024_Transportation_Dataset[[#This Row],[Delivery_Date]]-November_2024_Transportation_Dataset[[#This Row],[Expected_Delivery_Date]]&gt;0,"Delayed", "On-Time")</f>
        <v>On-Time</v>
      </c>
      <c r="M468" t="str">
        <f>IF(November_2024_Transportation_Dataset[[#This Row],[Transportation_Days]]&gt;=6,"Ocean","Air")</f>
        <v>Air</v>
      </c>
      <c r="N468" s="9">
        <f>November_2024_Transportation_Dataset[[#This Row],[Distance_km]]*_xlfn.NUMBERVALUE(VLOOKUP(November_2024_Transportation_Dataset[[#This Row],[Transportation_Mode]],'Transportation cost'!A:B,2,FALSE),".")</f>
        <v>4335.47314857335</v>
      </c>
      <c r="O468" s="9">
        <f>November_2024_Transportation_Dataset[[#This Row],[Weight_kg]]*_xlfn.NUMBERVALUE(VLOOKUP(November_2024_Transportation_Dataset[[#This Row],[Transportation_Mode]],'Transportation cost'!A:C,3,FALSE),".")</f>
        <v>73.8</v>
      </c>
      <c r="P468" s="9">
        <f>November_2024_Transportation_Dataset[[#This Row],[Fixed_Cost_GBP]]+November_2024_Transportation_Dataset[[#This Row],[Variable_Cost_GBP]]</f>
        <v>4409.2731485733502</v>
      </c>
    </row>
    <row r="469" spans="1:16" x14ac:dyDescent="0.4">
      <c r="A469" t="s">
        <v>477</v>
      </c>
      <c r="B469" t="s">
        <v>575</v>
      </c>
      <c r="C469" s="1">
        <v>45601</v>
      </c>
      <c r="D469" s="1">
        <v>45626</v>
      </c>
      <c r="E469" s="1">
        <v>45626</v>
      </c>
      <c r="F469" s="1">
        <v>45626</v>
      </c>
      <c r="G469" s="13">
        <f>November_2024_Transportation_Dataset[[#This Row],[Delivery_Date]]-November_2024_Transportation_Dataset[[#This Row],[Dispatch_Date]]</f>
        <v>0</v>
      </c>
      <c r="H469" t="s">
        <v>533</v>
      </c>
      <c r="I469" t="s">
        <v>537</v>
      </c>
      <c r="J469" s="9">
        <v>1201</v>
      </c>
      <c r="K469" s="9">
        <f>VLOOKUP(_xlfn.CONCAT(November_2024_Transportation_Dataset[[#This Row],[Origin]],November_2024_Transportation_Dataset[[#This Row],[Destination]]),Distances!A:J,10,FALSE)</f>
        <v>1315.887531545199</v>
      </c>
      <c r="L469" t="str">
        <f>IF(November_2024_Transportation_Dataset[[#This Row],[Delivery_Date]]-November_2024_Transportation_Dataset[[#This Row],[Expected_Delivery_Date]]&gt;0,"Delayed", "On-Time")</f>
        <v>On-Time</v>
      </c>
      <c r="M469" t="str">
        <f>IF(November_2024_Transportation_Dataset[[#This Row],[Transportation_Days]]&gt;5,"Road","Air")</f>
        <v>Air</v>
      </c>
      <c r="N469" s="9">
        <f>November_2024_Transportation_Dataset[[#This Row],[Distance_km]]*_xlfn.NUMBERVALUE(VLOOKUP(November_2024_Transportation_Dataset[[#This Row],[Transportation_Mode]],'Transportation cost'!A:B,2,FALSE),".")</f>
        <v>986.91564865889927</v>
      </c>
      <c r="O469" s="9">
        <f>November_2024_Transportation_Dataset[[#This Row],[Weight_kg]]*_xlfn.NUMBERVALUE(VLOOKUP(November_2024_Transportation_Dataset[[#This Row],[Transportation_Mode]],'Transportation cost'!A:C,3,FALSE),".")</f>
        <v>360.3</v>
      </c>
      <c r="P469" s="9">
        <f>November_2024_Transportation_Dataset[[#This Row],[Fixed_Cost_GBP]]+November_2024_Transportation_Dataset[[#This Row],[Variable_Cost_GBP]]</f>
        <v>1347.2156486588992</v>
      </c>
    </row>
    <row r="470" spans="1:16" x14ac:dyDescent="0.4">
      <c r="A470" t="s">
        <v>478</v>
      </c>
      <c r="B470" t="s">
        <v>574</v>
      </c>
      <c r="C470" s="1">
        <v>45601</v>
      </c>
      <c r="D470" s="1">
        <v>45605</v>
      </c>
      <c r="E470" s="1">
        <v>45609</v>
      </c>
      <c r="F470" s="1">
        <v>45641</v>
      </c>
      <c r="G470" s="13">
        <f>November_2024_Transportation_Dataset[[#This Row],[Delivery_Date]]-November_2024_Transportation_Dataset[[#This Row],[Dispatch_Date]]</f>
        <v>36</v>
      </c>
      <c r="H470" t="s">
        <v>525</v>
      </c>
      <c r="I470" t="s">
        <v>541</v>
      </c>
      <c r="J470" s="9">
        <v>246</v>
      </c>
      <c r="K470" s="9">
        <f>VLOOKUP(_xlfn.CONCAT(November_2024_Transportation_Dataset[[#This Row],[Origin]],November_2024_Transportation_Dataset[[#This Row],[Destination]]),Distances!A:J,10,FALSE)</f>
        <v>5780.6308647644664</v>
      </c>
      <c r="L470" t="str">
        <f>IF(November_2024_Transportation_Dataset[[#This Row],[Delivery_Date]]-November_2024_Transportation_Dataset[[#This Row],[Expected_Delivery_Date]]&gt;0,"Delayed", "On-Time")</f>
        <v>Delayed</v>
      </c>
      <c r="M470" t="str">
        <f>IF(November_2024_Transportation_Dataset[[#This Row],[Transportation_Days]]&gt;=6,"Ocean","Air")</f>
        <v>Ocean</v>
      </c>
      <c r="N470" s="9">
        <f>November_2024_Transportation_Dataset[[#This Row],[Distance_km]]*_xlfn.NUMBERVALUE(VLOOKUP(November_2024_Transportation_Dataset[[#This Row],[Transportation_Mode]],'Transportation cost'!A:B,2,FALSE),".")</f>
        <v>2023.220802667563</v>
      </c>
      <c r="O470" s="9">
        <f>November_2024_Transportation_Dataset[[#This Row],[Weight_kg]]*_xlfn.NUMBERVALUE(VLOOKUP(November_2024_Transportation_Dataset[[#This Row],[Transportation_Mode]],'Transportation cost'!A:C,3,FALSE),".")</f>
        <v>12.3</v>
      </c>
      <c r="P470" s="9">
        <f>November_2024_Transportation_Dataset[[#This Row],[Fixed_Cost_GBP]]+November_2024_Transportation_Dataset[[#This Row],[Variable_Cost_GBP]]</f>
        <v>2035.520802667563</v>
      </c>
    </row>
    <row r="471" spans="1:16" x14ac:dyDescent="0.4">
      <c r="A471" t="s">
        <v>479</v>
      </c>
      <c r="B471" t="s">
        <v>573</v>
      </c>
      <c r="C471" s="1">
        <v>45603</v>
      </c>
      <c r="D471" s="1">
        <v>45626</v>
      </c>
      <c r="E471" s="1">
        <v>45626</v>
      </c>
      <c r="F471" s="1">
        <v>45626</v>
      </c>
      <c r="G471" s="13">
        <f>November_2024_Transportation_Dataset[[#This Row],[Delivery_Date]]-November_2024_Transportation_Dataset[[#This Row],[Dispatch_Date]]</f>
        <v>0</v>
      </c>
      <c r="H471" t="s">
        <v>529</v>
      </c>
      <c r="I471" t="s">
        <v>541</v>
      </c>
      <c r="J471" s="9">
        <v>1429</v>
      </c>
      <c r="K471" s="9">
        <f>VLOOKUP(_xlfn.CONCAT(November_2024_Transportation_Dataset[[#This Row],[Origin]],November_2024_Transportation_Dataset[[#This Row],[Destination]]),Distances!A:J,10,FALSE)</f>
        <v>953.41422508391327</v>
      </c>
      <c r="L471" t="str">
        <f>IF(November_2024_Transportation_Dataset[[#This Row],[Delivery_Date]]-November_2024_Transportation_Dataset[[#This Row],[Expected_Delivery_Date]]&gt;0,"Delayed", "On-Time")</f>
        <v>On-Time</v>
      </c>
      <c r="M471" t="str">
        <f>IF(November_2024_Transportation_Dataset[[#This Row],[Transportation_Days]]&gt;5,"Road","Air")</f>
        <v>Air</v>
      </c>
      <c r="N471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471" s="9">
        <f>November_2024_Transportation_Dataset[[#This Row],[Weight_kg]]*_xlfn.NUMBERVALUE(VLOOKUP(November_2024_Transportation_Dataset[[#This Row],[Transportation_Mode]],'Transportation cost'!A:C,3,FALSE),".")</f>
        <v>428.7</v>
      </c>
      <c r="P471" s="9">
        <f>November_2024_Transportation_Dataset[[#This Row],[Fixed_Cost_GBP]]+November_2024_Transportation_Dataset[[#This Row],[Variable_Cost_GBP]]</f>
        <v>1143.7606688129349</v>
      </c>
    </row>
    <row r="472" spans="1:16" x14ac:dyDescent="0.4">
      <c r="A472" t="s">
        <v>480</v>
      </c>
      <c r="B472" t="s">
        <v>575</v>
      </c>
      <c r="C472" s="1">
        <v>45605</v>
      </c>
      <c r="D472" s="1">
        <v>45626</v>
      </c>
      <c r="E472" s="1">
        <v>45632</v>
      </c>
      <c r="F472" s="1">
        <v>45632</v>
      </c>
      <c r="G472" s="13">
        <f>November_2024_Transportation_Dataset[[#This Row],[Delivery_Date]]-November_2024_Transportation_Dataset[[#This Row],[Dispatch_Date]]</f>
        <v>6</v>
      </c>
      <c r="H472" t="s">
        <v>533</v>
      </c>
      <c r="I472" t="s">
        <v>537</v>
      </c>
      <c r="J472" s="9">
        <v>1201</v>
      </c>
      <c r="K472" s="9">
        <f>VLOOKUP(_xlfn.CONCAT(November_2024_Transportation_Dataset[[#This Row],[Origin]],November_2024_Transportation_Dataset[[#This Row],[Destination]]),Distances!A:J,10,FALSE)</f>
        <v>1315.887531545199</v>
      </c>
      <c r="L472" t="str">
        <f>IF(November_2024_Transportation_Dataset[[#This Row],[Delivery_Date]]-November_2024_Transportation_Dataset[[#This Row],[Expected_Delivery_Date]]&gt;0,"Delayed", "On-Time")</f>
        <v>On-Time</v>
      </c>
      <c r="M472" t="str">
        <f>IF(November_2024_Transportation_Dataset[[#This Row],[Transportation_Days]]&gt;5,"Road","Air")</f>
        <v>Road</v>
      </c>
      <c r="N472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472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72" s="9">
        <f>November_2024_Transportation_Dataset[[#This Row],[Fixed_Cost_GBP]]+November_2024_Transportation_Dataset[[#This Row],[Variable_Cost_GBP]]</f>
        <v>778.0437657725995</v>
      </c>
    </row>
    <row r="473" spans="1:16" x14ac:dyDescent="0.4">
      <c r="A473" t="s">
        <v>481</v>
      </c>
      <c r="B473" t="s">
        <v>572</v>
      </c>
      <c r="C473" s="1">
        <v>45608</v>
      </c>
      <c r="D473" s="1">
        <v>45611</v>
      </c>
      <c r="E473" s="1">
        <v>45626</v>
      </c>
      <c r="F473" s="1">
        <v>45626</v>
      </c>
      <c r="G473" s="13">
        <f>November_2024_Transportation_Dataset[[#This Row],[Delivery_Date]]-November_2024_Transportation_Dataset[[#This Row],[Dispatch_Date]]</f>
        <v>15</v>
      </c>
      <c r="H473" t="s">
        <v>521</v>
      </c>
      <c r="I473" t="s">
        <v>545</v>
      </c>
      <c r="J473" s="9">
        <v>761</v>
      </c>
      <c r="K473" s="9">
        <f>VLOOKUP(_xlfn.CONCAT(November_2024_Transportation_Dataset[[#This Row],[Origin]],November_2024_Transportation_Dataset[[#This Row],[Destination]]),Distances!A:J,10,FALSE)</f>
        <v>12903.346211661379</v>
      </c>
      <c r="L473" t="str">
        <f>IF(November_2024_Transportation_Dataset[[#This Row],[Delivery_Date]]-November_2024_Transportation_Dataset[[#This Row],[Expected_Delivery_Date]]&gt;0,"Delayed", "On-Time")</f>
        <v>On-Time</v>
      </c>
      <c r="M473" t="str">
        <f>IF(November_2024_Transportation_Dataset[[#This Row],[Transportation_Days]]&gt;3,"Ocean","Air")</f>
        <v>Ocean</v>
      </c>
      <c r="N473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473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73" s="9">
        <f>November_2024_Transportation_Dataset[[#This Row],[Fixed_Cost_GBP]]+November_2024_Transportation_Dataset[[#This Row],[Variable_Cost_GBP]]</f>
        <v>4554.2211740814828</v>
      </c>
    </row>
    <row r="474" spans="1:16" x14ac:dyDescent="0.4">
      <c r="A474" t="s">
        <v>482</v>
      </c>
      <c r="B474" t="s">
        <v>574</v>
      </c>
      <c r="C474" s="1">
        <v>45610</v>
      </c>
      <c r="D474" s="1">
        <v>45626</v>
      </c>
      <c r="E474" s="1">
        <v>45632</v>
      </c>
      <c r="F474" s="1">
        <v>45632</v>
      </c>
      <c r="G474" s="13">
        <f>November_2024_Transportation_Dataset[[#This Row],[Delivery_Date]]-November_2024_Transportation_Dataset[[#This Row],[Dispatch_Date]]</f>
        <v>6</v>
      </c>
      <c r="H474" t="s">
        <v>525</v>
      </c>
      <c r="I474" t="s">
        <v>537</v>
      </c>
      <c r="J474" s="9">
        <v>246</v>
      </c>
      <c r="K474" s="9">
        <f>VLOOKUP(_xlfn.CONCAT(November_2024_Transportation_Dataset[[#This Row],[Origin]],November_2024_Transportation_Dataset[[#This Row],[Destination]]),Distances!A:J,10,FALSE)</f>
        <v>6331.2201516655377</v>
      </c>
      <c r="L474" t="str">
        <f>IF(November_2024_Transportation_Dataset[[#This Row],[Delivery_Date]]-November_2024_Transportation_Dataset[[#This Row],[Expected_Delivery_Date]]&gt;0,"Delayed", "On-Time")</f>
        <v>On-Time</v>
      </c>
      <c r="M474" t="str">
        <f>IF(November_2024_Transportation_Dataset[[#This Row],[Transportation_Days]]&gt;=6,"Ocean","Air")</f>
        <v>Ocean</v>
      </c>
      <c r="N474" s="9">
        <f>November_2024_Transportation_Dataset[[#This Row],[Distance_km]]*_xlfn.NUMBERVALUE(VLOOKUP(November_2024_Transportation_Dataset[[#This Row],[Transportation_Mode]],'Transportation cost'!A:B,2,FALSE),".")</f>
        <v>2215.9270530829381</v>
      </c>
      <c r="O474" s="9">
        <f>November_2024_Transportation_Dataset[[#This Row],[Weight_kg]]*_xlfn.NUMBERVALUE(VLOOKUP(November_2024_Transportation_Dataset[[#This Row],[Transportation_Mode]],'Transportation cost'!A:C,3,FALSE),".")</f>
        <v>12.3</v>
      </c>
      <c r="P474" s="9">
        <f>November_2024_Transportation_Dataset[[#This Row],[Fixed_Cost_GBP]]+November_2024_Transportation_Dataset[[#This Row],[Variable_Cost_GBP]]</f>
        <v>2228.2270530829383</v>
      </c>
    </row>
    <row r="475" spans="1:16" x14ac:dyDescent="0.4">
      <c r="A475" t="s">
        <v>483</v>
      </c>
      <c r="B475" t="s">
        <v>573</v>
      </c>
      <c r="C475" s="1">
        <v>45613</v>
      </c>
      <c r="D475" s="1">
        <v>45626</v>
      </c>
      <c r="E475" s="1">
        <v>45632</v>
      </c>
      <c r="F475" s="1">
        <v>45632</v>
      </c>
      <c r="G475" s="13">
        <f>November_2024_Transportation_Dataset[[#This Row],[Delivery_Date]]-November_2024_Transportation_Dataset[[#This Row],[Dispatch_Date]]</f>
        <v>6</v>
      </c>
      <c r="H475" t="s">
        <v>529</v>
      </c>
      <c r="I475" t="s">
        <v>537</v>
      </c>
      <c r="J475" s="9">
        <v>1429</v>
      </c>
      <c r="K475" s="9">
        <f>VLOOKUP(_xlfn.CONCAT(November_2024_Transportation_Dataset[[#This Row],[Origin]],November_2024_Transportation_Dataset[[#This Row],[Destination]]),Distances!A:J,10,FALSE)</f>
        <v>348.53162391920529</v>
      </c>
      <c r="L475" t="str">
        <f>IF(November_2024_Transportation_Dataset[[#This Row],[Delivery_Date]]-November_2024_Transportation_Dataset[[#This Row],[Expected_Delivery_Date]]&gt;0,"Delayed", "On-Time")</f>
        <v>On-Time</v>
      </c>
      <c r="M475" t="str">
        <f>IF(November_2024_Transportation_Dataset[[#This Row],[Transportation_Days]]&gt;5,"Road","Air")</f>
        <v>Road</v>
      </c>
      <c r="N475" s="9">
        <f>November_2024_Transportation_Dataset[[#This Row],[Distance_km]]*_xlfn.NUMBERVALUE(VLOOKUP(November_2024_Transportation_Dataset[[#This Row],[Transportation_Mode]],'Transportation cost'!A:B,2,FALSE),".")</f>
        <v>174.26581195960264</v>
      </c>
      <c r="O475" s="9">
        <f>November_2024_Transportation_Dataset[[#This Row],[Weight_kg]]*_xlfn.NUMBERVALUE(VLOOKUP(November_2024_Transportation_Dataset[[#This Row],[Transportation_Mode]],'Transportation cost'!A:C,3,FALSE),".")</f>
        <v>142.9</v>
      </c>
      <c r="P475" s="9">
        <f>November_2024_Transportation_Dataset[[#This Row],[Fixed_Cost_GBP]]+November_2024_Transportation_Dataset[[#This Row],[Variable_Cost_GBP]]</f>
        <v>317.16581195960265</v>
      </c>
    </row>
    <row r="476" spans="1:16" x14ac:dyDescent="0.4">
      <c r="A476" t="s">
        <v>484</v>
      </c>
      <c r="B476" t="s">
        <v>575</v>
      </c>
      <c r="C476" s="1">
        <v>45613</v>
      </c>
      <c r="D476" s="1">
        <v>45626</v>
      </c>
      <c r="E476" s="1">
        <v>45626</v>
      </c>
      <c r="F476" s="1">
        <v>45626</v>
      </c>
      <c r="G476" s="13">
        <f>November_2024_Transportation_Dataset[[#This Row],[Delivery_Date]]-November_2024_Transportation_Dataset[[#This Row],[Dispatch_Date]]</f>
        <v>0</v>
      </c>
      <c r="H476" t="s">
        <v>533</v>
      </c>
      <c r="I476" t="s">
        <v>541</v>
      </c>
      <c r="J476" s="9">
        <v>1201</v>
      </c>
      <c r="K476" s="9">
        <f>VLOOKUP(_xlfn.CONCAT(November_2024_Transportation_Dataset[[#This Row],[Origin]],November_2024_Transportation_Dataset[[#This Row],[Destination]]),Distances!A:J,10,FALSE)</f>
        <v>1038.2726851818879</v>
      </c>
      <c r="L476" t="str">
        <f>IF(November_2024_Transportation_Dataset[[#This Row],[Delivery_Date]]-November_2024_Transportation_Dataset[[#This Row],[Expected_Delivery_Date]]&gt;0,"Delayed", "On-Time")</f>
        <v>On-Time</v>
      </c>
      <c r="M476" t="str">
        <f>IF(November_2024_Transportation_Dataset[[#This Row],[Transportation_Days]]&gt;5,"Road","Air")</f>
        <v>Air</v>
      </c>
      <c r="N476" s="9">
        <f>November_2024_Transportation_Dataset[[#This Row],[Distance_km]]*_xlfn.NUMBERVALUE(VLOOKUP(November_2024_Transportation_Dataset[[#This Row],[Transportation_Mode]],'Transportation cost'!A:B,2,FALSE),".")</f>
        <v>778.70451388641595</v>
      </c>
      <c r="O476" s="9">
        <f>November_2024_Transportation_Dataset[[#This Row],[Weight_kg]]*_xlfn.NUMBERVALUE(VLOOKUP(November_2024_Transportation_Dataset[[#This Row],[Transportation_Mode]],'Transportation cost'!A:C,3,FALSE),".")</f>
        <v>360.3</v>
      </c>
      <c r="P476" s="9">
        <f>November_2024_Transportation_Dataset[[#This Row],[Fixed_Cost_GBP]]+November_2024_Transportation_Dataset[[#This Row],[Variable_Cost_GBP]]</f>
        <v>1139.0045138864159</v>
      </c>
    </row>
    <row r="477" spans="1:16" x14ac:dyDescent="0.4">
      <c r="A477" t="s">
        <v>485</v>
      </c>
      <c r="B477" t="s">
        <v>575</v>
      </c>
      <c r="C477" s="1">
        <v>45614</v>
      </c>
      <c r="D477" s="1">
        <v>45626</v>
      </c>
      <c r="E477" s="1">
        <v>45626</v>
      </c>
      <c r="F477" s="1">
        <v>45626</v>
      </c>
      <c r="G477" s="13">
        <f>November_2024_Transportation_Dataset[[#This Row],[Delivery_Date]]-November_2024_Transportation_Dataset[[#This Row],[Dispatch_Date]]</f>
        <v>0</v>
      </c>
      <c r="H477" t="s">
        <v>533</v>
      </c>
      <c r="I477" t="s">
        <v>549</v>
      </c>
      <c r="J477" s="9">
        <v>1201</v>
      </c>
      <c r="K477" s="9">
        <f>VLOOKUP(_xlfn.CONCAT(November_2024_Transportation_Dataset[[#This Row],[Origin]],November_2024_Transportation_Dataset[[#This Row],[Destination]]),Distances!A:J,10,FALSE)</f>
        <v>7781.5146826897226</v>
      </c>
      <c r="L477" t="str">
        <f>IF(November_2024_Transportation_Dataset[[#This Row],[Delivery_Date]]-November_2024_Transportation_Dataset[[#This Row],[Expected_Delivery_Date]]&gt;0,"Delayed", "On-Time")</f>
        <v>On-Time</v>
      </c>
      <c r="M477" t="str">
        <f>IF(November_2024_Transportation_Dataset[[#This Row],[Transportation_Days]]&gt;10,"Ocean", "Air")</f>
        <v>Air</v>
      </c>
      <c r="N477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477" s="9">
        <f>November_2024_Transportation_Dataset[[#This Row],[Weight_kg]]*_xlfn.NUMBERVALUE(VLOOKUP(November_2024_Transportation_Dataset[[#This Row],[Transportation_Mode]],'Transportation cost'!A:C,3,FALSE),".")</f>
        <v>360.3</v>
      </c>
      <c r="P477" s="9">
        <f>November_2024_Transportation_Dataset[[#This Row],[Fixed_Cost_GBP]]+November_2024_Transportation_Dataset[[#This Row],[Variable_Cost_GBP]]</f>
        <v>6196.4360120172923</v>
      </c>
    </row>
    <row r="478" spans="1:16" x14ac:dyDescent="0.4">
      <c r="A478" t="s">
        <v>486</v>
      </c>
      <c r="B478" t="s">
        <v>573</v>
      </c>
      <c r="C478" s="1">
        <v>45614</v>
      </c>
      <c r="D478" s="1">
        <v>45626</v>
      </c>
      <c r="E478" s="1">
        <v>45626</v>
      </c>
      <c r="F478" s="1">
        <v>45626</v>
      </c>
      <c r="G478" s="13">
        <f>November_2024_Transportation_Dataset[[#This Row],[Delivery_Date]]-November_2024_Transportation_Dataset[[#This Row],[Dispatch_Date]]</f>
        <v>0</v>
      </c>
      <c r="H478" t="s">
        <v>529</v>
      </c>
      <c r="I478" t="s">
        <v>541</v>
      </c>
      <c r="J478" s="9">
        <v>1429</v>
      </c>
      <c r="K478" s="9">
        <f>VLOOKUP(_xlfn.CONCAT(November_2024_Transportation_Dataset[[#This Row],[Origin]],November_2024_Transportation_Dataset[[#This Row],[Destination]]),Distances!A:J,10,FALSE)</f>
        <v>953.41422508391327</v>
      </c>
      <c r="L478" t="str">
        <f>IF(November_2024_Transportation_Dataset[[#This Row],[Delivery_Date]]-November_2024_Transportation_Dataset[[#This Row],[Expected_Delivery_Date]]&gt;0,"Delayed", "On-Time")</f>
        <v>On-Time</v>
      </c>
      <c r="M478" t="str">
        <f>IF(November_2024_Transportation_Dataset[[#This Row],[Transportation_Days]]&gt;5,"Road","Air")</f>
        <v>Air</v>
      </c>
      <c r="N478" s="9">
        <f>November_2024_Transportation_Dataset[[#This Row],[Distance_km]]*_xlfn.NUMBERVALUE(VLOOKUP(November_2024_Transportation_Dataset[[#This Row],[Transportation_Mode]],'Transportation cost'!A:B,2,FALSE),".")</f>
        <v>715.06066881293498</v>
      </c>
      <c r="O478" s="9">
        <f>November_2024_Transportation_Dataset[[#This Row],[Weight_kg]]*_xlfn.NUMBERVALUE(VLOOKUP(November_2024_Transportation_Dataset[[#This Row],[Transportation_Mode]],'Transportation cost'!A:C,3,FALSE),".")</f>
        <v>428.7</v>
      </c>
      <c r="P478" s="9">
        <f>November_2024_Transportation_Dataset[[#This Row],[Fixed_Cost_GBP]]+November_2024_Transportation_Dataset[[#This Row],[Variable_Cost_GBP]]</f>
        <v>1143.7606688129349</v>
      </c>
    </row>
    <row r="479" spans="1:16" x14ac:dyDescent="0.4">
      <c r="A479" t="s">
        <v>487</v>
      </c>
      <c r="B479" t="s">
        <v>572</v>
      </c>
      <c r="C479" s="1">
        <v>45615</v>
      </c>
      <c r="D479" s="1">
        <v>45616</v>
      </c>
      <c r="E479" s="1">
        <v>45626</v>
      </c>
      <c r="F479" s="1">
        <v>45626</v>
      </c>
      <c r="G479" s="13">
        <f>November_2024_Transportation_Dataset[[#This Row],[Delivery_Date]]-November_2024_Transportation_Dataset[[#This Row],[Dispatch_Date]]</f>
        <v>10</v>
      </c>
      <c r="H479" t="s">
        <v>521</v>
      </c>
      <c r="I479" t="s">
        <v>545</v>
      </c>
      <c r="J479" s="9">
        <v>761</v>
      </c>
      <c r="K479" s="9">
        <f>VLOOKUP(_xlfn.CONCAT(November_2024_Transportation_Dataset[[#This Row],[Origin]],November_2024_Transportation_Dataset[[#This Row],[Destination]]),Distances!A:J,10,FALSE)</f>
        <v>12903.346211661379</v>
      </c>
      <c r="L479" t="str">
        <f>IF(November_2024_Transportation_Dataset[[#This Row],[Delivery_Date]]-November_2024_Transportation_Dataset[[#This Row],[Expected_Delivery_Date]]&gt;0,"Delayed", "On-Time")</f>
        <v>On-Time</v>
      </c>
      <c r="M479" t="str">
        <f>IF(November_2024_Transportation_Dataset[[#This Row],[Transportation_Days]]&gt;3,"Ocean","Air")</f>
        <v>Ocean</v>
      </c>
      <c r="N479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47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79" s="9">
        <f>November_2024_Transportation_Dataset[[#This Row],[Fixed_Cost_GBP]]+November_2024_Transportation_Dataset[[#This Row],[Variable_Cost_GBP]]</f>
        <v>4554.2211740814828</v>
      </c>
    </row>
    <row r="480" spans="1:16" x14ac:dyDescent="0.4">
      <c r="A480" t="s">
        <v>488</v>
      </c>
      <c r="B480" t="s">
        <v>574</v>
      </c>
      <c r="C480" s="1">
        <v>45615</v>
      </c>
      <c r="D480" s="1">
        <v>45626</v>
      </c>
      <c r="E480" s="1">
        <v>45632</v>
      </c>
      <c r="F480" s="1">
        <v>45632</v>
      </c>
      <c r="G480" s="13">
        <f>November_2024_Transportation_Dataset[[#This Row],[Delivery_Date]]-November_2024_Transportation_Dataset[[#This Row],[Dispatch_Date]]</f>
        <v>6</v>
      </c>
      <c r="H480" t="s">
        <v>525</v>
      </c>
      <c r="I480" t="s">
        <v>545</v>
      </c>
      <c r="J480" s="9">
        <v>246</v>
      </c>
      <c r="K480" s="9">
        <f>VLOOKUP(_xlfn.CONCAT(November_2024_Transportation_Dataset[[#This Row],[Origin]],November_2024_Transportation_Dataset[[#This Row],[Destination]]),Distances!A:J,10,FALSE)</f>
        <v>12965.65564679813</v>
      </c>
      <c r="L480" t="str">
        <f>IF(November_2024_Transportation_Dataset[[#This Row],[Delivery_Date]]-November_2024_Transportation_Dataset[[#This Row],[Expected_Delivery_Date]]&gt;0,"Delayed", "On-Time")</f>
        <v>On-Time</v>
      </c>
      <c r="M480" t="str">
        <f>IF(November_2024_Transportation_Dataset[[#This Row],[Transportation_Days]]&gt;=6,"Ocean","Air")</f>
        <v>Ocean</v>
      </c>
      <c r="N480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480" s="9">
        <f>November_2024_Transportation_Dataset[[#This Row],[Weight_kg]]*_xlfn.NUMBERVALUE(VLOOKUP(November_2024_Transportation_Dataset[[#This Row],[Transportation_Mode]],'Transportation cost'!A:C,3,FALSE),".")</f>
        <v>12.3</v>
      </c>
      <c r="P480" s="9">
        <f>November_2024_Transportation_Dataset[[#This Row],[Fixed_Cost_GBP]]+November_2024_Transportation_Dataset[[#This Row],[Variable_Cost_GBP]]</f>
        <v>4550.2794763793454</v>
      </c>
    </row>
    <row r="481" spans="1:16" x14ac:dyDescent="0.4">
      <c r="A481" t="s">
        <v>489</v>
      </c>
      <c r="B481" t="s">
        <v>572</v>
      </c>
      <c r="C481" s="1">
        <v>45617</v>
      </c>
      <c r="D481" s="1">
        <v>45618</v>
      </c>
      <c r="E481" s="1">
        <v>45626</v>
      </c>
      <c r="F481" s="1">
        <v>45626</v>
      </c>
      <c r="G481" s="13">
        <f>November_2024_Transportation_Dataset[[#This Row],[Delivery_Date]]-November_2024_Transportation_Dataset[[#This Row],[Dispatch_Date]]</f>
        <v>8</v>
      </c>
      <c r="H481" t="s">
        <v>521</v>
      </c>
      <c r="I481" t="s">
        <v>545</v>
      </c>
      <c r="J481" s="9">
        <v>761</v>
      </c>
      <c r="K481" s="9">
        <f>VLOOKUP(_xlfn.CONCAT(November_2024_Transportation_Dataset[[#This Row],[Origin]],November_2024_Transportation_Dataset[[#This Row],[Destination]]),Distances!A:J,10,FALSE)</f>
        <v>12903.346211661379</v>
      </c>
      <c r="L481" t="str">
        <f>IF(November_2024_Transportation_Dataset[[#This Row],[Delivery_Date]]-November_2024_Transportation_Dataset[[#This Row],[Expected_Delivery_Date]]&gt;0,"Delayed", "On-Time")</f>
        <v>On-Time</v>
      </c>
      <c r="M481" t="str">
        <f>IF(November_2024_Transportation_Dataset[[#This Row],[Transportation_Days]]&gt;3,"Ocean","Air")</f>
        <v>Ocean</v>
      </c>
      <c r="N481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481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81" s="9">
        <f>November_2024_Transportation_Dataset[[#This Row],[Fixed_Cost_GBP]]+November_2024_Transportation_Dataset[[#This Row],[Variable_Cost_GBP]]</f>
        <v>4554.2211740814828</v>
      </c>
    </row>
    <row r="482" spans="1:16" x14ac:dyDescent="0.4">
      <c r="A482" t="s">
        <v>490</v>
      </c>
      <c r="B482" t="s">
        <v>574</v>
      </c>
      <c r="C482" s="1">
        <v>45619</v>
      </c>
      <c r="D482" s="1">
        <v>45626</v>
      </c>
      <c r="E482" s="1">
        <v>45626</v>
      </c>
      <c r="F482" s="1">
        <v>45626</v>
      </c>
      <c r="G482" s="13">
        <f>November_2024_Transportation_Dataset[[#This Row],[Delivery_Date]]-November_2024_Transportation_Dataset[[#This Row],[Dispatch_Date]]</f>
        <v>0</v>
      </c>
      <c r="H482" t="s">
        <v>525</v>
      </c>
      <c r="I482" t="s">
        <v>537</v>
      </c>
      <c r="J482" s="9">
        <v>246</v>
      </c>
      <c r="K482" s="9">
        <f>VLOOKUP(_xlfn.CONCAT(November_2024_Transportation_Dataset[[#This Row],[Origin]],November_2024_Transportation_Dataset[[#This Row],[Destination]]),Distances!A:J,10,FALSE)</f>
        <v>6331.2201516655377</v>
      </c>
      <c r="L482" t="str">
        <f>IF(November_2024_Transportation_Dataset[[#This Row],[Delivery_Date]]-November_2024_Transportation_Dataset[[#This Row],[Expected_Delivery_Date]]&gt;0,"Delayed", "On-Time")</f>
        <v>On-Time</v>
      </c>
      <c r="M482" t="str">
        <f>IF(November_2024_Transportation_Dataset[[#This Row],[Transportation_Days]]&gt;=6,"Ocean","Air")</f>
        <v>Air</v>
      </c>
      <c r="N482" s="9">
        <f>November_2024_Transportation_Dataset[[#This Row],[Distance_km]]*_xlfn.NUMBERVALUE(VLOOKUP(November_2024_Transportation_Dataset[[#This Row],[Transportation_Mode]],'Transportation cost'!A:B,2,FALSE),".")</f>
        <v>4748.4151137491535</v>
      </c>
      <c r="O482" s="9">
        <f>November_2024_Transportation_Dataset[[#This Row],[Weight_kg]]*_xlfn.NUMBERVALUE(VLOOKUP(November_2024_Transportation_Dataset[[#This Row],[Transportation_Mode]],'Transportation cost'!A:C,3,FALSE),".")</f>
        <v>73.8</v>
      </c>
      <c r="P482" s="9">
        <f>November_2024_Transportation_Dataset[[#This Row],[Fixed_Cost_GBP]]+November_2024_Transportation_Dataset[[#This Row],[Variable_Cost_GBP]]</f>
        <v>4822.2151137491537</v>
      </c>
    </row>
    <row r="483" spans="1:16" x14ac:dyDescent="0.4">
      <c r="A483" t="s">
        <v>491</v>
      </c>
      <c r="B483" t="s">
        <v>574</v>
      </c>
      <c r="C483" s="1">
        <v>45626</v>
      </c>
      <c r="D483" s="1">
        <v>45626</v>
      </c>
      <c r="E483" s="1">
        <v>45626</v>
      </c>
      <c r="F483" s="1">
        <v>45626</v>
      </c>
      <c r="G483" s="13">
        <f>November_2024_Transportation_Dataset[[#This Row],[Delivery_Date]]-November_2024_Transportation_Dataset[[#This Row],[Dispatch_Date]]</f>
        <v>0</v>
      </c>
      <c r="H483" t="s">
        <v>525</v>
      </c>
      <c r="I483" t="s">
        <v>549</v>
      </c>
      <c r="J483" s="9">
        <v>246</v>
      </c>
      <c r="K483" s="9">
        <f>VLOOKUP(_xlfn.CONCAT(November_2024_Transportation_Dataset[[#This Row],[Origin]],November_2024_Transportation_Dataset[[#This Row],[Destination]]),Distances!A:J,10,FALSE)</f>
        <v>5039.1195711771497</v>
      </c>
      <c r="L483" t="str">
        <f>IF(November_2024_Transportation_Dataset[[#This Row],[Delivery_Date]]-November_2024_Transportation_Dataset[[#This Row],[Expected_Delivery_Date]]&gt;0,"Delayed", "On-Time")</f>
        <v>On-Time</v>
      </c>
      <c r="M483" t="str">
        <f>IF(November_2024_Transportation_Dataset[[#This Row],[Transportation_Days]]&gt;4,"Ocean","Air")</f>
        <v>Air</v>
      </c>
      <c r="N483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483" s="9">
        <f>November_2024_Transportation_Dataset[[#This Row],[Weight_kg]]*_xlfn.NUMBERVALUE(VLOOKUP(November_2024_Transportation_Dataset[[#This Row],[Transportation_Mode]],'Transportation cost'!A:C,3,FALSE),".")</f>
        <v>73.8</v>
      </c>
      <c r="P483" s="9">
        <f>November_2024_Transportation_Dataset[[#This Row],[Fixed_Cost_GBP]]+November_2024_Transportation_Dataset[[#This Row],[Variable_Cost_GBP]]</f>
        <v>3853.1396783828623</v>
      </c>
    </row>
    <row r="484" spans="1:16" x14ac:dyDescent="0.4">
      <c r="A484" t="s">
        <v>492</v>
      </c>
      <c r="B484" t="s">
        <v>575</v>
      </c>
      <c r="C484" s="1">
        <v>45626</v>
      </c>
      <c r="D484" s="1">
        <v>45626</v>
      </c>
      <c r="E484" s="1">
        <v>45632</v>
      </c>
      <c r="F484" s="1">
        <v>45632</v>
      </c>
      <c r="G484" s="13">
        <f>November_2024_Transportation_Dataset[[#This Row],[Delivery_Date]]-November_2024_Transportation_Dataset[[#This Row],[Dispatch_Date]]</f>
        <v>6</v>
      </c>
      <c r="H484" t="s">
        <v>533</v>
      </c>
      <c r="I484" t="s">
        <v>541</v>
      </c>
      <c r="J484" s="9">
        <v>1201</v>
      </c>
      <c r="K484" s="9">
        <f>VLOOKUP(_xlfn.CONCAT(November_2024_Transportation_Dataset[[#This Row],[Origin]],November_2024_Transportation_Dataset[[#This Row],[Destination]]),Distances!A:J,10,FALSE)</f>
        <v>1038.2726851818879</v>
      </c>
      <c r="L484" t="str">
        <f>IF(November_2024_Transportation_Dataset[[#This Row],[Delivery_Date]]-November_2024_Transportation_Dataset[[#This Row],[Expected_Delivery_Date]]&gt;0,"Delayed", "On-Time")</f>
        <v>On-Time</v>
      </c>
      <c r="M484" t="str">
        <f>IF(November_2024_Transportation_Dataset[[#This Row],[Transportation_Days]]&gt;5,"Road","Air")</f>
        <v>Road</v>
      </c>
      <c r="N484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484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84" s="9">
        <f>November_2024_Transportation_Dataset[[#This Row],[Fixed_Cost_GBP]]+November_2024_Transportation_Dataset[[#This Row],[Variable_Cost_GBP]]</f>
        <v>639.23634259094399</v>
      </c>
    </row>
    <row r="485" spans="1:16" x14ac:dyDescent="0.4">
      <c r="A485" t="s">
        <v>493</v>
      </c>
      <c r="B485" t="s">
        <v>572</v>
      </c>
      <c r="C485" s="1">
        <v>45626</v>
      </c>
      <c r="D485" s="1">
        <v>45626</v>
      </c>
      <c r="E485" s="1">
        <v>45626</v>
      </c>
      <c r="F485" s="1">
        <v>45626</v>
      </c>
      <c r="G485" s="13">
        <f>November_2024_Transportation_Dataset[[#This Row],[Delivery_Date]]-November_2024_Transportation_Dataset[[#This Row],[Dispatch_Date]]</f>
        <v>0</v>
      </c>
      <c r="H485" t="s">
        <v>521</v>
      </c>
      <c r="I485" t="s">
        <v>541</v>
      </c>
      <c r="J485" s="9">
        <v>761</v>
      </c>
      <c r="K485" s="9">
        <f>VLOOKUP(_xlfn.CONCAT(November_2024_Transportation_Dataset[[#This Row],[Origin]],November_2024_Transportation_Dataset[[#This Row],[Destination]]),Distances!A:J,10,FALSE)</f>
        <v>7958.3164062654878</v>
      </c>
      <c r="L485" t="str">
        <f>IF(November_2024_Transportation_Dataset[[#This Row],[Delivery_Date]]-November_2024_Transportation_Dataset[[#This Row],[Expected_Delivery_Date]]&gt;0,"Delayed", "On-Time")</f>
        <v>On-Time</v>
      </c>
      <c r="M485" t="str">
        <f>IF(November_2024_Transportation_Dataset[[#This Row],[Transportation_Days]]&gt;3,"Ocean","Air")</f>
        <v>Air</v>
      </c>
      <c r="N485" s="9">
        <f>November_2024_Transportation_Dataset[[#This Row],[Distance_km]]*_xlfn.NUMBERVALUE(VLOOKUP(November_2024_Transportation_Dataset[[#This Row],[Transportation_Mode]],'Transportation cost'!A:B,2,FALSE),".")</f>
        <v>5968.7373046991161</v>
      </c>
      <c r="O485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85" s="9">
        <f>November_2024_Transportation_Dataset[[#This Row],[Fixed_Cost_GBP]]+November_2024_Transportation_Dataset[[#This Row],[Variable_Cost_GBP]]</f>
        <v>6197.0373046991162</v>
      </c>
    </row>
    <row r="486" spans="1:16" x14ac:dyDescent="0.4">
      <c r="A486" t="s">
        <v>494</v>
      </c>
      <c r="B486" t="s">
        <v>574</v>
      </c>
      <c r="C486" s="1">
        <v>45626</v>
      </c>
      <c r="D486" s="1">
        <v>45626</v>
      </c>
      <c r="E486" s="1">
        <v>45626</v>
      </c>
      <c r="F486" s="1">
        <v>45626</v>
      </c>
      <c r="G486" s="13">
        <f>November_2024_Transportation_Dataset[[#This Row],[Delivery_Date]]-November_2024_Transportation_Dataset[[#This Row],[Dispatch_Date]]</f>
        <v>0</v>
      </c>
      <c r="H486" t="s">
        <v>525</v>
      </c>
      <c r="I486" t="s">
        <v>549</v>
      </c>
      <c r="J486" s="9">
        <v>246</v>
      </c>
      <c r="K486" s="9">
        <f>VLOOKUP(_xlfn.CONCAT(November_2024_Transportation_Dataset[[#This Row],[Origin]],November_2024_Transportation_Dataset[[#This Row],[Destination]]),Distances!A:J,10,FALSE)</f>
        <v>5039.1195711771497</v>
      </c>
      <c r="L486" t="str">
        <f>IF(November_2024_Transportation_Dataset[[#This Row],[Delivery_Date]]-November_2024_Transportation_Dataset[[#This Row],[Expected_Delivery_Date]]&gt;0,"Delayed", "On-Time")</f>
        <v>On-Time</v>
      </c>
      <c r="M486" t="str">
        <f>IF(November_2024_Transportation_Dataset[[#This Row],[Transportation_Days]]&gt;4,"Ocean","Air")</f>
        <v>Air</v>
      </c>
      <c r="N486" s="9">
        <f>November_2024_Transportation_Dataset[[#This Row],[Distance_km]]*_xlfn.NUMBERVALUE(VLOOKUP(November_2024_Transportation_Dataset[[#This Row],[Transportation_Mode]],'Transportation cost'!A:B,2,FALSE),".")</f>
        <v>3779.3396783828621</v>
      </c>
      <c r="O486" s="9">
        <f>November_2024_Transportation_Dataset[[#This Row],[Weight_kg]]*_xlfn.NUMBERVALUE(VLOOKUP(November_2024_Transportation_Dataset[[#This Row],[Transportation_Mode]],'Transportation cost'!A:C,3,FALSE),".")</f>
        <v>73.8</v>
      </c>
      <c r="P486" s="9">
        <f>November_2024_Transportation_Dataset[[#This Row],[Fixed_Cost_GBP]]+November_2024_Transportation_Dataset[[#This Row],[Variable_Cost_GBP]]</f>
        <v>3853.1396783828623</v>
      </c>
    </row>
    <row r="487" spans="1:16" x14ac:dyDescent="0.4">
      <c r="A487" t="s">
        <v>495</v>
      </c>
      <c r="B487" t="s">
        <v>572</v>
      </c>
      <c r="C487" s="1">
        <v>45626</v>
      </c>
      <c r="D487" s="1">
        <v>45626</v>
      </c>
      <c r="E487" s="1">
        <v>45626</v>
      </c>
      <c r="F487" s="1">
        <v>45626</v>
      </c>
      <c r="G487" s="13">
        <f>November_2024_Transportation_Dataset[[#This Row],[Delivery_Date]]-November_2024_Transportation_Dataset[[#This Row],[Dispatch_Date]]</f>
        <v>0</v>
      </c>
      <c r="H487" t="s">
        <v>521</v>
      </c>
      <c r="I487" t="s">
        <v>537</v>
      </c>
      <c r="J487" s="9">
        <v>761</v>
      </c>
      <c r="K487" s="9">
        <f>VLOOKUP(_xlfn.CONCAT(November_2024_Transportation_Dataset[[#This Row],[Origin]],November_2024_Transportation_Dataset[[#This Row],[Destination]]),Distances!A:J,10,FALSE)</f>
        <v>8602.6506787577528</v>
      </c>
      <c r="L487" t="str">
        <f>IF(November_2024_Transportation_Dataset[[#This Row],[Delivery_Date]]-November_2024_Transportation_Dataset[[#This Row],[Expected_Delivery_Date]]&gt;0,"Delayed", "On-Time")</f>
        <v>On-Time</v>
      </c>
      <c r="M487" t="str">
        <f>IF(November_2024_Transportation_Dataset[[#This Row],[Transportation_Days]]&gt;5,"Ocean","Air")</f>
        <v>Air</v>
      </c>
      <c r="N487" s="9">
        <f>November_2024_Transportation_Dataset[[#This Row],[Distance_km]]*_xlfn.NUMBERVALUE(VLOOKUP(November_2024_Transportation_Dataset[[#This Row],[Transportation_Mode]],'Transportation cost'!A:B,2,FALSE),".")</f>
        <v>6451.9880090683146</v>
      </c>
      <c r="O487" s="9">
        <f>November_2024_Transportation_Dataset[[#This Row],[Weight_kg]]*_xlfn.NUMBERVALUE(VLOOKUP(November_2024_Transportation_Dataset[[#This Row],[Transportation_Mode]],'Transportation cost'!A:C,3,FALSE),".")</f>
        <v>228.29999999999998</v>
      </c>
      <c r="P487" s="9">
        <f>November_2024_Transportation_Dataset[[#This Row],[Fixed_Cost_GBP]]+November_2024_Transportation_Dataset[[#This Row],[Variable_Cost_GBP]]</f>
        <v>6680.2880090683148</v>
      </c>
    </row>
    <row r="488" spans="1:16" x14ac:dyDescent="0.4">
      <c r="A488" t="s">
        <v>496</v>
      </c>
      <c r="B488" t="s">
        <v>575</v>
      </c>
      <c r="C488" s="1">
        <v>45626</v>
      </c>
      <c r="D488" s="1">
        <v>45626</v>
      </c>
      <c r="E488" s="1">
        <v>45626</v>
      </c>
      <c r="F488" s="1">
        <v>45626</v>
      </c>
      <c r="G488" s="13">
        <f>November_2024_Transportation_Dataset[[#This Row],[Delivery_Date]]-November_2024_Transportation_Dataset[[#This Row],[Dispatch_Date]]</f>
        <v>0</v>
      </c>
      <c r="H488" t="s">
        <v>533</v>
      </c>
      <c r="I488" t="s">
        <v>545</v>
      </c>
      <c r="J488" s="9">
        <v>1201</v>
      </c>
      <c r="K488" s="9">
        <f>VLOOKUP(_xlfn.CONCAT(November_2024_Transportation_Dataset[[#This Row],[Origin]],November_2024_Transportation_Dataset[[#This Row],[Destination]]),Distances!A:J,10,FALSE)</f>
        <v>6899.7528713841984</v>
      </c>
      <c r="L488" t="str">
        <f>IF(November_2024_Transportation_Dataset[[#This Row],[Delivery_Date]]-November_2024_Transportation_Dataset[[#This Row],[Expected_Delivery_Date]]&gt;0,"Delayed", "On-Time")</f>
        <v>On-Time</v>
      </c>
      <c r="M488" t="str">
        <f>IF(November_2024_Transportation_Dataset[[#This Row],[Transportation_Days]]&gt;10,"Ocean", "Air")</f>
        <v>Air</v>
      </c>
      <c r="N488" s="9">
        <f>November_2024_Transportation_Dataset[[#This Row],[Distance_km]]*_xlfn.NUMBERVALUE(VLOOKUP(November_2024_Transportation_Dataset[[#This Row],[Transportation_Mode]],'Transportation cost'!A:B,2,FALSE),".")</f>
        <v>5174.8146535381493</v>
      </c>
      <c r="O488" s="9">
        <f>November_2024_Transportation_Dataset[[#This Row],[Weight_kg]]*_xlfn.NUMBERVALUE(VLOOKUP(November_2024_Transportation_Dataset[[#This Row],[Transportation_Mode]],'Transportation cost'!A:C,3,FALSE),".")</f>
        <v>360.3</v>
      </c>
      <c r="P488" s="9">
        <f>November_2024_Transportation_Dataset[[#This Row],[Fixed_Cost_GBP]]+November_2024_Transportation_Dataset[[#This Row],[Variable_Cost_GBP]]</f>
        <v>5535.1146535381495</v>
      </c>
    </row>
    <row r="489" spans="1:16" x14ac:dyDescent="0.4">
      <c r="A489" t="s">
        <v>497</v>
      </c>
      <c r="B489" t="s">
        <v>574</v>
      </c>
      <c r="C489" s="1">
        <v>45626</v>
      </c>
      <c r="D489" s="1">
        <v>45626</v>
      </c>
      <c r="E489" s="1">
        <v>45632</v>
      </c>
      <c r="F489" s="1">
        <v>45632</v>
      </c>
      <c r="G489" s="13">
        <f>November_2024_Transportation_Dataset[[#This Row],[Delivery_Date]]-November_2024_Transportation_Dataset[[#This Row],[Dispatch_Date]]</f>
        <v>6</v>
      </c>
      <c r="H489" t="s">
        <v>525</v>
      </c>
      <c r="I489" t="s">
        <v>549</v>
      </c>
      <c r="J489" s="9">
        <v>246</v>
      </c>
      <c r="K489" s="9">
        <f>VLOOKUP(_xlfn.CONCAT(November_2024_Transportation_Dataset[[#This Row],[Origin]],November_2024_Transportation_Dataset[[#This Row],[Destination]]),Distances!A:J,10,FALSE)</f>
        <v>5039.1195711771497</v>
      </c>
      <c r="L489" t="str">
        <f>IF(November_2024_Transportation_Dataset[[#This Row],[Delivery_Date]]-November_2024_Transportation_Dataset[[#This Row],[Expected_Delivery_Date]]&gt;0,"Delayed", "On-Time")</f>
        <v>On-Time</v>
      </c>
      <c r="M489" t="str">
        <f>IF(November_2024_Transportation_Dataset[[#This Row],[Transportation_Days]]&gt;4,"Ocean","Air")</f>
        <v>Ocean</v>
      </c>
      <c r="N489" s="9">
        <f>November_2024_Transportation_Dataset[[#This Row],[Distance_km]]*_xlfn.NUMBERVALUE(VLOOKUP(November_2024_Transportation_Dataset[[#This Row],[Transportation_Mode]],'Transportation cost'!A:B,2,FALSE),".")</f>
        <v>1763.6918499120022</v>
      </c>
      <c r="O489" s="9">
        <f>November_2024_Transportation_Dataset[[#This Row],[Weight_kg]]*_xlfn.NUMBERVALUE(VLOOKUP(November_2024_Transportation_Dataset[[#This Row],[Transportation_Mode]],'Transportation cost'!A:C,3,FALSE),".")</f>
        <v>12.3</v>
      </c>
      <c r="P489" s="9">
        <f>November_2024_Transportation_Dataset[[#This Row],[Fixed_Cost_GBP]]+November_2024_Transportation_Dataset[[#This Row],[Variable_Cost_GBP]]</f>
        <v>1775.9918499120022</v>
      </c>
    </row>
    <row r="490" spans="1:16" x14ac:dyDescent="0.4">
      <c r="A490" t="s">
        <v>498</v>
      </c>
      <c r="B490" t="s">
        <v>573</v>
      </c>
      <c r="C490" s="1">
        <v>45626</v>
      </c>
      <c r="D490" s="1">
        <v>45626</v>
      </c>
      <c r="E490" s="1">
        <v>45632</v>
      </c>
      <c r="F490" s="1">
        <v>45632</v>
      </c>
      <c r="G490" s="13">
        <f>November_2024_Transportation_Dataset[[#This Row],[Delivery_Date]]-November_2024_Transportation_Dataset[[#This Row],[Dispatch_Date]]</f>
        <v>6</v>
      </c>
      <c r="H490" t="s">
        <v>529</v>
      </c>
      <c r="I490" t="s">
        <v>545</v>
      </c>
      <c r="J490" s="9">
        <v>1429</v>
      </c>
      <c r="K490" s="9">
        <f>VLOOKUP(_xlfn.CONCAT(November_2024_Transportation_Dataset[[#This Row],[Origin]],November_2024_Transportation_Dataset[[#This Row],[Destination]]),Distances!A:J,10,FALSE)</f>
        <v>7308.8717301846928</v>
      </c>
      <c r="L490" t="str">
        <f>IF(November_2024_Transportation_Dataset[[#This Row],[Delivery_Date]]-November_2024_Transportation_Dataset[[#This Row],[Expected_Delivery_Date]]&gt;0,"Delayed", "On-Time")</f>
        <v>On-Time</v>
      </c>
      <c r="M490" t="str">
        <f>IF(November_2024_Transportation_Dataset[[#This Row],[Transportation_Days]]&gt;5,"Ocean","Air")</f>
        <v>Ocean</v>
      </c>
      <c r="N490" s="9">
        <f>November_2024_Transportation_Dataset[[#This Row],[Distance_km]]*_xlfn.NUMBERVALUE(VLOOKUP(November_2024_Transportation_Dataset[[#This Row],[Transportation_Mode]],'Transportation cost'!A:B,2,FALSE),".")</f>
        <v>2558.1051055646421</v>
      </c>
      <c r="O490" s="9">
        <f>November_2024_Transportation_Dataset[[#This Row],[Weight_kg]]*_xlfn.NUMBERVALUE(VLOOKUP(November_2024_Transportation_Dataset[[#This Row],[Transportation_Mode]],'Transportation cost'!A:C,3,FALSE),".")</f>
        <v>71.45</v>
      </c>
      <c r="P490" s="9">
        <f>November_2024_Transportation_Dataset[[#This Row],[Fixed_Cost_GBP]]+November_2024_Transportation_Dataset[[#This Row],[Variable_Cost_GBP]]</f>
        <v>2629.555105564642</v>
      </c>
    </row>
    <row r="491" spans="1:16" x14ac:dyDescent="0.4">
      <c r="A491" t="s">
        <v>499</v>
      </c>
      <c r="B491" t="s">
        <v>573</v>
      </c>
      <c r="C491" s="1">
        <v>45626</v>
      </c>
      <c r="D491" s="1">
        <v>45626</v>
      </c>
      <c r="E491" s="1">
        <v>45626</v>
      </c>
      <c r="F491" s="1">
        <v>45626</v>
      </c>
      <c r="G491" s="13">
        <f>November_2024_Transportation_Dataset[[#This Row],[Delivery_Date]]-November_2024_Transportation_Dataset[[#This Row],[Dispatch_Date]]</f>
        <v>0</v>
      </c>
      <c r="H491" t="s">
        <v>529</v>
      </c>
      <c r="I491" t="s">
        <v>537</v>
      </c>
      <c r="J491" s="9">
        <v>1429</v>
      </c>
      <c r="K491" s="9">
        <f>VLOOKUP(_xlfn.CONCAT(November_2024_Transportation_Dataset[[#This Row],[Origin]],November_2024_Transportation_Dataset[[#This Row],[Destination]]),Distances!A:J,10,FALSE)</f>
        <v>348.53162391920529</v>
      </c>
      <c r="L491" t="str">
        <f>IF(November_2024_Transportation_Dataset[[#This Row],[Delivery_Date]]-November_2024_Transportation_Dataset[[#This Row],[Expected_Delivery_Date]]&gt;0,"Delayed", "On-Time")</f>
        <v>On-Time</v>
      </c>
      <c r="M491" t="str">
        <f>IF(November_2024_Transportation_Dataset[[#This Row],[Transportation_Days]]&gt;5,"Road","Air")</f>
        <v>Air</v>
      </c>
      <c r="N491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491" s="9">
        <f>November_2024_Transportation_Dataset[[#This Row],[Weight_kg]]*_xlfn.NUMBERVALUE(VLOOKUP(November_2024_Transportation_Dataset[[#This Row],[Transportation_Mode]],'Transportation cost'!A:C,3,FALSE),".")</f>
        <v>428.7</v>
      </c>
      <c r="P491" s="9">
        <f>November_2024_Transportation_Dataset[[#This Row],[Fixed_Cost_GBP]]+November_2024_Transportation_Dataset[[#This Row],[Variable_Cost_GBP]]</f>
        <v>690.09871793940397</v>
      </c>
    </row>
    <row r="492" spans="1:16" x14ac:dyDescent="0.4">
      <c r="A492" t="s">
        <v>500</v>
      </c>
      <c r="B492" t="s">
        <v>572</v>
      </c>
      <c r="C492" s="1">
        <v>45626</v>
      </c>
      <c r="D492" s="1">
        <v>45626</v>
      </c>
      <c r="E492" s="1">
        <v>45632</v>
      </c>
      <c r="F492" s="1">
        <v>45632</v>
      </c>
      <c r="G492" s="13">
        <f>November_2024_Transportation_Dataset[[#This Row],[Delivery_Date]]-November_2024_Transportation_Dataset[[#This Row],[Dispatch_Date]]</f>
        <v>6</v>
      </c>
      <c r="H492" t="s">
        <v>521</v>
      </c>
      <c r="I492" t="s">
        <v>537</v>
      </c>
      <c r="J492" s="9">
        <v>761</v>
      </c>
      <c r="K492" s="9">
        <f>VLOOKUP(_xlfn.CONCAT(November_2024_Transportation_Dataset[[#This Row],[Origin]],November_2024_Transportation_Dataset[[#This Row],[Destination]]),Distances!A:J,10,FALSE)</f>
        <v>8602.6506787577528</v>
      </c>
      <c r="L492" t="str">
        <f>IF(November_2024_Transportation_Dataset[[#This Row],[Delivery_Date]]-November_2024_Transportation_Dataset[[#This Row],[Expected_Delivery_Date]]&gt;0,"Delayed", "On-Time")</f>
        <v>On-Time</v>
      </c>
      <c r="M492" t="str">
        <f>IF(November_2024_Transportation_Dataset[[#This Row],[Transportation_Days]]&gt;5,"Ocean","Air")</f>
        <v>Ocean</v>
      </c>
      <c r="N492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492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92" s="9">
        <f>November_2024_Transportation_Dataset[[#This Row],[Fixed_Cost_GBP]]+November_2024_Transportation_Dataset[[#This Row],[Variable_Cost_GBP]]</f>
        <v>3048.9777375652134</v>
      </c>
    </row>
    <row r="493" spans="1:16" x14ac:dyDescent="0.4">
      <c r="A493" t="s">
        <v>501</v>
      </c>
      <c r="B493" t="s">
        <v>574</v>
      </c>
      <c r="C493" s="1">
        <v>45626</v>
      </c>
      <c r="D493" s="1">
        <v>45626</v>
      </c>
      <c r="E493" s="1">
        <v>45632</v>
      </c>
      <c r="F493" s="1">
        <v>45632</v>
      </c>
      <c r="G493" s="13">
        <f>November_2024_Transportation_Dataset[[#This Row],[Delivery_Date]]-November_2024_Transportation_Dataset[[#This Row],[Dispatch_Date]]</f>
        <v>6</v>
      </c>
      <c r="H493" t="s">
        <v>525</v>
      </c>
      <c r="I493" t="s">
        <v>545</v>
      </c>
      <c r="J493" s="9">
        <v>246</v>
      </c>
      <c r="K493" s="9">
        <f>VLOOKUP(_xlfn.CONCAT(November_2024_Transportation_Dataset[[#This Row],[Origin]],November_2024_Transportation_Dataset[[#This Row],[Destination]]),Distances!A:J,10,FALSE)</f>
        <v>12965.65564679813</v>
      </c>
      <c r="L493" t="str">
        <f>IF(November_2024_Transportation_Dataset[[#This Row],[Delivery_Date]]-November_2024_Transportation_Dataset[[#This Row],[Expected_Delivery_Date]]&gt;0,"Delayed", "On-Time")</f>
        <v>On-Time</v>
      </c>
      <c r="M493" t="str">
        <f>IF(November_2024_Transportation_Dataset[[#This Row],[Transportation_Days]]&gt;=6,"Ocean","Air")</f>
        <v>Ocean</v>
      </c>
      <c r="N493" s="9">
        <f>November_2024_Transportation_Dataset[[#This Row],[Distance_km]]*_xlfn.NUMBERVALUE(VLOOKUP(November_2024_Transportation_Dataset[[#This Row],[Transportation_Mode]],'Transportation cost'!A:B,2,FALSE),".")</f>
        <v>4537.9794763793452</v>
      </c>
      <c r="O493" s="9">
        <f>November_2024_Transportation_Dataset[[#This Row],[Weight_kg]]*_xlfn.NUMBERVALUE(VLOOKUP(November_2024_Transportation_Dataset[[#This Row],[Transportation_Mode]],'Transportation cost'!A:C,3,FALSE),".")</f>
        <v>12.3</v>
      </c>
      <c r="P493" s="9">
        <f>November_2024_Transportation_Dataset[[#This Row],[Fixed_Cost_GBP]]+November_2024_Transportation_Dataset[[#This Row],[Variable_Cost_GBP]]</f>
        <v>4550.2794763793454</v>
      </c>
    </row>
    <row r="494" spans="1:16" x14ac:dyDescent="0.4">
      <c r="A494" t="s">
        <v>502</v>
      </c>
      <c r="B494" t="s">
        <v>572</v>
      </c>
      <c r="C494" s="1">
        <v>45626</v>
      </c>
      <c r="D494" s="1">
        <v>45626</v>
      </c>
      <c r="E494" s="1">
        <v>45632</v>
      </c>
      <c r="F494" s="1">
        <v>45632</v>
      </c>
      <c r="G494" s="13">
        <f>November_2024_Transportation_Dataset[[#This Row],[Delivery_Date]]-November_2024_Transportation_Dataset[[#This Row],[Dispatch_Date]]</f>
        <v>6</v>
      </c>
      <c r="H494" t="s">
        <v>521</v>
      </c>
      <c r="I494" t="s">
        <v>537</v>
      </c>
      <c r="J494" s="9">
        <v>761</v>
      </c>
      <c r="K494" s="9">
        <f>VLOOKUP(_xlfn.CONCAT(November_2024_Transportation_Dataset[[#This Row],[Origin]],November_2024_Transportation_Dataset[[#This Row],[Destination]]),Distances!A:J,10,FALSE)</f>
        <v>8602.6506787577528</v>
      </c>
      <c r="L494" t="str">
        <f>IF(November_2024_Transportation_Dataset[[#This Row],[Delivery_Date]]-November_2024_Transportation_Dataset[[#This Row],[Expected_Delivery_Date]]&gt;0,"Delayed", "On-Time")</f>
        <v>On-Time</v>
      </c>
      <c r="M494" t="str">
        <f>IF(November_2024_Transportation_Dataset[[#This Row],[Transportation_Days]]&gt;5,"Ocean","Air")</f>
        <v>Ocean</v>
      </c>
      <c r="N494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494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94" s="9">
        <f>November_2024_Transportation_Dataset[[#This Row],[Fixed_Cost_GBP]]+November_2024_Transportation_Dataset[[#This Row],[Variable_Cost_GBP]]</f>
        <v>3048.9777375652134</v>
      </c>
    </row>
    <row r="495" spans="1:16" x14ac:dyDescent="0.4">
      <c r="A495" t="s">
        <v>503</v>
      </c>
      <c r="B495" t="s">
        <v>573</v>
      </c>
      <c r="C495" s="1">
        <v>45626</v>
      </c>
      <c r="D495" s="1">
        <v>45626</v>
      </c>
      <c r="E495" s="1">
        <v>45626</v>
      </c>
      <c r="F495" s="1">
        <v>45626</v>
      </c>
      <c r="G495" s="13">
        <f>November_2024_Transportation_Dataset[[#This Row],[Delivery_Date]]-November_2024_Transportation_Dataset[[#This Row],[Dispatch_Date]]</f>
        <v>0</v>
      </c>
      <c r="H495" t="s">
        <v>529</v>
      </c>
      <c r="I495" t="s">
        <v>537</v>
      </c>
      <c r="J495" s="9">
        <v>1429</v>
      </c>
      <c r="K495" s="9">
        <f>VLOOKUP(_xlfn.CONCAT(November_2024_Transportation_Dataset[[#This Row],[Origin]],November_2024_Transportation_Dataset[[#This Row],[Destination]]),Distances!A:J,10,FALSE)</f>
        <v>348.53162391920529</v>
      </c>
      <c r="L495" t="str">
        <f>IF(November_2024_Transportation_Dataset[[#This Row],[Delivery_Date]]-November_2024_Transportation_Dataset[[#This Row],[Expected_Delivery_Date]]&gt;0,"Delayed", "On-Time")</f>
        <v>On-Time</v>
      </c>
      <c r="M495" t="str">
        <f>IF(November_2024_Transportation_Dataset[[#This Row],[Transportation_Days]]&gt;5,"Road","Air")</f>
        <v>Air</v>
      </c>
      <c r="N495" s="9">
        <f>November_2024_Transportation_Dataset[[#This Row],[Distance_km]]*_xlfn.NUMBERVALUE(VLOOKUP(November_2024_Transportation_Dataset[[#This Row],[Transportation_Mode]],'Transportation cost'!A:B,2,FALSE),".")</f>
        <v>261.39871793940398</v>
      </c>
      <c r="O495" s="9">
        <f>November_2024_Transportation_Dataset[[#This Row],[Weight_kg]]*_xlfn.NUMBERVALUE(VLOOKUP(November_2024_Transportation_Dataset[[#This Row],[Transportation_Mode]],'Transportation cost'!A:C,3,FALSE),".")</f>
        <v>428.7</v>
      </c>
      <c r="P495" s="9">
        <f>November_2024_Transportation_Dataset[[#This Row],[Fixed_Cost_GBP]]+November_2024_Transportation_Dataset[[#This Row],[Variable_Cost_GBP]]</f>
        <v>690.09871793940397</v>
      </c>
    </row>
    <row r="496" spans="1:16" x14ac:dyDescent="0.4">
      <c r="A496" t="s">
        <v>504</v>
      </c>
      <c r="B496" t="s">
        <v>572</v>
      </c>
      <c r="C496" s="1">
        <v>45626</v>
      </c>
      <c r="D496" s="1">
        <v>45626</v>
      </c>
      <c r="E496" s="1">
        <v>45632</v>
      </c>
      <c r="F496" s="1">
        <v>45632</v>
      </c>
      <c r="G496" s="13">
        <f>November_2024_Transportation_Dataset[[#This Row],[Delivery_Date]]-November_2024_Transportation_Dataset[[#This Row],[Dispatch_Date]]</f>
        <v>6</v>
      </c>
      <c r="H496" t="s">
        <v>521</v>
      </c>
      <c r="I496" t="s">
        <v>537</v>
      </c>
      <c r="J496" s="9">
        <v>761</v>
      </c>
      <c r="K496" s="9">
        <f>VLOOKUP(_xlfn.CONCAT(November_2024_Transportation_Dataset[[#This Row],[Origin]],November_2024_Transportation_Dataset[[#This Row],[Destination]]),Distances!A:J,10,FALSE)</f>
        <v>8602.6506787577528</v>
      </c>
      <c r="L496" t="str">
        <f>IF(November_2024_Transportation_Dataset[[#This Row],[Delivery_Date]]-November_2024_Transportation_Dataset[[#This Row],[Expected_Delivery_Date]]&gt;0,"Delayed", "On-Time")</f>
        <v>On-Time</v>
      </c>
      <c r="M496" t="str">
        <f>IF(November_2024_Transportation_Dataset[[#This Row],[Transportation_Days]]&gt;5,"Ocean","Air")</f>
        <v>Ocean</v>
      </c>
      <c r="N496" s="9">
        <f>November_2024_Transportation_Dataset[[#This Row],[Distance_km]]*_xlfn.NUMBERVALUE(VLOOKUP(November_2024_Transportation_Dataset[[#This Row],[Transportation_Mode]],'Transportation cost'!A:B,2,FALSE),".")</f>
        <v>3010.9277375652132</v>
      </c>
      <c r="O496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96" s="9">
        <f>November_2024_Transportation_Dataset[[#This Row],[Fixed_Cost_GBP]]+November_2024_Transportation_Dataset[[#This Row],[Variable_Cost_GBP]]</f>
        <v>3048.9777375652134</v>
      </c>
    </row>
    <row r="497" spans="1:16" x14ac:dyDescent="0.4">
      <c r="A497" t="s">
        <v>505</v>
      </c>
      <c r="B497" t="s">
        <v>573</v>
      </c>
      <c r="C497" s="1">
        <v>45626</v>
      </c>
      <c r="D497" s="1">
        <v>45626</v>
      </c>
      <c r="E497" s="1">
        <v>45632</v>
      </c>
      <c r="F497" s="1">
        <v>45632</v>
      </c>
      <c r="G497" s="13">
        <f>November_2024_Transportation_Dataset[[#This Row],[Delivery_Date]]-November_2024_Transportation_Dataset[[#This Row],[Dispatch_Date]]</f>
        <v>6</v>
      </c>
      <c r="H497" t="s">
        <v>529</v>
      </c>
      <c r="I497" t="s">
        <v>549</v>
      </c>
      <c r="J497" s="9">
        <v>1429</v>
      </c>
      <c r="K497" s="9">
        <f>VLOOKUP(_xlfn.CONCAT(November_2024_Transportation_Dataset[[#This Row],[Origin]],November_2024_Transportation_Dataset[[#This Row],[Destination]]),Distances!A:J,10,FALSE)</f>
        <v>9118.7982664997817</v>
      </c>
      <c r="L497" t="str">
        <f>IF(November_2024_Transportation_Dataset[[#This Row],[Delivery_Date]]-November_2024_Transportation_Dataset[[#This Row],[Expected_Delivery_Date]]&gt;0,"Delayed", "On-Time")</f>
        <v>On-Time</v>
      </c>
      <c r="M497" t="str">
        <f>IF(November_2024_Transportation_Dataset[[#This Row],[Transportation_Days]]&gt;5,"Ocean","Air")</f>
        <v>Ocean</v>
      </c>
      <c r="N497" s="9">
        <f>November_2024_Transportation_Dataset[[#This Row],[Distance_km]]*_xlfn.NUMBERVALUE(VLOOKUP(November_2024_Transportation_Dataset[[#This Row],[Transportation_Mode]],'Transportation cost'!A:B,2,FALSE),".")</f>
        <v>3191.5793932749234</v>
      </c>
      <c r="O497" s="9">
        <f>November_2024_Transportation_Dataset[[#This Row],[Weight_kg]]*_xlfn.NUMBERVALUE(VLOOKUP(November_2024_Transportation_Dataset[[#This Row],[Transportation_Mode]],'Transportation cost'!A:C,3,FALSE),".")</f>
        <v>71.45</v>
      </c>
      <c r="P497" s="9">
        <f>November_2024_Transportation_Dataset[[#This Row],[Fixed_Cost_GBP]]+November_2024_Transportation_Dataset[[#This Row],[Variable_Cost_GBP]]</f>
        <v>3263.0293932749232</v>
      </c>
    </row>
    <row r="498" spans="1:16" x14ac:dyDescent="0.4">
      <c r="A498" t="s">
        <v>506</v>
      </c>
      <c r="B498" t="s">
        <v>575</v>
      </c>
      <c r="C498" s="1">
        <v>45626</v>
      </c>
      <c r="D498" s="1">
        <v>45626</v>
      </c>
      <c r="E498" s="1">
        <v>45632</v>
      </c>
      <c r="F498" s="1">
        <v>45632</v>
      </c>
      <c r="G498" s="13">
        <f>November_2024_Transportation_Dataset[[#This Row],[Delivery_Date]]-November_2024_Transportation_Dataset[[#This Row],[Dispatch_Date]]</f>
        <v>6</v>
      </c>
      <c r="H498" t="s">
        <v>533</v>
      </c>
      <c r="I498" t="s">
        <v>541</v>
      </c>
      <c r="J498" s="9">
        <v>1201</v>
      </c>
      <c r="K498" s="9">
        <f>VLOOKUP(_xlfn.CONCAT(November_2024_Transportation_Dataset[[#This Row],[Origin]],November_2024_Transportation_Dataset[[#This Row],[Destination]]),Distances!A:J,10,FALSE)</f>
        <v>1038.2726851818879</v>
      </c>
      <c r="L498" t="str">
        <f>IF(November_2024_Transportation_Dataset[[#This Row],[Delivery_Date]]-November_2024_Transportation_Dataset[[#This Row],[Expected_Delivery_Date]]&gt;0,"Delayed", "On-Time")</f>
        <v>On-Time</v>
      </c>
      <c r="M498" t="str">
        <f>IF(November_2024_Transportation_Dataset[[#This Row],[Transportation_Days]]&gt;5,"Road","Air")</f>
        <v>Road</v>
      </c>
      <c r="N498" s="9">
        <f>November_2024_Transportation_Dataset[[#This Row],[Distance_km]]*_xlfn.NUMBERVALUE(VLOOKUP(November_2024_Transportation_Dataset[[#This Row],[Transportation_Mode]],'Transportation cost'!A:B,2,FALSE),".")</f>
        <v>519.13634259094397</v>
      </c>
      <c r="O498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498" s="9">
        <f>November_2024_Transportation_Dataset[[#This Row],[Fixed_Cost_GBP]]+November_2024_Transportation_Dataset[[#This Row],[Variable_Cost_GBP]]</f>
        <v>639.23634259094399</v>
      </c>
    </row>
    <row r="499" spans="1:16" x14ac:dyDescent="0.4">
      <c r="A499" t="s">
        <v>507</v>
      </c>
      <c r="B499" t="s">
        <v>572</v>
      </c>
      <c r="C499" s="1">
        <v>45626</v>
      </c>
      <c r="D499" s="1">
        <v>45626</v>
      </c>
      <c r="E499" s="1">
        <v>45632</v>
      </c>
      <c r="F499" s="1">
        <v>45632</v>
      </c>
      <c r="G499" s="13">
        <f>November_2024_Transportation_Dataset[[#This Row],[Delivery_Date]]-November_2024_Transportation_Dataset[[#This Row],[Dispatch_Date]]</f>
        <v>6</v>
      </c>
      <c r="H499" t="s">
        <v>521</v>
      </c>
      <c r="I499" t="s">
        <v>545</v>
      </c>
      <c r="J499" s="9">
        <v>761</v>
      </c>
      <c r="K499" s="9">
        <f>VLOOKUP(_xlfn.CONCAT(November_2024_Transportation_Dataset[[#This Row],[Origin]],November_2024_Transportation_Dataset[[#This Row],[Destination]]),Distances!A:J,10,FALSE)</f>
        <v>12903.346211661379</v>
      </c>
      <c r="L499" t="str">
        <f>IF(November_2024_Transportation_Dataset[[#This Row],[Delivery_Date]]-November_2024_Transportation_Dataset[[#This Row],[Expected_Delivery_Date]]&gt;0,"Delayed", "On-Time")</f>
        <v>On-Time</v>
      </c>
      <c r="M499" t="str">
        <f>IF(November_2024_Transportation_Dataset[[#This Row],[Transportation_Days]]&gt;3,"Ocean","Air")</f>
        <v>Ocean</v>
      </c>
      <c r="N499" s="9">
        <f>November_2024_Transportation_Dataset[[#This Row],[Distance_km]]*_xlfn.NUMBERVALUE(VLOOKUP(November_2024_Transportation_Dataset[[#This Row],[Transportation_Mode]],'Transportation cost'!A:B,2,FALSE),".")</f>
        <v>4516.1711740814826</v>
      </c>
      <c r="O499" s="9">
        <f>November_2024_Transportation_Dataset[[#This Row],[Weight_kg]]*_xlfn.NUMBERVALUE(VLOOKUP(November_2024_Transportation_Dataset[[#This Row],[Transportation_Mode]],'Transportation cost'!A:C,3,FALSE),".")</f>
        <v>38.050000000000004</v>
      </c>
      <c r="P499" s="9">
        <f>November_2024_Transportation_Dataset[[#This Row],[Fixed_Cost_GBP]]+November_2024_Transportation_Dataset[[#This Row],[Variable_Cost_GBP]]</f>
        <v>4554.2211740814828</v>
      </c>
    </row>
    <row r="500" spans="1:16" x14ac:dyDescent="0.4">
      <c r="A500" t="s">
        <v>508</v>
      </c>
      <c r="B500" t="s">
        <v>575</v>
      </c>
      <c r="C500" s="1">
        <v>45626</v>
      </c>
      <c r="D500" s="1">
        <v>45626</v>
      </c>
      <c r="E500" s="1">
        <v>45632</v>
      </c>
      <c r="F500" s="1">
        <v>45632</v>
      </c>
      <c r="G500" s="13">
        <f>November_2024_Transportation_Dataset[[#This Row],[Delivery_Date]]-November_2024_Transportation_Dataset[[#This Row],[Dispatch_Date]]</f>
        <v>6</v>
      </c>
      <c r="H500" t="s">
        <v>533</v>
      </c>
      <c r="I500" t="s">
        <v>537</v>
      </c>
      <c r="J500" s="9">
        <v>1201</v>
      </c>
      <c r="K500" s="9">
        <f>VLOOKUP(_xlfn.CONCAT(November_2024_Transportation_Dataset[[#This Row],[Origin]],November_2024_Transportation_Dataset[[#This Row],[Destination]]),Distances!A:J,10,FALSE)</f>
        <v>1315.887531545199</v>
      </c>
      <c r="L500" t="str">
        <f>IF(November_2024_Transportation_Dataset[[#This Row],[Delivery_Date]]-November_2024_Transportation_Dataset[[#This Row],[Expected_Delivery_Date]]&gt;0,"Delayed", "On-Time")</f>
        <v>On-Time</v>
      </c>
      <c r="M500" t="str">
        <f>IF(November_2024_Transportation_Dataset[[#This Row],[Transportation_Days]]&gt;5,"Road","Air")</f>
        <v>Road</v>
      </c>
      <c r="N500" s="9">
        <f>November_2024_Transportation_Dataset[[#This Row],[Distance_km]]*_xlfn.NUMBERVALUE(VLOOKUP(November_2024_Transportation_Dataset[[#This Row],[Transportation_Mode]],'Transportation cost'!A:B,2,FALSE),".")</f>
        <v>657.94376577259948</v>
      </c>
      <c r="O500" s="9">
        <f>November_2024_Transportation_Dataset[[#This Row],[Weight_kg]]*_xlfn.NUMBERVALUE(VLOOKUP(November_2024_Transportation_Dataset[[#This Row],[Transportation_Mode]],'Transportation cost'!A:C,3,FALSE),".")</f>
        <v>120.10000000000001</v>
      </c>
      <c r="P500" s="9">
        <f>November_2024_Transportation_Dataset[[#This Row],[Fixed_Cost_GBP]]+November_2024_Transportation_Dataset[[#This Row],[Variable_Cost_GBP]]</f>
        <v>778.0437657725995</v>
      </c>
    </row>
    <row r="501" spans="1:16" x14ac:dyDescent="0.4">
      <c r="A501" t="s">
        <v>509</v>
      </c>
      <c r="B501" t="s">
        <v>575</v>
      </c>
      <c r="C501" s="1">
        <v>45626</v>
      </c>
      <c r="D501" s="1">
        <v>45626</v>
      </c>
      <c r="E501" s="1">
        <v>45632</v>
      </c>
      <c r="F501" s="1">
        <v>45632</v>
      </c>
      <c r="G501" s="13">
        <f>November_2024_Transportation_Dataset[[#This Row],[Delivery_Date]]-November_2024_Transportation_Dataset[[#This Row],[Dispatch_Date]]</f>
        <v>6</v>
      </c>
      <c r="H501" t="s">
        <v>533</v>
      </c>
      <c r="I501" t="s">
        <v>549</v>
      </c>
      <c r="J501" s="9">
        <v>1201</v>
      </c>
      <c r="K501" s="9">
        <f>VLOOKUP(_xlfn.CONCAT(November_2024_Transportation_Dataset[[#This Row],[Origin]],November_2024_Transportation_Dataset[[#This Row],[Destination]]),Distances!A:J,10,FALSE)</f>
        <v>7781.5146826897226</v>
      </c>
      <c r="L501" t="str">
        <f>IF(November_2024_Transportation_Dataset[[#This Row],[Delivery_Date]]-November_2024_Transportation_Dataset[[#This Row],[Expected_Delivery_Date]]&gt;0,"Delayed", "On-Time")</f>
        <v>On-Time</v>
      </c>
      <c r="M501" t="str">
        <f>IF(November_2024_Transportation_Dataset[[#This Row],[Transportation_Days]]&gt;10,"Ocean", "Air")</f>
        <v>Air</v>
      </c>
      <c r="N501" s="9">
        <f>November_2024_Transportation_Dataset[[#This Row],[Distance_km]]*_xlfn.NUMBERVALUE(VLOOKUP(November_2024_Transportation_Dataset[[#This Row],[Transportation_Mode]],'Transportation cost'!A:B,2,FALSE),".")</f>
        <v>5836.1360120172922</v>
      </c>
      <c r="O501" s="9">
        <f>November_2024_Transportation_Dataset[[#This Row],[Weight_kg]]*_xlfn.NUMBERVALUE(VLOOKUP(November_2024_Transportation_Dataset[[#This Row],[Transportation_Mode]],'Transportation cost'!A:C,3,FALSE),".")</f>
        <v>360.3</v>
      </c>
      <c r="P501" s="9">
        <f>November_2024_Transportation_Dataset[[#This Row],[Fixed_Cost_GBP]]+November_2024_Transportation_Dataset[[#This Row],[Variable_Cost_GBP]]</f>
        <v>6196.4360120172923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7D46-9B08-E04E-A2F7-B8669724DBEF}">
  <dimension ref="A1:D19"/>
  <sheetViews>
    <sheetView workbookViewId="0">
      <selection activeCell="B20" sqref="B20"/>
    </sheetView>
  </sheetViews>
  <sheetFormatPr defaultColWidth="10.6640625" defaultRowHeight="16" x14ac:dyDescent="0.4"/>
  <cols>
    <col min="1" max="1" width="20" customWidth="1"/>
    <col min="2" max="3" width="27.33203125" customWidth="1"/>
    <col min="4" max="4" width="53.83203125" customWidth="1"/>
  </cols>
  <sheetData>
    <row r="1" spans="1:4" x14ac:dyDescent="0.4">
      <c r="A1" s="3" t="s">
        <v>510</v>
      </c>
      <c r="B1" s="15" t="s">
        <v>561</v>
      </c>
      <c r="C1" s="14" t="s">
        <v>560</v>
      </c>
      <c r="D1" s="4" t="s">
        <v>513</v>
      </c>
    </row>
    <row r="2" spans="1:4" ht="32" x14ac:dyDescent="0.4">
      <c r="A2" s="5" t="s">
        <v>11</v>
      </c>
      <c r="B2" s="5">
        <f>1.5/2</f>
        <v>0.75</v>
      </c>
      <c r="C2" s="5">
        <v>0.3</v>
      </c>
      <c r="D2" s="6" t="s">
        <v>514</v>
      </c>
    </row>
    <row r="3" spans="1:4" x14ac:dyDescent="0.4">
      <c r="A3" s="7" t="s">
        <v>511</v>
      </c>
      <c r="B3" s="7">
        <f>0.35</f>
        <v>0.35</v>
      </c>
      <c r="C3" s="7">
        <v>0.05</v>
      </c>
      <c r="D3" s="8" t="s">
        <v>516</v>
      </c>
    </row>
    <row r="4" spans="1:4" ht="32" x14ac:dyDescent="0.4">
      <c r="A4" s="5" t="s">
        <v>512</v>
      </c>
      <c r="B4" s="5">
        <f>1/2</f>
        <v>0.5</v>
      </c>
      <c r="C4" s="5">
        <v>0.1</v>
      </c>
      <c r="D4" s="6" t="s">
        <v>515</v>
      </c>
    </row>
    <row r="16" spans="1:4" x14ac:dyDescent="0.4">
      <c r="B16" s="12"/>
      <c r="C16" s="12"/>
      <c r="D16" s="12"/>
    </row>
    <row r="17" spans="2:4" x14ac:dyDescent="0.4">
      <c r="B17" s="12"/>
      <c r="C17" s="2"/>
      <c r="D17" s="2"/>
    </row>
    <row r="18" spans="2:4" x14ac:dyDescent="0.4">
      <c r="B18" s="12"/>
      <c r="C18" s="2"/>
      <c r="D18" s="2"/>
    </row>
    <row r="19" spans="2:4" x14ac:dyDescent="0.4">
      <c r="B19" s="12"/>
      <c r="C19" s="2"/>
      <c r="D1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628F-18C3-D94B-B885-B540EC1D38AD}">
  <dimension ref="A1:K17"/>
  <sheetViews>
    <sheetView workbookViewId="0">
      <selection activeCell="K1" sqref="K1"/>
    </sheetView>
  </sheetViews>
  <sheetFormatPr defaultColWidth="10.6640625" defaultRowHeight="16" x14ac:dyDescent="0.4"/>
  <cols>
    <col min="1" max="1" width="15.1640625" customWidth="1"/>
    <col min="3" max="3" width="18.6640625" customWidth="1"/>
    <col min="4" max="4" width="11.33203125" customWidth="1"/>
    <col min="5" max="5" width="11.6640625" customWidth="1"/>
    <col min="6" max="6" width="19" customWidth="1"/>
    <col min="7" max="7" width="15.6640625" customWidth="1"/>
    <col min="8" max="8" width="16" customWidth="1"/>
    <col min="9" max="9" width="23.33203125" customWidth="1"/>
    <col min="10" max="10" width="13.33203125" customWidth="1"/>
    <col min="11" max="11" width="19.1640625" customWidth="1"/>
  </cols>
  <sheetData>
    <row r="1" spans="1:11" x14ac:dyDescent="0.4">
      <c r="A1" s="11" t="s">
        <v>555</v>
      </c>
      <c r="B1" s="11" t="s">
        <v>3</v>
      </c>
      <c r="C1" s="11" t="s">
        <v>4</v>
      </c>
      <c r="D1" s="11" t="s">
        <v>553</v>
      </c>
      <c r="E1" s="11" t="s">
        <v>558</v>
      </c>
      <c r="F1" s="11" t="s">
        <v>568</v>
      </c>
      <c r="G1" s="11" t="s">
        <v>554</v>
      </c>
      <c r="H1" s="11" t="s">
        <v>559</v>
      </c>
      <c r="I1" s="11" t="s">
        <v>569</v>
      </c>
      <c r="J1" s="11" t="s">
        <v>6</v>
      </c>
      <c r="K1" s="11" t="s">
        <v>570</v>
      </c>
    </row>
    <row r="2" spans="1:11" x14ac:dyDescent="0.4">
      <c r="A2" t="str">
        <f>_xlfn.CONCAT(B2,C2)</f>
        <v>HanoiMunich</v>
      </c>
      <c r="B2" t="s">
        <v>521</v>
      </c>
      <c r="C2" t="s">
        <v>537</v>
      </c>
      <c r="D2">
        <v>21.028500000000001</v>
      </c>
      <c r="E2">
        <v>105.85420000000001</v>
      </c>
      <c r="F2" t="s">
        <v>524</v>
      </c>
      <c r="G2">
        <v>48.135100000000001</v>
      </c>
      <c r="H2">
        <v>11.582000000000001</v>
      </c>
      <c r="I2" t="s">
        <v>540</v>
      </c>
      <c r="J2">
        <v>8602.6506787577528</v>
      </c>
      <c r="K2" s="2" t="s">
        <v>565</v>
      </c>
    </row>
    <row r="3" spans="1:11" x14ac:dyDescent="0.4">
      <c r="A3" t="str">
        <f t="shared" ref="A3:A17" si="0">_xlfn.CONCAT(B3,C3)</f>
        <v>HanoiKrakow</v>
      </c>
      <c r="B3" t="s">
        <v>521</v>
      </c>
      <c r="C3" t="s">
        <v>541</v>
      </c>
      <c r="D3">
        <v>21.028500000000001</v>
      </c>
      <c r="E3">
        <v>105.85420000000001</v>
      </c>
      <c r="F3" t="s">
        <v>524</v>
      </c>
      <c r="G3">
        <v>50.064700000000002</v>
      </c>
      <c r="H3">
        <v>19.945</v>
      </c>
      <c r="I3" t="s">
        <v>544</v>
      </c>
      <c r="J3">
        <v>7958.3164062654878</v>
      </c>
      <c r="K3" s="2" t="s">
        <v>565</v>
      </c>
    </row>
    <row r="4" spans="1:11" x14ac:dyDescent="0.4">
      <c r="A4" t="str">
        <f t="shared" si="0"/>
        <v>HanoiChicago</v>
      </c>
      <c r="B4" t="s">
        <v>521</v>
      </c>
      <c r="C4" t="s">
        <v>545</v>
      </c>
      <c r="D4">
        <v>21.028500000000001</v>
      </c>
      <c r="E4">
        <v>105.85420000000001</v>
      </c>
      <c r="F4" t="s">
        <v>524</v>
      </c>
      <c r="G4">
        <v>41.878100000000003</v>
      </c>
      <c r="H4">
        <v>-87.629800000000003</v>
      </c>
      <c r="I4" t="s">
        <v>548</v>
      </c>
      <c r="J4">
        <v>12903.346211661379</v>
      </c>
      <c r="K4" s="2" t="s">
        <v>565</v>
      </c>
    </row>
    <row r="5" spans="1:11" x14ac:dyDescent="0.4">
      <c r="A5" t="str">
        <f t="shared" si="0"/>
        <v>HanoiShanghai</v>
      </c>
      <c r="B5" t="s">
        <v>521</v>
      </c>
      <c r="C5" t="s">
        <v>549</v>
      </c>
      <c r="D5">
        <v>21.028500000000001</v>
      </c>
      <c r="E5">
        <v>105.85420000000001</v>
      </c>
      <c r="F5" t="s">
        <v>524</v>
      </c>
      <c r="G5">
        <v>31.230399999999999</v>
      </c>
      <c r="H5">
        <v>121.47369999999999</v>
      </c>
      <c r="I5" t="s">
        <v>552</v>
      </c>
      <c r="J5">
        <v>1924.4592383854399</v>
      </c>
      <c r="K5" s="2" t="s">
        <v>566</v>
      </c>
    </row>
    <row r="6" spans="1:11" x14ac:dyDescent="0.4">
      <c r="A6" t="str">
        <f t="shared" si="0"/>
        <v>MumbaiMunich</v>
      </c>
      <c r="B6" t="s">
        <v>525</v>
      </c>
      <c r="C6" t="s">
        <v>537</v>
      </c>
      <c r="D6">
        <v>19.076000000000001</v>
      </c>
      <c r="E6">
        <v>72.877700000000004</v>
      </c>
      <c r="F6" t="s">
        <v>528</v>
      </c>
      <c r="G6">
        <v>48.135100000000001</v>
      </c>
      <c r="H6">
        <v>11.582000000000001</v>
      </c>
      <c r="I6" t="s">
        <v>540</v>
      </c>
      <c r="J6">
        <v>6331.2201516655377</v>
      </c>
      <c r="K6" s="2" t="s">
        <v>565</v>
      </c>
    </row>
    <row r="7" spans="1:11" x14ac:dyDescent="0.4">
      <c r="A7" t="str">
        <f t="shared" si="0"/>
        <v>MumbaiKrakow</v>
      </c>
      <c r="B7" t="s">
        <v>525</v>
      </c>
      <c r="C7" t="s">
        <v>541</v>
      </c>
      <c r="D7">
        <v>19.076000000000001</v>
      </c>
      <c r="E7">
        <v>72.877700000000004</v>
      </c>
      <c r="F7" t="s">
        <v>528</v>
      </c>
      <c r="G7">
        <v>50.064700000000002</v>
      </c>
      <c r="H7">
        <v>19.945</v>
      </c>
      <c r="I7" t="s">
        <v>544</v>
      </c>
      <c r="J7">
        <v>5780.6308647644664</v>
      </c>
      <c r="K7" s="2" t="s">
        <v>565</v>
      </c>
    </row>
    <row r="8" spans="1:11" x14ac:dyDescent="0.4">
      <c r="A8" t="str">
        <f t="shared" si="0"/>
        <v>MumbaiChicago</v>
      </c>
      <c r="B8" t="s">
        <v>525</v>
      </c>
      <c r="C8" t="s">
        <v>545</v>
      </c>
      <c r="D8">
        <v>19.076000000000001</v>
      </c>
      <c r="E8">
        <v>72.877700000000004</v>
      </c>
      <c r="F8" t="s">
        <v>528</v>
      </c>
      <c r="G8">
        <v>41.878100000000003</v>
      </c>
      <c r="H8">
        <v>-87.629800000000003</v>
      </c>
      <c r="I8" t="s">
        <v>548</v>
      </c>
      <c r="J8">
        <v>12965.65564679813</v>
      </c>
      <c r="K8" s="2" t="s">
        <v>565</v>
      </c>
    </row>
    <row r="9" spans="1:11" x14ac:dyDescent="0.4">
      <c r="A9" t="str">
        <f t="shared" si="0"/>
        <v>MumbaiShanghai</v>
      </c>
      <c r="B9" t="s">
        <v>525</v>
      </c>
      <c r="C9" t="s">
        <v>549</v>
      </c>
      <c r="D9">
        <v>19.076000000000001</v>
      </c>
      <c r="E9">
        <v>72.877700000000004</v>
      </c>
      <c r="F9" t="s">
        <v>528</v>
      </c>
      <c r="G9">
        <v>31.230399999999999</v>
      </c>
      <c r="H9">
        <v>121.47369999999999</v>
      </c>
      <c r="I9" t="s">
        <v>552</v>
      </c>
      <c r="J9">
        <v>5039.1195711771497</v>
      </c>
      <c r="K9" s="2" t="s">
        <v>565</v>
      </c>
    </row>
    <row r="10" spans="1:11" x14ac:dyDescent="0.4">
      <c r="A10" t="str">
        <f t="shared" si="0"/>
        <v>MilanMunich</v>
      </c>
      <c r="B10" t="s">
        <v>529</v>
      </c>
      <c r="C10" t="s">
        <v>537</v>
      </c>
      <c r="D10">
        <v>45.464199999999998</v>
      </c>
      <c r="E10">
        <v>9.19</v>
      </c>
      <c r="F10" t="s">
        <v>532</v>
      </c>
      <c r="G10">
        <v>48.135100000000001</v>
      </c>
      <c r="H10">
        <v>11.582000000000001</v>
      </c>
      <c r="I10" t="s">
        <v>540</v>
      </c>
      <c r="J10">
        <v>348.53162391920529</v>
      </c>
      <c r="K10" s="2" t="s">
        <v>567</v>
      </c>
    </row>
    <row r="11" spans="1:11" x14ac:dyDescent="0.4">
      <c r="A11" t="str">
        <f t="shared" si="0"/>
        <v>MilanKrakow</v>
      </c>
      <c r="B11" t="s">
        <v>529</v>
      </c>
      <c r="C11" t="s">
        <v>541</v>
      </c>
      <c r="D11">
        <v>45.464199999999998</v>
      </c>
      <c r="E11">
        <v>9.19</v>
      </c>
      <c r="F11" t="s">
        <v>532</v>
      </c>
      <c r="G11">
        <v>50.064700000000002</v>
      </c>
      <c r="H11">
        <v>19.945</v>
      </c>
      <c r="I11" t="s">
        <v>544</v>
      </c>
      <c r="J11">
        <v>953.41422508391327</v>
      </c>
      <c r="K11" s="2" t="s">
        <v>567</v>
      </c>
    </row>
    <row r="12" spans="1:11" x14ac:dyDescent="0.4">
      <c r="A12" t="str">
        <f t="shared" si="0"/>
        <v>MilanChicago</v>
      </c>
      <c r="B12" t="s">
        <v>529</v>
      </c>
      <c r="C12" t="s">
        <v>545</v>
      </c>
      <c r="D12">
        <v>45.464199999999998</v>
      </c>
      <c r="E12">
        <v>9.19</v>
      </c>
      <c r="F12" t="s">
        <v>532</v>
      </c>
      <c r="G12">
        <v>41.878100000000003</v>
      </c>
      <c r="H12">
        <v>-87.629800000000003</v>
      </c>
      <c r="I12" t="s">
        <v>548</v>
      </c>
      <c r="J12">
        <v>7308.8717301846928</v>
      </c>
      <c r="K12" s="16" t="s">
        <v>565</v>
      </c>
    </row>
    <row r="13" spans="1:11" x14ac:dyDescent="0.4">
      <c r="A13" t="str">
        <f t="shared" si="0"/>
        <v>MilanShanghai</v>
      </c>
      <c r="B13" t="s">
        <v>529</v>
      </c>
      <c r="C13" t="s">
        <v>549</v>
      </c>
      <c r="D13">
        <v>45.464199999999998</v>
      </c>
      <c r="E13">
        <v>9.19</v>
      </c>
      <c r="F13" t="s">
        <v>532</v>
      </c>
      <c r="G13">
        <v>31.230399999999999</v>
      </c>
      <c r="H13">
        <v>121.47369999999999</v>
      </c>
      <c r="I13" t="s">
        <v>552</v>
      </c>
      <c r="J13">
        <v>9118.7982664997817</v>
      </c>
      <c r="K13" s="16" t="s">
        <v>565</v>
      </c>
    </row>
    <row r="14" spans="1:11" x14ac:dyDescent="0.4">
      <c r="A14" t="str">
        <f t="shared" si="0"/>
        <v>StockholmMunich</v>
      </c>
      <c r="B14" t="s">
        <v>533</v>
      </c>
      <c r="C14" t="s">
        <v>537</v>
      </c>
      <c r="D14">
        <v>59.329300000000003</v>
      </c>
      <c r="E14">
        <v>18.0686</v>
      </c>
      <c r="F14" t="s">
        <v>536</v>
      </c>
      <c r="G14">
        <v>48.135100000000001</v>
      </c>
      <c r="H14">
        <v>11.582000000000001</v>
      </c>
      <c r="I14" t="s">
        <v>540</v>
      </c>
      <c r="J14">
        <v>1315.887531545199</v>
      </c>
      <c r="K14" s="2" t="s">
        <v>567</v>
      </c>
    </row>
    <row r="15" spans="1:11" x14ac:dyDescent="0.4">
      <c r="A15" t="str">
        <f t="shared" si="0"/>
        <v>StockholmKrakow</v>
      </c>
      <c r="B15" t="s">
        <v>533</v>
      </c>
      <c r="C15" t="s">
        <v>541</v>
      </c>
      <c r="D15">
        <v>59.329300000000003</v>
      </c>
      <c r="E15">
        <v>18.0686</v>
      </c>
      <c r="F15" t="s">
        <v>536</v>
      </c>
      <c r="G15">
        <v>50.064700000000002</v>
      </c>
      <c r="H15">
        <v>19.945</v>
      </c>
      <c r="I15" t="s">
        <v>544</v>
      </c>
      <c r="J15">
        <v>1038.2726851818879</v>
      </c>
      <c r="K15" s="2" t="s">
        <v>567</v>
      </c>
    </row>
    <row r="16" spans="1:11" x14ac:dyDescent="0.4">
      <c r="A16" t="str">
        <f t="shared" si="0"/>
        <v>StockholmChicago</v>
      </c>
      <c r="B16" t="s">
        <v>533</v>
      </c>
      <c r="C16" t="s">
        <v>545</v>
      </c>
      <c r="D16">
        <v>59.329300000000003</v>
      </c>
      <c r="E16">
        <v>18.0686</v>
      </c>
      <c r="F16" t="s">
        <v>536</v>
      </c>
      <c r="G16">
        <v>41.878100000000003</v>
      </c>
      <c r="H16">
        <v>-87.629800000000003</v>
      </c>
      <c r="I16" t="s">
        <v>548</v>
      </c>
      <c r="J16">
        <v>6899.7528713841984</v>
      </c>
      <c r="K16" s="16" t="s">
        <v>565</v>
      </c>
    </row>
    <row r="17" spans="1:11" x14ac:dyDescent="0.4">
      <c r="A17" t="str">
        <f t="shared" si="0"/>
        <v>StockholmShanghai</v>
      </c>
      <c r="B17" t="s">
        <v>533</v>
      </c>
      <c r="C17" t="s">
        <v>549</v>
      </c>
      <c r="D17">
        <v>59.329300000000003</v>
      </c>
      <c r="E17">
        <v>18.0686</v>
      </c>
      <c r="F17" t="s">
        <v>536</v>
      </c>
      <c r="G17">
        <v>31.230399999999999</v>
      </c>
      <c r="H17">
        <v>121.47369999999999</v>
      </c>
      <c r="I17" t="s">
        <v>552</v>
      </c>
      <c r="J17">
        <v>7781.5146826897226</v>
      </c>
      <c r="K17" s="16" t="s">
        <v>565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3A0-4FA2-534E-AFFC-C1F0DA18F2A5}">
  <dimension ref="A1:D9"/>
  <sheetViews>
    <sheetView workbookViewId="0">
      <selection activeCell="C15" sqref="C15"/>
    </sheetView>
  </sheetViews>
  <sheetFormatPr defaultColWidth="10.6640625" defaultRowHeight="16" x14ac:dyDescent="0.4"/>
  <cols>
    <col min="3" max="3" width="11.6640625" customWidth="1"/>
    <col min="4" max="4" width="14.6640625" customWidth="1"/>
  </cols>
  <sheetData>
    <row r="1" spans="1:4" x14ac:dyDescent="0.4">
      <c r="A1" s="10" t="s">
        <v>517</v>
      </c>
      <c r="B1" s="10" t="s">
        <v>518</v>
      </c>
      <c r="C1" s="10" t="s">
        <v>519</v>
      </c>
      <c r="D1" s="10" t="s">
        <v>520</v>
      </c>
    </row>
    <row r="2" spans="1:4" x14ac:dyDescent="0.4">
      <c r="A2" s="2" t="s">
        <v>521</v>
      </c>
      <c r="B2" s="2" t="s">
        <v>522</v>
      </c>
      <c r="C2" s="2" t="s">
        <v>523</v>
      </c>
      <c r="D2" s="2" t="s">
        <v>524</v>
      </c>
    </row>
    <row r="3" spans="1:4" x14ac:dyDescent="0.4">
      <c r="A3" s="2" t="s">
        <v>525</v>
      </c>
      <c r="B3" s="2" t="s">
        <v>526</v>
      </c>
      <c r="C3" s="2" t="s">
        <v>527</v>
      </c>
      <c r="D3" s="2" t="s">
        <v>528</v>
      </c>
    </row>
    <row r="4" spans="1:4" x14ac:dyDescent="0.4">
      <c r="A4" s="2" t="s">
        <v>529</v>
      </c>
      <c r="B4" s="2" t="s">
        <v>530</v>
      </c>
      <c r="C4" s="2" t="s">
        <v>531</v>
      </c>
      <c r="D4" s="2" t="s">
        <v>532</v>
      </c>
    </row>
    <row r="5" spans="1:4" x14ac:dyDescent="0.4">
      <c r="A5" s="2" t="s">
        <v>533</v>
      </c>
      <c r="B5" s="2" t="s">
        <v>534</v>
      </c>
      <c r="C5" s="2" t="s">
        <v>535</v>
      </c>
      <c r="D5" s="2" t="s">
        <v>536</v>
      </c>
    </row>
    <row r="6" spans="1:4" x14ac:dyDescent="0.4">
      <c r="A6" s="2" t="s">
        <v>537</v>
      </c>
      <c r="B6" s="2" t="s">
        <v>538</v>
      </c>
      <c r="C6" s="2" t="s">
        <v>539</v>
      </c>
      <c r="D6" s="2" t="s">
        <v>540</v>
      </c>
    </row>
    <row r="7" spans="1:4" x14ac:dyDescent="0.4">
      <c r="A7" s="2" t="s">
        <v>541</v>
      </c>
      <c r="B7" s="2" t="s">
        <v>542</v>
      </c>
      <c r="C7" s="2" t="s">
        <v>543</v>
      </c>
      <c r="D7" s="2" t="s">
        <v>544</v>
      </c>
    </row>
    <row r="8" spans="1:4" x14ac:dyDescent="0.4">
      <c r="A8" s="2" t="s">
        <v>545</v>
      </c>
      <c r="B8" s="2" t="s">
        <v>546</v>
      </c>
      <c r="C8" s="2" t="s">
        <v>547</v>
      </c>
      <c r="D8" s="2" t="s">
        <v>548</v>
      </c>
    </row>
    <row r="9" spans="1:4" x14ac:dyDescent="0.4">
      <c r="A9" s="2" t="s">
        <v>549</v>
      </c>
      <c r="B9" s="2" t="s">
        <v>550</v>
      </c>
      <c r="C9" s="2" t="s">
        <v>551</v>
      </c>
      <c r="D9" s="2" t="s">
        <v>552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A C A g A b 4 d 4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B v h 3 h Z i M p I 3 o A B A A D 6 A g A A E w A A A E Z v c m 1 1 b G F z L 1 N l Y 3 R p b 2 4 x L m 2 N k k 1 r w k A Q h u 8 B / 8 O S X h R C U k V 6 k R 4 k s a 3 g V x u l h 1 L C u p m a x W R X d i d S K f 7 3 T v y E q t B T d u Z 5 m X l n J h Y E S q 1 Y v P 8 2 O z W n 5 t i M G 0 j Z S K + h m I N J W v e t d j I 1 X N m V N s g r Y R J x 5 B a Q P b I c 0 G E s 1 q U R Q G F o 1 3 6 k R V m A w v q T z M E P t U I K b N 0 N Z h a M D c Q a D A + O I h v 0 h 5 P e W 7 8 7 Y O F 4 M O g 9 9 4 L / d P a F X b s N j 3 1 E k M t C I h h q 7 n q u x 0 K d l 4 W y F D a b H n s t N U K M m 7 w y d w 7 8 k V b w 2 f D I + p 0 7 M b o g k L I M e E o O X Z J O + Z x U B / K y z 9 f 3 U 1 L T Q 7 6 b 5 7 H g O T d V N z T l q W K Y c b W g g m L n h e F m B e e i u 4 G + t C n 2 T q c E b f 2 K C 4 / 9 / L h x J l f V m p J + R I m q E E P 4 x i 1 B d 2 x I V y 0 E j i i l 9 w 5 F 0 q 4 4 i u w G p Z 3 R E T b X 6 d j I h V Q X 3 S K w K N X u C B f s H e Q i w 2 S 5 I N J X + N D 2 q 6 m O T p A r A c m y u A K P R m K 6 b m k v 6 v 6 5 / V C n c K E J t c V k F p / W o 8 r q 3 9 l u G 4 5 U N 4 / R + Q V Q S w M E F A A A C A g A b 4 d 4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h 3 h Z r E p r y q Q A A A D 2 A A A A E g A A A A A A A A A A A A A A p I E A A A A A Q 2 9 u Z m l n L 1 B h Y 2 t h Z 2 U u e G 1 s U E s B A h Q D F A A A C A g A b 4 d 4 W Y j K S N 6 A A Q A A + g I A A B M A A A A A A A A A A A A A A K S B 1 A A A A E Z v c m 1 1 b G F z L 1 N l Y 3 R p b 2 4 x L m 1 Q S w E C F A M U A A A I C A B v h 3 h Z D 8 r p q 6 Q A A A D p A A A A E w A A A A A A A A A A A A A A p I G F A g A A W 0 N v b n R l b n R f V H l w Z X N d L n h t b F B L B Q Y A A A A A A w A D A M I A A A B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E g A A A A A A A C M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5 v d m V t Y m V y X z I w M j R f V H J h b n N w b 3 J 0 Y X R p b 2 5 f R G F 0 Y X N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j O T Z h O G F m L T k 5 Z D k t N D V i M i 0 4 O G U 4 L T g 0 M D c 4 Z m Q w Y j M x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Z l b W J l c l 8 y M D I 0 X 1 R y Y W 5 z c G 9 y d G F 0 a W 9 u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0 V D E 1 O j U 5 O j M x L j E w O T k w O T B a I i A v P j x F b n R y e S B U e X B l P S J G a W x s Q 2 9 s d W 1 u V H l w Z X M i I F Z h b H V l P S J z Q m d r S k N R W U d B d 0 1 H Q m d V P S I g L z 4 8 R W 5 0 c n k g V H l w Z T 0 i R m l s b E N v b H V t b k 5 h b W V z I i B W Y W x 1 Z T 0 i c 1 s m c X V v d D t T a G l w b W V u d F 9 J R C Z x d W 9 0 O y w m c X V v d D t P c m R l c l 9 E Y X R l J n F 1 b 3 Q 7 L C Z x d W 9 0 O 0 R p c 3 B h d G N o X 0 R h d G U m c X V v d D s s J n F 1 b 3 Q 7 R G V s a X Z l c n l f R G F 0 Z S Z x d W 9 0 O y w m c X V v d D t P c m l n a W 4 m c X V v d D s s J n F 1 b 3 Q 7 R G V z d G l u Y X R p b 2 4 m c X V v d D s s J n F 1 b 3 Q 7 V 2 V p Z 2 h 0 X 2 t n J n F 1 b 3 Q 7 L C Z x d W 9 0 O 0 R p c 3 R h b m N l X 2 t t J n F 1 b 3 Q 7 L C Z x d W 9 0 O 0 R l b G l 2 Z X J 5 X 1 N 0 Y X R 1 c y Z x d W 9 0 O y w m c X V v d D t U c m F u c 3 B v c n R h d G l v b l 9 N b 2 R l J n F 1 b 3 Q 7 L C Z x d W 9 0 O 0 N v c 3 R f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m V t Y m V y X z I w M j R f V H J h b n N w b 3 J 0 Y X R p b 2 5 f R G F 0 Y X N l d C 9 B d X R v U m V t b 3 Z l Z E N v b H V t b n M x L n t T a G l w b W V u d F 9 J R C w w f S Z x d W 9 0 O y w m c X V v d D t T Z W N 0 a W 9 u M S 9 O b 3 Z l b W J l c l 8 y M D I 0 X 1 R y Y W 5 z c G 9 y d G F 0 a W 9 u X 0 R h d G F z Z X Q v Q X V 0 b 1 J l b W 9 2 Z W R D b 2 x 1 b W 5 z M S 5 7 T 3 J k Z X J f R G F 0 Z S w x f S Z x d W 9 0 O y w m c X V v d D t T Z W N 0 a W 9 u M S 9 O b 3 Z l b W J l c l 8 y M D I 0 X 1 R y Y W 5 z c G 9 y d G F 0 a W 9 u X 0 R h d G F z Z X Q v Q X V 0 b 1 J l b W 9 2 Z W R D b 2 x 1 b W 5 z M S 5 7 R G l z c G F 0 Y 2 h f R G F 0 Z S w y f S Z x d W 9 0 O y w m c X V v d D t T Z W N 0 a W 9 u M S 9 O b 3 Z l b W J l c l 8 y M D I 0 X 1 R y Y W 5 z c G 9 y d G F 0 a W 9 u X 0 R h d G F z Z X Q v Q X V 0 b 1 J l b W 9 2 Z W R D b 2 x 1 b W 5 z M S 5 7 R G V s a X Z l c n l f R G F 0 Z S w z f S Z x d W 9 0 O y w m c X V v d D t T Z W N 0 a W 9 u M S 9 O b 3 Z l b W J l c l 8 y M D I 0 X 1 R y Y W 5 z c G 9 y d G F 0 a W 9 u X 0 R h d G F z Z X Q v Q X V 0 b 1 J l b W 9 2 Z W R D b 2 x 1 b W 5 z M S 5 7 T 3 J p Z 2 l u L D R 9 J n F 1 b 3 Q 7 L C Z x d W 9 0 O 1 N l Y 3 R p b 2 4 x L 0 5 v d m V t Y m V y X z I w M j R f V H J h b n N w b 3 J 0 Y X R p b 2 5 f R G F 0 Y X N l d C 9 B d X R v U m V t b 3 Z l Z E N v b H V t b n M x L n t E Z X N 0 a W 5 h d G l v b i w 1 f S Z x d W 9 0 O y w m c X V v d D t T Z W N 0 a W 9 u M S 9 O b 3 Z l b W J l c l 8 y M D I 0 X 1 R y Y W 5 z c G 9 y d G F 0 a W 9 u X 0 R h d G F z Z X Q v Q X V 0 b 1 J l b W 9 2 Z W R D b 2 x 1 b W 5 z M S 5 7 V 2 V p Z 2 h 0 X 2 t n L D Z 9 J n F 1 b 3 Q 7 L C Z x d W 9 0 O 1 N l Y 3 R p b 2 4 x L 0 5 v d m V t Y m V y X z I w M j R f V H J h b n N w b 3 J 0 Y X R p b 2 5 f R G F 0 Y X N l d C 9 B d X R v U m V t b 3 Z l Z E N v b H V t b n M x L n t E a X N 0 Y W 5 j Z V 9 r b S w 3 f S Z x d W 9 0 O y w m c X V v d D t T Z W N 0 a W 9 u M S 9 O b 3 Z l b W J l c l 8 y M D I 0 X 1 R y Y W 5 z c G 9 y d G F 0 a W 9 u X 0 R h d G F z Z X Q v Q X V 0 b 1 J l b W 9 2 Z W R D b 2 x 1 b W 5 z M S 5 7 R G V s a X Z l c n l f U 3 R h d H V z L D h 9 J n F 1 b 3 Q 7 L C Z x d W 9 0 O 1 N l Y 3 R p b 2 4 x L 0 5 v d m V t Y m V y X z I w M j R f V H J h b n N w b 3 J 0 Y X R p b 2 5 f R G F 0 Y X N l d C 9 B d X R v U m V t b 3 Z l Z E N v b H V t b n M x L n t U c m F u c 3 B v c n R h d G l v b l 9 N b 2 R l L D l 9 J n F 1 b 3 Q 7 L C Z x d W 9 0 O 1 N l Y 3 R p b 2 4 x L 0 5 v d m V t Y m V y X z I w M j R f V H J h b n N w b 3 J 0 Y X R p b 2 5 f R G F 0 Y X N l d C 9 B d X R v U m V t b 3 Z l Z E N v b H V t b n M x L n t D b 3 N 0 X 1 V T R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5 v d m V t Y m V y X z I w M j R f V H J h b n N w b 3 J 0 Y X R p b 2 5 f R G F 0 Y X N l d C 9 B d X R v U m V t b 3 Z l Z E N v b H V t b n M x L n t T a G l w b W V u d F 9 J R C w w f S Z x d W 9 0 O y w m c X V v d D t T Z W N 0 a W 9 u M S 9 O b 3 Z l b W J l c l 8 y M D I 0 X 1 R y Y W 5 z c G 9 y d G F 0 a W 9 u X 0 R h d G F z Z X Q v Q X V 0 b 1 J l b W 9 2 Z W R D b 2 x 1 b W 5 z M S 5 7 T 3 J k Z X J f R G F 0 Z S w x f S Z x d W 9 0 O y w m c X V v d D t T Z W N 0 a W 9 u M S 9 O b 3 Z l b W J l c l 8 y M D I 0 X 1 R y Y W 5 z c G 9 y d G F 0 a W 9 u X 0 R h d G F z Z X Q v Q X V 0 b 1 J l b W 9 2 Z W R D b 2 x 1 b W 5 z M S 5 7 R G l z c G F 0 Y 2 h f R G F 0 Z S w y f S Z x d W 9 0 O y w m c X V v d D t T Z W N 0 a W 9 u M S 9 O b 3 Z l b W J l c l 8 y M D I 0 X 1 R y Y W 5 z c G 9 y d G F 0 a W 9 u X 0 R h d G F z Z X Q v Q X V 0 b 1 J l b W 9 2 Z W R D b 2 x 1 b W 5 z M S 5 7 R G V s a X Z l c n l f R G F 0 Z S w z f S Z x d W 9 0 O y w m c X V v d D t T Z W N 0 a W 9 u M S 9 O b 3 Z l b W J l c l 8 y M D I 0 X 1 R y Y W 5 z c G 9 y d G F 0 a W 9 u X 0 R h d G F z Z X Q v Q X V 0 b 1 J l b W 9 2 Z W R D b 2 x 1 b W 5 z M S 5 7 T 3 J p Z 2 l u L D R 9 J n F 1 b 3 Q 7 L C Z x d W 9 0 O 1 N l Y 3 R p b 2 4 x L 0 5 v d m V t Y m V y X z I w M j R f V H J h b n N w b 3 J 0 Y X R p b 2 5 f R G F 0 Y X N l d C 9 B d X R v U m V t b 3 Z l Z E N v b H V t b n M x L n t E Z X N 0 a W 5 h d G l v b i w 1 f S Z x d W 9 0 O y w m c X V v d D t T Z W N 0 a W 9 u M S 9 O b 3 Z l b W J l c l 8 y M D I 0 X 1 R y Y W 5 z c G 9 y d G F 0 a W 9 u X 0 R h d G F z Z X Q v Q X V 0 b 1 J l b W 9 2 Z W R D b 2 x 1 b W 5 z M S 5 7 V 2 V p Z 2 h 0 X 2 t n L D Z 9 J n F 1 b 3 Q 7 L C Z x d W 9 0 O 1 N l Y 3 R p b 2 4 x L 0 5 v d m V t Y m V y X z I w M j R f V H J h b n N w b 3 J 0 Y X R p b 2 5 f R G F 0 Y X N l d C 9 B d X R v U m V t b 3 Z l Z E N v b H V t b n M x L n t E a X N 0 Y W 5 j Z V 9 r b S w 3 f S Z x d W 9 0 O y w m c X V v d D t T Z W N 0 a W 9 u M S 9 O b 3 Z l b W J l c l 8 y M D I 0 X 1 R y Y W 5 z c G 9 y d G F 0 a W 9 u X 0 R h d G F z Z X Q v Q X V 0 b 1 J l b W 9 2 Z W R D b 2 x 1 b W 5 z M S 5 7 R G V s a X Z l c n l f U 3 R h d H V z L D h 9 J n F 1 b 3 Q 7 L C Z x d W 9 0 O 1 N l Y 3 R p b 2 4 x L 0 5 v d m V t Y m V y X z I w M j R f V H J h b n N w b 3 J 0 Y X R p b 2 5 f R G F 0 Y X N l d C 9 B d X R v U m V t b 3 Z l Z E N v b H V t b n M x L n t U c m F u c 3 B v c n R h d G l v b l 9 N b 2 R l L D l 9 J n F 1 b 3 Q 7 L C Z x d W 9 0 O 1 N l Y 3 R p b 2 4 x L 0 5 v d m V t Y m V y X z I w M j R f V H J h b n N w b 3 J 0 Y X R p b 2 5 f R G F 0 Y X N l d C 9 B d X R v U m V t b 3 Z l Z E N v b H V t b n M x L n t D b 3 N 0 X 1 V T R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d m V t Y m V y X z I w M j R f V H J h b n N w b 3 J 0 Y X R p b 2 5 f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l b W J l c l 8 y M D I 0 X 1 R y Y W 5 z c G 9 y d G F 0 a W 9 u X 0 R h d G F z Z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J f M j A y N F 9 U c m F u c 3 B v c n R h d G l v b l 9 E Y X R h c 2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P i R r B 9 C 4 R z R K K x x M 3 e 0 R n H 1 a b U L e 2 Q O o 9 K F n j G C Y / 0 8 v e I w 1 O Z N C I D 3 F R s q 1 X X W 9 k G W 4 z P I 7 F R K B z L c p H f X x H h l 3 c J Y Z f 4 j 9 7 J R k E t M i I U e F W e N d D H p b 2 L i s C z 2 4 t 9 2 I x + z n 8 0 = < / D a t a M a s h u p > 
</file>

<file path=customXml/itemProps1.xml><?xml version="1.0" encoding="utf-8"?>
<ds:datastoreItem xmlns:ds="http://schemas.openxmlformats.org/officeDocument/2006/customXml" ds:itemID="{1F223EFC-27F3-7248-98F8-5F0F04763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November_2024_Transportation</vt:lpstr>
      <vt:lpstr>Transportation cost</vt:lpstr>
      <vt:lpstr>Distances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Vera</dc:creator>
  <cp:lastModifiedBy>Cristina Vera</cp:lastModifiedBy>
  <dcterms:created xsi:type="dcterms:W3CDTF">2024-11-24T15:58:59Z</dcterms:created>
  <dcterms:modified xsi:type="dcterms:W3CDTF">2025-04-03T08:13:14Z</dcterms:modified>
</cp:coreProperties>
</file>