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PycharmProjects\menu-cnf-lookup\data\"/>
    </mc:Choice>
  </mc:AlternateContent>
  <xr:revisionPtr revIDLastSave="0" documentId="13_ncr:1_{D042DA57-80AE-4A1E-8417-FAB5EA60AA19}" xr6:coauthVersionLast="47" xr6:coauthVersionMax="47" xr10:uidLastSave="{00000000-0000-0000-0000-000000000000}"/>
  <bookViews>
    <workbookView xWindow="38280" yWindow="3585" windowWidth="29040" windowHeight="17640" xr2:uid="{00000000-000D-0000-FFFF-FFFF00000000}"/>
  </bookViews>
  <sheets>
    <sheet name="Recipes" sheetId="1" r:id="rId1"/>
    <sheet name="CNF Data" sheetId="2" r:id="rId2"/>
    <sheet name="Prema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1" i="1" l="1"/>
  <c r="K361" i="1"/>
  <c r="I361" i="1"/>
  <c r="H361" i="1"/>
  <c r="P361" i="1" s="1"/>
  <c r="L360" i="1"/>
  <c r="K360" i="1"/>
  <c r="I360" i="1"/>
  <c r="H360" i="1"/>
  <c r="P360" i="1" s="1"/>
  <c r="L359" i="1"/>
  <c r="M359" i="1" s="1"/>
  <c r="K359" i="1"/>
  <c r="I359" i="1"/>
  <c r="H359" i="1"/>
  <c r="P359" i="1" s="1"/>
  <c r="L358" i="1"/>
  <c r="M358" i="1" s="1"/>
  <c r="K358" i="1"/>
  <c r="I358" i="1"/>
  <c r="H358" i="1"/>
  <c r="P358" i="1" s="1"/>
  <c r="R357" i="1"/>
  <c r="P357" i="1"/>
  <c r="L357" i="1"/>
  <c r="K357" i="1"/>
  <c r="I357" i="1"/>
  <c r="H357" i="1"/>
  <c r="L356" i="1"/>
  <c r="K356" i="1"/>
  <c r="I356" i="1"/>
  <c r="H356" i="1"/>
  <c r="P356" i="1" s="1"/>
  <c r="Z355" i="1"/>
  <c r="O355" i="1"/>
  <c r="N355" i="1"/>
  <c r="P355" i="1" s="1"/>
  <c r="M355" i="1"/>
  <c r="AB354" i="1"/>
  <c r="Z354" i="1"/>
  <c r="P354" i="1"/>
  <c r="X354" i="1" s="1"/>
  <c r="L354" i="1"/>
  <c r="M354" i="1" s="1"/>
  <c r="K354" i="1"/>
  <c r="I354" i="1"/>
  <c r="H354" i="1"/>
  <c r="AD349" i="1"/>
  <c r="P349" i="1"/>
  <c r="L349" i="1"/>
  <c r="K349" i="1"/>
  <c r="I349" i="1"/>
  <c r="H349" i="1"/>
  <c r="L345" i="1"/>
  <c r="K345" i="1"/>
  <c r="I345" i="1"/>
  <c r="H345" i="1"/>
  <c r="P345" i="1" s="1"/>
  <c r="L341" i="1"/>
  <c r="K341" i="1"/>
  <c r="I341" i="1"/>
  <c r="H341" i="1"/>
  <c r="L340" i="1"/>
  <c r="K340" i="1"/>
  <c r="I340" i="1"/>
  <c r="H340" i="1"/>
  <c r="P340" i="1" s="1"/>
  <c r="L339" i="1"/>
  <c r="K339" i="1"/>
  <c r="I339" i="1"/>
  <c r="H339" i="1"/>
  <c r="P339" i="1" s="1"/>
  <c r="T335" i="1"/>
  <c r="P335" i="1"/>
  <c r="AD335" i="1" s="1"/>
  <c r="L335" i="1"/>
  <c r="K335" i="1"/>
  <c r="I335" i="1"/>
  <c r="H335" i="1"/>
  <c r="M335" i="1" s="1"/>
  <c r="L334" i="1"/>
  <c r="K334" i="1"/>
  <c r="I334" i="1"/>
  <c r="H334" i="1"/>
  <c r="L333" i="1"/>
  <c r="M333" i="1" s="1"/>
  <c r="K333" i="1"/>
  <c r="I333" i="1"/>
  <c r="H333" i="1"/>
  <c r="P333" i="1" s="1"/>
  <c r="AB333" i="1" s="1"/>
  <c r="L329" i="1"/>
  <c r="K329" i="1"/>
  <c r="I329" i="1"/>
  <c r="H329" i="1"/>
  <c r="P329" i="1" s="1"/>
  <c r="M328" i="1"/>
  <c r="L328" i="1"/>
  <c r="K328" i="1"/>
  <c r="I328" i="1"/>
  <c r="H328" i="1"/>
  <c r="P328" i="1" s="1"/>
  <c r="L327" i="1"/>
  <c r="K327" i="1"/>
  <c r="I327" i="1"/>
  <c r="H327" i="1"/>
  <c r="P326" i="1"/>
  <c r="AB326" i="1" s="1"/>
  <c r="L326" i="1"/>
  <c r="M326" i="1" s="1"/>
  <c r="K326" i="1"/>
  <c r="I326" i="1"/>
  <c r="H326" i="1"/>
  <c r="AD325" i="1"/>
  <c r="T325" i="1"/>
  <c r="S325" i="1"/>
  <c r="P325" i="1"/>
  <c r="O325" i="1"/>
  <c r="N325" i="1"/>
  <c r="M325" i="1"/>
  <c r="P324" i="1"/>
  <c r="M324" i="1"/>
  <c r="P320" i="1"/>
  <c r="M320" i="1"/>
  <c r="P319" i="1"/>
  <c r="L319" i="1"/>
  <c r="M319" i="1" s="1"/>
  <c r="K319" i="1"/>
  <c r="I319" i="1"/>
  <c r="H319" i="1"/>
  <c r="Z318" i="1"/>
  <c r="Y318" i="1"/>
  <c r="V318" i="1"/>
  <c r="U318" i="1"/>
  <c r="T318" i="1"/>
  <c r="R318" i="1"/>
  <c r="Q318" i="1"/>
  <c r="P318" i="1"/>
  <c r="AD318" i="1" s="1"/>
  <c r="O318" i="1"/>
  <c r="N318" i="1"/>
  <c r="M318" i="1"/>
  <c r="P317" i="1"/>
  <c r="M317" i="1"/>
  <c r="AB313" i="1"/>
  <c r="L313" i="1"/>
  <c r="K313" i="1"/>
  <c r="I313" i="1"/>
  <c r="H313" i="1"/>
  <c r="P313" i="1" s="1"/>
  <c r="L312" i="1"/>
  <c r="M312" i="1" s="1"/>
  <c r="K312" i="1"/>
  <c r="I312" i="1"/>
  <c r="H312" i="1"/>
  <c r="P312" i="1" s="1"/>
  <c r="M308" i="1"/>
  <c r="M309" i="1" s="1"/>
  <c r="P309" i="1" s="1"/>
  <c r="L308" i="1"/>
  <c r="K308" i="1"/>
  <c r="I308" i="1"/>
  <c r="H308" i="1"/>
  <c r="P308" i="1" s="1"/>
  <c r="T308" i="1" s="1"/>
  <c r="T305" i="1"/>
  <c r="P305" i="1"/>
  <c r="M305" i="1"/>
  <c r="W304" i="1"/>
  <c r="W305" i="1" s="1"/>
  <c r="T304" i="1"/>
  <c r="S304" i="1"/>
  <c r="S305" i="1" s="1"/>
  <c r="R304" i="1"/>
  <c r="R305" i="1" s="1"/>
  <c r="P304" i="1"/>
  <c r="O304" i="1"/>
  <c r="N304" i="1"/>
  <c r="M304" i="1"/>
  <c r="Z300" i="1"/>
  <c r="Y300" i="1"/>
  <c r="V300" i="1"/>
  <c r="U300" i="1"/>
  <c r="T300" i="1"/>
  <c r="R300" i="1"/>
  <c r="Q300" i="1"/>
  <c r="P300" i="1"/>
  <c r="AD300" i="1" s="1"/>
  <c r="O300" i="1"/>
  <c r="N300" i="1"/>
  <c r="M300" i="1"/>
  <c r="M301" i="1" s="1"/>
  <c r="P301" i="1" s="1"/>
  <c r="Y301" i="1" s="1"/>
  <c r="AA296" i="1"/>
  <c r="V296" i="1"/>
  <c r="O296" i="1"/>
  <c r="N296" i="1"/>
  <c r="P296" i="1" s="1"/>
  <c r="M296" i="1"/>
  <c r="L292" i="1"/>
  <c r="K292" i="1"/>
  <c r="I292" i="1"/>
  <c r="H292" i="1"/>
  <c r="P292" i="1" s="1"/>
  <c r="L288" i="1"/>
  <c r="K288" i="1"/>
  <c r="I288" i="1"/>
  <c r="H288" i="1"/>
  <c r="P288" i="1" s="1"/>
  <c r="P284" i="1"/>
  <c r="AC284" i="1" s="1"/>
  <c r="L284" i="1"/>
  <c r="M284" i="1" s="1"/>
  <c r="M285" i="1" s="1"/>
  <c r="P285" i="1" s="1"/>
  <c r="K284" i="1"/>
  <c r="I284" i="1"/>
  <c r="H284" i="1"/>
  <c r="Y281" i="1"/>
  <c r="Z280" i="1"/>
  <c r="Y280" i="1"/>
  <c r="V280" i="1"/>
  <c r="U280" i="1"/>
  <c r="T280" i="1"/>
  <c r="R280" i="1"/>
  <c r="Q280" i="1"/>
  <c r="P280" i="1"/>
  <c r="AD280" i="1" s="1"/>
  <c r="O280" i="1"/>
  <c r="N280" i="1"/>
  <c r="M280" i="1"/>
  <c r="M281" i="1" s="1"/>
  <c r="P281" i="1" s="1"/>
  <c r="X277" i="1"/>
  <c r="V277" i="1"/>
  <c r="P277" i="1"/>
  <c r="M277" i="1"/>
  <c r="AB276" i="1"/>
  <c r="AB277" i="1" s="1"/>
  <c r="AA276" i="1"/>
  <c r="AA277" i="1" s="1"/>
  <c r="X276" i="1"/>
  <c r="W276" i="1"/>
  <c r="W277" i="1" s="1"/>
  <c r="V276" i="1"/>
  <c r="T276" i="1"/>
  <c r="T277" i="1" s="1"/>
  <c r="S276" i="1"/>
  <c r="S277" i="1" s="1"/>
  <c r="O276" i="1"/>
  <c r="N276" i="1"/>
  <c r="P276" i="1" s="1"/>
  <c r="M276" i="1"/>
  <c r="L272" i="1"/>
  <c r="M272" i="1" s="1"/>
  <c r="M273" i="1" s="1"/>
  <c r="P273" i="1" s="1"/>
  <c r="K272" i="1"/>
  <c r="I272" i="1"/>
  <c r="H272" i="1"/>
  <c r="P272" i="1" s="1"/>
  <c r="L268" i="1"/>
  <c r="K268" i="1"/>
  <c r="I268" i="1"/>
  <c r="H268" i="1"/>
  <c r="P268" i="1" s="1"/>
  <c r="L264" i="1"/>
  <c r="M264" i="1" s="1"/>
  <c r="M265" i="1" s="1"/>
  <c r="P265" i="1" s="1"/>
  <c r="K264" i="1"/>
  <c r="I264" i="1"/>
  <c r="H264" i="1"/>
  <c r="P264" i="1" s="1"/>
  <c r="Z260" i="1"/>
  <c r="Y260" i="1"/>
  <c r="T260" i="1"/>
  <c r="R260" i="1"/>
  <c r="P260" i="1"/>
  <c r="V260" i="1" s="1"/>
  <c r="L260" i="1"/>
  <c r="M260" i="1" s="1"/>
  <c r="M261" i="1" s="1"/>
  <c r="P261" i="1" s="1"/>
  <c r="K260" i="1"/>
  <c r="I260" i="1"/>
  <c r="H260" i="1"/>
  <c r="L256" i="1"/>
  <c r="K256" i="1"/>
  <c r="I256" i="1"/>
  <c r="H256" i="1"/>
  <c r="P256" i="1" s="1"/>
  <c r="L252" i="1"/>
  <c r="M252" i="1" s="1"/>
  <c r="M253" i="1" s="1"/>
  <c r="P253" i="1" s="1"/>
  <c r="K252" i="1"/>
  <c r="I252" i="1"/>
  <c r="H252" i="1"/>
  <c r="P252" i="1" s="1"/>
  <c r="L248" i="1"/>
  <c r="M248" i="1" s="1"/>
  <c r="M249" i="1" s="1"/>
  <c r="P249" i="1" s="1"/>
  <c r="K248" i="1"/>
  <c r="I248" i="1"/>
  <c r="H248" i="1"/>
  <c r="P248" i="1" s="1"/>
  <c r="P244" i="1"/>
  <c r="AD244" i="1" s="1"/>
  <c r="L244" i="1"/>
  <c r="K244" i="1"/>
  <c r="I244" i="1"/>
  <c r="H244" i="1"/>
  <c r="L243" i="1"/>
  <c r="K243" i="1"/>
  <c r="I243" i="1"/>
  <c r="H243" i="1"/>
  <c r="P243" i="1" s="1"/>
  <c r="L242" i="1"/>
  <c r="K242" i="1"/>
  <c r="I242" i="1"/>
  <c r="H242" i="1"/>
  <c r="P242" i="1" s="1"/>
  <c r="L241" i="1"/>
  <c r="K241" i="1"/>
  <c r="I241" i="1"/>
  <c r="H241" i="1"/>
  <c r="P241" i="1" s="1"/>
  <c r="U237" i="1"/>
  <c r="O237" i="1"/>
  <c r="N237" i="1"/>
  <c r="P237" i="1" s="1"/>
  <c r="L237" i="1"/>
  <c r="K237" i="1"/>
  <c r="I237" i="1"/>
  <c r="H237" i="1"/>
  <c r="W236" i="1"/>
  <c r="S236" i="1"/>
  <c r="P236" i="1"/>
  <c r="O236" i="1"/>
  <c r="N236" i="1"/>
  <c r="M236" i="1"/>
  <c r="AB235" i="1"/>
  <c r="Z235" i="1"/>
  <c r="U235" i="1"/>
  <c r="T235" i="1"/>
  <c r="R235" i="1"/>
  <c r="Q235" i="1"/>
  <c r="L235" i="1"/>
  <c r="M235" i="1" s="1"/>
  <c r="K235" i="1"/>
  <c r="I235" i="1"/>
  <c r="H235" i="1"/>
  <c r="P235" i="1" s="1"/>
  <c r="AD235" i="1" s="1"/>
  <c r="V231" i="1"/>
  <c r="U231" i="1"/>
  <c r="Q231" i="1"/>
  <c r="P231" i="1"/>
  <c r="AD231" i="1" s="1"/>
  <c r="L231" i="1"/>
  <c r="M231" i="1" s="1"/>
  <c r="K231" i="1"/>
  <c r="I231" i="1"/>
  <c r="H231" i="1"/>
  <c r="P230" i="1"/>
  <c r="AD230" i="1" s="1"/>
  <c r="L230" i="1"/>
  <c r="M230" i="1" s="1"/>
  <c r="K230" i="1"/>
  <c r="I230" i="1"/>
  <c r="H230" i="1"/>
  <c r="L229" i="1"/>
  <c r="K229" i="1"/>
  <c r="I229" i="1"/>
  <c r="H229" i="1"/>
  <c r="P229" i="1" s="1"/>
  <c r="L228" i="1"/>
  <c r="K228" i="1"/>
  <c r="I228" i="1"/>
  <c r="H228" i="1"/>
  <c r="P228" i="1" s="1"/>
  <c r="AD228" i="1" s="1"/>
  <c r="Y224" i="1"/>
  <c r="V224" i="1"/>
  <c r="U224" i="1"/>
  <c r="R224" i="1"/>
  <c r="P224" i="1"/>
  <c r="AB224" i="1" s="1"/>
  <c r="L224" i="1"/>
  <c r="K224" i="1"/>
  <c r="I224" i="1"/>
  <c r="H224" i="1"/>
  <c r="Y223" i="1"/>
  <c r="T223" i="1"/>
  <c r="S223" i="1"/>
  <c r="R223" i="1"/>
  <c r="L223" i="1"/>
  <c r="K223" i="1"/>
  <c r="I223" i="1"/>
  <c r="H223" i="1"/>
  <c r="P223" i="1" s="1"/>
  <c r="AD223" i="1" s="1"/>
  <c r="AD222" i="1"/>
  <c r="AB222" i="1"/>
  <c r="Z222" i="1"/>
  <c r="X222" i="1"/>
  <c r="V222" i="1"/>
  <c r="P222" i="1"/>
  <c r="O222" i="1"/>
  <c r="N222" i="1"/>
  <c r="L222" i="1"/>
  <c r="M222" i="1" s="1"/>
  <c r="K222" i="1"/>
  <c r="I222" i="1"/>
  <c r="H222" i="1"/>
  <c r="L218" i="1"/>
  <c r="K218" i="1"/>
  <c r="I218" i="1"/>
  <c r="H218" i="1"/>
  <c r="P218" i="1" s="1"/>
  <c r="X217" i="1"/>
  <c r="V217" i="1"/>
  <c r="T217" i="1"/>
  <c r="R217" i="1"/>
  <c r="Q217" i="1"/>
  <c r="P217" i="1"/>
  <c r="Z217" i="1" s="1"/>
  <c r="L217" i="1"/>
  <c r="M217" i="1" s="1"/>
  <c r="K217" i="1"/>
  <c r="I217" i="1"/>
  <c r="H217" i="1"/>
  <c r="V216" i="1"/>
  <c r="L216" i="1"/>
  <c r="K216" i="1"/>
  <c r="I216" i="1"/>
  <c r="H216" i="1"/>
  <c r="P216" i="1" s="1"/>
  <c r="AD216" i="1" s="1"/>
  <c r="AB215" i="1"/>
  <c r="X215" i="1"/>
  <c r="P215" i="1"/>
  <c r="O215" i="1"/>
  <c r="N215" i="1"/>
  <c r="L215" i="1"/>
  <c r="M215" i="1" s="1"/>
  <c r="K215" i="1"/>
  <c r="I215" i="1"/>
  <c r="H215" i="1"/>
  <c r="AD214" i="1"/>
  <c r="X214" i="1"/>
  <c r="U214" i="1"/>
  <c r="S214" i="1"/>
  <c r="P214" i="1"/>
  <c r="T214" i="1" s="1"/>
  <c r="M214" i="1"/>
  <c r="L214" i="1"/>
  <c r="K214" i="1"/>
  <c r="I214" i="1"/>
  <c r="H214" i="1"/>
  <c r="T213" i="1"/>
  <c r="R213" i="1"/>
  <c r="L213" i="1"/>
  <c r="K213" i="1"/>
  <c r="I213" i="1"/>
  <c r="H213" i="1"/>
  <c r="P213" i="1" s="1"/>
  <c r="AB213" i="1" s="1"/>
  <c r="L212" i="1"/>
  <c r="K212" i="1"/>
  <c r="I212" i="1"/>
  <c r="H212" i="1"/>
  <c r="P212" i="1" s="1"/>
  <c r="L208" i="1"/>
  <c r="K208" i="1"/>
  <c r="I208" i="1"/>
  <c r="H208" i="1"/>
  <c r="P208" i="1" s="1"/>
  <c r="Z208" i="1" s="1"/>
  <c r="R207" i="1"/>
  <c r="O207" i="1"/>
  <c r="N207" i="1"/>
  <c r="P207" i="1" s="1"/>
  <c r="L207" i="1"/>
  <c r="K207" i="1"/>
  <c r="I207" i="1"/>
  <c r="H207" i="1"/>
  <c r="AD206" i="1"/>
  <c r="AB206" i="1"/>
  <c r="AA206" i="1"/>
  <c r="Z206" i="1"/>
  <c r="Y206" i="1"/>
  <c r="T206" i="1"/>
  <c r="L206" i="1"/>
  <c r="M206" i="1" s="1"/>
  <c r="K206" i="1"/>
  <c r="I206" i="1"/>
  <c r="H206" i="1"/>
  <c r="P206" i="1" s="1"/>
  <c r="V206" i="1" s="1"/>
  <c r="AD205" i="1"/>
  <c r="P205" i="1"/>
  <c r="AC205" i="1" s="1"/>
  <c r="L205" i="1"/>
  <c r="M205" i="1" s="1"/>
  <c r="K205" i="1"/>
  <c r="I205" i="1"/>
  <c r="H205" i="1"/>
  <c r="L204" i="1"/>
  <c r="K204" i="1"/>
  <c r="I204" i="1"/>
  <c r="H204" i="1"/>
  <c r="P204" i="1" s="1"/>
  <c r="X203" i="1"/>
  <c r="U203" i="1"/>
  <c r="P203" i="1"/>
  <c r="R203" i="1" s="1"/>
  <c r="L203" i="1"/>
  <c r="M203" i="1" s="1"/>
  <c r="K203" i="1"/>
  <c r="I203" i="1"/>
  <c r="H203" i="1"/>
  <c r="U202" i="1"/>
  <c r="L202" i="1"/>
  <c r="K202" i="1"/>
  <c r="I202" i="1"/>
  <c r="H202" i="1"/>
  <c r="P202" i="1" s="1"/>
  <c r="AD202" i="1" s="1"/>
  <c r="L201" i="1"/>
  <c r="M201" i="1" s="1"/>
  <c r="K201" i="1"/>
  <c r="I201" i="1"/>
  <c r="H201" i="1"/>
  <c r="P201" i="1" s="1"/>
  <c r="P200" i="1"/>
  <c r="AB200" i="1" s="1"/>
  <c r="L200" i="1"/>
  <c r="M200" i="1" s="1"/>
  <c r="M209" i="1" s="1"/>
  <c r="P209" i="1" s="1"/>
  <c r="K200" i="1"/>
  <c r="I200" i="1"/>
  <c r="H200" i="1"/>
  <c r="Y196" i="1"/>
  <c r="X196" i="1"/>
  <c r="W196" i="1"/>
  <c r="V196" i="1"/>
  <c r="T196" i="1"/>
  <c r="Q196" i="1"/>
  <c r="P196" i="1"/>
  <c r="O196" i="1"/>
  <c r="N196" i="1"/>
  <c r="L196" i="1"/>
  <c r="K196" i="1"/>
  <c r="I196" i="1"/>
  <c r="H196" i="1"/>
  <c r="M196" i="1" s="1"/>
  <c r="P195" i="1"/>
  <c r="Z195" i="1" s="1"/>
  <c r="L195" i="1"/>
  <c r="M195" i="1" s="1"/>
  <c r="K195" i="1"/>
  <c r="I195" i="1"/>
  <c r="H195" i="1"/>
  <c r="L194" i="1"/>
  <c r="M194" i="1" s="1"/>
  <c r="M197" i="1" s="1"/>
  <c r="P197" i="1" s="1"/>
  <c r="K194" i="1"/>
  <c r="I194" i="1"/>
  <c r="H194" i="1"/>
  <c r="P194" i="1" s="1"/>
  <c r="AD190" i="1"/>
  <c r="X190" i="1"/>
  <c r="W190" i="1"/>
  <c r="V190" i="1"/>
  <c r="U190" i="1"/>
  <c r="T190" i="1"/>
  <c r="S190" i="1"/>
  <c r="R190" i="1"/>
  <c r="P190" i="1"/>
  <c r="O190" i="1"/>
  <c r="N190" i="1"/>
  <c r="L190" i="1"/>
  <c r="M190" i="1" s="1"/>
  <c r="K190" i="1"/>
  <c r="I190" i="1"/>
  <c r="H190" i="1"/>
  <c r="L189" i="1"/>
  <c r="K189" i="1"/>
  <c r="I189" i="1"/>
  <c r="H189" i="1"/>
  <c r="P189" i="1" s="1"/>
  <c r="AC188" i="1"/>
  <c r="Z188" i="1"/>
  <c r="U188" i="1"/>
  <c r="P188" i="1"/>
  <c r="AD188" i="1" s="1"/>
  <c r="L188" i="1"/>
  <c r="M188" i="1" s="1"/>
  <c r="K188" i="1"/>
  <c r="I188" i="1"/>
  <c r="H188" i="1"/>
  <c r="V187" i="1"/>
  <c r="O187" i="1"/>
  <c r="N187" i="1"/>
  <c r="P187" i="1" s="1"/>
  <c r="M187" i="1"/>
  <c r="AB183" i="1"/>
  <c r="W183" i="1"/>
  <c r="P183" i="1"/>
  <c r="U183" i="1" s="1"/>
  <c r="L183" i="1"/>
  <c r="M183" i="1" s="1"/>
  <c r="K183" i="1"/>
  <c r="I183" i="1"/>
  <c r="H183" i="1"/>
  <c r="X182" i="1"/>
  <c r="V182" i="1"/>
  <c r="P182" i="1"/>
  <c r="O182" i="1"/>
  <c r="N182" i="1"/>
  <c r="M182" i="1"/>
  <c r="AC181" i="1"/>
  <c r="AA181" i="1"/>
  <c r="Z181" i="1"/>
  <c r="Y181" i="1"/>
  <c r="X181" i="1"/>
  <c r="U181" i="1"/>
  <c r="R181" i="1"/>
  <c r="O181" i="1"/>
  <c r="N181" i="1"/>
  <c r="P181" i="1" s="1"/>
  <c r="M181" i="1"/>
  <c r="L181" i="1"/>
  <c r="K181" i="1"/>
  <c r="I181" i="1"/>
  <c r="H181" i="1"/>
  <c r="S176" i="1"/>
  <c r="O176" i="1"/>
  <c r="N176" i="1"/>
  <c r="P176" i="1" s="1"/>
  <c r="L176" i="1"/>
  <c r="M176" i="1" s="1"/>
  <c r="K176" i="1"/>
  <c r="I176" i="1"/>
  <c r="H176" i="1"/>
  <c r="L175" i="1"/>
  <c r="M175" i="1" s="1"/>
  <c r="K175" i="1"/>
  <c r="I175" i="1"/>
  <c r="H175" i="1"/>
  <c r="P175" i="1" s="1"/>
  <c r="AA174" i="1"/>
  <c r="U174" i="1"/>
  <c r="P174" i="1"/>
  <c r="X174" i="1" s="1"/>
  <c r="L174" i="1"/>
  <c r="M174" i="1" s="1"/>
  <c r="K174" i="1"/>
  <c r="I174" i="1"/>
  <c r="H174" i="1"/>
  <c r="P173" i="1"/>
  <c r="M173" i="1"/>
  <c r="T172" i="1"/>
  <c r="P172" i="1"/>
  <c r="Z172" i="1" s="1"/>
  <c r="L172" i="1"/>
  <c r="M172" i="1" s="1"/>
  <c r="K172" i="1"/>
  <c r="I172" i="1"/>
  <c r="H172" i="1"/>
  <c r="L171" i="1"/>
  <c r="K171" i="1"/>
  <c r="I171" i="1"/>
  <c r="H171" i="1"/>
  <c r="P171" i="1" s="1"/>
  <c r="AC166" i="1"/>
  <c r="Z166" i="1"/>
  <c r="X166" i="1"/>
  <c r="V166" i="1"/>
  <c r="T166" i="1"/>
  <c r="Q166" i="1"/>
  <c r="L166" i="1"/>
  <c r="K166" i="1"/>
  <c r="I166" i="1"/>
  <c r="H166" i="1"/>
  <c r="P166" i="1" s="1"/>
  <c r="AD165" i="1"/>
  <c r="AC165" i="1"/>
  <c r="AB165" i="1"/>
  <c r="Z165" i="1"/>
  <c r="X165" i="1"/>
  <c r="U165" i="1"/>
  <c r="R165" i="1"/>
  <c r="Q165" i="1"/>
  <c r="P165" i="1"/>
  <c r="AA165" i="1" s="1"/>
  <c r="O165" i="1"/>
  <c r="N165" i="1"/>
  <c r="M165" i="1"/>
  <c r="L165" i="1"/>
  <c r="K165" i="1"/>
  <c r="I165" i="1"/>
  <c r="H165" i="1"/>
  <c r="S164" i="1"/>
  <c r="Q164" i="1"/>
  <c r="P164" i="1"/>
  <c r="AB164" i="1" s="1"/>
  <c r="L164" i="1"/>
  <c r="M164" i="1" s="1"/>
  <c r="K164" i="1"/>
  <c r="I164" i="1"/>
  <c r="H164" i="1"/>
  <c r="L163" i="1"/>
  <c r="K163" i="1"/>
  <c r="I163" i="1"/>
  <c r="H163" i="1"/>
  <c r="P163" i="1" s="1"/>
  <c r="L162" i="1"/>
  <c r="M162" i="1" s="1"/>
  <c r="K162" i="1"/>
  <c r="I162" i="1"/>
  <c r="H162" i="1"/>
  <c r="P162" i="1" s="1"/>
  <c r="O161" i="1"/>
  <c r="N161" i="1"/>
  <c r="P161" i="1" s="1"/>
  <c r="L161" i="1"/>
  <c r="M161" i="1" s="1"/>
  <c r="M167" i="1" s="1"/>
  <c r="P167" i="1" s="1"/>
  <c r="K161" i="1"/>
  <c r="I161" i="1"/>
  <c r="H161" i="1"/>
  <c r="L156" i="1"/>
  <c r="K156" i="1"/>
  <c r="I156" i="1"/>
  <c r="H156" i="1"/>
  <c r="P156" i="1" s="1"/>
  <c r="AC155" i="1"/>
  <c r="V155" i="1"/>
  <c r="T155" i="1"/>
  <c r="Q155" i="1"/>
  <c r="L155" i="1"/>
  <c r="K155" i="1"/>
  <c r="I155" i="1"/>
  <c r="H155" i="1"/>
  <c r="P155" i="1" s="1"/>
  <c r="AA155" i="1" s="1"/>
  <c r="AD154" i="1"/>
  <c r="AC154" i="1"/>
  <c r="AB154" i="1"/>
  <c r="Z154" i="1"/>
  <c r="X154" i="1"/>
  <c r="U154" i="1"/>
  <c r="R154" i="1"/>
  <c r="Q154" i="1"/>
  <c r="P154" i="1"/>
  <c r="AA154" i="1" s="1"/>
  <c r="O154" i="1"/>
  <c r="N154" i="1"/>
  <c r="M154" i="1"/>
  <c r="L154" i="1"/>
  <c r="K154" i="1"/>
  <c r="I154" i="1"/>
  <c r="H154" i="1"/>
  <c r="L153" i="1"/>
  <c r="M153" i="1" s="1"/>
  <c r="K153" i="1"/>
  <c r="I153" i="1"/>
  <c r="H153" i="1"/>
  <c r="P153" i="1" s="1"/>
  <c r="AD152" i="1"/>
  <c r="AA152" i="1"/>
  <c r="Y152" i="1"/>
  <c r="V152" i="1"/>
  <c r="P152" i="1"/>
  <c r="T152" i="1" s="1"/>
  <c r="L152" i="1"/>
  <c r="M152" i="1" s="1"/>
  <c r="K152" i="1"/>
  <c r="I152" i="1"/>
  <c r="H152" i="1"/>
  <c r="AB151" i="1"/>
  <c r="Y151" i="1"/>
  <c r="W151" i="1"/>
  <c r="T151" i="1"/>
  <c r="S151" i="1"/>
  <c r="Q151" i="1"/>
  <c r="O151" i="1"/>
  <c r="N151" i="1"/>
  <c r="P151" i="1" s="1"/>
  <c r="M151" i="1"/>
  <c r="L151" i="1"/>
  <c r="K151" i="1"/>
  <c r="I151" i="1"/>
  <c r="H151" i="1"/>
  <c r="P150" i="1"/>
  <c r="AB150" i="1" s="1"/>
  <c r="L150" i="1"/>
  <c r="M150" i="1" s="1"/>
  <c r="K150" i="1"/>
  <c r="I150" i="1"/>
  <c r="H150" i="1"/>
  <c r="AD144" i="1"/>
  <c r="AB144" i="1"/>
  <c r="AA144" i="1"/>
  <c r="Y144" i="1"/>
  <c r="W144" i="1"/>
  <c r="U144" i="1"/>
  <c r="S144" i="1"/>
  <c r="P144" i="1"/>
  <c r="O144" i="1"/>
  <c r="N144" i="1"/>
  <c r="L144" i="1"/>
  <c r="K144" i="1"/>
  <c r="I144" i="1"/>
  <c r="H144" i="1"/>
  <c r="O143" i="1"/>
  <c r="N143" i="1"/>
  <c r="P143" i="1" s="1"/>
  <c r="Q143" i="1" s="1"/>
  <c r="L143" i="1"/>
  <c r="K143" i="1"/>
  <c r="I143" i="1"/>
  <c r="H143" i="1"/>
  <c r="AD142" i="1"/>
  <c r="Y142" i="1"/>
  <c r="L142" i="1"/>
  <c r="M142" i="1" s="1"/>
  <c r="K142" i="1"/>
  <c r="I142" i="1"/>
  <c r="H142" i="1"/>
  <c r="P142" i="1" s="1"/>
  <c r="V141" i="1"/>
  <c r="R141" i="1"/>
  <c r="L141" i="1"/>
  <c r="K141" i="1"/>
  <c r="I141" i="1"/>
  <c r="H141" i="1"/>
  <c r="P141" i="1" s="1"/>
  <c r="AC141" i="1" s="1"/>
  <c r="M140" i="1"/>
  <c r="L140" i="1"/>
  <c r="K140" i="1"/>
  <c r="I140" i="1"/>
  <c r="H140" i="1"/>
  <c r="P140" i="1" s="1"/>
  <c r="L139" i="1"/>
  <c r="K139" i="1"/>
  <c r="I139" i="1"/>
  <c r="H139" i="1"/>
  <c r="P139" i="1" s="1"/>
  <c r="T138" i="1"/>
  <c r="P138" i="1"/>
  <c r="L138" i="1"/>
  <c r="M138" i="1" s="1"/>
  <c r="K138" i="1"/>
  <c r="I138" i="1"/>
  <c r="H138" i="1"/>
  <c r="L137" i="1"/>
  <c r="K137" i="1"/>
  <c r="I137" i="1"/>
  <c r="H137" i="1"/>
  <c r="S132" i="1"/>
  <c r="O132" i="1"/>
  <c r="N132" i="1"/>
  <c r="P132" i="1" s="1"/>
  <c r="M132" i="1"/>
  <c r="X131" i="1"/>
  <c r="S131" i="1"/>
  <c r="O131" i="1"/>
  <c r="N131" i="1"/>
  <c r="P131" i="1" s="1"/>
  <c r="L131" i="1"/>
  <c r="M131" i="1" s="1"/>
  <c r="K131" i="1"/>
  <c r="I131" i="1"/>
  <c r="H131" i="1"/>
  <c r="L130" i="1"/>
  <c r="K130" i="1"/>
  <c r="I130" i="1"/>
  <c r="H130" i="1"/>
  <c r="P130" i="1" s="1"/>
  <c r="AD130" i="1" s="1"/>
  <c r="X129" i="1"/>
  <c r="V129" i="1"/>
  <c r="R129" i="1"/>
  <c r="P129" i="1"/>
  <c r="AC129" i="1" s="1"/>
  <c r="M129" i="1"/>
  <c r="L129" i="1"/>
  <c r="K129" i="1"/>
  <c r="I129" i="1"/>
  <c r="H129" i="1"/>
  <c r="S128" i="1"/>
  <c r="Q128" i="1"/>
  <c r="P128" i="1"/>
  <c r="R128" i="1" s="1"/>
  <c r="L128" i="1"/>
  <c r="M128" i="1" s="1"/>
  <c r="K128" i="1"/>
  <c r="I128" i="1"/>
  <c r="H128" i="1"/>
  <c r="X127" i="1"/>
  <c r="U127" i="1"/>
  <c r="P127" i="1"/>
  <c r="S127" i="1" s="1"/>
  <c r="L127" i="1"/>
  <c r="K127" i="1"/>
  <c r="I127" i="1"/>
  <c r="H127" i="1"/>
  <c r="L126" i="1"/>
  <c r="K126" i="1"/>
  <c r="I126" i="1"/>
  <c r="H126" i="1"/>
  <c r="P126" i="1" s="1"/>
  <c r="AD126" i="1" s="1"/>
  <c r="P125" i="1"/>
  <c r="L125" i="1"/>
  <c r="M125" i="1" s="1"/>
  <c r="K125" i="1"/>
  <c r="I125" i="1"/>
  <c r="H125" i="1"/>
  <c r="AD120" i="1"/>
  <c r="U120" i="1"/>
  <c r="S120" i="1"/>
  <c r="O120" i="1"/>
  <c r="N120" i="1"/>
  <c r="P120" i="1" s="1"/>
  <c r="L120" i="1"/>
  <c r="K120" i="1"/>
  <c r="I120" i="1"/>
  <c r="H120" i="1"/>
  <c r="AD119" i="1"/>
  <c r="W119" i="1"/>
  <c r="U119" i="1"/>
  <c r="O119" i="1"/>
  <c r="N119" i="1"/>
  <c r="P119" i="1" s="1"/>
  <c r="L119" i="1"/>
  <c r="K119" i="1"/>
  <c r="I119" i="1"/>
  <c r="H119" i="1"/>
  <c r="L118" i="1"/>
  <c r="K118" i="1"/>
  <c r="I118" i="1"/>
  <c r="H118" i="1"/>
  <c r="L117" i="1"/>
  <c r="M117" i="1" s="1"/>
  <c r="K117" i="1"/>
  <c r="I117" i="1"/>
  <c r="H117" i="1"/>
  <c r="P117" i="1" s="1"/>
  <c r="AB116" i="1"/>
  <c r="Z116" i="1"/>
  <c r="Y116" i="1"/>
  <c r="X116" i="1"/>
  <c r="W116" i="1"/>
  <c r="U116" i="1"/>
  <c r="T116" i="1"/>
  <c r="S116" i="1"/>
  <c r="R116" i="1"/>
  <c r="P116" i="1"/>
  <c r="AD116" i="1" s="1"/>
  <c r="L116" i="1"/>
  <c r="K116" i="1"/>
  <c r="I116" i="1"/>
  <c r="H116" i="1"/>
  <c r="L115" i="1"/>
  <c r="K115" i="1"/>
  <c r="I115" i="1"/>
  <c r="H115" i="1"/>
  <c r="P115" i="1" s="1"/>
  <c r="V115" i="1" s="1"/>
  <c r="V114" i="1"/>
  <c r="Q114" i="1"/>
  <c r="M114" i="1"/>
  <c r="L114" i="1"/>
  <c r="K114" i="1"/>
  <c r="I114" i="1"/>
  <c r="H114" i="1"/>
  <c r="P114" i="1" s="1"/>
  <c r="P113" i="1"/>
  <c r="M113" i="1"/>
  <c r="L112" i="1"/>
  <c r="K112" i="1"/>
  <c r="I112" i="1"/>
  <c r="H112" i="1"/>
  <c r="P112" i="1" s="1"/>
  <c r="AB107" i="1"/>
  <c r="X107" i="1"/>
  <c r="U107" i="1"/>
  <c r="O107" i="1"/>
  <c r="N107" i="1"/>
  <c r="P107" i="1" s="1"/>
  <c r="L107" i="1"/>
  <c r="M107" i="1" s="1"/>
  <c r="K107" i="1"/>
  <c r="I107" i="1"/>
  <c r="H107" i="1"/>
  <c r="AD106" i="1"/>
  <c r="Z106" i="1"/>
  <c r="X106" i="1"/>
  <c r="Q106" i="1"/>
  <c r="P106" i="1"/>
  <c r="AC106" i="1" s="1"/>
  <c r="O106" i="1"/>
  <c r="N106" i="1"/>
  <c r="M106" i="1"/>
  <c r="L106" i="1"/>
  <c r="K106" i="1"/>
  <c r="I106" i="1"/>
  <c r="H106" i="1"/>
  <c r="L105" i="1"/>
  <c r="K105" i="1"/>
  <c r="I105" i="1"/>
  <c r="H105" i="1"/>
  <c r="P105" i="1" s="1"/>
  <c r="S104" i="1"/>
  <c r="P104" i="1"/>
  <c r="Z104" i="1" s="1"/>
  <c r="L104" i="1"/>
  <c r="M104" i="1" s="1"/>
  <c r="K104" i="1"/>
  <c r="I104" i="1"/>
  <c r="H104" i="1"/>
  <c r="L103" i="1"/>
  <c r="K103" i="1"/>
  <c r="I103" i="1"/>
  <c r="H103" i="1"/>
  <c r="P103" i="1" s="1"/>
  <c r="AB102" i="1"/>
  <c r="M102" i="1"/>
  <c r="L102" i="1"/>
  <c r="K102" i="1"/>
  <c r="I102" i="1"/>
  <c r="H102" i="1"/>
  <c r="P102" i="1" s="1"/>
  <c r="P101" i="1"/>
  <c r="AB101" i="1" s="1"/>
  <c r="M101" i="1"/>
  <c r="L101" i="1"/>
  <c r="K101" i="1"/>
  <c r="I101" i="1"/>
  <c r="H101" i="1"/>
  <c r="L100" i="1"/>
  <c r="K100" i="1"/>
  <c r="I100" i="1"/>
  <c r="H100" i="1"/>
  <c r="P100" i="1" s="1"/>
  <c r="S100" i="1" s="1"/>
  <c r="O96" i="1"/>
  <c r="N96" i="1"/>
  <c r="P96" i="1" s="1"/>
  <c r="L96" i="1"/>
  <c r="K96" i="1"/>
  <c r="I96" i="1"/>
  <c r="H96" i="1"/>
  <c r="Z95" i="1"/>
  <c r="X95" i="1"/>
  <c r="W95" i="1"/>
  <c r="U95" i="1"/>
  <c r="T95" i="1"/>
  <c r="R95" i="1"/>
  <c r="Q95" i="1"/>
  <c r="P95" i="1"/>
  <c r="AD95" i="1" s="1"/>
  <c r="O95" i="1"/>
  <c r="N95" i="1"/>
  <c r="L95" i="1"/>
  <c r="M95" i="1" s="1"/>
  <c r="K95" i="1"/>
  <c r="I95" i="1"/>
  <c r="H95" i="1"/>
  <c r="L94" i="1"/>
  <c r="K94" i="1"/>
  <c r="I94" i="1"/>
  <c r="H94" i="1"/>
  <c r="P94" i="1" s="1"/>
  <c r="AA94" i="1" s="1"/>
  <c r="AB93" i="1"/>
  <c r="Z93" i="1"/>
  <c r="W93" i="1"/>
  <c r="L93" i="1"/>
  <c r="K93" i="1"/>
  <c r="I93" i="1"/>
  <c r="H93" i="1"/>
  <c r="P93" i="1" s="1"/>
  <c r="L92" i="1"/>
  <c r="K92" i="1"/>
  <c r="I92" i="1"/>
  <c r="H92" i="1"/>
  <c r="P92" i="1" s="1"/>
  <c r="L91" i="1"/>
  <c r="K91" i="1"/>
  <c r="I91" i="1"/>
  <c r="H91" i="1"/>
  <c r="P91" i="1" s="1"/>
  <c r="Q91" i="1" s="1"/>
  <c r="L90" i="1"/>
  <c r="M90" i="1" s="1"/>
  <c r="K90" i="1"/>
  <c r="I90" i="1"/>
  <c r="H90" i="1"/>
  <c r="P90" i="1" s="1"/>
  <c r="O86" i="1"/>
  <c r="N86" i="1"/>
  <c r="P86" i="1" s="1"/>
  <c r="AC86" i="1" s="1"/>
  <c r="M86" i="1"/>
  <c r="M87" i="1" s="1"/>
  <c r="P87" i="1" s="1"/>
  <c r="O81" i="1"/>
  <c r="N81" i="1"/>
  <c r="P81" i="1" s="1"/>
  <c r="AC81" i="1" s="1"/>
  <c r="M81" i="1"/>
  <c r="M82" i="1" s="1"/>
  <c r="P82" i="1" s="1"/>
  <c r="L77" i="1"/>
  <c r="M77" i="1" s="1"/>
  <c r="K77" i="1"/>
  <c r="I77" i="1"/>
  <c r="H77" i="1"/>
  <c r="P77" i="1" s="1"/>
  <c r="L76" i="1"/>
  <c r="M76" i="1" s="1"/>
  <c r="K76" i="1"/>
  <c r="I76" i="1"/>
  <c r="H76" i="1"/>
  <c r="P76" i="1" s="1"/>
  <c r="M75" i="1"/>
  <c r="L75" i="1"/>
  <c r="K75" i="1"/>
  <c r="I75" i="1"/>
  <c r="H75" i="1"/>
  <c r="P75" i="1" s="1"/>
  <c r="AC74" i="1"/>
  <c r="AB74" i="1"/>
  <c r="AA74" i="1"/>
  <c r="L74" i="1"/>
  <c r="K74" i="1"/>
  <c r="I74" i="1"/>
  <c r="H74" i="1"/>
  <c r="P74" i="1" s="1"/>
  <c r="U74" i="1" s="1"/>
  <c r="AC73" i="1"/>
  <c r="AB73" i="1"/>
  <c r="Y73" i="1"/>
  <c r="W73" i="1"/>
  <c r="U73" i="1"/>
  <c r="P73" i="1"/>
  <c r="Z73" i="1" s="1"/>
  <c r="O73" i="1"/>
  <c r="N73" i="1"/>
  <c r="M73" i="1"/>
  <c r="L68" i="1"/>
  <c r="K68" i="1"/>
  <c r="I68" i="1"/>
  <c r="H68" i="1"/>
  <c r="P68" i="1" s="1"/>
  <c r="AB68" i="1" s="1"/>
  <c r="L67" i="1"/>
  <c r="M67" i="1" s="1"/>
  <c r="K67" i="1"/>
  <c r="I67" i="1"/>
  <c r="H67" i="1"/>
  <c r="P67" i="1" s="1"/>
  <c r="Y66" i="1"/>
  <c r="T66" i="1"/>
  <c r="S66" i="1"/>
  <c r="Q66" i="1"/>
  <c r="L66" i="1"/>
  <c r="K66" i="1"/>
  <c r="I66" i="1"/>
  <c r="H66" i="1"/>
  <c r="P66" i="1" s="1"/>
  <c r="AA66" i="1" s="1"/>
  <c r="W65" i="1"/>
  <c r="U65" i="1"/>
  <c r="L65" i="1"/>
  <c r="M65" i="1" s="1"/>
  <c r="K65" i="1"/>
  <c r="I65" i="1"/>
  <c r="H65" i="1"/>
  <c r="P65" i="1" s="1"/>
  <c r="S65" i="1" s="1"/>
  <c r="P64" i="1"/>
  <c r="AD64" i="1" s="1"/>
  <c r="O64" i="1"/>
  <c r="N64" i="1"/>
  <c r="L64" i="1"/>
  <c r="K64" i="1"/>
  <c r="I64" i="1"/>
  <c r="H64" i="1"/>
  <c r="L63" i="1"/>
  <c r="M63" i="1" s="1"/>
  <c r="K63" i="1"/>
  <c r="I63" i="1"/>
  <c r="H63" i="1"/>
  <c r="P63" i="1" s="1"/>
  <c r="AC63" i="1" s="1"/>
  <c r="AA59" i="1"/>
  <c r="Z59" i="1"/>
  <c r="Y59" i="1"/>
  <c r="T59" i="1"/>
  <c r="S59" i="1"/>
  <c r="Q59" i="1"/>
  <c r="L59" i="1"/>
  <c r="K59" i="1"/>
  <c r="I59" i="1"/>
  <c r="H59" i="1"/>
  <c r="P59" i="1" s="1"/>
  <c r="AC59" i="1" s="1"/>
  <c r="X58" i="1"/>
  <c r="Q58" i="1"/>
  <c r="P58" i="1"/>
  <c r="AC58" i="1" s="1"/>
  <c r="L58" i="1"/>
  <c r="M58" i="1" s="1"/>
  <c r="K58" i="1"/>
  <c r="I58" i="1"/>
  <c r="H58" i="1"/>
  <c r="L57" i="1"/>
  <c r="M57" i="1" s="1"/>
  <c r="K57" i="1"/>
  <c r="I57" i="1"/>
  <c r="H57" i="1"/>
  <c r="P57" i="1" s="1"/>
  <c r="W56" i="1"/>
  <c r="S56" i="1"/>
  <c r="R56" i="1"/>
  <c r="Q56" i="1"/>
  <c r="P56" i="1"/>
  <c r="Z56" i="1" s="1"/>
  <c r="M56" i="1"/>
  <c r="L56" i="1"/>
  <c r="K56" i="1"/>
  <c r="I56" i="1"/>
  <c r="H56" i="1"/>
  <c r="AB55" i="1"/>
  <c r="O55" i="1"/>
  <c r="N55" i="1"/>
  <c r="P55" i="1" s="1"/>
  <c r="R55" i="1" s="1"/>
  <c r="L55" i="1"/>
  <c r="K55" i="1"/>
  <c r="I55" i="1"/>
  <c r="H55" i="1"/>
  <c r="M55" i="1" s="1"/>
  <c r="AA54" i="1"/>
  <c r="Z54" i="1"/>
  <c r="Y54" i="1"/>
  <c r="S54" i="1"/>
  <c r="R54" i="1"/>
  <c r="Q54" i="1"/>
  <c r="P54" i="1"/>
  <c r="T54" i="1" s="1"/>
  <c r="L54" i="1"/>
  <c r="M54" i="1" s="1"/>
  <c r="K54" i="1"/>
  <c r="I54" i="1"/>
  <c r="H54" i="1"/>
  <c r="L50" i="1"/>
  <c r="K50" i="1"/>
  <c r="I50" i="1"/>
  <c r="H50" i="1"/>
  <c r="M50" i="1" s="1"/>
  <c r="Q49" i="1"/>
  <c r="L49" i="1"/>
  <c r="K49" i="1"/>
  <c r="I49" i="1"/>
  <c r="H49" i="1"/>
  <c r="P49" i="1" s="1"/>
  <c r="L48" i="1"/>
  <c r="K48" i="1"/>
  <c r="I48" i="1"/>
  <c r="H48" i="1"/>
  <c r="P48" i="1" s="1"/>
  <c r="L47" i="1"/>
  <c r="M47" i="1" s="1"/>
  <c r="K47" i="1"/>
  <c r="I47" i="1"/>
  <c r="H47" i="1"/>
  <c r="P47" i="1" s="1"/>
  <c r="O46" i="1"/>
  <c r="N46" i="1"/>
  <c r="P46" i="1" s="1"/>
  <c r="M46" i="1"/>
  <c r="L46" i="1"/>
  <c r="K46" i="1"/>
  <c r="I46" i="1"/>
  <c r="H46" i="1"/>
  <c r="L45" i="1"/>
  <c r="K45" i="1"/>
  <c r="I45" i="1"/>
  <c r="H45" i="1"/>
  <c r="P45" i="1" s="1"/>
  <c r="R45" i="1" s="1"/>
  <c r="P41" i="1"/>
  <c r="Z41" i="1" s="1"/>
  <c r="M41" i="1"/>
  <c r="L41" i="1"/>
  <c r="K41" i="1"/>
  <c r="I41" i="1"/>
  <c r="H41" i="1"/>
  <c r="L40" i="1"/>
  <c r="K40" i="1"/>
  <c r="I40" i="1"/>
  <c r="H40" i="1"/>
  <c r="M40" i="1" s="1"/>
  <c r="L39" i="1"/>
  <c r="K39" i="1"/>
  <c r="I39" i="1"/>
  <c r="H39" i="1"/>
  <c r="P39" i="1" s="1"/>
  <c r="AC38" i="1"/>
  <c r="AB38" i="1"/>
  <c r="AA38" i="1"/>
  <c r="Z38" i="1"/>
  <c r="Y38" i="1"/>
  <c r="W38" i="1"/>
  <c r="V38" i="1"/>
  <c r="U38" i="1"/>
  <c r="T38" i="1"/>
  <c r="S38" i="1"/>
  <c r="L38" i="1"/>
  <c r="K38" i="1"/>
  <c r="I38" i="1"/>
  <c r="H38" i="1"/>
  <c r="P38" i="1" s="1"/>
  <c r="R38" i="1" s="1"/>
  <c r="L37" i="1"/>
  <c r="M37" i="1" s="1"/>
  <c r="K37" i="1"/>
  <c r="I37" i="1"/>
  <c r="H37" i="1"/>
  <c r="P37" i="1" s="1"/>
  <c r="AB36" i="1"/>
  <c r="V36" i="1"/>
  <c r="U36" i="1"/>
  <c r="T36" i="1"/>
  <c r="P36" i="1"/>
  <c r="AD36" i="1" s="1"/>
  <c r="L36" i="1"/>
  <c r="M36" i="1" s="1"/>
  <c r="K36" i="1"/>
  <c r="I36" i="1"/>
  <c r="H36" i="1"/>
  <c r="Z35" i="1"/>
  <c r="W35" i="1"/>
  <c r="V35" i="1"/>
  <c r="U35" i="1"/>
  <c r="Q35" i="1"/>
  <c r="P35" i="1"/>
  <c r="AC35" i="1" s="1"/>
  <c r="O35" i="1"/>
  <c r="N35" i="1"/>
  <c r="M35" i="1"/>
  <c r="L34" i="1"/>
  <c r="K34" i="1"/>
  <c r="I34" i="1"/>
  <c r="H34" i="1"/>
  <c r="P34" i="1" s="1"/>
  <c r="L29" i="1"/>
  <c r="K29" i="1"/>
  <c r="I29" i="1"/>
  <c r="H29" i="1"/>
  <c r="P29" i="1" s="1"/>
  <c r="L28" i="1"/>
  <c r="M28" i="1" s="1"/>
  <c r="K28" i="1"/>
  <c r="I28" i="1"/>
  <c r="H28" i="1"/>
  <c r="P28" i="1" s="1"/>
  <c r="L27" i="1"/>
  <c r="K27" i="1"/>
  <c r="I27" i="1"/>
  <c r="H27" i="1"/>
  <c r="P27" i="1" s="1"/>
  <c r="P26" i="1"/>
  <c r="T26" i="1" s="1"/>
  <c r="M26" i="1"/>
  <c r="L26" i="1"/>
  <c r="K26" i="1"/>
  <c r="I26" i="1"/>
  <c r="H26" i="1"/>
  <c r="L25" i="1"/>
  <c r="M25" i="1" s="1"/>
  <c r="K25" i="1"/>
  <c r="I25" i="1"/>
  <c r="H25" i="1"/>
  <c r="P25" i="1" s="1"/>
  <c r="L24" i="1"/>
  <c r="M24" i="1" s="1"/>
  <c r="K24" i="1"/>
  <c r="I24" i="1"/>
  <c r="H24" i="1"/>
  <c r="P24" i="1" s="1"/>
  <c r="AC23" i="1"/>
  <c r="AB23" i="1"/>
  <c r="AA23" i="1"/>
  <c r="Z23" i="1"/>
  <c r="Y23" i="1"/>
  <c r="X23" i="1"/>
  <c r="W23" i="1"/>
  <c r="V23" i="1"/>
  <c r="S23" i="1"/>
  <c r="R23" i="1"/>
  <c r="Q23" i="1"/>
  <c r="P23" i="1"/>
  <c r="AD23" i="1" s="1"/>
  <c r="O23" i="1"/>
  <c r="N23" i="1"/>
  <c r="M23" i="1"/>
  <c r="L22" i="1"/>
  <c r="M22" i="1" s="1"/>
  <c r="K22" i="1"/>
  <c r="I22" i="1"/>
  <c r="H22" i="1"/>
  <c r="P22" i="1" s="1"/>
  <c r="L17" i="1"/>
  <c r="K17" i="1"/>
  <c r="I17" i="1"/>
  <c r="H17" i="1"/>
  <c r="P17" i="1" s="1"/>
  <c r="L16" i="1"/>
  <c r="K16" i="1"/>
  <c r="I16" i="1"/>
  <c r="H16" i="1"/>
  <c r="P16" i="1" s="1"/>
  <c r="P15" i="1"/>
  <c r="AD15" i="1" s="1"/>
  <c r="M15" i="1"/>
  <c r="L15" i="1"/>
  <c r="K15" i="1"/>
  <c r="I15" i="1"/>
  <c r="H15" i="1"/>
  <c r="L14" i="1"/>
  <c r="M14" i="1" s="1"/>
  <c r="K14" i="1"/>
  <c r="I14" i="1"/>
  <c r="H14" i="1"/>
  <c r="P14" i="1" s="1"/>
  <c r="O13" i="1"/>
  <c r="N13" i="1"/>
  <c r="P13" i="1" s="1"/>
  <c r="M13" i="1"/>
  <c r="L9" i="1"/>
  <c r="M9" i="1" s="1"/>
  <c r="K9" i="1"/>
  <c r="I9" i="1"/>
  <c r="H9" i="1"/>
  <c r="P9" i="1" s="1"/>
  <c r="L8" i="1"/>
  <c r="M8" i="1" s="1"/>
  <c r="K8" i="1"/>
  <c r="I8" i="1"/>
  <c r="H8" i="1"/>
  <c r="P8" i="1" s="1"/>
  <c r="L7" i="1"/>
  <c r="K7" i="1"/>
  <c r="I7" i="1"/>
  <c r="H7" i="1"/>
  <c r="P7" i="1" s="1"/>
  <c r="P6" i="1"/>
  <c r="T6" i="1" s="1"/>
  <c r="M6" i="1"/>
  <c r="L6" i="1"/>
  <c r="K6" i="1"/>
  <c r="I6" i="1"/>
  <c r="H6" i="1"/>
  <c r="O5" i="1"/>
  <c r="N5" i="1"/>
  <c r="P5" i="1" s="1"/>
  <c r="L5" i="1"/>
  <c r="K5" i="1"/>
  <c r="I5" i="1"/>
  <c r="H5" i="1"/>
  <c r="L4" i="1"/>
  <c r="M4" i="1" s="1"/>
  <c r="K4" i="1"/>
  <c r="I4" i="1"/>
  <c r="H4" i="1"/>
  <c r="P4" i="1" s="1"/>
  <c r="AD4" i="1" s="1"/>
  <c r="AB34" i="1" l="1"/>
  <c r="Z34" i="1"/>
  <c r="W34" i="1"/>
  <c r="V34" i="1"/>
  <c r="U34" i="1"/>
  <c r="Q34" i="1"/>
  <c r="W268" i="1"/>
  <c r="AD268" i="1"/>
  <c r="AC268" i="1"/>
  <c r="AB268" i="1"/>
  <c r="Z268" i="1"/>
  <c r="Y268" i="1"/>
  <c r="X268" i="1"/>
  <c r="V268" i="1"/>
  <c r="U268" i="1"/>
  <c r="U269" i="1" s="1"/>
  <c r="T268" i="1"/>
  <c r="R268" i="1"/>
  <c r="Q268" i="1"/>
  <c r="W358" i="1"/>
  <c r="AC358" i="1"/>
  <c r="AB358" i="1"/>
  <c r="Z358" i="1"/>
  <c r="Y358" i="1"/>
  <c r="X358" i="1"/>
  <c r="V358" i="1"/>
  <c r="U358" i="1"/>
  <c r="T358" i="1"/>
  <c r="R358" i="1"/>
  <c r="AD358" i="1"/>
  <c r="Q358" i="1"/>
  <c r="AD345" i="1"/>
  <c r="X345" i="1"/>
  <c r="W345" i="1"/>
  <c r="T345" i="1"/>
  <c r="R345" i="1"/>
  <c r="V17" i="1"/>
  <c r="AD17" i="1"/>
  <c r="AB17" i="1"/>
  <c r="Y17" i="1"/>
  <c r="X17" i="1"/>
  <c r="W17" i="1"/>
  <c r="S17" i="1"/>
  <c r="R17" i="1"/>
  <c r="Q17" i="1"/>
  <c r="AD103" i="1"/>
  <c r="AC103" i="1"/>
  <c r="AA103" i="1"/>
  <c r="V103" i="1"/>
  <c r="T103" i="1"/>
  <c r="R103" i="1"/>
  <c r="AD162" i="1"/>
  <c r="AB162" i="1"/>
  <c r="Y162" i="1"/>
  <c r="W162" i="1"/>
  <c r="T162" i="1"/>
  <c r="S162" i="1"/>
  <c r="Z194" i="1"/>
  <c r="Z197" i="1" s="1"/>
  <c r="R194" i="1"/>
  <c r="AD329" i="1"/>
  <c r="S329" i="1"/>
  <c r="AA75" i="1"/>
  <c r="AC75" i="1"/>
  <c r="Y75" i="1"/>
  <c r="X75" i="1"/>
  <c r="W75" i="1"/>
  <c r="V75" i="1"/>
  <c r="U75" i="1"/>
  <c r="T75" i="1"/>
  <c r="R75" i="1"/>
  <c r="Q75" i="1"/>
  <c r="AB117" i="1"/>
  <c r="Z117" i="1"/>
  <c r="X117" i="1"/>
  <c r="V117" i="1"/>
  <c r="U117" i="1"/>
  <c r="T117" i="1"/>
  <c r="S117" i="1"/>
  <c r="Q117" i="1"/>
  <c r="AD117" i="1"/>
  <c r="S359" i="1"/>
  <c r="AC359" i="1"/>
  <c r="Z359" i="1"/>
  <c r="Y359" i="1"/>
  <c r="X359" i="1"/>
  <c r="V359" i="1"/>
  <c r="U359" i="1"/>
  <c r="T359" i="1"/>
  <c r="R359" i="1"/>
  <c r="Q359" i="1"/>
  <c r="AA48" i="1"/>
  <c r="Z48" i="1"/>
  <c r="Y48" i="1"/>
  <c r="W48" i="1"/>
  <c r="V48" i="1"/>
  <c r="U48" i="1"/>
  <c r="S48" i="1"/>
  <c r="S272" i="1"/>
  <c r="AD272" i="1"/>
  <c r="AC272" i="1"/>
  <c r="Z272" i="1"/>
  <c r="Y272" i="1"/>
  <c r="X272" i="1"/>
  <c r="V272" i="1"/>
  <c r="V273" i="1" s="1"/>
  <c r="U272" i="1"/>
  <c r="U273" i="1" s="1"/>
  <c r="T272" i="1"/>
  <c r="T273" i="1" s="1"/>
  <c r="M69" i="1"/>
  <c r="P69" i="1" s="1"/>
  <c r="AD163" i="1"/>
  <c r="AA163" i="1"/>
  <c r="Y163" i="1"/>
  <c r="V163" i="1"/>
  <c r="T163" i="1"/>
  <c r="R163" i="1"/>
  <c r="AC241" i="1"/>
  <c r="AD241" i="1"/>
  <c r="Z241" i="1"/>
  <c r="X241" i="1"/>
  <c r="R241" i="1"/>
  <c r="AD356" i="1"/>
  <c r="Z356" i="1"/>
  <c r="Y356" i="1"/>
  <c r="V356" i="1"/>
  <c r="U356" i="1"/>
  <c r="T356" i="1"/>
  <c r="R356" i="1"/>
  <c r="Q356" i="1"/>
  <c r="R248" i="1"/>
  <c r="AB248" i="1"/>
  <c r="AD248" i="1"/>
  <c r="Z39" i="1"/>
  <c r="AC39" i="1"/>
  <c r="Y39" i="1"/>
  <c r="X39" i="1"/>
  <c r="W39" i="1"/>
  <c r="V39" i="1"/>
  <c r="S39" i="1"/>
  <c r="R39" i="1"/>
  <c r="Q39" i="1"/>
  <c r="AD139" i="1"/>
  <c r="AB139" i="1"/>
  <c r="Z139" i="1"/>
  <c r="W139" i="1"/>
  <c r="U139" i="1"/>
  <c r="S139" i="1"/>
  <c r="R139" i="1"/>
  <c r="AA156" i="1"/>
  <c r="AC156" i="1"/>
  <c r="Z156" i="1"/>
  <c r="Y156" i="1"/>
  <c r="X156" i="1"/>
  <c r="W156" i="1"/>
  <c r="U156" i="1"/>
  <c r="S156" i="1"/>
  <c r="Q156" i="1"/>
  <c r="AD360" i="1"/>
  <c r="Y360" i="1"/>
  <c r="V360" i="1"/>
  <c r="U360" i="1"/>
  <c r="T360" i="1"/>
  <c r="R360" i="1"/>
  <c r="Q360" i="1"/>
  <c r="AA90" i="1"/>
  <c r="AA97" i="1" s="1"/>
  <c r="AC90" i="1"/>
  <c r="Y90" i="1"/>
  <c r="X90" i="1"/>
  <c r="W90" i="1"/>
  <c r="V90" i="1"/>
  <c r="U90" i="1"/>
  <c r="T90" i="1"/>
  <c r="T97" i="1" s="1"/>
  <c r="R90" i="1"/>
  <c r="Q90" i="1"/>
  <c r="W288" i="1"/>
  <c r="AB288" i="1"/>
  <c r="Z288" i="1"/>
  <c r="Y288" i="1"/>
  <c r="X288" i="1"/>
  <c r="V288" i="1"/>
  <c r="U288" i="1"/>
  <c r="T288" i="1"/>
  <c r="R288" i="1"/>
  <c r="Q288" i="1"/>
  <c r="Q289" i="1" s="1"/>
  <c r="AC288" i="1"/>
  <c r="AD288" i="1"/>
  <c r="AD218" i="1"/>
  <c r="AC218" i="1"/>
  <c r="AB218" i="1"/>
  <c r="V218" i="1"/>
  <c r="T218" i="1"/>
  <c r="S218" i="1"/>
  <c r="Q218" i="1"/>
  <c r="X340" i="1"/>
  <c r="AB340" i="1"/>
  <c r="Z340" i="1"/>
  <c r="W242" i="1"/>
  <c r="AD242" i="1"/>
  <c r="AC242" i="1"/>
  <c r="AB242" i="1"/>
  <c r="Z242" i="1"/>
  <c r="Y242" i="1"/>
  <c r="X242" i="1"/>
  <c r="V242" i="1"/>
  <c r="U242" i="1"/>
  <c r="T242" i="1"/>
  <c r="R242" i="1"/>
  <c r="Q242" i="1"/>
  <c r="W252" i="1"/>
  <c r="AB252" i="1"/>
  <c r="Z252" i="1"/>
  <c r="Z253" i="1" s="1"/>
  <c r="Y252" i="1"/>
  <c r="X252" i="1"/>
  <c r="X253" i="1" s="1"/>
  <c r="V252" i="1"/>
  <c r="U252" i="1"/>
  <c r="T252" i="1"/>
  <c r="R252" i="1"/>
  <c r="Q252" i="1"/>
  <c r="AC252" i="1"/>
  <c r="AC253" i="1" s="1"/>
  <c r="AD252" i="1"/>
  <c r="AD253" i="1" s="1"/>
  <c r="S292" i="1"/>
  <c r="AC292" i="1"/>
  <c r="Z292" i="1"/>
  <c r="Y292" i="1"/>
  <c r="X292" i="1"/>
  <c r="V292" i="1"/>
  <c r="U292" i="1"/>
  <c r="T292" i="1"/>
  <c r="AD292" i="1"/>
  <c r="AD105" i="1"/>
  <c r="AB105" i="1"/>
  <c r="X105" i="1"/>
  <c r="T105" i="1"/>
  <c r="S105" i="1"/>
  <c r="Q105" i="1"/>
  <c r="R140" i="1"/>
  <c r="AD140" i="1"/>
  <c r="AB140" i="1"/>
  <c r="Z140" i="1"/>
  <c r="X140" i="1"/>
  <c r="V140" i="1"/>
  <c r="U140" i="1"/>
  <c r="T140" i="1"/>
  <c r="S140" i="1"/>
  <c r="Q140" i="1"/>
  <c r="AB153" i="1"/>
  <c r="AD153" i="1"/>
  <c r="AA153" i="1"/>
  <c r="X153" i="1"/>
  <c r="V153" i="1"/>
  <c r="S153" i="1"/>
  <c r="Q153" i="1"/>
  <c r="AD264" i="1"/>
  <c r="AC264" i="1"/>
  <c r="AB264" i="1"/>
  <c r="V264" i="1"/>
  <c r="U264" i="1"/>
  <c r="R264" i="1"/>
  <c r="Q264" i="1"/>
  <c r="AA171" i="1"/>
  <c r="AC171" i="1"/>
  <c r="Z171" i="1"/>
  <c r="Y171" i="1"/>
  <c r="W171" i="1"/>
  <c r="U171" i="1"/>
  <c r="S171" i="1"/>
  <c r="Q171" i="1"/>
  <c r="S77" i="1"/>
  <c r="AC77" i="1"/>
  <c r="AB77" i="1"/>
  <c r="Z77" i="1"/>
  <c r="W77" i="1"/>
  <c r="U77" i="1"/>
  <c r="Q77" i="1"/>
  <c r="AD175" i="1"/>
  <c r="AC175" i="1"/>
  <c r="Y175" i="1"/>
  <c r="X175" i="1"/>
  <c r="W175" i="1"/>
  <c r="V175" i="1"/>
  <c r="T175" i="1"/>
  <c r="Q175" i="1"/>
  <c r="AC201" i="1"/>
  <c r="AD201" i="1"/>
  <c r="AB201" i="1"/>
  <c r="Z201" i="1"/>
  <c r="X201" i="1"/>
  <c r="Q201" i="1"/>
  <c r="AD204" i="1"/>
  <c r="AC204" i="1"/>
  <c r="V204" i="1"/>
  <c r="S204" i="1"/>
  <c r="Q204" i="1"/>
  <c r="AD229" i="1"/>
  <c r="AC229" i="1"/>
  <c r="Z229" i="1"/>
  <c r="Y229" i="1"/>
  <c r="X229" i="1"/>
  <c r="V229" i="1"/>
  <c r="T229" i="1"/>
  <c r="R229" i="1"/>
  <c r="Q229" i="1"/>
  <c r="AD243" i="1"/>
  <c r="AC243" i="1"/>
  <c r="Z243" i="1"/>
  <c r="Y243" i="1"/>
  <c r="X243" i="1"/>
  <c r="V243" i="1"/>
  <c r="T243" i="1"/>
  <c r="R243" i="1"/>
  <c r="Q243" i="1"/>
  <c r="AD328" i="1"/>
  <c r="T328" i="1"/>
  <c r="R328" i="1"/>
  <c r="W328" i="1"/>
  <c r="X328" i="1"/>
  <c r="S256" i="1"/>
  <c r="Z256" i="1"/>
  <c r="Y256" i="1"/>
  <c r="Y257" i="1" s="1"/>
  <c r="X256" i="1"/>
  <c r="V256" i="1"/>
  <c r="U256" i="1"/>
  <c r="T256" i="1"/>
  <c r="AD256" i="1"/>
  <c r="AC256" i="1"/>
  <c r="AB312" i="1"/>
  <c r="Z312" i="1"/>
  <c r="Q26" i="1"/>
  <c r="Y58" i="1"/>
  <c r="X65" i="1"/>
  <c r="M100" i="1"/>
  <c r="M120" i="1"/>
  <c r="T128" i="1"/>
  <c r="Z129" i="1"/>
  <c r="AA141" i="1"/>
  <c r="R150" i="1"/>
  <c r="M163" i="1"/>
  <c r="V164" i="1"/>
  <c r="V172" i="1"/>
  <c r="V202" i="1"/>
  <c r="M204" i="1"/>
  <c r="W213" i="1"/>
  <c r="Y216" i="1"/>
  <c r="M218" i="1"/>
  <c r="Z223" i="1"/>
  <c r="M229" i="1"/>
  <c r="R230" i="1"/>
  <c r="X231" i="1"/>
  <c r="V235" i="1"/>
  <c r="M237" i="1"/>
  <c r="M242" i="1"/>
  <c r="M243" i="1"/>
  <c r="R244" i="1"/>
  <c r="M268" i="1"/>
  <c r="M269" i="1" s="1"/>
  <c r="P269" i="1" s="1"/>
  <c r="U45" i="1"/>
  <c r="X56" i="1"/>
  <c r="Z58" i="1"/>
  <c r="Z65" i="1"/>
  <c r="R100" i="1"/>
  <c r="U128" i="1"/>
  <c r="AA129" i="1"/>
  <c r="T150" i="1"/>
  <c r="X164" i="1"/>
  <c r="M171" i="1"/>
  <c r="M177" i="1" s="1"/>
  <c r="P177" i="1" s="1"/>
  <c r="X202" i="1"/>
  <c r="Y213" i="1"/>
  <c r="AA216" i="1"/>
  <c r="AB223" i="1"/>
  <c r="T230" i="1"/>
  <c r="Z231" i="1"/>
  <c r="X235" i="1"/>
  <c r="T244" i="1"/>
  <c r="M339" i="1"/>
  <c r="M356" i="1"/>
  <c r="M362" i="1" s="1"/>
  <c r="P362" i="1" s="1"/>
  <c r="AD362" i="1" s="1"/>
  <c r="M360" i="1"/>
  <c r="M29" i="1"/>
  <c r="V26" i="1"/>
  <c r="V45" i="1"/>
  <c r="M48" i="1"/>
  <c r="Y56" i="1"/>
  <c r="AD58" i="1"/>
  <c r="AA65" i="1"/>
  <c r="M91" i="1"/>
  <c r="M97" i="1" s="1"/>
  <c r="P97" i="1" s="1"/>
  <c r="V128" i="1"/>
  <c r="M139" i="1"/>
  <c r="V150" i="1"/>
  <c r="M156" i="1"/>
  <c r="AA164" i="1"/>
  <c r="Y202" i="1"/>
  <c r="Z213" i="1"/>
  <c r="AB216" i="1"/>
  <c r="M228" i="1"/>
  <c r="U230" i="1"/>
  <c r="AB231" i="1"/>
  <c r="Y235" i="1"/>
  <c r="U244" i="1"/>
  <c r="M321" i="1"/>
  <c r="P321" i="1" s="1"/>
  <c r="U26" i="1"/>
  <c r="Z6" i="1"/>
  <c r="W26" i="1"/>
  <c r="P40" i="1"/>
  <c r="AC56" i="1"/>
  <c r="AC65" i="1"/>
  <c r="M103" i="1"/>
  <c r="M112" i="1"/>
  <c r="AD150" i="1"/>
  <c r="AD164" i="1"/>
  <c r="AA202" i="1"/>
  <c r="R228" i="1"/>
  <c r="Y230" i="1"/>
  <c r="AC231" i="1"/>
  <c r="Y244" i="1"/>
  <c r="M345" i="1"/>
  <c r="T45" i="1"/>
  <c r="V6" i="1"/>
  <c r="W6" i="1"/>
  <c r="Y45" i="1"/>
  <c r="X128" i="1"/>
  <c r="M5" i="1"/>
  <c r="M10" i="1" s="1"/>
  <c r="P10" i="1" s="1"/>
  <c r="M17" i="1"/>
  <c r="Z26" i="1"/>
  <c r="AD65" i="1"/>
  <c r="M74" i="1"/>
  <c r="M78" i="1" s="1"/>
  <c r="P78" i="1" s="1"/>
  <c r="U78" i="1" s="1"/>
  <c r="S94" i="1"/>
  <c r="M105" i="1"/>
  <c r="M127" i="1"/>
  <c r="Z128" i="1"/>
  <c r="T228" i="1"/>
  <c r="Z230" i="1"/>
  <c r="Z244" i="1"/>
  <c r="R253" i="1"/>
  <c r="M288" i="1"/>
  <c r="M289" i="1" s="1"/>
  <c r="P289" i="1" s="1"/>
  <c r="M329" i="1"/>
  <c r="U6" i="1"/>
  <c r="M34" i="1"/>
  <c r="M39" i="1"/>
  <c r="Q74" i="1"/>
  <c r="X94" i="1"/>
  <c r="AB128" i="1"/>
  <c r="M224" i="1"/>
  <c r="U228" i="1"/>
  <c r="AB230" i="1"/>
  <c r="AC235" i="1"/>
  <c r="AB244" i="1"/>
  <c r="M38" i="1"/>
  <c r="M64" i="1"/>
  <c r="AD68" i="1"/>
  <c r="S74" i="1"/>
  <c r="Z94" i="1"/>
  <c r="M116" i="1"/>
  <c r="AD128" i="1"/>
  <c r="R152" i="1"/>
  <c r="W228" i="1"/>
  <c r="AC230" i="1"/>
  <c r="AC244" i="1"/>
  <c r="M292" i="1"/>
  <c r="AC94" i="1"/>
  <c r="M96" i="1"/>
  <c r="M184" i="1"/>
  <c r="P184" i="1" s="1"/>
  <c r="Q224" i="1"/>
  <c r="X228" i="1"/>
  <c r="M241" i="1"/>
  <c r="M256" i="1"/>
  <c r="M257" i="1" s="1"/>
  <c r="P257" i="1" s="1"/>
  <c r="Z257" i="1" s="1"/>
  <c r="M340" i="1"/>
  <c r="Y228" i="1"/>
  <c r="Z228" i="1"/>
  <c r="M143" i="1"/>
  <c r="X188" i="1"/>
  <c r="R214" i="1"/>
  <c r="AB228" i="1"/>
  <c r="Q260" i="1"/>
  <c r="R335" i="1"/>
  <c r="X224" i="1"/>
  <c r="AC228" i="1"/>
  <c r="M238" i="1"/>
  <c r="P238" i="1" s="1"/>
  <c r="AC238" i="1" s="1"/>
  <c r="S183" i="1"/>
  <c r="AC195" i="1"/>
  <c r="R205" i="1"/>
  <c r="M216" i="1"/>
  <c r="W335" i="1"/>
  <c r="M361" i="1"/>
  <c r="Y205" i="1"/>
  <c r="T216" i="1"/>
  <c r="V223" i="1"/>
  <c r="Z224" i="1"/>
  <c r="X335" i="1"/>
  <c r="M349" i="1"/>
  <c r="M357" i="1"/>
  <c r="M202" i="1"/>
  <c r="AB205" i="1"/>
  <c r="M207" i="1"/>
  <c r="U216" i="1"/>
  <c r="X223" i="1"/>
  <c r="M244" i="1"/>
  <c r="V13" i="1"/>
  <c r="U13" i="1"/>
  <c r="T13" i="1"/>
  <c r="Q13" i="1"/>
  <c r="S13" i="1"/>
  <c r="R13" i="1"/>
  <c r="X13" i="1"/>
  <c r="Y13" i="1"/>
  <c r="AD13" i="1"/>
  <c r="AC13" i="1"/>
  <c r="AB13" i="1"/>
  <c r="AA13" i="1"/>
  <c r="Z13" i="1"/>
  <c r="W13" i="1"/>
  <c r="AB24" i="1"/>
  <c r="W24" i="1"/>
  <c r="AA24" i="1"/>
  <c r="Z24" i="1"/>
  <c r="Y24" i="1"/>
  <c r="X24" i="1"/>
  <c r="V24" i="1"/>
  <c r="AD24" i="1"/>
  <c r="U24" i="1"/>
  <c r="R24" i="1"/>
  <c r="T24" i="1"/>
  <c r="S24" i="1"/>
  <c r="Q24" i="1"/>
  <c r="AC24" i="1"/>
  <c r="R14" i="1"/>
  <c r="R18" i="1" s="1"/>
  <c r="Q14" i="1"/>
  <c r="AC14" i="1"/>
  <c r="T14" i="1"/>
  <c r="AD14" i="1"/>
  <c r="U14" i="1"/>
  <c r="U18" i="1" s="1"/>
  <c r="AB14" i="1"/>
  <c r="AA14" i="1"/>
  <c r="AA18" i="1" s="1"/>
  <c r="Z14" i="1"/>
  <c r="Y14" i="1"/>
  <c r="X14" i="1"/>
  <c r="W14" i="1"/>
  <c r="V14" i="1"/>
  <c r="S14" i="1"/>
  <c r="AC7" i="1"/>
  <c r="V7" i="1"/>
  <c r="AA7" i="1"/>
  <c r="AD7" i="1"/>
  <c r="R7" i="1"/>
  <c r="AB7" i="1"/>
  <c r="S7" i="1"/>
  <c r="Z7" i="1"/>
  <c r="Y7" i="1"/>
  <c r="X7" i="1"/>
  <c r="W7" i="1"/>
  <c r="U7" i="1"/>
  <c r="T7" i="1"/>
  <c r="Q7" i="1"/>
  <c r="W57" i="1"/>
  <c r="Z57" i="1"/>
  <c r="X57" i="1"/>
  <c r="U57" i="1"/>
  <c r="T57" i="1"/>
  <c r="S57" i="1"/>
  <c r="R57" i="1"/>
  <c r="Q57" i="1"/>
  <c r="AD57" i="1"/>
  <c r="AC57" i="1"/>
  <c r="AA57" i="1"/>
  <c r="Y57" i="1"/>
  <c r="Y60" i="1" s="1"/>
  <c r="AB57" i="1"/>
  <c r="V57" i="1"/>
  <c r="V27" i="1"/>
  <c r="AD27" i="1"/>
  <c r="AC27" i="1"/>
  <c r="R27" i="1"/>
  <c r="AB27" i="1"/>
  <c r="AA27" i="1"/>
  <c r="Z27" i="1"/>
  <c r="Y27" i="1"/>
  <c r="X27" i="1"/>
  <c r="W27" i="1"/>
  <c r="U27" i="1"/>
  <c r="T27" i="1"/>
  <c r="S27" i="1"/>
  <c r="Q27" i="1"/>
  <c r="W92" i="1"/>
  <c r="W97" i="1" s="1"/>
  <c r="T92" i="1"/>
  <c r="S92" i="1"/>
  <c r="Q92" i="1"/>
  <c r="AC92" i="1"/>
  <c r="AA92" i="1"/>
  <c r="Z92" i="1"/>
  <c r="X92" i="1"/>
  <c r="U92" i="1"/>
  <c r="R92" i="1"/>
  <c r="Y92" i="1"/>
  <c r="AB92" i="1"/>
  <c r="AD92" i="1"/>
  <c r="V92" i="1"/>
  <c r="X25" i="1"/>
  <c r="W25" i="1"/>
  <c r="U25" i="1"/>
  <c r="V25" i="1"/>
  <c r="S25" i="1"/>
  <c r="T25" i="1"/>
  <c r="R25" i="1"/>
  <c r="Q25" i="1"/>
  <c r="Z25" i="1"/>
  <c r="AD25" i="1"/>
  <c r="AC25" i="1"/>
  <c r="AB25" i="1"/>
  <c r="AA25" i="1"/>
  <c r="Y25" i="1"/>
  <c r="X5" i="1"/>
  <c r="W5" i="1"/>
  <c r="S5" i="1"/>
  <c r="V5" i="1"/>
  <c r="T5" i="1"/>
  <c r="U5" i="1"/>
  <c r="Y5" i="1"/>
  <c r="R5" i="1"/>
  <c r="Q5" i="1"/>
  <c r="AD5" i="1"/>
  <c r="AC5" i="1"/>
  <c r="Z5" i="1"/>
  <c r="AB5" i="1"/>
  <c r="AA5" i="1"/>
  <c r="AB8" i="1"/>
  <c r="AA8" i="1"/>
  <c r="Z8" i="1"/>
  <c r="W8" i="1"/>
  <c r="Y8" i="1"/>
  <c r="X8" i="1"/>
  <c r="R8" i="1"/>
  <c r="V8" i="1"/>
  <c r="U8" i="1"/>
  <c r="T8" i="1"/>
  <c r="S8" i="1"/>
  <c r="Q8" i="1"/>
  <c r="AD8" i="1"/>
  <c r="AC8" i="1"/>
  <c r="AB28" i="1"/>
  <c r="AA28" i="1"/>
  <c r="Z28" i="1"/>
  <c r="Y28" i="1"/>
  <c r="X28" i="1"/>
  <c r="W28" i="1"/>
  <c r="V28" i="1"/>
  <c r="U28" i="1"/>
  <c r="R28" i="1"/>
  <c r="T28" i="1"/>
  <c r="S28" i="1"/>
  <c r="Q28" i="1"/>
  <c r="AD28" i="1"/>
  <c r="AC28" i="1"/>
  <c r="Y46" i="1"/>
  <c r="AB46" i="1"/>
  <c r="Z46" i="1"/>
  <c r="AD46" i="1"/>
  <c r="S46" i="1"/>
  <c r="AC46" i="1"/>
  <c r="AA46" i="1"/>
  <c r="X46" i="1"/>
  <c r="W46" i="1"/>
  <c r="V46" i="1"/>
  <c r="U46" i="1"/>
  <c r="T46" i="1"/>
  <c r="R46" i="1"/>
  <c r="Q46" i="1"/>
  <c r="W76" i="1"/>
  <c r="V76" i="1"/>
  <c r="T76" i="1"/>
  <c r="R76" i="1"/>
  <c r="AC76" i="1"/>
  <c r="AC78" i="1" s="1"/>
  <c r="AB76" i="1"/>
  <c r="Z76" i="1"/>
  <c r="X76" i="1"/>
  <c r="AD76" i="1"/>
  <c r="AA76" i="1"/>
  <c r="Y76" i="1"/>
  <c r="U76" i="1"/>
  <c r="S76" i="1"/>
  <c r="Q76" i="1"/>
  <c r="AC82" i="1"/>
  <c r="AA82" i="1"/>
  <c r="U47" i="1"/>
  <c r="X47" i="1"/>
  <c r="V47" i="1"/>
  <c r="AD47" i="1"/>
  <c r="AC47" i="1"/>
  <c r="AB47" i="1"/>
  <c r="AA47" i="1"/>
  <c r="Z47" i="1"/>
  <c r="Y47" i="1"/>
  <c r="W47" i="1"/>
  <c r="R47" i="1"/>
  <c r="T47" i="1"/>
  <c r="S47" i="1"/>
  <c r="Q47" i="1"/>
  <c r="U96" i="1"/>
  <c r="S96" i="1"/>
  <c r="Y96" i="1"/>
  <c r="X96" i="1"/>
  <c r="W96" i="1"/>
  <c r="V96" i="1"/>
  <c r="R96" i="1"/>
  <c r="AD96" i="1"/>
  <c r="AB96" i="1"/>
  <c r="Z96" i="1"/>
  <c r="T96" i="1"/>
  <c r="Q96" i="1"/>
  <c r="AC96" i="1"/>
  <c r="AA96" i="1"/>
  <c r="X9" i="1"/>
  <c r="U9" i="1"/>
  <c r="W9" i="1"/>
  <c r="S9" i="1"/>
  <c r="AD9" i="1"/>
  <c r="V9" i="1"/>
  <c r="Z9" i="1"/>
  <c r="T9" i="1"/>
  <c r="AA9" i="1"/>
  <c r="R9" i="1"/>
  <c r="Q9" i="1"/>
  <c r="AC9" i="1"/>
  <c r="AB9" i="1"/>
  <c r="Y9" i="1"/>
  <c r="Z16" i="1"/>
  <c r="U16" i="1"/>
  <c r="AC16" i="1"/>
  <c r="Y16" i="1"/>
  <c r="W16" i="1"/>
  <c r="W18" i="1" s="1"/>
  <c r="X16" i="1"/>
  <c r="AB16" i="1"/>
  <c r="V16" i="1"/>
  <c r="T16" i="1"/>
  <c r="S16" i="1"/>
  <c r="R16" i="1"/>
  <c r="Q16" i="1"/>
  <c r="AD16" i="1"/>
  <c r="AA16" i="1"/>
  <c r="X29" i="1"/>
  <c r="W29" i="1"/>
  <c r="V29" i="1"/>
  <c r="U29" i="1"/>
  <c r="AD29" i="1"/>
  <c r="Z29" i="1"/>
  <c r="T29" i="1"/>
  <c r="S29" i="1"/>
  <c r="R29" i="1"/>
  <c r="Q29" i="1"/>
  <c r="AC29" i="1"/>
  <c r="AA29" i="1"/>
  <c r="AB29" i="1"/>
  <c r="Y29" i="1"/>
  <c r="Y67" i="1"/>
  <c r="X67" i="1"/>
  <c r="T67" i="1"/>
  <c r="Q67" i="1"/>
  <c r="AD67" i="1"/>
  <c r="AB67" i="1"/>
  <c r="Z67" i="1"/>
  <c r="S67" i="1"/>
  <c r="R67" i="1"/>
  <c r="V67" i="1"/>
  <c r="AC67" i="1"/>
  <c r="AA67" i="1"/>
  <c r="W67" i="1"/>
  <c r="U67" i="1"/>
  <c r="R22" i="1"/>
  <c r="Q22" i="1"/>
  <c r="AD22" i="1"/>
  <c r="AC22" i="1"/>
  <c r="AB22" i="1"/>
  <c r="AA22" i="1"/>
  <c r="Z22" i="1"/>
  <c r="Y22" i="1"/>
  <c r="X22" i="1"/>
  <c r="W22" i="1"/>
  <c r="U22" i="1"/>
  <c r="T22" i="1"/>
  <c r="V22" i="1"/>
  <c r="S22" i="1"/>
  <c r="S37" i="1"/>
  <c r="V37" i="1"/>
  <c r="T37" i="1"/>
  <c r="R37" i="1"/>
  <c r="Q37" i="1"/>
  <c r="W37" i="1"/>
  <c r="AA37" i="1"/>
  <c r="AD37" i="1"/>
  <c r="AC37" i="1"/>
  <c r="AB37" i="1"/>
  <c r="Z37" i="1"/>
  <c r="Y37" i="1"/>
  <c r="X37" i="1"/>
  <c r="U37" i="1"/>
  <c r="W40" i="1"/>
  <c r="Z40" i="1"/>
  <c r="X40" i="1"/>
  <c r="AC49" i="1"/>
  <c r="AD49" i="1"/>
  <c r="AB49" i="1"/>
  <c r="AA55" i="1"/>
  <c r="AC87" i="1"/>
  <c r="V104" i="1"/>
  <c r="Q104" i="1"/>
  <c r="AC104" i="1"/>
  <c r="X104" i="1"/>
  <c r="W104" i="1"/>
  <c r="U104" i="1"/>
  <c r="T104" i="1"/>
  <c r="R104" i="1"/>
  <c r="AD104" i="1"/>
  <c r="AA104" i="1"/>
  <c r="Y104" i="1"/>
  <c r="Z115" i="1"/>
  <c r="U115" i="1"/>
  <c r="S115" i="1"/>
  <c r="Q115" i="1"/>
  <c r="AD115" i="1"/>
  <c r="AA115" i="1"/>
  <c r="Y115" i="1"/>
  <c r="X115" i="1"/>
  <c r="W115" i="1"/>
  <c r="T115" i="1"/>
  <c r="R40" i="1"/>
  <c r="Q41" i="1"/>
  <c r="R4" i="1"/>
  <c r="X6" i="1"/>
  <c r="R15" i="1"/>
  <c r="Z17" i="1"/>
  <c r="T23" i="1"/>
  <c r="X26" i="1"/>
  <c r="X34" i="1"/>
  <c r="X35" i="1"/>
  <c r="Y36" i="1"/>
  <c r="X38" i="1"/>
  <c r="T39" i="1"/>
  <c r="S40" i="1"/>
  <c r="R41" i="1"/>
  <c r="W45" i="1"/>
  <c r="AD55" i="1"/>
  <c r="AB58" i="1"/>
  <c r="AB59" i="1"/>
  <c r="V66" i="1"/>
  <c r="S81" i="1"/>
  <c r="S82" i="1" s="1"/>
  <c r="Q86" i="1"/>
  <c r="U94" i="1"/>
  <c r="AB104" i="1"/>
  <c r="U132" i="1"/>
  <c r="T132" i="1"/>
  <c r="R132" i="1"/>
  <c r="AC132" i="1"/>
  <c r="AA132" i="1"/>
  <c r="Y132" i="1"/>
  <c r="W132" i="1"/>
  <c r="AB132" i="1"/>
  <c r="Z132" i="1"/>
  <c r="X132" i="1"/>
  <c r="V132" i="1"/>
  <c r="Q132" i="1"/>
  <c r="AD132" i="1"/>
  <c r="AC138" i="1"/>
  <c r="AB138" i="1"/>
  <c r="Z138" i="1"/>
  <c r="X138" i="1"/>
  <c r="U138" i="1"/>
  <c r="S138" i="1"/>
  <c r="Q138" i="1"/>
  <c r="AA138" i="1"/>
  <c r="Y138" i="1"/>
  <c r="W138" i="1"/>
  <c r="V138" i="1"/>
  <c r="R138" i="1"/>
  <c r="AD138" i="1"/>
  <c r="U143" i="1"/>
  <c r="X143" i="1"/>
  <c r="W143" i="1"/>
  <c r="T143" i="1"/>
  <c r="R143" i="1"/>
  <c r="AD143" i="1"/>
  <c r="AB143" i="1"/>
  <c r="Z143" i="1"/>
  <c r="AA143" i="1"/>
  <c r="Y143" i="1"/>
  <c r="V143" i="1"/>
  <c r="S143" i="1"/>
  <c r="AC143" i="1"/>
  <c r="Q4" i="1"/>
  <c r="AC55" i="1"/>
  <c r="S4" i="1"/>
  <c r="Y6" i="1"/>
  <c r="S15" i="1"/>
  <c r="S18" i="1" s="1"/>
  <c r="M16" i="1"/>
  <c r="M18" i="1" s="1"/>
  <c r="P18" i="1" s="1"/>
  <c r="AA17" i="1"/>
  <c r="U23" i="1"/>
  <c r="Y26" i="1"/>
  <c r="Y34" i="1"/>
  <c r="Y35" i="1"/>
  <c r="AA36" i="1"/>
  <c r="U39" i="1"/>
  <c r="T40" i="1"/>
  <c r="U41" i="1"/>
  <c r="X45" i="1"/>
  <c r="Q48" i="1"/>
  <c r="T48" i="1"/>
  <c r="R48" i="1"/>
  <c r="M49" i="1"/>
  <c r="U54" i="1"/>
  <c r="X54" i="1"/>
  <c r="V54" i="1"/>
  <c r="W66" i="1"/>
  <c r="U81" i="1"/>
  <c r="U82" i="1" s="1"/>
  <c r="S86" i="1"/>
  <c r="AA91" i="1"/>
  <c r="W91" i="1"/>
  <c r="V91" i="1"/>
  <c r="V97" i="1" s="1"/>
  <c r="T91" i="1"/>
  <c r="R91" i="1"/>
  <c r="R97" i="1" s="1"/>
  <c r="AD91" i="1"/>
  <c r="AC91" i="1"/>
  <c r="AC97" i="1" s="1"/>
  <c r="Z91" i="1"/>
  <c r="X91" i="1"/>
  <c r="U93" i="1"/>
  <c r="S93" i="1"/>
  <c r="Q93" i="1"/>
  <c r="Q97" i="1" s="1"/>
  <c r="AD93" i="1"/>
  <c r="AA93" i="1"/>
  <c r="Y93" i="1"/>
  <c r="X93" i="1"/>
  <c r="V93" i="1"/>
  <c r="R93" i="1"/>
  <c r="R115" i="1"/>
  <c r="P118" i="1"/>
  <c r="M118" i="1"/>
  <c r="U4" i="1"/>
  <c r="AA6" i="1"/>
  <c r="U15" i="1"/>
  <c r="AC17" i="1"/>
  <c r="AA26" i="1"/>
  <c r="AA34" i="1"/>
  <c r="AC36" i="1"/>
  <c r="V40" i="1"/>
  <c r="X41" i="1"/>
  <c r="Z45" i="1"/>
  <c r="R49" i="1"/>
  <c r="P50" i="1"/>
  <c r="AD59" i="1"/>
  <c r="W59" i="1"/>
  <c r="R59" i="1"/>
  <c r="Q63" i="1"/>
  <c r="Q64" i="1"/>
  <c r="Z66" i="1"/>
  <c r="AD74" i="1"/>
  <c r="Z74" i="1"/>
  <c r="W74" i="1"/>
  <c r="T74" i="1"/>
  <c r="R74" i="1"/>
  <c r="Z81" i="1"/>
  <c r="Z82" i="1" s="1"/>
  <c r="X86" i="1"/>
  <c r="S91" i="1"/>
  <c r="R101" i="1"/>
  <c r="AD114" i="1"/>
  <c r="Y114" i="1"/>
  <c r="W114" i="1"/>
  <c r="U114" i="1"/>
  <c r="S114" i="1"/>
  <c r="AB114" i="1"/>
  <c r="X114" i="1"/>
  <c r="T114" i="1"/>
  <c r="R114" i="1"/>
  <c r="AB115" i="1"/>
  <c r="AD125" i="1"/>
  <c r="Y125" i="1"/>
  <c r="W125" i="1"/>
  <c r="U125" i="1"/>
  <c r="S125" i="1"/>
  <c r="Z125" i="1"/>
  <c r="X125" i="1"/>
  <c r="V125" i="1"/>
  <c r="T125" i="1"/>
  <c r="Q125" i="1"/>
  <c r="AC125" i="1"/>
  <c r="AA125" i="1"/>
  <c r="U68" i="1"/>
  <c r="T68" i="1"/>
  <c r="AC68" i="1"/>
  <c r="Z68" i="1"/>
  <c r="X68" i="1"/>
  <c r="V68" i="1"/>
  <c r="V86" i="1"/>
  <c r="AB6" i="1"/>
  <c r="V15" i="1"/>
  <c r="AB26" i="1"/>
  <c r="Y40" i="1"/>
  <c r="Y41" i="1"/>
  <c r="AA45" i="1"/>
  <c r="S49" i="1"/>
  <c r="Q55" i="1"/>
  <c r="R63" i="1"/>
  <c r="R64" i="1"/>
  <c r="AA81" i="1"/>
  <c r="Y86" i="1"/>
  <c r="U91" i="1"/>
  <c r="U97" i="1" s="1"/>
  <c r="Q100" i="1"/>
  <c r="AC100" i="1"/>
  <c r="Y100" i="1"/>
  <c r="X100" i="1"/>
  <c r="W100" i="1"/>
  <c r="V100" i="1"/>
  <c r="T100" i="1"/>
  <c r="AB100" i="1"/>
  <c r="Z100" i="1"/>
  <c r="X101" i="1"/>
  <c r="AC115" i="1"/>
  <c r="R125" i="1"/>
  <c r="AC130" i="1"/>
  <c r="AB130" i="1"/>
  <c r="Z130" i="1"/>
  <c r="X130" i="1"/>
  <c r="U130" i="1"/>
  <c r="S130" i="1"/>
  <c r="Q130" i="1"/>
  <c r="AA130" i="1"/>
  <c r="Y130" i="1"/>
  <c r="W130" i="1"/>
  <c r="V130" i="1"/>
  <c r="R130" i="1"/>
  <c r="AC142" i="1"/>
  <c r="AB142" i="1"/>
  <c r="Z142" i="1"/>
  <c r="X142" i="1"/>
  <c r="U142" i="1"/>
  <c r="S142" i="1"/>
  <c r="Q142" i="1"/>
  <c r="V142" i="1"/>
  <c r="T142" i="1"/>
  <c r="R142" i="1"/>
  <c r="AA142" i="1"/>
  <c r="W142" i="1"/>
  <c r="Q15" i="1"/>
  <c r="Q18" i="1" s="1"/>
  <c r="W41" i="1"/>
  <c r="AC6" i="1"/>
  <c r="W15" i="1"/>
  <c r="AC26" i="1"/>
  <c r="AA40" i="1"/>
  <c r="AB45" i="1"/>
  <c r="T49" i="1"/>
  <c r="S55" i="1"/>
  <c r="T63" i="1"/>
  <c r="S64" i="1"/>
  <c r="AA86" i="1"/>
  <c r="Y91" i="1"/>
  <c r="M93" i="1"/>
  <c r="R120" i="1"/>
  <c r="AC120" i="1"/>
  <c r="AA120" i="1"/>
  <c r="Y120" i="1"/>
  <c r="W120" i="1"/>
  <c r="AB120" i="1"/>
  <c r="Z120" i="1"/>
  <c r="X120" i="1"/>
  <c r="V120" i="1"/>
  <c r="T120" i="1"/>
  <c r="Q120" i="1"/>
  <c r="AB125" i="1"/>
  <c r="T130" i="1"/>
  <c r="S41" i="1"/>
  <c r="V41" i="1"/>
  <c r="T41" i="1"/>
  <c r="V4" i="1"/>
  <c r="W4" i="1"/>
  <c r="X4" i="1"/>
  <c r="AD6" i="1"/>
  <c r="AD10" i="1" s="1"/>
  <c r="X15" i="1"/>
  <c r="X18" i="1" s="1"/>
  <c r="AD26" i="1"/>
  <c r="AD38" i="1"/>
  <c r="AB40" i="1"/>
  <c r="AA41" i="1"/>
  <c r="AC45" i="1"/>
  <c r="X48" i="1"/>
  <c r="U49" i="1"/>
  <c r="W54" i="1"/>
  <c r="T55" i="1"/>
  <c r="AA56" i="1"/>
  <c r="AD56" i="1"/>
  <c r="AB56" i="1"/>
  <c r="M59" i="1"/>
  <c r="M60" i="1" s="1"/>
  <c r="P60" i="1" s="1"/>
  <c r="Z60" i="1" s="1"/>
  <c r="U63" i="1"/>
  <c r="W64" i="1"/>
  <c r="M68" i="1"/>
  <c r="AB91" i="1"/>
  <c r="T93" i="1"/>
  <c r="AD102" i="1"/>
  <c r="Y102" i="1"/>
  <c r="W102" i="1"/>
  <c r="U102" i="1"/>
  <c r="V102" i="1"/>
  <c r="T102" i="1"/>
  <c r="S102" i="1"/>
  <c r="R102" i="1"/>
  <c r="AC102" i="1"/>
  <c r="AA102" i="1"/>
  <c r="X102" i="1"/>
  <c r="Z126" i="1"/>
  <c r="U126" i="1"/>
  <c r="S126" i="1"/>
  <c r="Q126" i="1"/>
  <c r="AB126" i="1"/>
  <c r="AA126" i="1"/>
  <c r="Y126" i="1"/>
  <c r="X126" i="1"/>
  <c r="V126" i="1"/>
  <c r="AC126" i="1"/>
  <c r="P137" i="1"/>
  <c r="M137" i="1"/>
  <c r="AC40" i="1"/>
  <c r="AB41" i="1"/>
  <c r="AD45" i="1"/>
  <c r="V49" i="1"/>
  <c r="U55" i="1"/>
  <c r="V63" i="1"/>
  <c r="Y64" i="1"/>
  <c r="Q68" i="1"/>
  <c r="Q87" i="1"/>
  <c r="Q81" i="1"/>
  <c r="Q82" i="1" s="1"/>
  <c r="AD81" i="1"/>
  <c r="AD82" i="1" s="1"/>
  <c r="AB81" i="1"/>
  <c r="AB82" i="1" s="1"/>
  <c r="Y81" i="1"/>
  <c r="Y82" i="1" s="1"/>
  <c r="W81" i="1"/>
  <c r="W82" i="1" s="1"/>
  <c r="V81" i="1"/>
  <c r="V82" i="1" s="1"/>
  <c r="T81" i="1"/>
  <c r="T82" i="1" s="1"/>
  <c r="R81" i="1"/>
  <c r="R82" i="1" s="1"/>
  <c r="Y4" i="1"/>
  <c r="Z15" i="1"/>
  <c r="AC34" i="1"/>
  <c r="AD34" i="1"/>
  <c r="AA35" i="1"/>
  <c r="AD35" i="1"/>
  <c r="AB35" i="1"/>
  <c r="AD40" i="1"/>
  <c r="AC41" i="1"/>
  <c r="W49" i="1"/>
  <c r="V55" i="1"/>
  <c r="S58" i="1"/>
  <c r="S60" i="1" s="1"/>
  <c r="AA58" i="1"/>
  <c r="V58" i="1"/>
  <c r="T58" i="1"/>
  <c r="W63" i="1"/>
  <c r="AA64" i="1"/>
  <c r="AC66" i="1"/>
  <c r="AC69" i="1" s="1"/>
  <c r="AB66" i="1"/>
  <c r="X66" i="1"/>
  <c r="U66" i="1"/>
  <c r="R66" i="1"/>
  <c r="AD66" i="1"/>
  <c r="R68" i="1"/>
  <c r="S87" i="1"/>
  <c r="Y161" i="1"/>
  <c r="Y167" i="1" s="1"/>
  <c r="U161" i="1"/>
  <c r="U167" i="1" s="1"/>
  <c r="AC161" i="1"/>
  <c r="AC167" i="1" s="1"/>
  <c r="AB161" i="1"/>
  <c r="AB167" i="1" s="1"/>
  <c r="Z161" i="1"/>
  <c r="Z167" i="1" s="1"/>
  <c r="W161" i="1"/>
  <c r="W167" i="1" s="1"/>
  <c r="S161" i="1"/>
  <c r="S167" i="1" s="1"/>
  <c r="Q161" i="1"/>
  <c r="Q167" i="1" s="1"/>
  <c r="V161" i="1"/>
  <c r="V167" i="1" s="1"/>
  <c r="T161" i="1"/>
  <c r="T167" i="1" s="1"/>
  <c r="R161" i="1"/>
  <c r="R167" i="1" s="1"/>
  <c r="AD161" i="1"/>
  <c r="AD167" i="1" s="1"/>
  <c r="X161" i="1"/>
  <c r="X167" i="1" s="1"/>
  <c r="T15" i="1"/>
  <c r="AC101" i="1"/>
  <c r="AA101" i="1"/>
  <c r="Y101" i="1"/>
  <c r="V101" i="1"/>
  <c r="U101" i="1"/>
  <c r="T101" i="1"/>
  <c r="S101" i="1"/>
  <c r="Q101" i="1"/>
  <c r="AD101" i="1"/>
  <c r="Z101" i="1"/>
  <c r="W101" i="1"/>
  <c r="AA4" i="1"/>
  <c r="Q6" i="1"/>
  <c r="W36" i="1"/>
  <c r="Z36" i="1"/>
  <c r="X36" i="1"/>
  <c r="AD41" i="1"/>
  <c r="X49" i="1"/>
  <c r="W55" i="1"/>
  <c r="X63" i="1"/>
  <c r="AB64" i="1"/>
  <c r="S68" i="1"/>
  <c r="V87" i="1"/>
  <c r="R112" i="1"/>
  <c r="AC112" i="1"/>
  <c r="AA112" i="1"/>
  <c r="Y112" i="1"/>
  <c r="W112" i="1"/>
  <c r="Z112" i="1"/>
  <c r="X112" i="1"/>
  <c r="V112" i="1"/>
  <c r="U112" i="1"/>
  <c r="S112" i="1"/>
  <c r="AB112" i="1"/>
  <c r="W189" i="1"/>
  <c r="S189" i="1"/>
  <c r="U189" i="1"/>
  <c r="T189" i="1"/>
  <c r="R189" i="1"/>
  <c r="Q189" i="1"/>
  <c r="AD189" i="1"/>
  <c r="AB189" i="1"/>
  <c r="Z189" i="1"/>
  <c r="X189" i="1"/>
  <c r="AA189" i="1"/>
  <c r="Y189" i="1"/>
  <c r="V189" i="1"/>
  <c r="AC189" i="1"/>
  <c r="AD86" i="1"/>
  <c r="AD87" i="1" s="1"/>
  <c r="AB86" i="1"/>
  <c r="AB87" i="1" s="1"/>
  <c r="Z86" i="1"/>
  <c r="Z87" i="1" s="1"/>
  <c r="W86" i="1"/>
  <c r="W87" i="1" s="1"/>
  <c r="U86" i="1"/>
  <c r="U87" i="1" s="1"/>
  <c r="T86" i="1"/>
  <c r="T87" i="1" s="1"/>
  <c r="R86" i="1"/>
  <c r="R87" i="1" s="1"/>
  <c r="AB4" i="1"/>
  <c r="R6" i="1"/>
  <c r="AB15" i="1"/>
  <c r="T17" i="1"/>
  <c r="R26" i="1"/>
  <c r="R34" i="1"/>
  <c r="R35" i="1"/>
  <c r="Q36" i="1"/>
  <c r="Q38" i="1"/>
  <c r="M45" i="1"/>
  <c r="M51" i="1" s="1"/>
  <c r="P51" i="1" s="1"/>
  <c r="AB48" i="1"/>
  <c r="Y49" i="1"/>
  <c r="AB54" i="1"/>
  <c r="X55" i="1"/>
  <c r="T56" i="1"/>
  <c r="T60" i="1" s="1"/>
  <c r="R58" i="1"/>
  <c r="R60" i="1" s="1"/>
  <c r="U59" i="1"/>
  <c r="Y63" i="1"/>
  <c r="W68" i="1"/>
  <c r="V74" i="1"/>
  <c r="X87" i="1"/>
  <c r="M92" i="1"/>
  <c r="AC93" i="1"/>
  <c r="U100" i="1"/>
  <c r="Q112" i="1"/>
  <c r="Z114" i="1"/>
  <c r="R126" i="1"/>
  <c r="AA161" i="1"/>
  <c r="AA167" i="1" s="1"/>
  <c r="T4" i="1"/>
  <c r="U64" i="1"/>
  <c r="T64" i="1"/>
  <c r="AC64" i="1"/>
  <c r="Z64" i="1"/>
  <c r="X64" i="1"/>
  <c r="V64" i="1"/>
  <c r="X81" i="1"/>
  <c r="X82" i="1" s="1"/>
  <c r="AA15" i="1"/>
  <c r="AC4" i="1"/>
  <c r="S6" i="1"/>
  <c r="M7" i="1"/>
  <c r="AC15" i="1"/>
  <c r="AC18" i="1" s="1"/>
  <c r="U17" i="1"/>
  <c r="S26" i="1"/>
  <c r="M27" i="1"/>
  <c r="M30" i="1" s="1"/>
  <c r="P30" i="1" s="1"/>
  <c r="S34" i="1"/>
  <c r="S35" i="1"/>
  <c r="R36" i="1"/>
  <c r="Q45" i="1"/>
  <c r="AC48" i="1"/>
  <c r="Z49" i="1"/>
  <c r="AC54" i="1"/>
  <c r="Y55" i="1"/>
  <c r="U56" i="1"/>
  <c r="U58" i="1"/>
  <c r="V59" i="1"/>
  <c r="Q65" i="1"/>
  <c r="AB65" i="1"/>
  <c r="Y65" i="1"/>
  <c r="V65" i="1"/>
  <c r="T65" i="1"/>
  <c r="R65" i="1"/>
  <c r="Y68" i="1"/>
  <c r="S73" i="1"/>
  <c r="R73" i="1"/>
  <c r="AD73" i="1"/>
  <c r="AA73" i="1"/>
  <c r="X73" i="1"/>
  <c r="V73" i="1"/>
  <c r="T73" i="1"/>
  <c r="X74" i="1"/>
  <c r="Y87" i="1"/>
  <c r="Q94" i="1"/>
  <c r="AD94" i="1"/>
  <c r="AB94" i="1"/>
  <c r="Y94" i="1"/>
  <c r="Y97" i="1" s="1"/>
  <c r="W94" i="1"/>
  <c r="V94" i="1"/>
  <c r="T94" i="1"/>
  <c r="R94" i="1"/>
  <c r="AA100" i="1"/>
  <c r="Q102" i="1"/>
  <c r="T112" i="1"/>
  <c r="AA114" i="1"/>
  <c r="M119" i="1"/>
  <c r="T126" i="1"/>
  <c r="W131" i="1"/>
  <c r="V131" i="1"/>
  <c r="T131" i="1"/>
  <c r="R131" i="1"/>
  <c r="AC131" i="1"/>
  <c r="AA131" i="1"/>
  <c r="Y131" i="1"/>
  <c r="AD131" i="1"/>
  <c r="AB131" i="1"/>
  <c r="Z131" i="1"/>
  <c r="U131" i="1"/>
  <c r="Q131" i="1"/>
  <c r="AB209" i="1"/>
  <c r="AA63" i="1"/>
  <c r="Z63" i="1"/>
  <c r="S63" i="1"/>
  <c r="AD63" i="1"/>
  <c r="AB63" i="1"/>
  <c r="Y15" i="1"/>
  <c r="Y18" i="1" s="1"/>
  <c r="Z4" i="1"/>
  <c r="T34" i="1"/>
  <c r="T35" i="1"/>
  <c r="S36" i="1"/>
  <c r="AA39" i="1"/>
  <c r="AD39" i="1"/>
  <c r="AB39" i="1"/>
  <c r="S45" i="1"/>
  <c r="AD48" i="1"/>
  <c r="AA49" i="1"/>
  <c r="AD54" i="1"/>
  <c r="Z55" i="1"/>
  <c r="V56" i="1"/>
  <c r="W58" i="1"/>
  <c r="X59" i="1"/>
  <c r="M66" i="1"/>
  <c r="AA68" i="1"/>
  <c r="Q73" i="1"/>
  <c r="Y74" i="1"/>
  <c r="AA87" i="1"/>
  <c r="AD100" i="1"/>
  <c r="Z102" i="1"/>
  <c r="V107" i="1"/>
  <c r="Q107" i="1"/>
  <c r="AC107" i="1"/>
  <c r="AA107" i="1"/>
  <c r="S107" i="1"/>
  <c r="R107" i="1"/>
  <c r="AD107" i="1"/>
  <c r="Z107" i="1"/>
  <c r="Y107" i="1"/>
  <c r="W107" i="1"/>
  <c r="T107" i="1"/>
  <c r="AD112" i="1"/>
  <c r="AC114" i="1"/>
  <c r="X119" i="1"/>
  <c r="S119" i="1"/>
  <c r="Q119" i="1"/>
  <c r="AC119" i="1"/>
  <c r="R119" i="1"/>
  <c r="AB119" i="1"/>
  <c r="AA119" i="1"/>
  <c r="Z119" i="1"/>
  <c r="Y119" i="1"/>
  <c r="V119" i="1"/>
  <c r="T119" i="1"/>
  <c r="W126" i="1"/>
  <c r="AB75" i="1"/>
  <c r="AB78" i="1" s="1"/>
  <c r="T77" i="1"/>
  <c r="AB90" i="1"/>
  <c r="Y103" i="1"/>
  <c r="W105" i="1"/>
  <c r="V106" i="1"/>
  <c r="M130" i="1"/>
  <c r="M141" i="1"/>
  <c r="AD75" i="1"/>
  <c r="V77" i="1"/>
  <c r="AD90" i="1"/>
  <c r="AB103" i="1"/>
  <c r="Z105" i="1"/>
  <c r="Y106" i="1"/>
  <c r="T141" i="1"/>
  <c r="Q163" i="1"/>
  <c r="AC163" i="1"/>
  <c r="X163" i="1"/>
  <c r="W163" i="1"/>
  <c r="U163" i="1"/>
  <c r="S163" i="1"/>
  <c r="AB163" i="1"/>
  <c r="Z163" i="1"/>
  <c r="Y212" i="1"/>
  <c r="U212" i="1"/>
  <c r="T212" i="1"/>
  <c r="S212" i="1"/>
  <c r="R212" i="1"/>
  <c r="Q212" i="1"/>
  <c r="Z212" i="1"/>
  <c r="X212" i="1"/>
  <c r="W212" i="1"/>
  <c r="V212" i="1"/>
  <c r="AD212" i="1"/>
  <c r="AC212" i="1"/>
  <c r="AA212" i="1"/>
  <c r="X77" i="1"/>
  <c r="AA95" i="1"/>
  <c r="Y95" i="1"/>
  <c r="AA106" i="1"/>
  <c r="AD129" i="1"/>
  <c r="AB129" i="1"/>
  <c r="Y129" i="1"/>
  <c r="W129" i="1"/>
  <c r="U129" i="1"/>
  <c r="S129" i="1"/>
  <c r="X141" i="1"/>
  <c r="M144" i="1"/>
  <c r="Q152" i="1"/>
  <c r="AC152" i="1"/>
  <c r="X152" i="1"/>
  <c r="W152" i="1"/>
  <c r="U152" i="1"/>
  <c r="S152" i="1"/>
  <c r="AB152" i="1"/>
  <c r="Z152" i="1"/>
  <c r="AA172" i="1"/>
  <c r="W172" i="1"/>
  <c r="AD172" i="1"/>
  <c r="AC172" i="1"/>
  <c r="AB172" i="1"/>
  <c r="Y172" i="1"/>
  <c r="X172" i="1"/>
  <c r="U172" i="1"/>
  <c r="S172" i="1"/>
  <c r="Q172" i="1"/>
  <c r="W174" i="1"/>
  <c r="S174" i="1"/>
  <c r="AD174" i="1"/>
  <c r="AC174" i="1"/>
  <c r="AB174" i="1"/>
  <c r="Z174" i="1"/>
  <c r="Y174" i="1"/>
  <c r="V174" i="1"/>
  <c r="T174" i="1"/>
  <c r="Q174" i="1"/>
  <c r="AA215" i="1"/>
  <c r="W215" i="1"/>
  <c r="V215" i="1"/>
  <c r="U215" i="1"/>
  <c r="T215" i="1"/>
  <c r="S215" i="1"/>
  <c r="Q215" i="1"/>
  <c r="AD215" i="1"/>
  <c r="AC215" i="1"/>
  <c r="Z215" i="1"/>
  <c r="Y215" i="1"/>
  <c r="R215" i="1"/>
  <c r="Y77" i="1"/>
  <c r="Q129" i="1"/>
  <c r="Y139" i="1"/>
  <c r="X139" i="1"/>
  <c r="V139" i="1"/>
  <c r="T139" i="1"/>
  <c r="Q139" i="1"/>
  <c r="AC139" i="1"/>
  <c r="AA139" i="1"/>
  <c r="Z141" i="1"/>
  <c r="S166" i="1"/>
  <c r="AD166" i="1"/>
  <c r="AB166" i="1"/>
  <c r="AA166" i="1"/>
  <c r="Y166" i="1"/>
  <c r="W166" i="1"/>
  <c r="U166" i="1"/>
  <c r="R166" i="1"/>
  <c r="R172" i="1"/>
  <c r="R174" i="1"/>
  <c r="W209" i="1"/>
  <c r="V209" i="1"/>
  <c r="AA209" i="1"/>
  <c r="M126" i="1"/>
  <c r="M133" i="1" s="1"/>
  <c r="P133" i="1" s="1"/>
  <c r="V127" i="1"/>
  <c r="T127" i="1"/>
  <c r="Q127" i="1"/>
  <c r="AC127" i="1"/>
  <c r="AA127" i="1"/>
  <c r="U182" i="1"/>
  <c r="U184" i="1" s="1"/>
  <c r="Q182" i="1"/>
  <c r="AD182" i="1"/>
  <c r="AC182" i="1"/>
  <c r="AC184" i="1" s="1"/>
  <c r="AB182" i="1"/>
  <c r="Z182" i="1"/>
  <c r="Y182" i="1"/>
  <c r="Y184" i="1" s="1"/>
  <c r="W182" i="1"/>
  <c r="T182" i="1"/>
  <c r="R182" i="1"/>
  <c r="S197" i="1"/>
  <c r="R197" i="1"/>
  <c r="AA200" i="1"/>
  <c r="Z200" i="1"/>
  <c r="Z209" i="1" s="1"/>
  <c r="Y200" i="1"/>
  <c r="Y209" i="1" s="1"/>
  <c r="X200" i="1"/>
  <c r="X209" i="1" s="1"/>
  <c r="W200" i="1"/>
  <c r="T200" i="1"/>
  <c r="T209" i="1" s="1"/>
  <c r="S200" i="1"/>
  <c r="S209" i="1" s="1"/>
  <c r="R200" i="1"/>
  <c r="R209" i="1" s="1"/>
  <c r="Q200" i="1"/>
  <c r="Q209" i="1" s="1"/>
  <c r="AD200" i="1"/>
  <c r="AD209" i="1" s="1"/>
  <c r="AC200" i="1"/>
  <c r="AC209" i="1" s="1"/>
  <c r="V200" i="1"/>
  <c r="M212" i="1"/>
  <c r="M219" i="1" s="1"/>
  <c r="P219" i="1" s="1"/>
  <c r="S75" i="1"/>
  <c r="AA77" i="1"/>
  <c r="S90" i="1"/>
  <c r="S95" i="1"/>
  <c r="R127" i="1"/>
  <c r="T129" i="1"/>
  <c r="R144" i="1"/>
  <c r="Q144" i="1"/>
  <c r="AC144" i="1"/>
  <c r="Z144" i="1"/>
  <c r="X144" i="1"/>
  <c r="V144" i="1"/>
  <c r="T144" i="1"/>
  <c r="U151" i="1"/>
  <c r="AA151" i="1"/>
  <c r="Z151" i="1"/>
  <c r="X151" i="1"/>
  <c r="V151" i="1"/>
  <c r="R151" i="1"/>
  <c r="AC151" i="1"/>
  <c r="S155" i="1"/>
  <c r="AD155" i="1"/>
  <c r="AB155" i="1"/>
  <c r="Y155" i="1"/>
  <c r="W155" i="1"/>
  <c r="U155" i="1"/>
  <c r="R155" i="1"/>
  <c r="U162" i="1"/>
  <c r="Q162" i="1"/>
  <c r="AA162" i="1"/>
  <c r="Z162" i="1"/>
  <c r="X162" i="1"/>
  <c r="V162" i="1"/>
  <c r="R162" i="1"/>
  <c r="AC162" i="1"/>
  <c r="S182" i="1"/>
  <c r="AC194" i="1"/>
  <c r="AC197" i="1" s="1"/>
  <c r="Y194" i="1"/>
  <c r="Y197" i="1" s="1"/>
  <c r="X194" i="1"/>
  <c r="X197" i="1" s="1"/>
  <c r="W194" i="1"/>
  <c r="W197" i="1" s="1"/>
  <c r="V194" i="1"/>
  <c r="V197" i="1" s="1"/>
  <c r="U194" i="1"/>
  <c r="U197" i="1" s="1"/>
  <c r="AD194" i="1"/>
  <c r="AD197" i="1" s="1"/>
  <c r="AB194" i="1"/>
  <c r="AB197" i="1" s="1"/>
  <c r="AA194" i="1"/>
  <c r="AA197" i="1" s="1"/>
  <c r="T194" i="1"/>
  <c r="T197" i="1" s="1"/>
  <c r="S194" i="1"/>
  <c r="Q194" i="1"/>
  <c r="Q197" i="1" s="1"/>
  <c r="U200" i="1"/>
  <c r="U209" i="1" s="1"/>
  <c r="Q207" i="1"/>
  <c r="AC207" i="1"/>
  <c r="AB207" i="1"/>
  <c r="AA207" i="1"/>
  <c r="Z207" i="1"/>
  <c r="Y207" i="1"/>
  <c r="W207" i="1"/>
  <c r="X207" i="1"/>
  <c r="V207" i="1"/>
  <c r="U207" i="1"/>
  <c r="T207" i="1"/>
  <c r="S207" i="1"/>
  <c r="AD207" i="1"/>
  <c r="AB212" i="1"/>
  <c r="AD77" i="1"/>
  <c r="V95" i="1"/>
  <c r="Z103" i="1"/>
  <c r="U103" i="1"/>
  <c r="S103" i="1"/>
  <c r="Q103" i="1"/>
  <c r="R105" i="1"/>
  <c r="AC105" i="1"/>
  <c r="AA105" i="1"/>
  <c r="Y105" i="1"/>
  <c r="W127" i="1"/>
  <c r="AA150" i="1"/>
  <c r="AC150" i="1"/>
  <c r="Z150" i="1"/>
  <c r="W150" i="1"/>
  <c r="U150" i="1"/>
  <c r="S150" i="1"/>
  <c r="Q150" i="1"/>
  <c r="AC176" i="1"/>
  <c r="Y176" i="1"/>
  <c r="V176" i="1"/>
  <c r="U176" i="1"/>
  <c r="AD176" i="1"/>
  <c r="AB176" i="1"/>
  <c r="AA176" i="1"/>
  <c r="Z176" i="1"/>
  <c r="W176" i="1"/>
  <c r="T176" i="1"/>
  <c r="R176" i="1"/>
  <c r="AA182" i="1"/>
  <c r="AA187" i="1"/>
  <c r="X187" i="1"/>
  <c r="W187" i="1"/>
  <c r="S187" i="1"/>
  <c r="R187" i="1"/>
  <c r="Q187" i="1"/>
  <c r="AD187" i="1"/>
  <c r="AB187" i="1"/>
  <c r="Y187" i="1"/>
  <c r="U187" i="1"/>
  <c r="AC208" i="1"/>
  <c r="Y208" i="1"/>
  <c r="X208" i="1"/>
  <c r="W208" i="1"/>
  <c r="V208" i="1"/>
  <c r="U208" i="1"/>
  <c r="S208" i="1"/>
  <c r="AD208" i="1"/>
  <c r="AB208" i="1"/>
  <c r="AA208" i="1"/>
  <c r="T208" i="1"/>
  <c r="R208" i="1"/>
  <c r="AB106" i="1"/>
  <c r="W106" i="1"/>
  <c r="U106" i="1"/>
  <c r="S106" i="1"/>
  <c r="Y127" i="1"/>
  <c r="Q141" i="1"/>
  <c r="AD141" i="1"/>
  <c r="AB141" i="1"/>
  <c r="Y141" i="1"/>
  <c r="W141" i="1"/>
  <c r="U141" i="1"/>
  <c r="S141" i="1"/>
  <c r="Q176" i="1"/>
  <c r="T187" i="1"/>
  <c r="M189" i="1"/>
  <c r="M191" i="1" s="1"/>
  <c r="P191" i="1" s="1"/>
  <c r="Z127" i="1"/>
  <c r="Z75" i="1"/>
  <c r="R77" i="1"/>
  <c r="Z90" i="1"/>
  <c r="M94" i="1"/>
  <c r="AB95" i="1"/>
  <c r="W103" i="1"/>
  <c r="U105" i="1"/>
  <c r="R106" i="1"/>
  <c r="AB127" i="1"/>
  <c r="X150" i="1"/>
  <c r="X155" i="1"/>
  <c r="X176" i="1"/>
  <c r="Z187" i="1"/>
  <c r="Y195" i="1"/>
  <c r="U195" i="1"/>
  <c r="T195" i="1"/>
  <c r="S195" i="1"/>
  <c r="R195" i="1"/>
  <c r="Q195" i="1"/>
  <c r="AD195" i="1"/>
  <c r="AB195" i="1"/>
  <c r="AA195" i="1"/>
  <c r="X195" i="1"/>
  <c r="V195" i="1"/>
  <c r="M208" i="1"/>
  <c r="AC95" i="1"/>
  <c r="X103" i="1"/>
  <c r="V105" i="1"/>
  <c r="T106" i="1"/>
  <c r="M115" i="1"/>
  <c r="V116" i="1"/>
  <c r="Q116" i="1"/>
  <c r="AC116" i="1"/>
  <c r="AA116" i="1"/>
  <c r="R117" i="1"/>
  <c r="AC117" i="1"/>
  <c r="AA117" i="1"/>
  <c r="Y117" i="1"/>
  <c r="W117" i="1"/>
  <c r="AD127" i="1"/>
  <c r="Y150" i="1"/>
  <c r="AD151" i="1"/>
  <c r="Z155" i="1"/>
  <c r="Q183" i="1"/>
  <c r="AC183" i="1"/>
  <c r="Z183" i="1"/>
  <c r="Y183" i="1"/>
  <c r="AD183" i="1"/>
  <c r="AD184" i="1" s="1"/>
  <c r="AA183" i="1"/>
  <c r="X183" i="1"/>
  <c r="X184" i="1" s="1"/>
  <c r="V183" i="1"/>
  <c r="T183" i="1"/>
  <c r="R183" i="1"/>
  <c r="AC187" i="1"/>
  <c r="W195" i="1"/>
  <c r="Q208" i="1"/>
  <c r="W128" i="1"/>
  <c r="W140" i="1"/>
  <c r="W153" i="1"/>
  <c r="T154" i="1"/>
  <c r="W164" i="1"/>
  <c r="T165" i="1"/>
  <c r="R171" i="1"/>
  <c r="W181" i="1"/>
  <c r="W184" i="1" s="1"/>
  <c r="S181" i="1"/>
  <c r="S184" i="1" s="1"/>
  <c r="V188" i="1"/>
  <c r="AA204" i="1"/>
  <c r="Z204" i="1"/>
  <c r="Y204" i="1"/>
  <c r="X204" i="1"/>
  <c r="W204" i="1"/>
  <c r="U204" i="1"/>
  <c r="X205" i="1"/>
  <c r="Y128" i="1"/>
  <c r="Y140" i="1"/>
  <c r="Z153" i="1"/>
  <c r="V154" i="1"/>
  <c r="R156" i="1"/>
  <c r="Z164" i="1"/>
  <c r="V165" i="1"/>
  <c r="T171" i="1"/>
  <c r="S175" i="1"/>
  <c r="AB175" i="1"/>
  <c r="AA175" i="1"/>
  <c r="Q181" i="1"/>
  <c r="Q184" i="1" s="1"/>
  <c r="Y188" i="1"/>
  <c r="S196" i="1"/>
  <c r="AD196" i="1"/>
  <c r="AC196" i="1"/>
  <c r="AB196" i="1"/>
  <c r="AA196" i="1"/>
  <c r="W202" i="1"/>
  <c r="S202" i="1"/>
  <c r="R202" i="1"/>
  <c r="Q202" i="1"/>
  <c r="AC202" i="1"/>
  <c r="R204" i="1"/>
  <c r="Z205" i="1"/>
  <c r="U217" i="1"/>
  <c r="AA237" i="1"/>
  <c r="X237" i="1"/>
  <c r="W237" i="1"/>
  <c r="S237" i="1"/>
  <c r="AD237" i="1"/>
  <c r="AC237" i="1"/>
  <c r="AB237" i="1"/>
  <c r="Z237" i="1"/>
  <c r="Y237" i="1"/>
  <c r="V237" i="1"/>
  <c r="T237" i="1"/>
  <c r="R237" i="1"/>
  <c r="S203" i="1"/>
  <c r="AD203" i="1"/>
  <c r="AC203" i="1"/>
  <c r="AB203" i="1"/>
  <c r="AA203" i="1"/>
  <c r="Y203" i="1"/>
  <c r="T249" i="1"/>
  <c r="AD249" i="1"/>
  <c r="AB249" i="1"/>
  <c r="AA128" i="1"/>
  <c r="AA140" i="1"/>
  <c r="Y154" i="1"/>
  <c r="T156" i="1"/>
  <c r="Y165" i="1"/>
  <c r="V171" i="1"/>
  <c r="R175" i="1"/>
  <c r="T181" i="1"/>
  <c r="T184" i="1" s="1"/>
  <c r="AB188" i="1"/>
  <c r="R196" i="1"/>
  <c r="Q203" i="1"/>
  <c r="T204" i="1"/>
  <c r="U213" i="1"/>
  <c r="Q213" i="1"/>
  <c r="AD213" i="1"/>
  <c r="AC213" i="1"/>
  <c r="AA213" i="1"/>
  <c r="X216" i="1"/>
  <c r="W217" i="1"/>
  <c r="Y222" i="1"/>
  <c r="U222" i="1"/>
  <c r="T222" i="1"/>
  <c r="S222" i="1"/>
  <c r="R222" i="1"/>
  <c r="Q222" i="1"/>
  <c r="Q237" i="1"/>
  <c r="AC128" i="1"/>
  <c r="AC140" i="1"/>
  <c r="V156" i="1"/>
  <c r="X171" i="1"/>
  <c r="U175" i="1"/>
  <c r="V181" i="1"/>
  <c r="U196" i="1"/>
  <c r="T202" i="1"/>
  <c r="T203" i="1"/>
  <c r="AB204" i="1"/>
  <c r="W206" i="1"/>
  <c r="S206" i="1"/>
  <c r="R206" i="1"/>
  <c r="Q206" i="1"/>
  <c r="AC206" i="1"/>
  <c r="Q214" i="1"/>
  <c r="AC214" i="1"/>
  <c r="AB214" i="1"/>
  <c r="AA214" i="1"/>
  <c r="Z214" i="1"/>
  <c r="Y214" i="1"/>
  <c r="W214" i="1"/>
  <c r="Z216" i="1"/>
  <c r="W222" i="1"/>
  <c r="Q238" i="1"/>
  <c r="U238" i="1"/>
  <c r="V203" i="1"/>
  <c r="Y238" i="1"/>
  <c r="R249" i="1"/>
  <c r="AD281" i="1"/>
  <c r="AC281" i="1"/>
  <c r="AB281" i="1"/>
  <c r="X281" i="1"/>
  <c r="W281" i="1"/>
  <c r="S281" i="1"/>
  <c r="U281" i="1"/>
  <c r="T281" i="1"/>
  <c r="R281" i="1"/>
  <c r="Q281" i="1"/>
  <c r="Z281" i="1"/>
  <c r="V281" i="1"/>
  <c r="AC153" i="1"/>
  <c r="Y153" i="1"/>
  <c r="AC164" i="1"/>
  <c r="Y164" i="1"/>
  <c r="AB171" i="1"/>
  <c r="AA201" i="1"/>
  <c r="W201" i="1"/>
  <c r="V201" i="1"/>
  <c r="U201" i="1"/>
  <c r="T201" i="1"/>
  <c r="S201" i="1"/>
  <c r="W203" i="1"/>
  <c r="S213" i="1"/>
  <c r="AA222" i="1"/>
  <c r="AB261" i="1"/>
  <c r="S261" i="1"/>
  <c r="Z261" i="1"/>
  <c r="Y261" i="1"/>
  <c r="V261" i="1"/>
  <c r="U261" i="1"/>
  <c r="T261" i="1"/>
  <c r="R261" i="1"/>
  <c r="Q261" i="1"/>
  <c r="T309" i="1"/>
  <c r="R153" i="1"/>
  <c r="AB156" i="1"/>
  <c r="R164" i="1"/>
  <c r="AD171" i="1"/>
  <c r="Z175" i="1"/>
  <c r="AB181" i="1"/>
  <c r="AB184" i="1" s="1"/>
  <c r="Z196" i="1"/>
  <c r="R201" i="1"/>
  <c r="Z202" i="1"/>
  <c r="Z203" i="1"/>
  <c r="U206" i="1"/>
  <c r="V213" i="1"/>
  <c r="V214" i="1"/>
  <c r="AA218" i="1"/>
  <c r="Z218" i="1"/>
  <c r="Y218" i="1"/>
  <c r="X218" i="1"/>
  <c r="W218" i="1"/>
  <c r="U218" i="1"/>
  <c r="AC222" i="1"/>
  <c r="U236" i="1"/>
  <c r="Q236" i="1"/>
  <c r="AD236" i="1"/>
  <c r="AC236" i="1"/>
  <c r="Y236" i="1"/>
  <c r="AB236" i="1"/>
  <c r="AA236" i="1"/>
  <c r="Z236" i="1"/>
  <c r="X236" i="1"/>
  <c r="V236" i="1"/>
  <c r="T236" i="1"/>
  <c r="R236" i="1"/>
  <c r="AC285" i="1"/>
  <c r="AA188" i="1"/>
  <c r="W188" i="1"/>
  <c r="T188" i="1"/>
  <c r="S188" i="1"/>
  <c r="S191" i="1" s="1"/>
  <c r="X238" i="1"/>
  <c r="R238" i="1"/>
  <c r="AD238" i="1"/>
  <c r="AB238" i="1"/>
  <c r="Z238" i="1"/>
  <c r="V238" i="1"/>
  <c r="T238" i="1"/>
  <c r="P341" i="1"/>
  <c r="M341" i="1"/>
  <c r="T153" i="1"/>
  <c r="W154" i="1"/>
  <c r="S154" i="1"/>
  <c r="M155" i="1"/>
  <c r="M157" i="1" s="1"/>
  <c r="P157" i="1" s="1"/>
  <c r="AD156" i="1"/>
  <c r="T164" i="1"/>
  <c r="W165" i="1"/>
  <c r="S165" i="1"/>
  <c r="M166" i="1"/>
  <c r="AD181" i="1"/>
  <c r="Q188" i="1"/>
  <c r="Q190" i="1"/>
  <c r="AC190" i="1"/>
  <c r="AB190" i="1"/>
  <c r="AA190" i="1"/>
  <c r="Z190" i="1"/>
  <c r="Y190" i="1"/>
  <c r="Y201" i="1"/>
  <c r="AB202" i="1"/>
  <c r="X206" i="1"/>
  <c r="X213" i="1"/>
  <c r="W216" i="1"/>
  <c r="S216" i="1"/>
  <c r="R216" i="1"/>
  <c r="Q216" i="1"/>
  <c r="AC216" i="1"/>
  <c r="R218" i="1"/>
  <c r="AA223" i="1"/>
  <c r="W223" i="1"/>
  <c r="U223" i="1"/>
  <c r="Q223" i="1"/>
  <c r="AC223" i="1"/>
  <c r="AD265" i="1"/>
  <c r="AC265" i="1"/>
  <c r="AB265" i="1"/>
  <c r="V265" i="1"/>
  <c r="U265" i="1"/>
  <c r="R265" i="1"/>
  <c r="Q265" i="1"/>
  <c r="U153" i="1"/>
  <c r="U164" i="1"/>
  <c r="R188" i="1"/>
  <c r="AA205" i="1"/>
  <c r="W205" i="1"/>
  <c r="V205" i="1"/>
  <c r="U205" i="1"/>
  <c r="T205" i="1"/>
  <c r="S205" i="1"/>
  <c r="Q205" i="1"/>
  <c r="S217" i="1"/>
  <c r="AD217" i="1"/>
  <c r="AC217" i="1"/>
  <c r="AB217" i="1"/>
  <c r="AA217" i="1"/>
  <c r="Y217" i="1"/>
  <c r="W224" i="1"/>
  <c r="S224" i="1"/>
  <c r="T224" i="1"/>
  <c r="AD224" i="1"/>
  <c r="AC224" i="1"/>
  <c r="AA224" i="1"/>
  <c r="Z273" i="1"/>
  <c r="V241" i="1"/>
  <c r="S296" i="1"/>
  <c r="R296" i="1"/>
  <c r="Q296" i="1"/>
  <c r="AD296" i="1"/>
  <c r="AC296" i="1"/>
  <c r="Z296" i="1"/>
  <c r="Y296" i="1"/>
  <c r="U296" i="1"/>
  <c r="Y241" i="1"/>
  <c r="X257" i="1"/>
  <c r="W269" i="1"/>
  <c r="V269" i="1"/>
  <c r="T269" i="1"/>
  <c r="Y269" i="1"/>
  <c r="T296" i="1"/>
  <c r="AD304" i="1"/>
  <c r="AC304" i="1"/>
  <c r="AB304" i="1"/>
  <c r="AA304" i="1"/>
  <c r="Z304" i="1"/>
  <c r="Y304" i="1"/>
  <c r="Y305" i="1" s="1"/>
  <c r="V304" i="1"/>
  <c r="V305" i="1" s="1"/>
  <c r="U304" i="1"/>
  <c r="U305" i="1" s="1"/>
  <c r="Q304" i="1"/>
  <c r="X312" i="1"/>
  <c r="W312" i="1"/>
  <c r="V312" i="1"/>
  <c r="U312" i="1"/>
  <c r="T312" i="1"/>
  <c r="S312" i="1"/>
  <c r="R312" i="1"/>
  <c r="Q312" i="1"/>
  <c r="AD312" i="1"/>
  <c r="AC312" i="1"/>
  <c r="AA312" i="1"/>
  <c r="Y312" i="1"/>
  <c r="AB241" i="1"/>
  <c r="AA248" i="1"/>
  <c r="AA249" i="1" s="1"/>
  <c r="W248" i="1"/>
  <c r="W249" i="1" s="1"/>
  <c r="T248" i="1"/>
  <c r="S248" i="1"/>
  <c r="S249" i="1" s="1"/>
  <c r="W296" i="1"/>
  <c r="AB308" i="1"/>
  <c r="AB309" i="1" s="1"/>
  <c r="AA308" i="1"/>
  <c r="AA309" i="1" s="1"/>
  <c r="Z308" i="1"/>
  <c r="Z309" i="1" s="1"/>
  <c r="Y308" i="1"/>
  <c r="Y309" i="1" s="1"/>
  <c r="X308" i="1"/>
  <c r="X309" i="1" s="1"/>
  <c r="W308" i="1"/>
  <c r="W309" i="1" s="1"/>
  <c r="V308" i="1"/>
  <c r="V309" i="1" s="1"/>
  <c r="U308" i="1"/>
  <c r="U309" i="1" s="1"/>
  <c r="R308" i="1"/>
  <c r="R309" i="1" s="1"/>
  <c r="Q308" i="1"/>
  <c r="Q309" i="1" s="1"/>
  <c r="AC308" i="1"/>
  <c r="AC309" i="1" s="1"/>
  <c r="X326" i="1"/>
  <c r="W326" i="1"/>
  <c r="V326" i="1"/>
  <c r="U326" i="1"/>
  <c r="T326" i="1"/>
  <c r="S326" i="1"/>
  <c r="R326" i="1"/>
  <c r="Q326" i="1"/>
  <c r="AD326" i="1"/>
  <c r="AC326" i="1"/>
  <c r="AA326" i="1"/>
  <c r="Y326" i="1"/>
  <c r="Q248" i="1"/>
  <c r="Q249" i="1" s="1"/>
  <c r="S257" i="1"/>
  <c r="AC257" i="1"/>
  <c r="X296" i="1"/>
  <c r="S308" i="1"/>
  <c r="S309" i="1" s="1"/>
  <c r="T313" i="1"/>
  <c r="S313" i="1"/>
  <c r="R313" i="1"/>
  <c r="Q313" i="1"/>
  <c r="AD313" i="1"/>
  <c r="AC313" i="1"/>
  <c r="Z313" i="1"/>
  <c r="Y313" i="1"/>
  <c r="W313" i="1"/>
  <c r="U313" i="1"/>
  <c r="Z326" i="1"/>
  <c r="AD319" i="1"/>
  <c r="AC319" i="1"/>
  <c r="AB319" i="1"/>
  <c r="AA319" i="1"/>
  <c r="Z319" i="1"/>
  <c r="Y319" i="1"/>
  <c r="X319" i="1"/>
  <c r="W319" i="1"/>
  <c r="T319" i="1"/>
  <c r="S319" i="1"/>
  <c r="Q319" i="1"/>
  <c r="AB339" i="1"/>
  <c r="AA339" i="1"/>
  <c r="Z339" i="1"/>
  <c r="Y339" i="1"/>
  <c r="X339" i="1"/>
  <c r="W339" i="1"/>
  <c r="V339" i="1"/>
  <c r="U339" i="1"/>
  <c r="T339" i="1"/>
  <c r="R339" i="1"/>
  <c r="Q339" i="1"/>
  <c r="AC339" i="1"/>
  <c r="S228" i="1"/>
  <c r="AA228" i="1"/>
  <c r="U248" i="1"/>
  <c r="U249" i="1" s="1"/>
  <c r="X273" i="1"/>
  <c r="AB284" i="1"/>
  <c r="AB285" i="1" s="1"/>
  <c r="AA284" i="1"/>
  <c r="AA285" i="1" s="1"/>
  <c r="Z284" i="1"/>
  <c r="Z285" i="1" s="1"/>
  <c r="Y284" i="1"/>
  <c r="Y285" i="1" s="1"/>
  <c r="X284" i="1"/>
  <c r="X285" i="1" s="1"/>
  <c r="W284" i="1"/>
  <c r="W285" i="1" s="1"/>
  <c r="T284" i="1"/>
  <c r="T285" i="1" s="1"/>
  <c r="S284" i="1"/>
  <c r="S285" i="1" s="1"/>
  <c r="AB296" i="1"/>
  <c r="X304" i="1"/>
  <c r="X305" i="1" s="1"/>
  <c r="AD308" i="1"/>
  <c r="AD309" i="1" s="1"/>
  <c r="R319" i="1"/>
  <c r="P327" i="1"/>
  <c r="M327" i="1"/>
  <c r="M330" i="1" s="1"/>
  <c r="P330" i="1" s="1"/>
  <c r="S339" i="1"/>
  <c r="V248" i="1"/>
  <c r="V249" i="1" s="1"/>
  <c r="Y273" i="1"/>
  <c r="Q284" i="1"/>
  <c r="Q285" i="1" s="1"/>
  <c r="X289" i="1"/>
  <c r="W289" i="1"/>
  <c r="V289" i="1"/>
  <c r="U289" i="1"/>
  <c r="T289" i="1"/>
  <c r="Z289" i="1"/>
  <c r="M313" i="1"/>
  <c r="M314" i="1" s="1"/>
  <c r="P314" i="1" s="1"/>
  <c r="U319" i="1"/>
  <c r="AD339" i="1"/>
  <c r="M213" i="1"/>
  <c r="M223" i="1"/>
  <c r="M225" i="1" s="1"/>
  <c r="P225" i="1" s="1"/>
  <c r="AA231" i="1"/>
  <c r="W231" i="1"/>
  <c r="T231" i="1"/>
  <c r="S231" i="1"/>
  <c r="X248" i="1"/>
  <c r="X249" i="1" s="1"/>
  <c r="R284" i="1"/>
  <c r="R285" i="1" s="1"/>
  <c r="AB289" i="1"/>
  <c r="R301" i="1"/>
  <c r="AD305" i="1"/>
  <c r="AC305" i="1"/>
  <c r="AB305" i="1"/>
  <c r="AA305" i="1"/>
  <c r="Z305" i="1"/>
  <c r="Q305" i="1"/>
  <c r="V313" i="1"/>
  <c r="V319" i="1"/>
  <c r="V355" i="1"/>
  <c r="U355" i="1"/>
  <c r="T355" i="1"/>
  <c r="S355" i="1"/>
  <c r="R355" i="1"/>
  <c r="Q355" i="1"/>
  <c r="AD355" i="1"/>
  <c r="AC355" i="1"/>
  <c r="AB355" i="1"/>
  <c r="AA355" i="1"/>
  <c r="Y355" i="1"/>
  <c r="W355" i="1"/>
  <c r="AA230" i="1"/>
  <c r="X230" i="1"/>
  <c r="W230" i="1"/>
  <c r="S230" i="1"/>
  <c r="AA244" i="1"/>
  <c r="X244" i="1"/>
  <c r="W244" i="1"/>
  <c r="S244" i="1"/>
  <c r="Y248" i="1"/>
  <c r="Y249" i="1" s="1"/>
  <c r="Q253" i="1"/>
  <c r="S273" i="1"/>
  <c r="AB273" i="1"/>
  <c r="AC273" i="1"/>
  <c r="U284" i="1"/>
  <c r="U285" i="1" s="1"/>
  <c r="AC289" i="1"/>
  <c r="T301" i="1"/>
  <c r="X313" i="1"/>
  <c r="X333" i="1"/>
  <c r="W333" i="1"/>
  <c r="V333" i="1"/>
  <c r="U333" i="1"/>
  <c r="T333" i="1"/>
  <c r="S333" i="1"/>
  <c r="R333" i="1"/>
  <c r="Q333" i="1"/>
  <c r="AD333" i="1"/>
  <c r="AC333" i="1"/>
  <c r="AA333" i="1"/>
  <c r="Y333" i="1"/>
  <c r="Q228" i="1"/>
  <c r="S229" i="1"/>
  <c r="AB229" i="1"/>
  <c r="AA229" i="1"/>
  <c r="W229" i="1"/>
  <c r="Q230" i="1"/>
  <c r="R231" i="1"/>
  <c r="S243" i="1"/>
  <c r="AB243" i="1"/>
  <c r="AA243" i="1"/>
  <c r="W243" i="1"/>
  <c r="Q244" i="1"/>
  <c r="Z248" i="1"/>
  <c r="Z249" i="1" s="1"/>
  <c r="AD260" i="1"/>
  <c r="AD261" i="1" s="1"/>
  <c r="AC260" i="1"/>
  <c r="AC261" i="1" s="1"/>
  <c r="AB260" i="1"/>
  <c r="AA260" i="1"/>
  <c r="AA261" i="1" s="1"/>
  <c r="X260" i="1"/>
  <c r="X261" i="1" s="1"/>
  <c r="W260" i="1"/>
  <c r="W261" i="1" s="1"/>
  <c r="S260" i="1"/>
  <c r="AD273" i="1"/>
  <c r="V284" i="1"/>
  <c r="V285" i="1" s="1"/>
  <c r="AD289" i="1"/>
  <c r="U301" i="1"/>
  <c r="AA313" i="1"/>
  <c r="AB325" i="1"/>
  <c r="AA325" i="1"/>
  <c r="Z325" i="1"/>
  <c r="Y325" i="1"/>
  <c r="X325" i="1"/>
  <c r="W325" i="1"/>
  <c r="V325" i="1"/>
  <c r="U325" i="1"/>
  <c r="R325" i="1"/>
  <c r="Q325" i="1"/>
  <c r="AC325" i="1"/>
  <c r="Z333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AC349" i="1"/>
  <c r="X355" i="1"/>
  <c r="AA241" i="1"/>
  <c r="W241" i="1"/>
  <c r="T241" i="1"/>
  <c r="S241" i="1"/>
  <c r="V30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Q361" i="1"/>
  <c r="Q241" i="1"/>
  <c r="AC248" i="1"/>
  <c r="AC249" i="1" s="1"/>
  <c r="W253" i="1"/>
  <c r="V253" i="1"/>
  <c r="U253" i="1"/>
  <c r="T253" i="1"/>
  <c r="Y253" i="1"/>
  <c r="Q276" i="1"/>
  <c r="Q277" i="1" s="1"/>
  <c r="AD276" i="1"/>
  <c r="AD277" i="1" s="1"/>
  <c r="AC276" i="1"/>
  <c r="Z276" i="1"/>
  <c r="Z277" i="1" s="1"/>
  <c r="Y276" i="1"/>
  <c r="U276" i="1"/>
  <c r="AD284" i="1"/>
  <c r="AD285" i="1" s="1"/>
  <c r="AB329" i="1"/>
  <c r="AA329" i="1"/>
  <c r="Z329" i="1"/>
  <c r="Y329" i="1"/>
  <c r="X329" i="1"/>
  <c r="W329" i="1"/>
  <c r="V329" i="1"/>
  <c r="U329" i="1"/>
  <c r="R329" i="1"/>
  <c r="Q329" i="1"/>
  <c r="AC329" i="1"/>
  <c r="P334" i="1"/>
  <c r="M334" i="1"/>
  <c r="M336" i="1" s="1"/>
  <c r="P336" i="1" s="1"/>
  <c r="AD357" i="1"/>
  <c r="AC357" i="1"/>
  <c r="AB357" i="1"/>
  <c r="AA357" i="1"/>
  <c r="Z357" i="1"/>
  <c r="Z362" i="1" s="1"/>
  <c r="Y357" i="1"/>
  <c r="X357" i="1"/>
  <c r="W357" i="1"/>
  <c r="V357" i="1"/>
  <c r="U357" i="1"/>
  <c r="T357" i="1"/>
  <c r="S357" i="1"/>
  <c r="Q357" i="1"/>
  <c r="R361" i="1"/>
  <c r="Q301" i="1"/>
  <c r="AD301" i="1"/>
  <c r="Z301" i="1"/>
  <c r="V228" i="1"/>
  <c r="U229" i="1"/>
  <c r="V230" i="1"/>
  <c r="Y231" i="1"/>
  <c r="W235" i="1"/>
  <c r="W238" i="1" s="1"/>
  <c r="S235" i="1"/>
  <c r="S238" i="1" s="1"/>
  <c r="AA235" i="1"/>
  <c r="AA238" i="1" s="1"/>
  <c r="U241" i="1"/>
  <c r="U243" i="1"/>
  <c r="V244" i="1"/>
  <c r="AB253" i="1"/>
  <c r="T257" i="1"/>
  <c r="U260" i="1"/>
  <c r="AA264" i="1"/>
  <c r="AA265" i="1" s="1"/>
  <c r="Z264" i="1"/>
  <c r="Z265" i="1" s="1"/>
  <c r="Y264" i="1"/>
  <c r="Y265" i="1" s="1"/>
  <c r="X264" i="1"/>
  <c r="X265" i="1" s="1"/>
  <c r="W264" i="1"/>
  <c r="W265" i="1" s="1"/>
  <c r="T264" i="1"/>
  <c r="T265" i="1" s="1"/>
  <c r="S264" i="1"/>
  <c r="S265" i="1" s="1"/>
  <c r="Q269" i="1"/>
  <c r="R276" i="1"/>
  <c r="R277" i="1" s="1"/>
  <c r="T329" i="1"/>
  <c r="AA242" i="1"/>
  <c r="AA252" i="1"/>
  <c r="AA253" i="1" s="1"/>
  <c r="W256" i="1"/>
  <c r="W257" i="1" s="1"/>
  <c r="AA268" i="1"/>
  <c r="AA269" i="1" s="1"/>
  <c r="W272" i="1"/>
  <c r="W273" i="1" s="1"/>
  <c r="U277" i="1"/>
  <c r="S280" i="1"/>
  <c r="AA288" i="1"/>
  <c r="AA289" i="1" s="1"/>
  <c r="W292" i="1"/>
  <c r="S300" i="1"/>
  <c r="S301" i="1" s="1"/>
  <c r="S318" i="1"/>
  <c r="Q328" i="1"/>
  <c r="Q335" i="1"/>
  <c r="Y340" i="1"/>
  <c r="Q345" i="1"/>
  <c r="Y354" i="1"/>
  <c r="S356" i="1"/>
  <c r="AA358" i="1"/>
  <c r="W359" i="1"/>
  <c r="S360" i="1"/>
  <c r="S328" i="1"/>
  <c r="S335" i="1"/>
  <c r="AA340" i="1"/>
  <c r="S345" i="1"/>
  <c r="AA354" i="1"/>
  <c r="AA362" i="1" s="1"/>
  <c r="AA256" i="1"/>
  <c r="AA257" i="1" s="1"/>
  <c r="AA272" i="1"/>
  <c r="AA273" i="1" s="1"/>
  <c r="Y277" i="1"/>
  <c r="W280" i="1"/>
  <c r="AA292" i="1"/>
  <c r="W300" i="1"/>
  <c r="W301" i="1" s="1"/>
  <c r="W318" i="1"/>
  <c r="U328" i="1"/>
  <c r="U335" i="1"/>
  <c r="AC340" i="1"/>
  <c r="U345" i="1"/>
  <c r="AC354" i="1"/>
  <c r="W356" i="1"/>
  <c r="AA359" i="1"/>
  <c r="W360" i="1"/>
  <c r="AB256" i="1"/>
  <c r="AB257" i="1" s="1"/>
  <c r="AB272" i="1"/>
  <c r="X280" i="1"/>
  <c r="AB292" i="1"/>
  <c r="X300" i="1"/>
  <c r="X301" i="1" s="1"/>
  <c r="X318" i="1"/>
  <c r="V328" i="1"/>
  <c r="V335" i="1"/>
  <c r="AD340" i="1"/>
  <c r="V345" i="1"/>
  <c r="AD354" i="1"/>
  <c r="X356" i="1"/>
  <c r="X362" i="1" s="1"/>
  <c r="AB359" i="1"/>
  <c r="X360" i="1"/>
  <c r="AD359" i="1"/>
  <c r="Z360" i="1"/>
  <c r="S242" i="1"/>
  <c r="S252" i="1"/>
  <c r="S253" i="1" s="1"/>
  <c r="S268" i="1"/>
  <c r="S269" i="1" s="1"/>
  <c r="AC277" i="1"/>
  <c r="AA280" i="1"/>
  <c r="AA281" i="1" s="1"/>
  <c r="S288" i="1"/>
  <c r="S289" i="1" s="1"/>
  <c r="AA300" i="1"/>
  <c r="AA301" i="1" s="1"/>
  <c r="AA318" i="1"/>
  <c r="Y328" i="1"/>
  <c r="Y335" i="1"/>
  <c r="Q340" i="1"/>
  <c r="Y345" i="1"/>
  <c r="Q354" i="1"/>
  <c r="AA356" i="1"/>
  <c r="S358" i="1"/>
  <c r="AA360" i="1"/>
  <c r="AB280" i="1"/>
  <c r="AB300" i="1"/>
  <c r="AB301" i="1" s="1"/>
  <c r="AB318" i="1"/>
  <c r="Z328" i="1"/>
  <c r="Z335" i="1"/>
  <c r="R340" i="1"/>
  <c r="Z345" i="1"/>
  <c r="R354" i="1"/>
  <c r="R362" i="1" s="1"/>
  <c r="AB356" i="1"/>
  <c r="AB362" i="1" s="1"/>
  <c r="AB360" i="1"/>
  <c r="Q256" i="1"/>
  <c r="Q257" i="1" s="1"/>
  <c r="Q272" i="1"/>
  <c r="Q273" i="1" s="1"/>
  <c r="AC280" i="1"/>
  <c r="Q292" i="1"/>
  <c r="AC300" i="1"/>
  <c r="AC301" i="1" s="1"/>
  <c r="AC318" i="1"/>
  <c r="AA328" i="1"/>
  <c r="AA335" i="1"/>
  <c r="S340" i="1"/>
  <c r="AA345" i="1"/>
  <c r="S354" i="1"/>
  <c r="AC356" i="1"/>
  <c r="AC360" i="1"/>
  <c r="R256" i="1"/>
  <c r="R257" i="1" s="1"/>
  <c r="R272" i="1"/>
  <c r="R273" i="1" s="1"/>
  <c r="R292" i="1"/>
  <c r="AB328" i="1"/>
  <c r="AB335" i="1"/>
  <c r="T340" i="1"/>
  <c r="AB345" i="1"/>
  <c r="T354" i="1"/>
  <c r="AC328" i="1"/>
  <c r="AC335" i="1"/>
  <c r="U340" i="1"/>
  <c r="AC345" i="1"/>
  <c r="U354" i="1"/>
  <c r="V340" i="1"/>
  <c r="V354" i="1"/>
  <c r="V362" i="1" s="1"/>
  <c r="W340" i="1"/>
  <c r="W354" i="1"/>
  <c r="W362" i="1" s="1"/>
  <c r="S314" i="1" l="1"/>
  <c r="R157" i="1"/>
  <c r="V314" i="1"/>
  <c r="AB157" i="1"/>
  <c r="V157" i="1"/>
  <c r="AB42" i="1"/>
  <c r="V232" i="1"/>
  <c r="AD157" i="1"/>
  <c r="Q133" i="1"/>
  <c r="S346" i="1"/>
  <c r="T157" i="1"/>
  <c r="V191" i="1"/>
  <c r="T314" i="1"/>
  <c r="AB314" i="1"/>
  <c r="Q60" i="1"/>
  <c r="T18" i="1"/>
  <c r="Z42" i="1"/>
  <c r="Q42" i="1"/>
  <c r="V245" i="1"/>
  <c r="W225" i="1"/>
  <c r="Z314" i="1"/>
  <c r="U314" i="1"/>
  <c r="AD225" i="1"/>
  <c r="Z225" i="1"/>
  <c r="X245" i="1"/>
  <c r="X60" i="1"/>
  <c r="V18" i="1"/>
  <c r="AD18" i="1"/>
  <c r="Z18" i="1"/>
  <c r="M297" i="1"/>
  <c r="P297" i="1" s="1"/>
  <c r="X97" i="1"/>
  <c r="AA232" i="1"/>
  <c r="AA60" i="1"/>
  <c r="X191" i="1"/>
  <c r="W191" i="1"/>
  <c r="X225" i="1"/>
  <c r="V225" i="1"/>
  <c r="AB225" i="1"/>
  <c r="X314" i="1"/>
  <c r="Y245" i="1"/>
  <c r="U42" i="1"/>
  <c r="S108" i="1"/>
  <c r="S232" i="1"/>
  <c r="R184" i="1"/>
  <c r="T10" i="1"/>
  <c r="AB60" i="1"/>
  <c r="X69" i="1"/>
  <c r="AD133" i="1"/>
  <c r="AA42" i="1"/>
  <c r="U60" i="1"/>
  <c r="S30" i="1"/>
  <c r="S320" i="1" s="1"/>
  <c r="AB18" i="1"/>
  <c r="M232" i="1"/>
  <c r="P232" i="1" s="1"/>
  <c r="AD232" i="1" s="1"/>
  <c r="S177" i="1"/>
  <c r="AD108" i="1"/>
  <c r="S362" i="1"/>
  <c r="U191" i="1"/>
  <c r="Y78" i="1"/>
  <c r="W78" i="1"/>
  <c r="R10" i="1"/>
  <c r="V30" i="1"/>
  <c r="X269" i="1"/>
  <c r="U362" i="1"/>
  <c r="AA346" i="1"/>
  <c r="Y314" i="1"/>
  <c r="AC191" i="1"/>
  <c r="Y191" i="1"/>
  <c r="Q78" i="1"/>
  <c r="T42" i="1"/>
  <c r="Z78" i="1"/>
  <c r="S10" i="1"/>
  <c r="T30" i="1"/>
  <c r="Y133" i="1"/>
  <c r="AA314" i="1"/>
  <c r="AC225" i="1"/>
  <c r="Q225" i="1"/>
  <c r="Z191" i="1"/>
  <c r="AB191" i="1"/>
  <c r="Z10" i="1"/>
  <c r="U30" i="1"/>
  <c r="U173" i="1" s="1"/>
  <c r="U177" i="1" s="1"/>
  <c r="M121" i="1"/>
  <c r="P121" i="1" s="1"/>
  <c r="M342" i="1"/>
  <c r="P342" i="1" s="1"/>
  <c r="Z269" i="1"/>
  <c r="AC314" i="1"/>
  <c r="R225" i="1"/>
  <c r="AD191" i="1"/>
  <c r="Z184" i="1"/>
  <c r="Q10" i="1"/>
  <c r="W30" i="1"/>
  <c r="W113" i="1" s="1"/>
  <c r="W121" i="1" s="1"/>
  <c r="R289" i="1"/>
  <c r="AB269" i="1"/>
  <c r="AD314" i="1"/>
  <c r="AA191" i="1"/>
  <c r="S225" i="1"/>
  <c r="Q191" i="1"/>
  <c r="AB69" i="1"/>
  <c r="U108" i="1"/>
  <c r="R133" i="1"/>
  <c r="R69" i="1"/>
  <c r="AA133" i="1"/>
  <c r="U10" i="1"/>
  <c r="X30" i="1"/>
  <c r="X320" i="1" s="1"/>
  <c r="M42" i="1"/>
  <c r="P42" i="1" s="1"/>
  <c r="W42" i="1" s="1"/>
  <c r="AD257" i="1"/>
  <c r="AC269" i="1"/>
  <c r="Q314" i="1"/>
  <c r="T225" i="1"/>
  <c r="X157" i="1"/>
  <c r="AD97" i="1"/>
  <c r="AD69" i="1"/>
  <c r="X121" i="1"/>
  <c r="V69" i="1"/>
  <c r="AC133" i="1"/>
  <c r="Q69" i="1"/>
  <c r="Y30" i="1"/>
  <c r="Z245" i="1"/>
  <c r="AD269" i="1"/>
  <c r="T362" i="1"/>
  <c r="M293" i="1"/>
  <c r="P293" i="1" s="1"/>
  <c r="R314" i="1"/>
  <c r="AA225" i="1"/>
  <c r="U225" i="1"/>
  <c r="Y157" i="1"/>
  <c r="T191" i="1"/>
  <c r="Q157" i="1"/>
  <c r="S69" i="1"/>
  <c r="AC10" i="1"/>
  <c r="R42" i="1"/>
  <c r="AD42" i="1"/>
  <c r="U69" i="1"/>
  <c r="X10" i="1"/>
  <c r="Z30" i="1"/>
  <c r="U40" i="1"/>
  <c r="Q40" i="1"/>
  <c r="U257" i="1"/>
  <c r="Y225" i="1"/>
  <c r="S157" i="1"/>
  <c r="Z69" i="1"/>
  <c r="T78" i="1"/>
  <c r="AA10" i="1"/>
  <c r="AC42" i="1"/>
  <c r="W10" i="1"/>
  <c r="Z108" i="1"/>
  <c r="T133" i="1"/>
  <c r="AA30" i="1"/>
  <c r="M245" i="1"/>
  <c r="P245" i="1" s="1"/>
  <c r="S245" i="1" s="1"/>
  <c r="V257" i="1"/>
  <c r="Q362" i="1"/>
  <c r="AC362" i="1"/>
  <c r="U157" i="1"/>
  <c r="AD60" i="1"/>
  <c r="AA69" i="1"/>
  <c r="V78" i="1"/>
  <c r="V10" i="1"/>
  <c r="AB108" i="1"/>
  <c r="V133" i="1"/>
  <c r="AB30" i="1"/>
  <c r="Y289" i="1"/>
  <c r="W157" i="1"/>
  <c r="X78" i="1"/>
  <c r="AC60" i="1"/>
  <c r="Y10" i="1"/>
  <c r="T108" i="1"/>
  <c r="X133" i="1"/>
  <c r="AC30" i="1"/>
  <c r="AC320" i="1" s="1"/>
  <c r="Q245" i="1"/>
  <c r="AA184" i="1"/>
  <c r="Z157" i="1"/>
  <c r="AA78" i="1"/>
  <c r="Y69" i="1"/>
  <c r="W69" i="1"/>
  <c r="Z133" i="1"/>
  <c r="Y42" i="1"/>
  <c r="X42" i="1"/>
  <c r="AD30" i="1"/>
  <c r="AD173" i="1" s="1"/>
  <c r="AD177" i="1" s="1"/>
  <c r="M346" i="1"/>
  <c r="P346" i="1" s="1"/>
  <c r="R346" i="1" s="1"/>
  <c r="T336" i="1"/>
  <c r="W314" i="1"/>
  <c r="R191" i="1"/>
  <c r="V184" i="1"/>
  <c r="AC157" i="1"/>
  <c r="S97" i="1"/>
  <c r="AD78" i="1"/>
  <c r="AB10" i="1"/>
  <c r="M145" i="1"/>
  <c r="P145" i="1" s="1"/>
  <c r="W108" i="1"/>
  <c r="S133" i="1"/>
  <c r="Q30" i="1"/>
  <c r="Q320" i="1" s="1"/>
  <c r="Z97" i="1"/>
  <c r="AA157" i="1"/>
  <c r="R78" i="1"/>
  <c r="W60" i="1"/>
  <c r="X108" i="1"/>
  <c r="U133" i="1"/>
  <c r="R30" i="1"/>
  <c r="R320" i="1" s="1"/>
  <c r="R269" i="1"/>
  <c r="Y362" i="1"/>
  <c r="AB245" i="1"/>
  <c r="AB97" i="1"/>
  <c r="S78" i="1"/>
  <c r="AB133" i="1"/>
  <c r="T69" i="1"/>
  <c r="Y108" i="1"/>
  <c r="W133" i="1"/>
  <c r="V60" i="1"/>
  <c r="M108" i="1"/>
  <c r="P108" i="1" s="1"/>
  <c r="R108" i="1" s="1"/>
  <c r="X173" i="1"/>
  <c r="X177" i="1" s="1"/>
  <c r="X113" i="1"/>
  <c r="Y173" i="1"/>
  <c r="Y177" i="1" s="1"/>
  <c r="Y113" i="1"/>
  <c r="Y121" i="1" s="1"/>
  <c r="Y320" i="1"/>
  <c r="Z173" i="1"/>
  <c r="Z177" i="1" s="1"/>
  <c r="Z113" i="1"/>
  <c r="Z121" i="1" s="1"/>
  <c r="Z320" i="1"/>
  <c r="AA113" i="1"/>
  <c r="AA121" i="1" s="1"/>
  <c r="AA320" i="1"/>
  <c r="AA173" i="1"/>
  <c r="AA177" i="1" s="1"/>
  <c r="AB173" i="1"/>
  <c r="AB177" i="1" s="1"/>
  <c r="AB113" i="1"/>
  <c r="AB121" i="1" s="1"/>
  <c r="AB320" i="1"/>
  <c r="AC113" i="1"/>
  <c r="AC121" i="1" s="1"/>
  <c r="AD113" i="1"/>
  <c r="AD121" i="1" s="1"/>
  <c r="S173" i="1"/>
  <c r="S113" i="1"/>
  <c r="S121" i="1" s="1"/>
  <c r="V320" i="1"/>
  <c r="V173" i="1"/>
  <c r="V177" i="1" s="1"/>
  <c r="V113" i="1"/>
  <c r="T320" i="1"/>
  <c r="T113" i="1"/>
  <c r="T121" i="1" s="1"/>
  <c r="T173" i="1"/>
  <c r="T177" i="1" s="1"/>
  <c r="U320" i="1"/>
  <c r="W320" i="1"/>
  <c r="W173" i="1"/>
  <c r="W177" i="1" s="1"/>
  <c r="AA219" i="1"/>
  <c r="Z219" i="1"/>
  <c r="Y219" i="1"/>
  <c r="X219" i="1"/>
  <c r="W219" i="1"/>
  <c r="U219" i="1"/>
  <c r="AD219" i="1"/>
  <c r="AC219" i="1"/>
  <c r="V219" i="1"/>
  <c r="T219" i="1"/>
  <c r="S219" i="1"/>
  <c r="R219" i="1"/>
  <c r="AB219" i="1"/>
  <c r="Q219" i="1"/>
  <c r="T334" i="1"/>
  <c r="S334" i="1"/>
  <c r="S336" i="1" s="1"/>
  <c r="R334" i="1"/>
  <c r="R336" i="1" s="1"/>
  <c r="Q334" i="1"/>
  <c r="Q336" i="1" s="1"/>
  <c r="AD334" i="1"/>
  <c r="AD336" i="1" s="1"/>
  <c r="AC334" i="1"/>
  <c r="AC336" i="1" s="1"/>
  <c r="Z334" i="1"/>
  <c r="Z336" i="1" s="1"/>
  <c r="Y334" i="1"/>
  <c r="Y336" i="1" s="1"/>
  <c r="W334" i="1"/>
  <c r="W336" i="1" s="1"/>
  <c r="U334" i="1"/>
  <c r="U336" i="1" s="1"/>
  <c r="AB334" i="1"/>
  <c r="AB336" i="1" s="1"/>
  <c r="X334" i="1"/>
  <c r="X336" i="1" s="1"/>
  <c r="AA334" i="1"/>
  <c r="AA336" i="1" s="1"/>
  <c r="V334" i="1"/>
  <c r="V336" i="1" s="1"/>
  <c r="AD118" i="1"/>
  <c r="Y118" i="1"/>
  <c r="W118" i="1"/>
  <c r="U118" i="1"/>
  <c r="S118" i="1"/>
  <c r="Q118" i="1"/>
  <c r="AC118" i="1"/>
  <c r="AB118" i="1"/>
  <c r="AA118" i="1"/>
  <c r="Z118" i="1"/>
  <c r="V118" i="1"/>
  <c r="V121" i="1" s="1"/>
  <c r="R118" i="1"/>
  <c r="X118" i="1"/>
  <c r="T118" i="1"/>
  <c r="Q145" i="1"/>
  <c r="Y50" i="1"/>
  <c r="Y51" i="1" s="1"/>
  <c r="AB50" i="1"/>
  <c r="Z50" i="1"/>
  <c r="Z51" i="1" s="1"/>
  <c r="AA50" i="1"/>
  <c r="AA51" i="1" s="1"/>
  <c r="X50" i="1"/>
  <c r="X51" i="1" s="1"/>
  <c r="W50" i="1"/>
  <c r="W51" i="1" s="1"/>
  <c r="V50" i="1"/>
  <c r="U50" i="1"/>
  <c r="AD50" i="1"/>
  <c r="AD51" i="1" s="1"/>
  <c r="T50" i="1"/>
  <c r="S50" i="1"/>
  <c r="R50" i="1"/>
  <c r="Q50" i="1"/>
  <c r="AC50" i="1"/>
  <c r="Q137" i="1"/>
  <c r="AD137" i="1"/>
  <c r="AD145" i="1" s="1"/>
  <c r="AB137" i="1"/>
  <c r="AB145" i="1" s="1"/>
  <c r="Y137" i="1"/>
  <c r="Y145" i="1" s="1"/>
  <c r="W137" i="1"/>
  <c r="W145" i="1" s="1"/>
  <c r="U137" i="1"/>
  <c r="U145" i="1" s="1"/>
  <c r="S137" i="1"/>
  <c r="S145" i="1" s="1"/>
  <c r="T137" i="1"/>
  <c r="T145" i="1" s="1"/>
  <c r="R137" i="1"/>
  <c r="R145" i="1" s="1"/>
  <c r="AC137" i="1"/>
  <c r="AC145" i="1" s="1"/>
  <c r="Z137" i="1"/>
  <c r="Z145" i="1" s="1"/>
  <c r="V137" i="1"/>
  <c r="AA137" i="1"/>
  <c r="AA145" i="1" s="1"/>
  <c r="X137" i="1"/>
  <c r="X145" i="1" s="1"/>
  <c r="T341" i="1"/>
  <c r="T342" i="1" s="1"/>
  <c r="S341" i="1"/>
  <c r="S342" i="1" s="1"/>
  <c r="R341" i="1"/>
  <c r="R342" i="1" s="1"/>
  <c r="Q341" i="1"/>
  <c r="Q342" i="1" s="1"/>
  <c r="AD341" i="1"/>
  <c r="AD342" i="1" s="1"/>
  <c r="AC341" i="1"/>
  <c r="AC342" i="1" s="1"/>
  <c r="AB341" i="1"/>
  <c r="AB342" i="1" s="1"/>
  <c r="Z341" i="1"/>
  <c r="Z342" i="1" s="1"/>
  <c r="Y341" i="1"/>
  <c r="Y342" i="1" s="1"/>
  <c r="W341" i="1"/>
  <c r="W342" i="1" s="1"/>
  <c r="U341" i="1"/>
  <c r="U342" i="1" s="1"/>
  <c r="AA341" i="1"/>
  <c r="AA342" i="1" s="1"/>
  <c r="X341" i="1"/>
  <c r="X342" i="1" s="1"/>
  <c r="V341" i="1"/>
  <c r="V342" i="1" s="1"/>
  <c r="Q346" i="1"/>
  <c r="Q297" i="1"/>
  <c r="U297" i="1"/>
  <c r="AB297" i="1"/>
  <c r="AA297" i="1"/>
  <c r="X297" i="1"/>
  <c r="W297" i="1"/>
  <c r="V297" i="1"/>
  <c r="AB51" i="1"/>
  <c r="AC51" i="1"/>
  <c r="R51" i="1"/>
  <c r="V51" i="1"/>
  <c r="U51" i="1"/>
  <c r="T51" i="1"/>
  <c r="S51" i="1"/>
  <c r="Q51" i="1"/>
  <c r="U293" i="1"/>
  <c r="T293" i="1"/>
  <c r="T297" i="1" s="1"/>
  <c r="S293" i="1"/>
  <c r="S297" i="1" s="1"/>
  <c r="R293" i="1"/>
  <c r="R297" i="1" s="1"/>
  <c r="Q293" i="1"/>
  <c r="AB293" i="1"/>
  <c r="AA293" i="1"/>
  <c r="W293" i="1"/>
  <c r="AD293" i="1"/>
  <c r="AD297" i="1" s="1"/>
  <c r="AC293" i="1"/>
  <c r="AC297" i="1" s="1"/>
  <c r="Z293" i="1"/>
  <c r="Z297" i="1" s="1"/>
  <c r="Y293" i="1"/>
  <c r="Y297" i="1" s="1"/>
  <c r="X293" i="1"/>
  <c r="V293" i="1"/>
  <c r="T327" i="1"/>
  <c r="S327" i="1"/>
  <c r="R327" i="1"/>
  <c r="Q327" i="1"/>
  <c r="AD327" i="1"/>
  <c r="AC327" i="1"/>
  <c r="Z327" i="1"/>
  <c r="Y327" i="1"/>
  <c r="W327" i="1"/>
  <c r="U327" i="1"/>
  <c r="AB327" i="1"/>
  <c r="AA327" i="1"/>
  <c r="X327" i="1"/>
  <c r="V327" i="1"/>
  <c r="Q350" i="1" l="1"/>
  <c r="Q113" i="1"/>
  <c r="Q121" i="1" s="1"/>
  <c r="T346" i="1"/>
  <c r="U113" i="1"/>
  <c r="U121" i="1" s="1"/>
  <c r="Q173" i="1"/>
  <c r="Q177" i="1" s="1"/>
  <c r="M350" i="1"/>
  <c r="P350" i="1" s="1"/>
  <c r="AA350" i="1" s="1"/>
  <c r="AD346" i="1"/>
  <c r="AB346" i="1"/>
  <c r="X346" i="1"/>
  <c r="X350" i="1" s="1"/>
  <c r="W346" i="1"/>
  <c r="Z232" i="1"/>
  <c r="AC232" i="1"/>
  <c r="T232" i="1"/>
  <c r="X232" i="1"/>
  <c r="AD320" i="1"/>
  <c r="Q232" i="1"/>
  <c r="AC173" i="1"/>
  <c r="AC177" i="1" s="1"/>
  <c r="V108" i="1"/>
  <c r="U232" i="1"/>
  <c r="AA108" i="1"/>
  <c r="Z346" i="1"/>
  <c r="U245" i="1"/>
  <c r="Q108" i="1"/>
  <c r="AA245" i="1"/>
  <c r="AC245" i="1"/>
  <c r="AC108" i="1"/>
  <c r="R245" i="1"/>
  <c r="T245" i="1"/>
  <c r="W245" i="1"/>
  <c r="AD245" i="1"/>
  <c r="V42" i="1"/>
  <c r="W232" i="1"/>
  <c r="S42" i="1"/>
  <c r="Y232" i="1"/>
  <c r="R113" i="1"/>
  <c r="R121" i="1" s="1"/>
  <c r="U346" i="1"/>
  <c r="V346" i="1"/>
  <c r="R173" i="1"/>
  <c r="R177" i="1" s="1"/>
  <c r="V145" i="1"/>
  <c r="AC346" i="1"/>
  <c r="Y346" i="1"/>
  <c r="Y350" i="1" s="1"/>
  <c r="AB232" i="1"/>
  <c r="R232" i="1"/>
  <c r="Q324" i="1"/>
  <c r="Q330" i="1" s="1"/>
  <c r="Q317" i="1"/>
  <c r="Q321" i="1" s="1"/>
  <c r="Z324" i="1"/>
  <c r="Z330" i="1" s="1"/>
  <c r="Z317" i="1"/>
  <c r="Z321" i="1" s="1"/>
  <c r="Y324" i="1"/>
  <c r="Y330" i="1" s="1"/>
  <c r="Y317" i="1"/>
  <c r="Y321" i="1" s="1"/>
  <c r="S317" i="1"/>
  <c r="S321" i="1" s="1"/>
  <c r="S324" i="1"/>
  <c r="S330" i="1" s="1"/>
  <c r="T317" i="1"/>
  <c r="T321" i="1" s="1"/>
  <c r="T324" i="1"/>
  <c r="T330" i="1" s="1"/>
  <c r="U324" i="1"/>
  <c r="U330" i="1" s="1"/>
  <c r="U317" i="1"/>
  <c r="U321" i="1" s="1"/>
  <c r="V317" i="1"/>
  <c r="V321" i="1" s="1"/>
  <c r="V324" i="1"/>
  <c r="V330" i="1" s="1"/>
  <c r="AD324" i="1"/>
  <c r="AD330" i="1" s="1"/>
  <c r="AD317" i="1"/>
  <c r="AD321" i="1" s="1"/>
  <c r="R317" i="1"/>
  <c r="R321" i="1" s="1"/>
  <c r="R324" i="1"/>
  <c r="R330" i="1" s="1"/>
  <c r="W317" i="1"/>
  <c r="W321" i="1" s="1"/>
  <c r="W324" i="1"/>
  <c r="W330" i="1" s="1"/>
  <c r="X317" i="1"/>
  <c r="X321" i="1" s="1"/>
  <c r="X324" i="1"/>
  <c r="X330" i="1" s="1"/>
  <c r="AA317" i="1"/>
  <c r="AA321" i="1" s="1"/>
  <c r="AA324" i="1"/>
  <c r="AA330" i="1" s="1"/>
  <c r="AC324" i="1"/>
  <c r="AC330" i="1" s="1"/>
  <c r="AC317" i="1"/>
  <c r="AC321" i="1" s="1"/>
  <c r="AB317" i="1"/>
  <c r="AB321" i="1" s="1"/>
  <c r="AB324" i="1"/>
  <c r="AB330" i="1" s="1"/>
  <c r="W350" i="1" l="1"/>
  <c r="AC350" i="1"/>
  <c r="AB350" i="1"/>
  <c r="AD350" i="1"/>
  <c r="V350" i="1"/>
  <c r="Z350" i="1"/>
  <c r="U350" i="1"/>
  <c r="T350" i="1"/>
  <c r="S350" i="1"/>
  <c r="R350" i="1"/>
</calcChain>
</file>

<file path=xl/sharedStrings.xml><?xml version="1.0" encoding="utf-8"?>
<sst xmlns="http://schemas.openxmlformats.org/spreadsheetml/2006/main" count="1934" uniqueCount="624">
  <si>
    <t>name</t>
  </si>
  <si>
    <t>quantity</t>
  </si>
  <si>
    <t>measurement</t>
  </si>
  <si>
    <t>ingredient</t>
  </si>
  <si>
    <t>FoodID</t>
  </si>
  <si>
    <t>source</t>
  </si>
  <si>
    <t>amount</t>
  </si>
  <si>
    <t>unit</t>
  </si>
  <si>
    <t>MeasureDescription</t>
  </si>
  <si>
    <t>MeasureID</t>
  </si>
  <si>
    <t>ConversionFactorValue</t>
  </si>
  <si>
    <t>in grams</t>
  </si>
  <si>
    <t>premade measurement</t>
  </si>
  <si>
    <t>premade unit</t>
  </si>
  <si>
    <t>ratio</t>
  </si>
  <si>
    <t>calories (kcal)</t>
  </si>
  <si>
    <t>fat  (g)</t>
  </si>
  <si>
    <t>saturated fat (g)</t>
  </si>
  <si>
    <t>trans fat (g)</t>
  </si>
  <si>
    <t>cholesterol (mg)</t>
  </si>
  <si>
    <t>sodium (mg)</t>
  </si>
  <si>
    <t>carbohydrates (g)</t>
  </si>
  <si>
    <t>fibre (g)</t>
  </si>
  <si>
    <t>sugar (g)</t>
  </si>
  <si>
    <t>protein (g)</t>
  </si>
  <si>
    <t>vitamin A (ug)</t>
  </si>
  <si>
    <t>vitamin C (mg)</t>
  </si>
  <si>
    <t>Calcium  (mg)</t>
  </si>
  <si>
    <t>Iron (mg)</t>
  </si>
  <si>
    <t>Recipe</t>
  </si>
  <si>
    <t>Total</t>
  </si>
  <si>
    <t xml:space="preserve">Recipe </t>
  </si>
  <si>
    <t>Salmon Recipe</t>
  </si>
  <si>
    <t>Tofu Recipe</t>
  </si>
  <si>
    <t>Salsa Verde</t>
  </si>
  <si>
    <t>Spicy Salsa Verde</t>
  </si>
  <si>
    <t>Grilled Chicken Breast</t>
  </si>
  <si>
    <t xml:space="preserve">Roasted Striploin </t>
  </si>
  <si>
    <t xml:space="preserve">Striploin </t>
  </si>
  <si>
    <t>Tuna</t>
  </si>
  <si>
    <t>Prosciutto</t>
  </si>
  <si>
    <t>Smoke Salmon</t>
  </si>
  <si>
    <t>Balsamic Vinaigrette</t>
  </si>
  <si>
    <t>Citrus Basil Dressing</t>
  </si>
  <si>
    <t>Chili Lime Avocado</t>
  </si>
  <si>
    <t>Smokey Paprika</t>
  </si>
  <si>
    <t>Garlic Peppercorn</t>
  </si>
  <si>
    <t>Romesco Spread</t>
  </si>
  <si>
    <t xml:space="preserve">Garlic Peppercorn </t>
  </si>
  <si>
    <t>Avocado Gremolata</t>
  </si>
  <si>
    <t>Herb Dijon Aioli</t>
  </si>
  <si>
    <t>Chickpeas</t>
  </si>
  <si>
    <t>Corn</t>
  </si>
  <si>
    <t>Fennel slaw</t>
  </si>
  <si>
    <t>Pico de Gallo</t>
  </si>
  <si>
    <t>Roasted Brussel Sprouts</t>
  </si>
  <si>
    <t>Cauliflower</t>
  </si>
  <si>
    <t>Onions</t>
  </si>
  <si>
    <t>House Guacamole</t>
  </si>
  <si>
    <t>Kale</t>
  </si>
  <si>
    <t>Spring Mix Lettuce</t>
  </si>
  <si>
    <t>Red Cabbage Slaw</t>
  </si>
  <si>
    <t xml:space="preserve">Grape Tomatoes </t>
  </si>
  <si>
    <t>Shredded Beets</t>
  </si>
  <si>
    <t>Shredded Carrots</t>
  </si>
  <si>
    <t xml:space="preserve">Avocado </t>
  </si>
  <si>
    <t xml:space="preserve">Whole Wheat Wrap </t>
  </si>
  <si>
    <t xml:space="preserve">Multigrain Ciabatta </t>
  </si>
  <si>
    <t>Grilled Banana Peppers</t>
  </si>
  <si>
    <t>Grilled Zucchini</t>
  </si>
  <si>
    <t>Grilled Sweet Peppers</t>
  </si>
  <si>
    <t>Smoked Mozarella</t>
  </si>
  <si>
    <t xml:space="preserve">Goat Cheese </t>
  </si>
  <si>
    <t>Brie Cheese</t>
  </si>
  <si>
    <t>Grilled Eggplants</t>
  </si>
  <si>
    <t>Brown Rice &amp; Quinoa</t>
  </si>
  <si>
    <t xml:space="preserve">Spicy Grilled Chicken </t>
  </si>
  <si>
    <t>Lemon and Herb Chicken</t>
  </si>
  <si>
    <t>Eggs</t>
  </si>
  <si>
    <t>pc</t>
  </si>
  <si>
    <t>g</t>
  </si>
  <si>
    <t>ml</t>
  </si>
  <si>
    <t>servings</t>
  </si>
  <si>
    <t>breasts</t>
  </si>
  <si>
    <t xml:space="preserve">g </t>
  </si>
  <si>
    <t>mL</t>
  </si>
  <si>
    <t xml:space="preserve">ml </t>
  </si>
  <si>
    <t>L</t>
  </si>
  <si>
    <t>fruit</t>
  </si>
  <si>
    <t xml:space="preserve">oz </t>
  </si>
  <si>
    <t>portions</t>
  </si>
  <si>
    <t>pieces</t>
  </si>
  <si>
    <t xml:space="preserve">pieces </t>
  </si>
  <si>
    <t xml:space="preserve">piece </t>
  </si>
  <si>
    <t>piece</t>
  </si>
  <si>
    <t xml:space="preserve">dash </t>
  </si>
  <si>
    <t>Egg</t>
  </si>
  <si>
    <t>salmon</t>
  </si>
  <si>
    <t>olive oil</t>
  </si>
  <si>
    <t>salt</t>
  </si>
  <si>
    <t>pepper</t>
  </si>
  <si>
    <t>tumeric</t>
  </si>
  <si>
    <t>paprika</t>
  </si>
  <si>
    <t>Roasted Salmon</t>
  </si>
  <si>
    <t>Tofu</t>
  </si>
  <si>
    <t>Roasted Cajun Tofu</t>
  </si>
  <si>
    <t>red chilis</t>
  </si>
  <si>
    <t>caper berries</t>
  </si>
  <si>
    <t>fresh parsley</t>
  </si>
  <si>
    <t>lemon juice</t>
  </si>
  <si>
    <t>roasted garlic</t>
  </si>
  <si>
    <t>white vinegar</t>
  </si>
  <si>
    <t>Salsa Verde Recipe</t>
  </si>
  <si>
    <t>regular chicken breast</t>
  </si>
  <si>
    <t>canola oil</t>
  </si>
  <si>
    <t>beef striploin</t>
  </si>
  <si>
    <t>Roasted Striploin</t>
  </si>
  <si>
    <t>Shredded Striploin</t>
  </si>
  <si>
    <t>Seared Tuna Carpaccio</t>
  </si>
  <si>
    <t>Smoked Salmon</t>
  </si>
  <si>
    <t>balsamic vinegar</t>
  </si>
  <si>
    <t>Honey mustard</t>
  </si>
  <si>
    <t>basil</t>
  </si>
  <si>
    <t>avocado</t>
  </si>
  <si>
    <t>vinegar</t>
  </si>
  <si>
    <t>Chili Lime Avocado Dressing</t>
  </si>
  <si>
    <t>Smokey Paprika Dressing</t>
  </si>
  <si>
    <t>peppercorn</t>
  </si>
  <si>
    <t>Garlic Peppercorn Dressing</t>
  </si>
  <si>
    <t>sundried tomatoes</t>
  </si>
  <si>
    <t>canned tomatoes</t>
  </si>
  <si>
    <t>roasted pepper</t>
  </si>
  <si>
    <t>canned chickpeas</t>
  </si>
  <si>
    <t>Garlic Peppercorn Spread</t>
  </si>
  <si>
    <t>lemon juic</t>
  </si>
  <si>
    <t>chickpeas</t>
  </si>
  <si>
    <t>mayonnaise</t>
  </si>
  <si>
    <t>dijon mustard</t>
  </si>
  <si>
    <t>dried parsley</t>
  </si>
  <si>
    <t>Cajun Chickpeas</t>
  </si>
  <si>
    <t>corn</t>
  </si>
  <si>
    <t>green cabbage</t>
  </si>
  <si>
    <t>red cabbage</t>
  </si>
  <si>
    <t>fennel</t>
  </si>
  <si>
    <t>zucchini</t>
  </si>
  <si>
    <t>carrots</t>
  </si>
  <si>
    <t>Fennel Slaw</t>
  </si>
  <si>
    <t>cucumber</t>
  </si>
  <si>
    <t>roma tomatoes</t>
  </si>
  <si>
    <t>red onion</t>
  </si>
  <si>
    <t>Pico de Gallo Salsa</t>
  </si>
  <si>
    <t>turmeric</t>
  </si>
  <si>
    <t>cauliflower</t>
  </si>
  <si>
    <t>onions</t>
  </si>
  <si>
    <t>sumac</t>
  </si>
  <si>
    <t>Roasted Onions</t>
  </si>
  <si>
    <t>kale</t>
  </si>
  <si>
    <t>spring mix</t>
  </si>
  <si>
    <t>red cabbage slaw</t>
  </si>
  <si>
    <t>grape tomatoes</t>
  </si>
  <si>
    <t>Grape Tomatoes</t>
  </si>
  <si>
    <t>shredded beets</t>
  </si>
  <si>
    <t>shredded carrots</t>
  </si>
  <si>
    <t>Avocado</t>
  </si>
  <si>
    <t>whole wheat wrap</t>
  </si>
  <si>
    <t>Whole Wheat Wrap</t>
  </si>
  <si>
    <t>multigrain ciabatta</t>
  </si>
  <si>
    <t>Multigrain Ciabatta</t>
  </si>
  <si>
    <t>grilled banana peppers</t>
  </si>
  <si>
    <t>grilled zucchini</t>
  </si>
  <si>
    <t>grilled sweet peppers</t>
  </si>
  <si>
    <t>smoked mozzarella</t>
  </si>
  <si>
    <t>goat cheese</t>
  </si>
  <si>
    <t>Goat Cheese</t>
  </si>
  <si>
    <t>brie cheese</t>
  </si>
  <si>
    <t>eggplants</t>
  </si>
  <si>
    <t>Brown Rice</t>
  </si>
  <si>
    <t>Quinoa</t>
  </si>
  <si>
    <t>Spicy Grilled Chicken</t>
  </si>
  <si>
    <t>egg</t>
  </si>
  <si>
    <t>Seasoned Eggs</t>
  </si>
  <si>
    <t>Crumbled Eggs</t>
  </si>
  <si>
    <t>Half Avocado</t>
  </si>
  <si>
    <t>Yield</t>
  </si>
  <si>
    <t>CNF</t>
  </si>
  <si>
    <t>Premade - needs CNF conversion</t>
  </si>
  <si>
    <t>Premade</t>
  </si>
  <si>
    <t xml:space="preserve">Yield </t>
  </si>
  <si>
    <t>100</t>
  </si>
  <si>
    <t>concat_id</t>
  </si>
  <si>
    <t>FoodDescription_x</t>
  </si>
  <si>
    <t>ENERGY (KILOCALORIES)</t>
  </si>
  <si>
    <t>FAT (TOTAL LIPIDS)</t>
  </si>
  <si>
    <t>FATTY ACIDS, SATURATED, TOTAL</t>
  </si>
  <si>
    <t>FATTY ACIDS, TRANS, TOTAL</t>
  </si>
  <si>
    <t>CHOLESTEROL</t>
  </si>
  <si>
    <t>SODIUM</t>
  </si>
  <si>
    <t>CARBOHYDRATE, TOTAL (BY DIFFERENCE)</t>
  </si>
  <si>
    <t>FIBRE, TOTAL DIETARY</t>
  </si>
  <si>
    <t>SUGARS, TOTAL</t>
  </si>
  <si>
    <t>PROTEIN</t>
  </si>
  <si>
    <t>RETINOL</t>
  </si>
  <si>
    <t>VITAMIN C</t>
  </si>
  <si>
    <t>CALCIUM</t>
  </si>
  <si>
    <t>IRON</t>
  </si>
  <si>
    <t>14:100ml</t>
  </si>
  <si>
    <t>14:125ml</t>
  </si>
  <si>
    <t>14:15ml</t>
  </si>
  <si>
    <t>14:5ml</t>
  </si>
  <si>
    <t>125:1 large egg</t>
  </si>
  <si>
    <t>125:100ml</t>
  </si>
  <si>
    <t>125:125ml</t>
  </si>
  <si>
    <t>125:250ml</t>
  </si>
  <si>
    <t>125:1 small egg</t>
  </si>
  <si>
    <t>125:1 extra large egg</t>
  </si>
  <si>
    <t>125:1 medium egg</t>
  </si>
  <si>
    <t>125:50g</t>
  </si>
  <si>
    <t>125:1 jumbo egg</t>
  </si>
  <si>
    <t>125:2 large eggs</t>
  </si>
  <si>
    <t>125:1 pee wee egg</t>
  </si>
  <si>
    <t>196:15ml</t>
  </si>
  <si>
    <t>196:5ml</t>
  </si>
  <si>
    <t>196:0.5g</t>
  </si>
  <si>
    <t>197:15ml</t>
  </si>
  <si>
    <t>197:5ml</t>
  </si>
  <si>
    <t>197:0.5g</t>
  </si>
  <si>
    <t>198:100ml whole</t>
  </si>
  <si>
    <t>198:1 dash</t>
  </si>
  <si>
    <t>198:0.5g</t>
  </si>
  <si>
    <t>198:15ml ground</t>
  </si>
  <si>
    <t>198:15ml whole</t>
  </si>
  <si>
    <t>198:5 ml ground</t>
  </si>
  <si>
    <t>198:5ml whole</t>
  </si>
  <si>
    <t>211:15ml</t>
  </si>
  <si>
    <t>211:5ml</t>
  </si>
  <si>
    <t>211:0.5g</t>
  </si>
  <si>
    <t>212:30ml</t>
  </si>
  <si>
    <t>212:5 leaves</t>
  </si>
  <si>
    <t>212:0.5g</t>
  </si>
  <si>
    <t>214:15ml</t>
  </si>
  <si>
    <t>214:250ml</t>
  </si>
  <si>
    <t>214:5ml</t>
  </si>
  <si>
    <t>214:1 dash</t>
  </si>
  <si>
    <t>214:1g</t>
  </si>
  <si>
    <t>422:100ml</t>
  </si>
  <si>
    <t>422:15ml</t>
  </si>
  <si>
    <t>422:250ml</t>
  </si>
  <si>
    <t>422:5ml</t>
  </si>
  <si>
    <t>422:10ml</t>
  </si>
  <si>
    <t>451:100ml</t>
  </si>
  <si>
    <t>451:15ml</t>
  </si>
  <si>
    <t>451:250ml</t>
  </si>
  <si>
    <t>451:5ml</t>
  </si>
  <si>
    <t>451:10ml</t>
  </si>
  <si>
    <t>527:100ml</t>
  </si>
  <si>
    <t>527:15ml</t>
  </si>
  <si>
    <t>527:250ml</t>
  </si>
  <si>
    <t>842:1 breast</t>
  </si>
  <si>
    <t>842:100ml chopped or diced</t>
  </si>
  <si>
    <t>842:250ml chopped or diced</t>
  </si>
  <si>
    <t>842:100g</t>
  </si>
  <si>
    <t>842:1 food guide serving = 75g</t>
  </si>
  <si>
    <t>1511:1 fruit</t>
  </si>
  <si>
    <t>1511:100ml cubes</t>
  </si>
  <si>
    <t>1511:100ml puree</t>
  </si>
  <si>
    <t>1511:100ml slices</t>
  </si>
  <si>
    <t>1511:125ml slices</t>
  </si>
  <si>
    <t>1511:250ml slices</t>
  </si>
  <si>
    <t>1511:125ml puree</t>
  </si>
  <si>
    <t>1511:250ml puree</t>
  </si>
  <si>
    <t>1511:125ml cubes</t>
  </si>
  <si>
    <t>1511:250ml cubes</t>
  </si>
  <si>
    <t>1511:140g</t>
  </si>
  <si>
    <t>1511:1/2 fruit</t>
  </si>
  <si>
    <t>1589:100ml</t>
  </si>
  <si>
    <t>1589:125ml</t>
  </si>
  <si>
    <t>1589:15ml</t>
  </si>
  <si>
    <t>1589:250ml</t>
  </si>
  <si>
    <t>1589:5ml</t>
  </si>
  <si>
    <t>2034:1 leaf</t>
  </si>
  <si>
    <t>2034:100ml chopped</t>
  </si>
  <si>
    <t>2034:100ml shredded</t>
  </si>
  <si>
    <t>2034:1 (0.8cm x 7.6cm dia) + liquid</t>
  </si>
  <si>
    <t>2034:125ml shredded</t>
  </si>
  <si>
    <t>2034:250ml shredded</t>
  </si>
  <si>
    <t>2034:125ml chopped</t>
  </si>
  <si>
    <t>2034:250ml chopped</t>
  </si>
  <si>
    <t>2034:1 small (10.2cm dia)</t>
  </si>
  <si>
    <t>2034:1 medium (12.7cm dia)</t>
  </si>
  <si>
    <t>2034:1 large (14cm dia)</t>
  </si>
  <si>
    <t>2034:85g</t>
  </si>
  <si>
    <t>2035:1 leaf</t>
  </si>
  <si>
    <t>2035:100ml shredded</t>
  </si>
  <si>
    <t>2035:125ml shredded</t>
  </si>
  <si>
    <t>2035:250ml shredded</t>
  </si>
  <si>
    <t>2035:85g</t>
  </si>
  <si>
    <t>2089:100ml cubes</t>
  </si>
  <si>
    <t>2089:125ml cubes</t>
  </si>
  <si>
    <t>2089:250ml cubes</t>
  </si>
  <si>
    <t>2089:85g</t>
  </si>
  <si>
    <t>2089:200ml pieces</t>
  </si>
  <si>
    <t>2225:1 large</t>
  </si>
  <si>
    <t>2225:1 medium</t>
  </si>
  <si>
    <t>2225:1 slice</t>
  </si>
  <si>
    <t>2225:100ml chopped</t>
  </si>
  <si>
    <t>2225:100ml slices</t>
  </si>
  <si>
    <t>2225:1 small</t>
  </si>
  <si>
    <t>2225:125ml slices</t>
  </si>
  <si>
    <t>2225:250ml slices</t>
  </si>
  <si>
    <t>2225:125ml chopped</t>
  </si>
  <si>
    <t>2225:250ml chopped</t>
  </si>
  <si>
    <t>2225:85g</t>
  </si>
  <si>
    <t>2225:4 slices</t>
  </si>
  <si>
    <t>2226:100ml mashed</t>
  </si>
  <si>
    <t>2226:100ml slices</t>
  </si>
  <si>
    <t>2226:125ml slices</t>
  </si>
  <si>
    <t>2226:250ml slices</t>
  </si>
  <si>
    <t>2226:125ml mashed</t>
  </si>
  <si>
    <t>2226:250ml mashed</t>
  </si>
  <si>
    <t>2226:85g</t>
  </si>
  <si>
    <t>2322:1 pepper</t>
  </si>
  <si>
    <t>2322:100ml chopped or diced</t>
  </si>
  <si>
    <t>2322:125ml chopped or diced</t>
  </si>
  <si>
    <t>2322:250ml chopped or diced</t>
  </si>
  <si>
    <t>2322:30g</t>
  </si>
  <si>
    <t>2348:1 piece</t>
  </si>
  <si>
    <t>2348:100ml</t>
  </si>
  <si>
    <t>2348:125ml</t>
  </si>
  <si>
    <t>2348:250ml</t>
  </si>
  <si>
    <t>2348:60ml</t>
  </si>
  <si>
    <t>2348:30g</t>
  </si>
  <si>
    <t>2350:1 bulb</t>
  </si>
  <si>
    <t>2350:100ml slices</t>
  </si>
  <si>
    <t>2350:125ml slices</t>
  </si>
  <si>
    <t>2350:250ml slices</t>
  </si>
  <si>
    <t>2350:85g</t>
  </si>
  <si>
    <t>2361:1 leaf</t>
  </si>
  <si>
    <t>2361:100ml chopped</t>
  </si>
  <si>
    <t>2361:100ml shredded</t>
  </si>
  <si>
    <t>2361:125ml shredded</t>
  </si>
  <si>
    <t>2361:250ml shredded</t>
  </si>
  <si>
    <t>2361:125ml chopped</t>
  </si>
  <si>
    <t>2361:250ml chopped</t>
  </si>
  <si>
    <t>2361:85g</t>
  </si>
  <si>
    <t>2361:1 leaf, large</t>
  </si>
  <si>
    <t>2361:1 leaf, medium</t>
  </si>
  <si>
    <t>2361:1 head, large (18cm dia)</t>
  </si>
  <si>
    <t>2361:1 head, medium (14.5cm  dia)</t>
  </si>
  <si>
    <t>2361:1 head, small (10.5cm dia)</t>
  </si>
  <si>
    <t>2363:100ml slices</t>
  </si>
  <si>
    <t>2363:125ml slices</t>
  </si>
  <si>
    <t>2363:250ml slices</t>
  </si>
  <si>
    <t>2363:1 cucumber (21cm long)</t>
  </si>
  <si>
    <t>2363:85g</t>
  </si>
  <si>
    <t>2380:1 medium</t>
  </si>
  <si>
    <t>2380:1 slice</t>
  </si>
  <si>
    <t>2380:100ml chopped</t>
  </si>
  <si>
    <t>2380:100ml grated</t>
  </si>
  <si>
    <t>2380:100ml slices</t>
  </si>
  <si>
    <t>2380:125ml slices</t>
  </si>
  <si>
    <t>2380:250ml slices</t>
  </si>
  <si>
    <t>2380:125ml chopped</t>
  </si>
  <si>
    <t>2380:250ml chopped</t>
  </si>
  <si>
    <t>2380:125ml grated</t>
  </si>
  <si>
    <t>2380:250ml grated</t>
  </si>
  <si>
    <t>2380:1 large (18.4cm to 21.6cm long)</t>
  </si>
  <si>
    <t>2380:1 small (14cm long)</t>
  </si>
  <si>
    <t>2380:1 large strip (7.6cm long)</t>
  </si>
  <si>
    <t>2380:1 medium strip</t>
  </si>
  <si>
    <t>2380:1 thin strip</t>
  </si>
  <si>
    <t>2380:85g</t>
  </si>
  <si>
    <t>2385:100ml</t>
  </si>
  <si>
    <t>2385:125ml</t>
  </si>
  <si>
    <t>2385:250ml</t>
  </si>
  <si>
    <t>2385:1 floweret</t>
  </si>
  <si>
    <t>2385:1 large head (15cm to 18cm dia)</t>
  </si>
  <si>
    <t>2385:1 medium head (13cm to 15cm dia)</t>
  </si>
  <si>
    <t>2385:1 small head  (10cm dia)</t>
  </si>
  <si>
    <t>2385:85g</t>
  </si>
  <si>
    <t>2394:1 bulb</t>
  </si>
  <si>
    <t>2394:100ml</t>
  </si>
  <si>
    <t>2394:125ml</t>
  </si>
  <si>
    <t>2394:250ml</t>
  </si>
  <si>
    <t>2394:5ml</t>
  </si>
  <si>
    <t>2394:1 clove</t>
  </si>
  <si>
    <t>2394:4g</t>
  </si>
  <si>
    <t>2395:100ml chopped</t>
  </si>
  <si>
    <t>2395:125ml chopped</t>
  </si>
  <si>
    <t>2395:250ml chopped</t>
  </si>
  <si>
    <t>2395:85g</t>
  </si>
  <si>
    <t>2402:1 large</t>
  </si>
  <si>
    <t>2402:1 medium</t>
  </si>
  <si>
    <t>2402:1 medium slice</t>
  </si>
  <si>
    <t>2402:100ml chopped</t>
  </si>
  <si>
    <t>2402:15ml chopped</t>
  </si>
  <si>
    <t>2402:1 small</t>
  </si>
  <si>
    <t>2402:125ml chopped</t>
  </si>
  <si>
    <t>2402:250ml chopped</t>
  </si>
  <si>
    <t>2402:1 large slice</t>
  </si>
  <si>
    <t>2402:1 thin slice</t>
  </si>
  <si>
    <t>2402:85g</t>
  </si>
  <si>
    <t>2405:100ml</t>
  </si>
  <si>
    <t>2405:125ml</t>
  </si>
  <si>
    <t>2405:15ml</t>
  </si>
  <si>
    <t>2405:250ml</t>
  </si>
  <si>
    <t>2405:10 sprigs</t>
  </si>
  <si>
    <t>2405:4g</t>
  </si>
  <si>
    <t>2460:1 cherry tomato</t>
  </si>
  <si>
    <t>2460:100ml chopped or sliced</t>
  </si>
  <si>
    <t>2460:125ml chopped or sliced</t>
  </si>
  <si>
    <t>2460:250ml chopped or sliced</t>
  </si>
  <si>
    <t>2460:100ml cherry totatoes</t>
  </si>
  <si>
    <t>2460:125ml cherry tomatoes</t>
  </si>
  <si>
    <t>2460:250ml cherry tomatoes</t>
  </si>
  <si>
    <t>2460:1 italian tomato</t>
  </si>
  <si>
    <t>2460:1 plum tomato</t>
  </si>
  <si>
    <t>2460:1 large whole (7.6cm dia)</t>
  </si>
  <si>
    <t>2460:1 medium whole (6.6cm dia)</t>
  </si>
  <si>
    <t>2460:1 small whole (6cm dia)</t>
  </si>
  <si>
    <t>2460:1 wedge (1/4 of medium tomato)</t>
  </si>
  <si>
    <t>2460:85g</t>
  </si>
  <si>
    <t>2462:1 large</t>
  </si>
  <si>
    <t>2462:1 medium</t>
  </si>
  <si>
    <t>2462:100ml</t>
  </si>
  <si>
    <t>2462:125ml</t>
  </si>
  <si>
    <t>2462:250ml</t>
  </si>
  <si>
    <t>2462:1 small</t>
  </si>
  <si>
    <t>2500:1 beet (5 cm dia)</t>
  </si>
  <si>
    <t>2500:100ml</t>
  </si>
  <si>
    <t>2500:125ml</t>
  </si>
  <si>
    <t>2500:250ml</t>
  </si>
  <si>
    <t>2500:85g</t>
  </si>
  <si>
    <t>3183:100ml flaked</t>
  </si>
  <si>
    <t>3183:250ml</t>
  </si>
  <si>
    <t>3183:1/2 fillet</t>
  </si>
  <si>
    <t>3183:100g</t>
  </si>
  <si>
    <t>3183:1 food guide serving = 75g</t>
  </si>
  <si>
    <t>4497:100ml</t>
  </si>
  <si>
    <t>4497:125ml</t>
  </si>
  <si>
    <t>4497:250ml</t>
  </si>
  <si>
    <t>4497:140g</t>
  </si>
  <si>
    <t>4857:100ml</t>
  </si>
  <si>
    <t>4857:125ml</t>
  </si>
  <si>
    <t>4857:250ml</t>
  </si>
  <si>
    <t>4857:1 small (10cm long)</t>
  </si>
  <si>
    <t>4857:1 medium (11.5cm long)</t>
  </si>
  <si>
    <t>4857:1 large (13cm long)</t>
  </si>
  <si>
    <t>4857:30g</t>
  </si>
  <si>
    <t>5417:100ml</t>
  </si>
  <si>
    <t>5417:125ml</t>
  </si>
  <si>
    <t>5417:250ml</t>
  </si>
  <si>
    <t>5417:85g</t>
  </si>
  <si>
    <t>5917:100ml</t>
  </si>
  <si>
    <t>5917:125ml</t>
  </si>
  <si>
    <t>5917:250ml</t>
  </si>
  <si>
    <t>5917:140g</t>
  </si>
  <si>
    <t>6140:100ml</t>
  </si>
  <si>
    <t>6140:250ml</t>
  </si>
  <si>
    <t>6140:100g</t>
  </si>
  <si>
    <t>6140:1 food guide serving = 75g</t>
  </si>
  <si>
    <t>6195:100ml</t>
  </si>
  <si>
    <t>6195:125ml</t>
  </si>
  <si>
    <t>6195:15ml</t>
  </si>
  <si>
    <t>6195:250ml</t>
  </si>
  <si>
    <t>6195:5ml</t>
  </si>
  <si>
    <t>Vinegar, distilled (white)</t>
  </si>
  <si>
    <t>Egg, chicken, whole, fresh or frozen, raw</t>
  </si>
  <si>
    <t>Spices, paprika</t>
  </si>
  <si>
    <t>Spices, parsley, dried</t>
  </si>
  <si>
    <t>Spices, pepper, black</t>
  </si>
  <si>
    <t>Spices, turmeric, ground</t>
  </si>
  <si>
    <t>Basil, fresh</t>
  </si>
  <si>
    <t>Salt, table</t>
  </si>
  <si>
    <t>Vegetable oil, olive</t>
  </si>
  <si>
    <t>Vegetable oil, canola</t>
  </si>
  <si>
    <t>Salad dressing, mayonnaise type, commercial, regular</t>
  </si>
  <si>
    <t>Chicken, broiler, breast, meat, roasted</t>
  </si>
  <si>
    <t>Avocado, raw, all commercial varieties</t>
  </si>
  <si>
    <t>Lemon juice, raw</t>
  </si>
  <si>
    <t>Cabbage, red, raw</t>
  </si>
  <si>
    <t>Cabbage, red, boiled, drained</t>
  </si>
  <si>
    <t>Eggplant (aubergine, brinjal), boiled, drained</t>
  </si>
  <si>
    <t>Squash, summer, zucchini, raw</t>
  </si>
  <si>
    <t>Squash, summer, zucchini, boiled, drained</t>
  </si>
  <si>
    <t>Pepper, hot chili, red or green, raw</t>
  </si>
  <si>
    <t>Tomato, sun-dried</t>
  </si>
  <si>
    <t>Fennel, bulb, raw</t>
  </si>
  <si>
    <t>Cabbage, raw</t>
  </si>
  <si>
    <t>Cucumber, raw</t>
  </si>
  <si>
    <t>Carrot, raw</t>
  </si>
  <si>
    <t>Cauliflower, raw</t>
  </si>
  <si>
    <t>Garlic, raw</t>
  </si>
  <si>
    <t>Kale, raw</t>
  </si>
  <si>
    <t>Onion, boiled, drained</t>
  </si>
  <si>
    <t>Parsley, fresh</t>
  </si>
  <si>
    <t>Tomato, red, ripe, raw, year round average</t>
  </si>
  <si>
    <t>Tomato, red, ripe, canned, whole</t>
  </si>
  <si>
    <t>Beets, raw</t>
  </si>
  <si>
    <t>Fish, salmon, atlantic, farmed, baked or broiled</t>
  </si>
  <si>
    <t>Grains, rice, brown, long-grain, cooked</t>
  </si>
  <si>
    <t>Pepper, banana, raw</t>
  </si>
  <si>
    <t>Pepper, sweet, red, sauteed</t>
  </si>
  <si>
    <t>Grains, quinoa, cooked</t>
  </si>
  <si>
    <t>Beef, loin, top sirloin roast, boneless, lean, cooked, roasted</t>
  </si>
  <si>
    <t>Vinegar, red wine</t>
  </si>
  <si>
    <t>100ml</t>
  </si>
  <si>
    <t>125ml</t>
  </si>
  <si>
    <t>15ml</t>
  </si>
  <si>
    <t>5ml</t>
  </si>
  <si>
    <t>1 large egg</t>
  </si>
  <si>
    <t>250ml</t>
  </si>
  <si>
    <t>1 small egg</t>
  </si>
  <si>
    <t>1 extra large egg</t>
  </si>
  <si>
    <t>1 medium egg</t>
  </si>
  <si>
    <t>50g</t>
  </si>
  <si>
    <t>1 jumbo egg</t>
  </si>
  <si>
    <t>2 large eggs</t>
  </si>
  <si>
    <t>1 pee wee egg</t>
  </si>
  <si>
    <t>0.5g</t>
  </si>
  <si>
    <t>100ml whole</t>
  </si>
  <si>
    <t>1 dash</t>
  </si>
  <si>
    <t>15ml ground</t>
  </si>
  <si>
    <t>15ml whole</t>
  </si>
  <si>
    <t>5 ml ground</t>
  </si>
  <si>
    <t>5ml whole</t>
  </si>
  <si>
    <t>30ml</t>
  </si>
  <si>
    <t>5 leaves</t>
  </si>
  <si>
    <t>1g</t>
  </si>
  <si>
    <t>10ml</t>
  </si>
  <si>
    <t>1 breast</t>
  </si>
  <si>
    <t>100ml chopped or diced</t>
  </si>
  <si>
    <t>250ml chopped or diced</t>
  </si>
  <si>
    <t>100g</t>
  </si>
  <si>
    <t>1 food guide serving = 75g</t>
  </si>
  <si>
    <t>1 fruit</t>
  </si>
  <si>
    <t>100ml cubes</t>
  </si>
  <si>
    <t>100ml puree</t>
  </si>
  <si>
    <t>100ml slices</t>
  </si>
  <si>
    <t>125ml slices</t>
  </si>
  <si>
    <t>250ml slices</t>
  </si>
  <si>
    <t>125ml puree</t>
  </si>
  <si>
    <t>250ml puree</t>
  </si>
  <si>
    <t>125ml cubes</t>
  </si>
  <si>
    <t>250ml cubes</t>
  </si>
  <si>
    <t>140g</t>
  </si>
  <si>
    <t>1/2 fruit</t>
  </si>
  <si>
    <t>1 leaf</t>
  </si>
  <si>
    <t>100ml chopped</t>
  </si>
  <si>
    <t>100ml shredded</t>
  </si>
  <si>
    <t>1 (0.8cm x 7.6cm dia) + liquid</t>
  </si>
  <si>
    <t>125ml shredded</t>
  </si>
  <si>
    <t>250ml shredded</t>
  </si>
  <si>
    <t>125ml chopped</t>
  </si>
  <si>
    <t>250ml chopped</t>
  </si>
  <si>
    <t>1 small (10.2cm dia)</t>
  </si>
  <si>
    <t>1 medium (12.7cm dia)</t>
  </si>
  <si>
    <t>1 large (14cm dia)</t>
  </si>
  <si>
    <t>85g</t>
  </si>
  <si>
    <t>200ml pieces</t>
  </si>
  <si>
    <t>1 large</t>
  </si>
  <si>
    <t>1 medium</t>
  </si>
  <si>
    <t>1 slice</t>
  </si>
  <si>
    <t>1 small</t>
  </si>
  <si>
    <t>4 slices</t>
  </si>
  <si>
    <t>100ml mashed</t>
  </si>
  <si>
    <t>125ml mashed</t>
  </si>
  <si>
    <t>250ml mashed</t>
  </si>
  <si>
    <t>1 pepper</t>
  </si>
  <si>
    <t>125ml chopped or diced</t>
  </si>
  <si>
    <t>30g</t>
  </si>
  <si>
    <t>1 piece</t>
  </si>
  <si>
    <t>60ml</t>
  </si>
  <si>
    <t>1 bulb</t>
  </si>
  <si>
    <t>1 leaf, large</t>
  </si>
  <si>
    <t>1 leaf, medium</t>
  </si>
  <si>
    <t>1 head, large (18cm dia)</t>
  </si>
  <si>
    <t>1 head, medium (14.5cm  dia)</t>
  </si>
  <si>
    <t>1 head, small (10.5cm dia)</t>
  </si>
  <si>
    <t>1 cucumber (21cm long)</t>
  </si>
  <si>
    <t>100ml grated</t>
  </si>
  <si>
    <t>125ml grated</t>
  </si>
  <si>
    <t>250ml grated</t>
  </si>
  <si>
    <t>1 large (18.4cm to 21.6cm long)</t>
  </si>
  <si>
    <t>1 small (14cm long)</t>
  </si>
  <si>
    <t>1 large strip (7.6cm long)</t>
  </si>
  <si>
    <t>1 medium strip</t>
  </si>
  <si>
    <t>1 thin strip</t>
  </si>
  <si>
    <t>1 floweret</t>
  </si>
  <si>
    <t>1 large head (15cm to 18cm dia)</t>
  </si>
  <si>
    <t>1 medium head (13cm to 15cm dia)</t>
  </si>
  <si>
    <t>1 small head  (10cm dia)</t>
  </si>
  <si>
    <t>1 clove</t>
  </si>
  <si>
    <t>4g</t>
  </si>
  <si>
    <t>1 medium slice</t>
  </si>
  <si>
    <t>15ml chopped</t>
  </si>
  <si>
    <t>1 large slice</t>
  </si>
  <si>
    <t>1 thin slice</t>
  </si>
  <si>
    <t>10 sprigs</t>
  </si>
  <si>
    <t>1 cherry tomato</t>
  </si>
  <si>
    <t>100ml chopped or sliced</t>
  </si>
  <si>
    <t>125ml chopped or sliced</t>
  </si>
  <si>
    <t>250ml chopped or sliced</t>
  </si>
  <si>
    <t>100ml cherry totatoes</t>
  </si>
  <si>
    <t>125ml cherry tomatoes</t>
  </si>
  <si>
    <t>250ml cherry tomatoes</t>
  </si>
  <si>
    <t>1 italian tomato</t>
  </si>
  <si>
    <t>1 plum tomato</t>
  </si>
  <si>
    <t>1 large whole (7.6cm dia)</t>
  </si>
  <si>
    <t>1 medium whole (6.6cm dia)</t>
  </si>
  <si>
    <t>1 small whole (6cm dia)</t>
  </si>
  <si>
    <t>1 wedge (1/4 of medium tomato)</t>
  </si>
  <si>
    <t>1 beet (5 cm dia)</t>
  </si>
  <si>
    <t>100ml flaked</t>
  </si>
  <si>
    <t>1/2 fillet</t>
  </si>
  <si>
    <t>1 small (10cm long)</t>
  </si>
  <si>
    <t>1 medium (11.5cm long)</t>
  </si>
  <si>
    <t>1 large (13cm long)</t>
  </si>
  <si>
    <t xml:space="preserve">Food </t>
  </si>
  <si>
    <t xml:space="preserve">weight </t>
  </si>
  <si>
    <t xml:space="preserve">unit </t>
  </si>
  <si>
    <t>prosciutto</t>
  </si>
  <si>
    <t>smoked salmon</t>
  </si>
  <si>
    <t>shredded cheese</t>
  </si>
  <si>
    <t>1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</si>
</sst>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2"/>
  <sheetViews>
    <sheetView tabSelected="1" workbookViewId="0">
      <selection activeCell="J1" sqref="J1:J1048576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>
        <v>0</v>
      </c>
      <c r="B2" t="s">
        <v>29</v>
      </c>
      <c r="C2" t="s">
        <v>32</v>
      </c>
    </row>
    <row r="3" spans="1:30" x14ac:dyDescent="0.25">
      <c r="A3" s="1">
        <v>1</v>
      </c>
      <c r="C3">
        <v>30</v>
      </c>
      <c r="D3" t="s">
        <v>79</v>
      </c>
      <c r="G3" t="s">
        <v>183</v>
      </c>
    </row>
    <row r="4" spans="1:30" x14ac:dyDescent="0.25">
      <c r="A4" s="1">
        <v>2</v>
      </c>
      <c r="C4">
        <v>3390</v>
      </c>
      <c r="D4" t="s">
        <v>80</v>
      </c>
      <c r="E4" t="s">
        <v>97</v>
      </c>
      <c r="F4">
        <v>3183</v>
      </c>
      <c r="G4" t="s">
        <v>184</v>
      </c>
      <c r="H4">
        <f>VALUE(LEFT(J4, MAX(ISNUMBER(VALUE(MID(J4,{1,2,3,4,5,6,7,8,9},1)))*{1,2,3,4,5,6,7,8,9})+1-1))</f>
        <v>100</v>
      </c>
      <c r="I4" t="str">
        <f>TRIM(RIGHT(J4, LEN(J4) - MAX(ISNUMBER(VALUE(MID(J4,{1,2,3,4,5,6,7,8,9},1)))*{1,2,3,4,5,6,7,8,9})))</f>
        <v>g</v>
      </c>
      <c r="J4" t="s">
        <v>532</v>
      </c>
      <c r="K4">
        <f>VLOOKUP(F4&amp;":"&amp;J4,'CNF Data'!$B$1:$AI$260,5,FALSE)</f>
        <v>1455</v>
      </c>
      <c r="L4">
        <f>VLOOKUP(F4&amp;":"&amp;J4,'CNF Data'!$B$1:$AI$260,6,FALSE)</f>
        <v>1</v>
      </c>
      <c r="M4">
        <f t="shared" ref="M4:M9" si="0">C4*L4/H4* 100</f>
        <v>3390</v>
      </c>
      <c r="P4">
        <f>C4/H4</f>
        <v>33.9</v>
      </c>
      <c r="Q4">
        <f>VLOOKUP(F4&amp;":"&amp;J4,'CNF Data'!$B$1:$AI$2260,21,FALSE) * P4</f>
        <v>6983.4</v>
      </c>
      <c r="R4">
        <f>VLOOKUP(F4&amp;":"&amp;J4,'CNF Data'!$B$1:$AI$2260,22,FALSE) * P4</f>
        <v>418.66499999999996</v>
      </c>
      <c r="S4">
        <f>VLOOKUP(F4&amp;":"&amp;J4,'CNF Data'!$B$1:$AI$2260,23,FALSE) * P4</f>
        <v>84.885599999999997</v>
      </c>
      <c r="T4">
        <f>VLOOKUP(F4&amp;":"&amp;J4,'CNF Data'!$B$1:$AI$2260,24,FALSE) * P4</f>
        <v>0</v>
      </c>
      <c r="U4">
        <f>VLOOKUP(F4&amp;":"&amp;J4,'CNF Data'!$B$1:$AI$2260,25,FALSE) * P4</f>
        <v>2135.6999999999998</v>
      </c>
      <c r="V4">
        <f>VLOOKUP(F4&amp;":"&amp;J4,'CNF Data'!$B$1:$AI$2260,26,FALSE) * P4</f>
        <v>2067.9</v>
      </c>
      <c r="W4">
        <f>VLOOKUP(F4&amp;":"&amp;J4,'CNF Data'!$B$1:$AI$2260,27,FALSE) * P4</f>
        <v>0</v>
      </c>
      <c r="X4">
        <f>VLOOKUP(F4&amp;":"&amp;J4,'CNF Data'!$B$1:$AI$2260,28,FALSE) * P4</f>
        <v>0</v>
      </c>
      <c r="Y4">
        <f>VLOOKUP(F4&amp;":"&amp;J4,'CNF Data'!$B$1:$AI$2260,29,FALSE) * P4</f>
        <v>0</v>
      </c>
      <c r="Z4">
        <f>VLOOKUP(F4&amp;":"&amp;J4,'CNF Data'!$B$1:$AI$2260,30,FALSE) * P4</f>
        <v>749.19</v>
      </c>
      <c r="AA4">
        <f>VLOOKUP(F4&amp;":"&amp;J4,'CNF Data'!$B$1:$AI$2260,31,FALSE) * P4</f>
        <v>508.5</v>
      </c>
      <c r="AB4">
        <f>VLOOKUP(F4&amp;":"&amp;J4,'CNF Data'!$B$1:$AI$2260,32,FALSE) * P4</f>
        <v>125.43</v>
      </c>
      <c r="AC4">
        <f>VLOOKUP(F4&amp;":"&amp;J4,'CNF Data'!$B$1:$AI$2260,33,FALSE) * P4</f>
        <v>508.5</v>
      </c>
      <c r="AD4">
        <f>VLOOKUP(F4&amp;":"&amp;J4,'CNF Data'!$B$1:$AI$2260,34,FALSE) * P4</f>
        <v>11.526</v>
      </c>
    </row>
    <row r="5" spans="1:30" x14ac:dyDescent="0.25">
      <c r="A5" s="1">
        <v>3</v>
      </c>
      <c r="C5">
        <v>500</v>
      </c>
      <c r="D5" t="s">
        <v>81</v>
      </c>
      <c r="E5" t="s">
        <v>98</v>
      </c>
      <c r="F5">
        <v>422</v>
      </c>
      <c r="G5" t="s">
        <v>185</v>
      </c>
      <c r="H5">
        <f>VALUE(LEFT(J5, MAX(ISNUMBER(VALUE(MID(J5,{1,2,3,4,5,6,7,8,9},1)))*{1,2,3,4,5,6,7,8,9})+1-1))</f>
        <v>250</v>
      </c>
      <c r="I5" t="str">
        <f>TRIM(RIGHT(J5, LEN(J5) - MAX(ISNUMBER(VALUE(MID(J5,{1,2,3,4,5,6,7,8,9},1)))*{1,2,3,4,5,6,7,8,9})))</f>
        <v>ml</v>
      </c>
      <c r="J5" t="s">
        <v>510</v>
      </c>
      <c r="K5">
        <f>VLOOKUP(F5&amp;":"&amp;J5,'CNF Data'!$B$1:$AI$260,5,FALSE)</f>
        <v>415</v>
      </c>
      <c r="L5">
        <f>VLOOKUP(F5&amp;":"&amp;J5,'CNF Data'!$B$1:$AI$260,6,FALSE)</f>
        <v>2.28233</v>
      </c>
      <c r="M5">
        <f t="shared" si="0"/>
        <v>456.46600000000001</v>
      </c>
      <c r="N5">
        <f>VLOOKUP(E5, Premades!B:R, 2, FALSE)</f>
        <v>100</v>
      </c>
      <c r="O5" t="str">
        <f>VLOOKUP(E5, Premades!B:R, 3, FALSE)</f>
        <v xml:space="preserve">ml </v>
      </c>
      <c r="P5">
        <f>C5/N5</f>
        <v>5</v>
      </c>
      <c r="Q5">
        <f>VLOOKUP(E5, Premades!B:R, 4, FALSE) * P5</f>
        <v>4095</v>
      </c>
      <c r="R5">
        <f>VLOOKUP(E5, Premades!B:R, 5, FALSE) * P5</f>
        <v>455</v>
      </c>
      <c r="S5">
        <f>VLOOKUP(E5, Premades!B:R, 6, FALSE) * P5</f>
        <v>75</v>
      </c>
      <c r="T5">
        <f>VLOOKUP(E5, Premades!B:R, 7, FALSE) * P5</f>
        <v>0</v>
      </c>
      <c r="U5">
        <f>VLOOKUP(E5, Premades!B:R, 8, FALSE) * P5</f>
        <v>0</v>
      </c>
      <c r="V5">
        <f>VLOOKUP(E5, Premades!B:R, 9, FALSE) * P5</f>
        <v>0</v>
      </c>
      <c r="W5">
        <f>VLOOKUP(E5, Premades!B:R, 10, FALSE) * P5</f>
        <v>0</v>
      </c>
      <c r="X5">
        <f>VLOOKUP(E5, Premades!B:R, 11, FALSE) * P5</f>
        <v>0</v>
      </c>
      <c r="Y5">
        <f>VLOOKUP(E5, Premades!B:R, 12, FALSE) * P5</f>
        <v>0</v>
      </c>
      <c r="Z5">
        <f>VLOOKUP(E5, Premades!B:R, 13, FALSE) * P5</f>
        <v>0</v>
      </c>
      <c r="AA5">
        <f>VLOOKUP(E5, Premades!B:R, 14, FALSE) * P5</f>
        <v>0</v>
      </c>
      <c r="AB5">
        <f>VLOOKUP(E5, Premades!B:R, 15, FALSE) * P5</f>
        <v>0</v>
      </c>
      <c r="AC5">
        <f>VLOOKUP(E5, Premades!B:R, 16, FALSE) * P5</f>
        <v>5</v>
      </c>
      <c r="AD5">
        <f>VLOOKUP(E5, Premades!B:R, 17, FALSE) * P5</f>
        <v>0</v>
      </c>
    </row>
    <row r="6" spans="1:30" x14ac:dyDescent="0.25">
      <c r="A6" s="1">
        <v>4</v>
      </c>
      <c r="C6">
        <v>31.25</v>
      </c>
      <c r="D6" t="s">
        <v>81</v>
      </c>
      <c r="E6" t="s">
        <v>99</v>
      </c>
      <c r="F6">
        <v>214</v>
      </c>
      <c r="G6" t="s">
        <v>184</v>
      </c>
      <c r="H6">
        <f>VALUE(LEFT(J6, MAX(ISNUMBER(VALUE(MID(J6,{1,2,3,4,5,6,7,8,9},1)))*{1,2,3,4,5,6,7,8,9})+1-1))</f>
        <v>15</v>
      </c>
      <c r="I6" t="str">
        <f>TRIM(RIGHT(J6, LEN(J6) - MAX(ISNUMBER(VALUE(MID(J6,{1,2,3,4,5,6,7,8,9},1)))*{1,2,3,4,5,6,7,8,9})))</f>
        <v>ml</v>
      </c>
      <c r="J6" t="s">
        <v>507</v>
      </c>
      <c r="K6">
        <f>VLOOKUP(F6&amp;":"&amp;J6,'CNF Data'!$B$1:$AI$260,5,FALSE)</f>
        <v>385</v>
      </c>
      <c r="L6">
        <f>VLOOKUP(F6&amp;":"&amp;J6,'CNF Data'!$B$1:$AI$260,6,FALSE)</f>
        <v>0.18243000000000001</v>
      </c>
      <c r="M6">
        <f t="shared" si="0"/>
        <v>38.006250000000001</v>
      </c>
      <c r="P6">
        <f>C6/H6</f>
        <v>2.0833333333333335</v>
      </c>
      <c r="Q6">
        <f>VLOOKUP(F6&amp;":"&amp;J6,'CNF Data'!$B$1:$AI$2260,21,FALSE) * P6</f>
        <v>0</v>
      </c>
      <c r="R6">
        <f>VLOOKUP(F6&amp;":"&amp;J6,'CNF Data'!$B$1:$AI$2260,22,FALSE) * P6</f>
        <v>0</v>
      </c>
      <c r="S6">
        <f>VLOOKUP(F6&amp;":"&amp;J6,'CNF Data'!$B$1:$AI$2260,23,FALSE) * P6</f>
        <v>0</v>
      </c>
      <c r="T6">
        <f>VLOOKUP(F6&amp;":"&amp;J6,'CNF Data'!$B$1:$AI$2260,24,FALSE) * P6</f>
        <v>0</v>
      </c>
      <c r="U6">
        <f>VLOOKUP(F6&amp;":"&amp;J6,'CNF Data'!$B$1:$AI$2260,25,FALSE) * P6</f>
        <v>0</v>
      </c>
      <c r="V6">
        <f>VLOOKUP(F6&amp;":"&amp;J6,'CNF Data'!$B$1:$AI$2260,26,FALSE) * P6</f>
        <v>14730.462375000001</v>
      </c>
      <c r="W6">
        <f>VLOOKUP(F6&amp;":"&amp;J6,'CNF Data'!$B$1:$AI$2260,27,FALSE) * P6</f>
        <v>0</v>
      </c>
      <c r="X6">
        <f>VLOOKUP(F6&amp;":"&amp;J6,'CNF Data'!$B$1:$AI$2260,28,FALSE) * P6</f>
        <v>0</v>
      </c>
      <c r="Y6">
        <f>VLOOKUP(F6&amp;":"&amp;J6,'CNF Data'!$B$1:$AI$2260,29,FALSE) * P6</f>
        <v>0</v>
      </c>
      <c r="Z6">
        <f>VLOOKUP(F6&amp;":"&amp;J6,'CNF Data'!$B$1:$AI$2260,30,FALSE) * P6</f>
        <v>0</v>
      </c>
      <c r="AA6">
        <f>VLOOKUP(F6&amp;":"&amp;J6,'CNF Data'!$B$1:$AI$2260,31,FALSE) * P6</f>
        <v>0</v>
      </c>
      <c r="AB6">
        <f>VLOOKUP(F6&amp;":"&amp;J6,'CNF Data'!$B$1:$AI$2260,32,FALSE) * P6</f>
        <v>0</v>
      </c>
      <c r="AC6">
        <f>VLOOKUP(F6&amp;":"&amp;J6,'CNF Data'!$B$1:$AI$2260,33,FALSE) * P6</f>
        <v>9.1215000000000011</v>
      </c>
      <c r="AD6">
        <f>VLOOKUP(F6&amp;":"&amp;J6,'CNF Data'!$B$1:$AI$2260,34,FALSE) * P6</f>
        <v>0.12542062500000001</v>
      </c>
    </row>
    <row r="7" spans="1:30" x14ac:dyDescent="0.25">
      <c r="A7" s="1">
        <v>5</v>
      </c>
      <c r="C7">
        <v>31.25</v>
      </c>
      <c r="D7" t="s">
        <v>81</v>
      </c>
      <c r="E7" t="s">
        <v>100</v>
      </c>
      <c r="F7">
        <v>198</v>
      </c>
      <c r="G7" t="s">
        <v>184</v>
      </c>
      <c r="H7">
        <f>VALUE(LEFT(J7, MAX(ISNUMBER(VALUE(MID(J7,{1,2,3,4,5,6,7,8,9},1)))*{1,2,3,4,5,6,7,8,9})+1-1))</f>
        <v>15</v>
      </c>
      <c r="I7" t="str">
        <f>TRIM(RIGHT(J7, LEN(J7) - MAX(ISNUMBER(VALUE(MID(J7,{1,2,3,4,5,6,7,8,9},1)))*{1,2,3,4,5,6,7,8,9})))</f>
        <v>ml ground</v>
      </c>
      <c r="J7" t="s">
        <v>521</v>
      </c>
      <c r="K7">
        <f>VLOOKUP(F7&amp;":"&amp;J7,'CNF Data'!$B$1:$AI$260,5,FALSE)</f>
        <v>1641</v>
      </c>
      <c r="L7">
        <f>VLOOKUP(F7&amp;":"&amp;J7,'CNF Data'!$B$1:$AI$260,6,FALSE)</f>
        <v>6.9989999999999997E-2</v>
      </c>
      <c r="M7">
        <f t="shared" si="0"/>
        <v>14.581249999999999</v>
      </c>
      <c r="P7">
        <f>C7/H7</f>
        <v>2.0833333333333335</v>
      </c>
      <c r="Q7">
        <f>VLOOKUP(F7&amp;":"&amp;J7,'CNF Data'!$B$1:$AI$2260,21,FALSE) * P7</f>
        <v>36.598937499999998</v>
      </c>
      <c r="R7">
        <f>VLOOKUP(F7&amp;":"&amp;J7,'CNF Data'!$B$1:$AI$2260,22,FALSE) * P7</f>
        <v>0.47534875000000004</v>
      </c>
      <c r="S7">
        <f>VLOOKUP(F7&amp;":"&amp;J7,'CNF Data'!$B$1:$AI$2260,23,FALSE) * P7</f>
        <v>0.20297099999999998</v>
      </c>
      <c r="T7">
        <f>VLOOKUP(F7&amp;":"&amp;J7,'CNF Data'!$B$1:$AI$2260,24,FALSE) * P7</f>
        <v>0</v>
      </c>
      <c r="U7">
        <f>VLOOKUP(F7&amp;":"&amp;J7,'CNF Data'!$B$1:$AI$2260,25,FALSE) * P7</f>
        <v>0</v>
      </c>
      <c r="V7">
        <f>VLOOKUP(F7&amp;":"&amp;J7,'CNF Data'!$B$1:$AI$2260,26,FALSE) * P7</f>
        <v>2.9162500000000002</v>
      </c>
      <c r="W7">
        <f>VLOOKUP(F7&amp;":"&amp;J7,'CNF Data'!$B$1:$AI$2260,27,FALSE) * P7</f>
        <v>9.3247093749999994</v>
      </c>
      <c r="X7">
        <f>VLOOKUP(F7&amp;":"&amp;J7,'CNF Data'!$B$1:$AI$2260,28,FALSE) * P7</f>
        <v>3.6890562500000006</v>
      </c>
      <c r="Y7">
        <f>VLOOKUP(F7&amp;":"&amp;J7,'CNF Data'!$B$1:$AI$2260,29,FALSE) * P7</f>
        <v>9.3320000000000014E-2</v>
      </c>
      <c r="Z7">
        <f>VLOOKUP(F7&amp;":"&amp;J7,'CNF Data'!$B$1:$AI$2260,30,FALSE) * P7</f>
        <v>1.5149918750000002</v>
      </c>
      <c r="AA7">
        <f>VLOOKUP(F7&amp;":"&amp;J7,'CNF Data'!$B$1:$AI$2260,31,FALSE) * P7</f>
        <v>0</v>
      </c>
      <c r="AB7">
        <f>VLOOKUP(F7&amp;":"&amp;J7,'CNF Data'!$B$1:$AI$2260,32,FALSE) * P7</f>
        <v>0</v>
      </c>
      <c r="AC7">
        <f>VLOOKUP(F7&amp;":"&amp;J7,'CNF Data'!$B$1:$AI$2260,33,FALSE) * P7</f>
        <v>64.5949375</v>
      </c>
      <c r="AD7">
        <f>VLOOKUP(F7&amp;":"&amp;J7,'CNF Data'!$B$1:$AI$2260,34,FALSE) * P7</f>
        <v>1.415839375</v>
      </c>
    </row>
    <row r="8" spans="1:30" x14ac:dyDescent="0.25">
      <c r="A8" s="1">
        <v>6</v>
      </c>
      <c r="C8">
        <v>31.25</v>
      </c>
      <c r="D8" t="s">
        <v>81</v>
      </c>
      <c r="E8" t="s">
        <v>101</v>
      </c>
      <c r="F8">
        <v>211</v>
      </c>
      <c r="G8" t="s">
        <v>184</v>
      </c>
      <c r="H8">
        <f>VALUE(LEFT(J8, MAX(ISNUMBER(VALUE(MID(J8,{1,2,3,4,5,6,7,8,9},1)))*{1,2,3,4,5,6,7,8,9})+1-1))</f>
        <v>15</v>
      </c>
      <c r="I8" t="str">
        <f>TRIM(RIGHT(J8, LEN(J8) - MAX(ISNUMBER(VALUE(MID(J8,{1,2,3,4,5,6,7,8,9},1)))*{1,2,3,4,5,6,7,8,9})))</f>
        <v>ml</v>
      </c>
      <c r="J8" t="s">
        <v>507</v>
      </c>
      <c r="K8">
        <f>VLOOKUP(F8&amp;":"&amp;J8,'CNF Data'!$B$1:$AI$260,5,FALSE)</f>
        <v>385</v>
      </c>
      <c r="L8">
        <f>VLOOKUP(F8&amp;":"&amp;J8,'CNF Data'!$B$1:$AI$260,6,FALSE)</f>
        <v>6.8919999999999995E-2</v>
      </c>
      <c r="M8">
        <f t="shared" si="0"/>
        <v>14.358333333333334</v>
      </c>
      <c r="P8">
        <f>C8/H8</f>
        <v>2.0833333333333335</v>
      </c>
      <c r="Q8">
        <f>VLOOKUP(F8&amp;":"&amp;J8,'CNF Data'!$B$1:$AI$2260,21,FALSE) * P8</f>
        <v>44.798000000000002</v>
      </c>
      <c r="R8">
        <f>VLOOKUP(F8&amp;":"&amp;J8,'CNF Data'!$B$1:$AI$2260,22,FALSE) * P8</f>
        <v>0.46664583333333337</v>
      </c>
      <c r="S8">
        <f>VLOOKUP(F8&amp;":"&amp;J8,'CNF Data'!$B$1:$AI$2260,23,FALSE) * P8</f>
        <v>0.26390616666666672</v>
      </c>
      <c r="T8">
        <f>VLOOKUP(F8&amp;":"&amp;J8,'CNF Data'!$B$1:$AI$2260,24,FALSE) * P8</f>
        <v>8.0406666666666664E-3</v>
      </c>
      <c r="U8">
        <f>VLOOKUP(F8&amp;":"&amp;J8,'CNF Data'!$B$1:$AI$2260,25,FALSE) * P8</f>
        <v>0</v>
      </c>
      <c r="V8">
        <f>VLOOKUP(F8&amp;":"&amp;J8,'CNF Data'!$B$1:$AI$2260,26,FALSE) * P8</f>
        <v>3.8767500000000004</v>
      </c>
      <c r="W8">
        <f>VLOOKUP(F8&amp;":"&amp;J8,'CNF Data'!$B$1:$AI$2260,27,FALSE) * P8</f>
        <v>9.6401850000000007</v>
      </c>
      <c r="X8">
        <f>VLOOKUP(F8&amp;":"&amp;J8,'CNF Data'!$B$1:$AI$2260,28,FALSE) * P8</f>
        <v>3.2593416666666668</v>
      </c>
      <c r="Y8">
        <f>VLOOKUP(F8&amp;":"&amp;J8,'CNF Data'!$B$1:$AI$2260,29,FALSE) * P8</f>
        <v>0.46090249999999999</v>
      </c>
      <c r="Z8">
        <f>VLOOKUP(F8&amp;":"&amp;J8,'CNF Data'!$B$1:$AI$2260,30,FALSE) * P8</f>
        <v>1.3898866666666665</v>
      </c>
      <c r="AA8">
        <f>VLOOKUP(F8&amp;":"&amp;J8,'CNF Data'!$B$1:$AI$2260,31,FALSE) * P8</f>
        <v>0</v>
      </c>
      <c r="AB8">
        <f>VLOOKUP(F8&amp;":"&amp;J8,'CNF Data'!$B$1:$AI$2260,32,FALSE) * P8</f>
        <v>0.10050833333333334</v>
      </c>
      <c r="AC8">
        <f>VLOOKUP(F8&amp;":"&amp;J8,'CNF Data'!$B$1:$AI$2260,33,FALSE) * P8</f>
        <v>24.122</v>
      </c>
      <c r="AD8">
        <f>VLOOKUP(F8&amp;":"&amp;J8,'CNF Data'!$B$1:$AI$2260,34,FALSE) * P8</f>
        <v>7.8970833333333337</v>
      </c>
    </row>
    <row r="9" spans="1:30" x14ac:dyDescent="0.25">
      <c r="A9" s="1">
        <v>7</v>
      </c>
      <c r="C9">
        <v>31.25</v>
      </c>
      <c r="D9" t="s">
        <v>81</v>
      </c>
      <c r="E9" t="s">
        <v>102</v>
      </c>
      <c r="F9">
        <v>196</v>
      </c>
      <c r="G9" t="s">
        <v>184</v>
      </c>
      <c r="H9">
        <f>VALUE(LEFT(J9, MAX(ISNUMBER(VALUE(MID(J9,{1,2,3,4,5,6,7,8,9},1)))*{1,2,3,4,5,6,7,8,9})+1-1))</f>
        <v>15</v>
      </c>
      <c r="I9" t="str">
        <f>TRIM(RIGHT(J9, LEN(J9) - MAX(ISNUMBER(VALUE(MID(J9,{1,2,3,4,5,6,7,8,9},1)))*{1,2,3,4,5,6,7,8,9})))</f>
        <v>ml</v>
      </c>
      <c r="J9" t="s">
        <v>507</v>
      </c>
      <c r="K9">
        <f>VLOOKUP(F9&amp;":"&amp;J9,'CNF Data'!$B$1:$AI$260,5,FALSE)</f>
        <v>385</v>
      </c>
      <c r="L9">
        <f>VLOOKUP(F9&amp;":"&amp;J9,'CNF Data'!$B$1:$AI$260,6,FALSE)</f>
        <v>6.9930000000000006E-2</v>
      </c>
      <c r="M9">
        <f t="shared" si="0"/>
        <v>14.568750000000003</v>
      </c>
      <c r="P9">
        <f>C9/H9</f>
        <v>2.0833333333333335</v>
      </c>
      <c r="Q9">
        <f>VLOOKUP(F9&amp;":"&amp;J9,'CNF Data'!$B$1:$AI$2260,21,FALSE) * P9</f>
        <v>41.083874999999999</v>
      </c>
      <c r="R9">
        <f>VLOOKUP(F9&amp;":"&amp;J9,'CNF Data'!$B$1:$AI$2260,22,FALSE) * P9</f>
        <v>1.8779118750000003</v>
      </c>
      <c r="S9">
        <f>VLOOKUP(F9&amp;":"&amp;J9,'CNF Data'!$B$1:$AI$2260,23,FALSE) * P9</f>
        <v>0.31177125000000006</v>
      </c>
      <c r="T9">
        <f>VLOOKUP(F9&amp;":"&amp;J9,'CNF Data'!$B$1:$AI$2260,24,FALSE) * P9</f>
        <v>0</v>
      </c>
      <c r="U9">
        <f>VLOOKUP(F9&amp;":"&amp;J9,'CNF Data'!$B$1:$AI$2260,25,FALSE) * P9</f>
        <v>0</v>
      </c>
      <c r="V9">
        <f>VLOOKUP(F9&amp;":"&amp;J9,'CNF Data'!$B$1:$AI$2260,26,FALSE) * P9</f>
        <v>9.9067500000000024</v>
      </c>
      <c r="W9">
        <f>VLOOKUP(F9&amp;":"&amp;J9,'CNF Data'!$B$1:$AI$2260,27,FALSE) * P9</f>
        <v>7.8656681250000009</v>
      </c>
      <c r="X9">
        <f>VLOOKUP(F9&amp;":"&amp;J9,'CNF Data'!$B$1:$AI$2260,28,FALSE) * P9</f>
        <v>5.0844937500000009</v>
      </c>
      <c r="Y9">
        <f>VLOOKUP(F9&amp;":"&amp;J9,'CNF Data'!$B$1:$AI$2260,29,FALSE) * P9</f>
        <v>1.5064087500000003</v>
      </c>
      <c r="Z9">
        <f>VLOOKUP(F9&amp;":"&amp;J9,'CNF Data'!$B$1:$AI$2260,30,FALSE) * P9</f>
        <v>2.0600212500000001</v>
      </c>
      <c r="AA9">
        <f>VLOOKUP(F9&amp;":"&amp;J9,'CNF Data'!$B$1:$AI$2260,31,FALSE) * P9</f>
        <v>0</v>
      </c>
      <c r="AB9">
        <f>VLOOKUP(F9&amp;":"&amp;J9,'CNF Data'!$B$1:$AI$2260,32,FALSE) * P9</f>
        <v>0.13111875000000003</v>
      </c>
      <c r="AC9">
        <f>VLOOKUP(F9&amp;":"&amp;J9,'CNF Data'!$B$1:$AI$2260,33,FALSE) * P9</f>
        <v>33.362437500000006</v>
      </c>
      <c r="AD9">
        <f>VLOOKUP(F9&amp;":"&amp;J9,'CNF Data'!$B$1:$AI$2260,34,FALSE) * P9</f>
        <v>3.0798337500000001</v>
      </c>
    </row>
    <row r="10" spans="1:30" x14ac:dyDescent="0.25">
      <c r="A10" s="1">
        <v>8</v>
      </c>
      <c r="B10" t="s">
        <v>30</v>
      </c>
      <c r="C10">
        <v>100</v>
      </c>
      <c r="D10" t="s">
        <v>80</v>
      </c>
      <c r="E10" t="s">
        <v>103</v>
      </c>
      <c r="M10">
        <f>SUM(M2:M9)</f>
        <v>3927.980583333333</v>
      </c>
      <c r="P10">
        <f>M10/C10</f>
        <v>39.279805833333327</v>
      </c>
      <c r="Q10">
        <f>SUM(Q2:Q9) / P10</f>
        <v>285.15621640356471</v>
      </c>
      <c r="R10">
        <f>SUM(R2:R9) / P10</f>
        <v>22.313880831725939</v>
      </c>
      <c r="S10">
        <f>SUM(S2:S9) / P10</f>
        <v>4.0902505755342862</v>
      </c>
      <c r="T10">
        <f>SUM(T2:T9) / P10</f>
        <v>2.047023017573895E-4</v>
      </c>
      <c r="U10">
        <f>SUM(U2:U9) / P10</f>
        <v>54.371450028595063</v>
      </c>
      <c r="V10">
        <f>SUM(V2:V9) / P10</f>
        <v>428.08414574011277</v>
      </c>
      <c r="W10">
        <f>SUM(W2:W9) / P10</f>
        <v>0.68306250325787643</v>
      </c>
      <c r="X10">
        <f>SUM(X2:X9) / P10</f>
        <v>0.30633786016466019</v>
      </c>
      <c r="Y10">
        <f>SUM(Y2:Y9) / P10</f>
        <v>5.2460321691593571E-2</v>
      </c>
      <c r="Z10">
        <f>SUM(Z2:Z9) / P10</f>
        <v>19.199557731817542</v>
      </c>
      <c r="AA10">
        <f>SUM(AA2:AA9) / P10</f>
        <v>12.945583340141683</v>
      </c>
      <c r="AB10">
        <f>SUM(AB2:AB9) / P10</f>
        <v>3.1991407395577127</v>
      </c>
      <c r="AC10">
        <f>SUM(AC2:AC9) / P10</f>
        <v>16.413036198180464</v>
      </c>
      <c r="AD10">
        <f>SUM(AD2:AD9) / P10</f>
        <v>0.61212566032923588</v>
      </c>
    </row>
    <row r="11" spans="1:30" x14ac:dyDescent="0.25">
      <c r="A11" s="1">
        <v>9</v>
      </c>
    </row>
    <row r="12" spans="1:30" x14ac:dyDescent="0.25">
      <c r="A12" s="1">
        <v>10</v>
      </c>
      <c r="B12" t="s">
        <v>29</v>
      </c>
      <c r="C12" t="s">
        <v>33</v>
      </c>
    </row>
    <row r="13" spans="1:30" x14ac:dyDescent="0.25">
      <c r="A13" s="1">
        <v>11</v>
      </c>
      <c r="C13">
        <v>350</v>
      </c>
      <c r="D13" t="s">
        <v>80</v>
      </c>
      <c r="E13" t="s">
        <v>104</v>
      </c>
      <c r="G13" t="s">
        <v>186</v>
      </c>
      <c r="M13">
        <f>C13</f>
        <v>350</v>
      </c>
      <c r="N13">
        <f>VLOOKUP(E13, Premades!B:R, 2, FALSE)</f>
        <v>85</v>
      </c>
      <c r="O13" t="str">
        <f>VLOOKUP(E13, Premades!B:R, 3, FALSE)</f>
        <v>g</v>
      </c>
      <c r="P13">
        <f>C13/N13</f>
        <v>4.117647058823529</v>
      </c>
      <c r="Q13">
        <f>VLOOKUP(E13, Premades!B:R, 4, FALSE) * P13</f>
        <v>535.29411764705878</v>
      </c>
      <c r="R13">
        <f>VLOOKUP(E13, Premades!B:R, 5, FALSE) * P13</f>
        <v>32.941176470588232</v>
      </c>
      <c r="S13">
        <f>VLOOKUP(E13, Premades!B:R, 6, FALSE) * P13</f>
        <v>4.117647058823529</v>
      </c>
      <c r="T13">
        <f>VLOOKUP(E13, Premades!B:R, 7, FALSE) * P13</f>
        <v>0</v>
      </c>
      <c r="U13">
        <f>VLOOKUP(E13, Premades!B:R, 8, FALSE) * P13</f>
        <v>0</v>
      </c>
      <c r="V13">
        <f>VLOOKUP(E13, Premades!B:R, 9, FALSE) * P13</f>
        <v>20.588235294117645</v>
      </c>
      <c r="W13">
        <f>VLOOKUP(E13, Premades!B:R, 10, FALSE) * P13</f>
        <v>12.352941176470587</v>
      </c>
      <c r="X13">
        <f>VLOOKUP(E13, Premades!B:R, 11, FALSE) * P13</f>
        <v>0</v>
      </c>
      <c r="Y13">
        <f>VLOOKUP(E13, Premades!B:R, 12, FALSE) * P13</f>
        <v>4.117647058823529</v>
      </c>
      <c r="Z13">
        <f>VLOOKUP(E13, Premades!B:R, 13, FALSE) * P13</f>
        <v>57.647058823529406</v>
      </c>
      <c r="AA13">
        <f>VLOOKUP(E13, Premades!B:R, 14, FALSE) * P13</f>
        <v>0</v>
      </c>
      <c r="AB13">
        <f>VLOOKUP(E13, Premades!B:R, 15, FALSE) * P13</f>
        <v>0.7</v>
      </c>
      <c r="AC13">
        <f>VLOOKUP(E13, Premades!B:R, 16, FALSE) * P13</f>
        <v>308.8235294117647</v>
      </c>
      <c r="AD13">
        <f>VLOOKUP(E13, Premades!B:R, 17, FALSE) * P13</f>
        <v>8.235294117647058</v>
      </c>
    </row>
    <row r="14" spans="1:30" x14ac:dyDescent="0.25">
      <c r="A14" s="1">
        <v>12</v>
      </c>
      <c r="C14">
        <v>14.25</v>
      </c>
      <c r="D14" t="s">
        <v>80</v>
      </c>
      <c r="E14" t="s">
        <v>99</v>
      </c>
      <c r="F14">
        <v>214</v>
      </c>
      <c r="G14" t="s">
        <v>184</v>
      </c>
      <c r="H14">
        <f>VALUE(LEFT(J14, MAX(ISNUMBER(VALUE(MID(J14,{1,2,3,4,5,6,7,8,9},1)))*{1,2,3,4,5,6,7,8,9})+1-1))</f>
        <v>15</v>
      </c>
      <c r="I14" t="str">
        <f>TRIM(RIGHT(J14, LEN(J14) - MAX(ISNUMBER(VALUE(MID(J14,{1,2,3,4,5,6,7,8,9},1)))*{1,2,3,4,5,6,7,8,9})))</f>
        <v>ml</v>
      </c>
      <c r="J14" t="s">
        <v>507</v>
      </c>
      <c r="K14">
        <f>VLOOKUP(F14&amp;":"&amp;J14,'CNF Data'!$B$1:$AI$260,5,FALSE)</f>
        <v>385</v>
      </c>
      <c r="L14">
        <f>VLOOKUP(F14&amp;":"&amp;J14,'CNF Data'!$B$1:$AI$260,6,FALSE)</f>
        <v>0.18243000000000001</v>
      </c>
      <c r="M14">
        <f>C14*L14/H14* 100</f>
        <v>17.330850000000002</v>
      </c>
      <c r="P14">
        <f>C14/H14</f>
        <v>0.95</v>
      </c>
      <c r="Q14">
        <f>VLOOKUP(F14&amp;":"&amp;J14,'CNF Data'!$B$1:$AI$2260,21,FALSE) * P14</f>
        <v>0</v>
      </c>
      <c r="R14">
        <f>VLOOKUP(F14&amp;":"&amp;J14,'CNF Data'!$B$1:$AI$2260,22,FALSE) * P14</f>
        <v>0</v>
      </c>
      <c r="S14">
        <f>VLOOKUP(F14&amp;":"&amp;J14,'CNF Data'!$B$1:$AI$2260,23,FALSE) * P14</f>
        <v>0</v>
      </c>
      <c r="T14">
        <f>VLOOKUP(F14&amp;":"&amp;J14,'CNF Data'!$B$1:$AI$2260,24,FALSE) * P14</f>
        <v>0</v>
      </c>
      <c r="U14">
        <f>VLOOKUP(F14&amp;":"&amp;J14,'CNF Data'!$B$1:$AI$2260,25,FALSE) * P14</f>
        <v>0</v>
      </c>
      <c r="V14">
        <f>VLOOKUP(F14&amp;":"&amp;J14,'CNF Data'!$B$1:$AI$2260,26,FALSE) * P14</f>
        <v>6717.0908429999999</v>
      </c>
      <c r="W14">
        <f>VLOOKUP(F14&amp;":"&amp;J14,'CNF Data'!$B$1:$AI$2260,27,FALSE) * P14</f>
        <v>0</v>
      </c>
      <c r="X14">
        <f>VLOOKUP(F14&amp;":"&amp;J14,'CNF Data'!$B$1:$AI$2260,28,FALSE) * P14</f>
        <v>0</v>
      </c>
      <c r="Y14">
        <f>VLOOKUP(F14&amp;":"&amp;J14,'CNF Data'!$B$1:$AI$2260,29,FALSE) * P14</f>
        <v>0</v>
      </c>
      <c r="Z14">
        <f>VLOOKUP(F14&amp;":"&amp;J14,'CNF Data'!$B$1:$AI$2260,30,FALSE) * P14</f>
        <v>0</v>
      </c>
      <c r="AA14">
        <f>VLOOKUP(F14&amp;":"&amp;J14,'CNF Data'!$B$1:$AI$2260,31,FALSE) * P14</f>
        <v>0</v>
      </c>
      <c r="AB14">
        <f>VLOOKUP(F14&amp;":"&amp;J14,'CNF Data'!$B$1:$AI$2260,32,FALSE) * P14</f>
        <v>0</v>
      </c>
      <c r="AC14">
        <f>VLOOKUP(F14&amp;":"&amp;J14,'CNF Data'!$B$1:$AI$2260,33,FALSE) * P14</f>
        <v>4.1594040000000003</v>
      </c>
      <c r="AD14">
        <f>VLOOKUP(F14&amp;":"&amp;J14,'CNF Data'!$B$1:$AI$2260,34,FALSE) * P14</f>
        <v>5.7191804999999998E-2</v>
      </c>
    </row>
    <row r="15" spans="1:30" x14ac:dyDescent="0.25">
      <c r="A15" s="1">
        <v>13</v>
      </c>
      <c r="C15">
        <v>14.25</v>
      </c>
      <c r="D15" t="s">
        <v>80</v>
      </c>
      <c r="E15" t="s">
        <v>100</v>
      </c>
      <c r="F15">
        <v>198</v>
      </c>
      <c r="G15" t="s">
        <v>184</v>
      </c>
      <c r="H15">
        <f>VALUE(LEFT(J15, MAX(ISNUMBER(VALUE(MID(J15,{1,2,3,4,5,6,7,8,9},1)))*{1,2,3,4,5,6,7,8,9})+1-1))</f>
        <v>15</v>
      </c>
      <c r="I15" t="str">
        <f>TRIM(RIGHT(J15, LEN(J15) - MAX(ISNUMBER(VALUE(MID(J15,{1,2,3,4,5,6,7,8,9},1)))*{1,2,3,4,5,6,7,8,9})))</f>
        <v>ml ground</v>
      </c>
      <c r="J15" t="s">
        <v>521</v>
      </c>
      <c r="K15">
        <f>VLOOKUP(F15&amp;":"&amp;J15,'CNF Data'!$B$1:$AI$260,5,FALSE)</f>
        <v>1641</v>
      </c>
      <c r="L15">
        <f>VLOOKUP(F15&amp;":"&amp;J15,'CNF Data'!$B$1:$AI$260,6,FALSE)</f>
        <v>6.9989999999999997E-2</v>
      </c>
      <c r="M15">
        <f>C15*L15/H15* 100</f>
        <v>6.649049999999999</v>
      </c>
      <c r="P15">
        <f>C15/H15</f>
        <v>0.95</v>
      </c>
      <c r="Q15">
        <f>VLOOKUP(F15&amp;":"&amp;J15,'CNF Data'!$B$1:$AI$2260,21,FALSE) * P15</f>
        <v>16.6891155</v>
      </c>
      <c r="R15">
        <f>VLOOKUP(F15&amp;":"&amp;J15,'CNF Data'!$B$1:$AI$2260,22,FALSE) * P15</f>
        <v>0.21675902999999999</v>
      </c>
      <c r="S15">
        <f>VLOOKUP(F15&amp;":"&amp;J15,'CNF Data'!$B$1:$AI$2260,23,FALSE) * P15</f>
        <v>9.2554775999999978E-2</v>
      </c>
      <c r="T15">
        <f>VLOOKUP(F15&amp;":"&amp;J15,'CNF Data'!$B$1:$AI$2260,24,FALSE) * P15</f>
        <v>0</v>
      </c>
      <c r="U15">
        <f>VLOOKUP(F15&amp;":"&amp;J15,'CNF Data'!$B$1:$AI$2260,25,FALSE) * P15</f>
        <v>0</v>
      </c>
      <c r="V15">
        <f>VLOOKUP(F15&amp;":"&amp;J15,'CNF Data'!$B$1:$AI$2260,26,FALSE) * P15</f>
        <v>1.3298099999999999</v>
      </c>
      <c r="W15">
        <f>VLOOKUP(F15&amp;":"&amp;J15,'CNF Data'!$B$1:$AI$2260,27,FALSE) * P15</f>
        <v>4.2520674749999996</v>
      </c>
      <c r="X15">
        <f>VLOOKUP(F15&amp;":"&amp;J15,'CNF Data'!$B$1:$AI$2260,28,FALSE) * P15</f>
        <v>1.6822096499999999</v>
      </c>
      <c r="Y15">
        <f>VLOOKUP(F15&amp;":"&amp;J15,'CNF Data'!$B$1:$AI$2260,29,FALSE) * P15</f>
        <v>4.2553920000000002E-2</v>
      </c>
      <c r="Z15">
        <f>VLOOKUP(F15&amp;":"&amp;J15,'CNF Data'!$B$1:$AI$2260,30,FALSE) * P15</f>
        <v>0.69083629499999999</v>
      </c>
      <c r="AA15">
        <f>VLOOKUP(F15&amp;":"&amp;J15,'CNF Data'!$B$1:$AI$2260,31,FALSE) * P15</f>
        <v>0</v>
      </c>
      <c r="AB15">
        <f>VLOOKUP(F15&amp;":"&amp;J15,'CNF Data'!$B$1:$AI$2260,32,FALSE) * P15</f>
        <v>0</v>
      </c>
      <c r="AC15">
        <f>VLOOKUP(F15&amp;":"&amp;J15,'CNF Data'!$B$1:$AI$2260,33,FALSE) * P15</f>
        <v>29.455291499999998</v>
      </c>
      <c r="AD15">
        <f>VLOOKUP(F15&amp;":"&amp;J15,'CNF Data'!$B$1:$AI$2260,34,FALSE) * P15</f>
        <v>0.64562275499999999</v>
      </c>
    </row>
    <row r="16" spans="1:30" x14ac:dyDescent="0.25">
      <c r="A16" s="1">
        <v>14</v>
      </c>
      <c r="C16">
        <v>14.25</v>
      </c>
      <c r="D16" t="s">
        <v>80</v>
      </c>
      <c r="E16" t="s">
        <v>101</v>
      </c>
      <c r="F16">
        <v>211</v>
      </c>
      <c r="G16" t="s">
        <v>184</v>
      </c>
      <c r="H16">
        <f>VALUE(LEFT(J16, MAX(ISNUMBER(VALUE(MID(J16,{1,2,3,4,5,6,7,8,9},1)))*{1,2,3,4,5,6,7,8,9})+1-1))</f>
        <v>15</v>
      </c>
      <c r="I16" t="str">
        <f>TRIM(RIGHT(J16, LEN(J16) - MAX(ISNUMBER(VALUE(MID(J16,{1,2,3,4,5,6,7,8,9},1)))*{1,2,3,4,5,6,7,8,9})))</f>
        <v>ml</v>
      </c>
      <c r="J16" t="s">
        <v>507</v>
      </c>
      <c r="K16">
        <f>VLOOKUP(F16&amp;":"&amp;J16,'CNF Data'!$B$1:$AI$260,5,FALSE)</f>
        <v>385</v>
      </c>
      <c r="L16">
        <f>VLOOKUP(F16&amp;":"&amp;J16,'CNF Data'!$B$1:$AI$260,6,FALSE)</f>
        <v>6.8919999999999995E-2</v>
      </c>
      <c r="M16">
        <f>C16*L16/H16* 100</f>
        <v>6.5473999999999988</v>
      </c>
      <c r="P16">
        <f>C16/H16</f>
        <v>0.95</v>
      </c>
      <c r="Q16">
        <f>VLOOKUP(F16&amp;":"&amp;J16,'CNF Data'!$B$1:$AI$2260,21,FALSE) * P16</f>
        <v>20.427887999999999</v>
      </c>
      <c r="R16">
        <f>VLOOKUP(F16&amp;":"&amp;J16,'CNF Data'!$B$1:$AI$2260,22,FALSE) * P16</f>
        <v>0.21279049999999999</v>
      </c>
      <c r="S16">
        <f>VLOOKUP(F16&amp;":"&amp;J16,'CNF Data'!$B$1:$AI$2260,23,FALSE) * P16</f>
        <v>0.120341212</v>
      </c>
      <c r="T16">
        <f>VLOOKUP(F16&amp;":"&amp;J16,'CNF Data'!$B$1:$AI$2260,24,FALSE) * P16</f>
        <v>3.6665439999999999E-3</v>
      </c>
      <c r="U16">
        <f>VLOOKUP(F16&amp;":"&amp;J16,'CNF Data'!$B$1:$AI$2260,25,FALSE) * P16</f>
        <v>0</v>
      </c>
      <c r="V16">
        <f>VLOOKUP(F16&amp;":"&amp;J16,'CNF Data'!$B$1:$AI$2260,26,FALSE) * P16</f>
        <v>1.767798</v>
      </c>
      <c r="W16">
        <f>VLOOKUP(F16&amp;":"&amp;J16,'CNF Data'!$B$1:$AI$2260,27,FALSE) * P16</f>
        <v>4.3959243599999995</v>
      </c>
      <c r="X16">
        <f>VLOOKUP(F16&amp;":"&amp;J16,'CNF Data'!$B$1:$AI$2260,28,FALSE) * P16</f>
        <v>1.4862598</v>
      </c>
      <c r="Y16">
        <f>VLOOKUP(F16&amp;":"&amp;J16,'CNF Data'!$B$1:$AI$2260,29,FALSE) * P16</f>
        <v>0.21017153999999999</v>
      </c>
      <c r="Z16">
        <f>VLOOKUP(F16&amp;":"&amp;J16,'CNF Data'!$B$1:$AI$2260,30,FALSE) * P16</f>
        <v>0.63378831999999985</v>
      </c>
      <c r="AA16">
        <f>VLOOKUP(F16&amp;":"&amp;J16,'CNF Data'!$B$1:$AI$2260,31,FALSE) * P16</f>
        <v>0</v>
      </c>
      <c r="AB16">
        <f>VLOOKUP(F16&amp;":"&amp;J16,'CNF Data'!$B$1:$AI$2260,32,FALSE) * P16</f>
        <v>4.5831799999999999E-2</v>
      </c>
      <c r="AC16">
        <f>VLOOKUP(F16&amp;":"&amp;J16,'CNF Data'!$B$1:$AI$2260,33,FALSE) * P16</f>
        <v>10.999631999999998</v>
      </c>
      <c r="AD16">
        <f>VLOOKUP(F16&amp;":"&amp;J16,'CNF Data'!$B$1:$AI$2260,34,FALSE) * P16</f>
        <v>3.60107</v>
      </c>
    </row>
    <row r="17" spans="1:30" x14ac:dyDescent="0.25">
      <c r="A17" s="1">
        <v>15</v>
      </c>
      <c r="C17">
        <v>14.25</v>
      </c>
      <c r="D17" t="s">
        <v>80</v>
      </c>
      <c r="E17" t="s">
        <v>102</v>
      </c>
      <c r="F17">
        <v>196</v>
      </c>
      <c r="G17" t="s">
        <v>184</v>
      </c>
      <c r="H17">
        <f>VALUE(LEFT(J17, MAX(ISNUMBER(VALUE(MID(J17,{1,2,3,4,5,6,7,8,9},1)))*{1,2,3,4,5,6,7,8,9})+1-1))</f>
        <v>15</v>
      </c>
      <c r="I17" t="str">
        <f>TRIM(RIGHT(J17, LEN(J17) - MAX(ISNUMBER(VALUE(MID(J17,{1,2,3,4,5,6,7,8,9},1)))*{1,2,3,4,5,6,7,8,9})))</f>
        <v>ml</v>
      </c>
      <c r="J17" t="s">
        <v>507</v>
      </c>
      <c r="K17">
        <f>VLOOKUP(F17&amp;":"&amp;J17,'CNF Data'!$B$1:$AI$260,5,FALSE)</f>
        <v>385</v>
      </c>
      <c r="L17">
        <f>VLOOKUP(F17&amp;":"&amp;J17,'CNF Data'!$B$1:$AI$260,6,FALSE)</f>
        <v>6.9930000000000006E-2</v>
      </c>
      <c r="M17">
        <f>C17*L17/H17* 100</f>
        <v>6.6433500000000008</v>
      </c>
      <c r="P17">
        <f>C17/H17</f>
        <v>0.95</v>
      </c>
      <c r="Q17">
        <f>VLOOKUP(F17&amp;":"&amp;J17,'CNF Data'!$B$1:$AI$2260,21,FALSE) * P17</f>
        <v>18.734247</v>
      </c>
      <c r="R17">
        <f>VLOOKUP(F17&amp;":"&amp;J17,'CNF Data'!$B$1:$AI$2260,22,FALSE) * P17</f>
        <v>0.85632781499999999</v>
      </c>
      <c r="S17">
        <f>VLOOKUP(F17&amp;":"&amp;J17,'CNF Data'!$B$1:$AI$2260,23,FALSE) * P17</f>
        <v>0.14216769000000001</v>
      </c>
      <c r="T17">
        <f>VLOOKUP(F17&amp;":"&amp;J17,'CNF Data'!$B$1:$AI$2260,24,FALSE) * P17</f>
        <v>0</v>
      </c>
      <c r="U17">
        <f>VLOOKUP(F17&amp;":"&amp;J17,'CNF Data'!$B$1:$AI$2260,25,FALSE) * P17</f>
        <v>0</v>
      </c>
      <c r="V17">
        <f>VLOOKUP(F17&amp;":"&amp;J17,'CNF Data'!$B$1:$AI$2260,26,FALSE) * P17</f>
        <v>4.5174780000000005</v>
      </c>
      <c r="W17">
        <f>VLOOKUP(F17&amp;":"&amp;J17,'CNF Data'!$B$1:$AI$2260,27,FALSE) * P17</f>
        <v>3.5867446649999999</v>
      </c>
      <c r="X17">
        <f>VLOOKUP(F17&amp;":"&amp;J17,'CNF Data'!$B$1:$AI$2260,28,FALSE) * P17</f>
        <v>2.3185291499999998</v>
      </c>
      <c r="Y17">
        <f>VLOOKUP(F17&amp;":"&amp;J17,'CNF Data'!$B$1:$AI$2260,29,FALSE) * P17</f>
        <v>0.68692238999999999</v>
      </c>
      <c r="Z17">
        <f>VLOOKUP(F17&amp;":"&amp;J17,'CNF Data'!$B$1:$AI$2260,30,FALSE) * P17</f>
        <v>0.93936969000000003</v>
      </c>
      <c r="AA17">
        <f>VLOOKUP(F17&amp;":"&amp;J17,'CNF Data'!$B$1:$AI$2260,31,FALSE) * P17</f>
        <v>0</v>
      </c>
      <c r="AB17">
        <f>VLOOKUP(F17&amp;":"&amp;J17,'CNF Data'!$B$1:$AI$2260,32,FALSE) * P17</f>
        <v>5.979015E-2</v>
      </c>
      <c r="AC17">
        <f>VLOOKUP(F17&amp;":"&amp;J17,'CNF Data'!$B$1:$AI$2260,33,FALSE) * P17</f>
        <v>15.213271499999999</v>
      </c>
      <c r="AD17">
        <f>VLOOKUP(F17&amp;":"&amp;J17,'CNF Data'!$B$1:$AI$2260,34,FALSE) * P17</f>
        <v>1.4044041899999999</v>
      </c>
    </row>
    <row r="18" spans="1:30" x14ac:dyDescent="0.25">
      <c r="A18" s="1">
        <v>16</v>
      </c>
      <c r="B18" t="s">
        <v>30</v>
      </c>
      <c r="C18">
        <v>100</v>
      </c>
      <c r="D18" t="s">
        <v>80</v>
      </c>
      <c r="E18" t="s">
        <v>105</v>
      </c>
      <c r="M18">
        <f>SUM(M12:M17)</f>
        <v>387.17064999999997</v>
      </c>
      <c r="P18">
        <f>M18/C18</f>
        <v>3.8717064999999997</v>
      </c>
      <c r="Q18">
        <f>SUM(Q12:Q17) / P18</f>
        <v>152.68341444452435</v>
      </c>
      <c r="R18">
        <f>SUM(R12:R17) / P18</f>
        <v>8.8403017676025364</v>
      </c>
      <c r="S18">
        <f>SUM(S12:S17) / P18</f>
        <v>1.1552298028849886</v>
      </c>
      <c r="T18">
        <f>SUM(T12:T17) / P18</f>
        <v>9.4700980045879003E-4</v>
      </c>
      <c r="U18">
        <f>SUM(U12:U17) / P18</f>
        <v>0</v>
      </c>
      <c r="V18">
        <f>SUM(V12:V17) / P18</f>
        <v>1742.2018338151713</v>
      </c>
      <c r="W18">
        <f>SUM(W12:W17) / P18</f>
        <v>6.3506047466331941</v>
      </c>
      <c r="X18">
        <f>SUM(X12:X17) / P18</f>
        <v>1.4172041708223493</v>
      </c>
      <c r="Y18">
        <f>SUM(Y12:Y17) / P18</f>
        <v>1.3062185650755112</v>
      </c>
      <c r="Z18">
        <f>SUM(Z12:Z17) / P18</f>
        <v>15.474068896629795</v>
      </c>
      <c r="AA18">
        <f>SUM(AA12:AA17) / P18</f>
        <v>0</v>
      </c>
      <c r="AB18">
        <f>SUM(AB12:AB17) / P18</f>
        <v>0.20807929268398831</v>
      </c>
      <c r="AC18">
        <f>SUM(AC12:AC17) / P18</f>
        <v>95.216703128650053</v>
      </c>
      <c r="AD18">
        <f>SUM(AD12:AD17) / P18</f>
        <v>3.6014049276842286</v>
      </c>
    </row>
    <row r="19" spans="1:30" x14ac:dyDescent="0.25">
      <c r="A19" s="1">
        <v>17</v>
      </c>
    </row>
    <row r="20" spans="1:30" x14ac:dyDescent="0.25">
      <c r="A20" s="1">
        <v>18</v>
      </c>
      <c r="B20" t="s">
        <v>29</v>
      </c>
      <c r="C20" t="s">
        <v>34</v>
      </c>
    </row>
    <row r="21" spans="1:30" x14ac:dyDescent="0.25">
      <c r="A21" s="1">
        <v>19</v>
      </c>
      <c r="C21">
        <v>100</v>
      </c>
      <c r="D21" t="s">
        <v>82</v>
      </c>
      <c r="G21" t="s">
        <v>183</v>
      </c>
    </row>
    <row r="22" spans="1:30" x14ac:dyDescent="0.25">
      <c r="A22" s="1">
        <v>20</v>
      </c>
      <c r="C22">
        <v>40</v>
      </c>
      <c r="D22" t="s">
        <v>80</v>
      </c>
      <c r="E22" t="s">
        <v>106</v>
      </c>
      <c r="F22">
        <v>2322</v>
      </c>
      <c r="G22" t="s">
        <v>184</v>
      </c>
      <c r="H22">
        <f>VALUE(LEFT(J22, MAX(ISNUMBER(VALUE(MID(J22,{1,2,3,4,5,6,7,8,9},1)))*{1,2,3,4,5,6,7,8,9})+1-1))</f>
        <v>30</v>
      </c>
      <c r="I22" t="str">
        <f>TRIM(RIGHT(J22, LEN(J22) - MAX(ISNUMBER(VALUE(MID(J22,{1,2,3,4,5,6,7,8,9},1)))*{1,2,3,4,5,6,7,8,9})))</f>
        <v>g</v>
      </c>
      <c r="J22" t="s">
        <v>569</v>
      </c>
      <c r="K22">
        <f>VLOOKUP(F22&amp;":"&amp;J22,'CNF Data'!$B$1:$AI$260,5,FALSE)</f>
        <v>1454</v>
      </c>
      <c r="L22">
        <f>VLOOKUP(F22&amp;":"&amp;J22,'CNF Data'!$B$1:$AI$260,6,FALSE)</f>
        <v>0.3</v>
      </c>
      <c r="M22">
        <f>C22*L22/H22* 100</f>
        <v>40</v>
      </c>
      <c r="P22">
        <f>C22/H22</f>
        <v>1.3333333333333333</v>
      </c>
      <c r="Q22">
        <f>VLOOKUP(F22&amp;":"&amp;J22,'CNF Data'!$B$1:$AI$2260,21,FALSE) * P22</f>
        <v>16</v>
      </c>
      <c r="R22">
        <f>VLOOKUP(F22&amp;":"&amp;J22,'CNF Data'!$B$1:$AI$2260,22,FALSE) * P22</f>
        <v>7.9999999999999988E-2</v>
      </c>
      <c r="S22">
        <f>VLOOKUP(F22&amp;":"&amp;J22,'CNF Data'!$B$1:$AI$2260,23,FALSE) * P22</f>
        <v>8.3999999999999995E-3</v>
      </c>
      <c r="T22">
        <f>VLOOKUP(F22&amp;":"&amp;J22,'CNF Data'!$B$1:$AI$2260,24,FALSE) * P22</f>
        <v>0</v>
      </c>
      <c r="U22">
        <f>VLOOKUP(F22&amp;":"&amp;J22,'CNF Data'!$B$1:$AI$2260,25,FALSE) * P22</f>
        <v>0</v>
      </c>
      <c r="V22">
        <f>VLOOKUP(F22&amp;":"&amp;J22,'CNF Data'!$B$1:$AI$2260,26,FALSE) * P22</f>
        <v>2.8</v>
      </c>
      <c r="W22">
        <f>VLOOKUP(F22&amp;":"&amp;J22,'CNF Data'!$B$1:$AI$2260,27,FALSE) * P22</f>
        <v>3.7839999999999998</v>
      </c>
      <c r="X22">
        <f>VLOOKUP(F22&amp;":"&amp;J22,'CNF Data'!$B$1:$AI$2260,28,FALSE) * P22</f>
        <v>0.6</v>
      </c>
      <c r="Y22">
        <f>VLOOKUP(F22&amp;":"&amp;J22,'CNF Data'!$B$1:$AI$2260,29,FALSE) * P22</f>
        <v>2.04</v>
      </c>
      <c r="Z22">
        <f>VLOOKUP(F22&amp;":"&amp;J22,'CNF Data'!$B$1:$AI$2260,30,FALSE) * P22</f>
        <v>0.79999999999999993</v>
      </c>
      <c r="AA22">
        <f>VLOOKUP(F22&amp;":"&amp;J22,'CNF Data'!$B$1:$AI$2260,31,FALSE) * P22</f>
        <v>0</v>
      </c>
      <c r="AB22">
        <f>VLOOKUP(F22&amp;":"&amp;J22,'CNF Data'!$B$1:$AI$2260,32,FALSE) * P22</f>
        <v>97</v>
      </c>
      <c r="AC22">
        <f>VLOOKUP(F22&amp;":"&amp;J22,'CNF Data'!$B$1:$AI$2260,33,FALSE) * P22</f>
        <v>7.1999999999999975</v>
      </c>
      <c r="AD22">
        <f>VLOOKUP(F22&amp;":"&amp;J22,'CNF Data'!$B$1:$AI$2260,34,FALSE) * P22</f>
        <v>0.48</v>
      </c>
    </row>
    <row r="23" spans="1:30" x14ac:dyDescent="0.25">
      <c r="A23" s="1">
        <v>21</v>
      </c>
      <c r="C23">
        <v>580</v>
      </c>
      <c r="D23" t="s">
        <v>80</v>
      </c>
      <c r="E23" t="s">
        <v>107</v>
      </c>
      <c r="G23" t="s">
        <v>186</v>
      </c>
      <c r="M23">
        <f>C23</f>
        <v>580</v>
      </c>
      <c r="N23">
        <f>VLOOKUP(E23, Premades!B:R, 2, FALSE)</f>
        <v>16</v>
      </c>
      <c r="O23" t="str">
        <f>VLOOKUP(E23, Premades!B:R, 3, FALSE)</f>
        <v>g</v>
      </c>
      <c r="P23">
        <f>C23/N23</f>
        <v>36.25</v>
      </c>
      <c r="Q23">
        <f>VLOOKUP(E23, Premades!B:R, 4, FALSE) * P23</f>
        <v>181.25</v>
      </c>
      <c r="R23">
        <f>VLOOKUP(E23, Premades!B:R, 5, FALSE) * P23</f>
        <v>0</v>
      </c>
      <c r="S23">
        <f>VLOOKUP(E23, Premades!B:R, 6, FALSE) * P23</f>
        <v>0</v>
      </c>
      <c r="T23">
        <f>VLOOKUP(E23, Premades!B:R, 7, FALSE) * P23</f>
        <v>0</v>
      </c>
      <c r="U23">
        <f>VLOOKUP(E23, Premades!B:R, 8, FALSE) * P23</f>
        <v>0</v>
      </c>
      <c r="V23">
        <f>VLOOKUP(E23, Premades!B:R, 9, FALSE) * P23</f>
        <v>16312.5</v>
      </c>
      <c r="W23">
        <f>VLOOKUP(E23, Premades!B:R, 10, FALSE) * P23</f>
        <v>36.25</v>
      </c>
      <c r="X23">
        <f>VLOOKUP(E23, Premades!B:R, 11, FALSE) * P23</f>
        <v>0</v>
      </c>
      <c r="Y23">
        <f>VLOOKUP(E23, Premades!B:R, 12, FALSE) * P23</f>
        <v>0</v>
      </c>
      <c r="Z23">
        <f>VLOOKUP(E23, Premades!B:R, 13, FALSE) * P23</f>
        <v>7.25</v>
      </c>
      <c r="AA23">
        <f>VLOOKUP(E23, Premades!B:R, 14, FALSE) * P23</f>
        <v>72.5</v>
      </c>
      <c r="AB23">
        <f>VLOOKUP(E23, Premades!B:R, 15, FALSE) * P23</f>
        <v>43.5</v>
      </c>
      <c r="AC23">
        <f>VLOOKUP(E23, Premades!B:R, 16, FALSE) * P23</f>
        <v>0</v>
      </c>
      <c r="AD23">
        <f>VLOOKUP(E23, Premades!B:R, 17, FALSE) * P23</f>
        <v>30.45</v>
      </c>
    </row>
    <row r="24" spans="1:30" x14ac:dyDescent="0.25">
      <c r="A24" s="1">
        <v>22</v>
      </c>
      <c r="C24">
        <v>2000</v>
      </c>
      <c r="D24" t="s">
        <v>80</v>
      </c>
      <c r="E24" t="s">
        <v>108</v>
      </c>
      <c r="F24">
        <v>2405</v>
      </c>
      <c r="G24" t="s">
        <v>184</v>
      </c>
      <c r="H24">
        <f>VALUE(LEFT(J24, MAX(ISNUMBER(VALUE(MID(J24,{1,2,3,4,5,6,7,8,9},1)))*{1,2,3,4,5,6,7,8,9})+1-1))</f>
        <v>4</v>
      </c>
      <c r="I24" t="str">
        <f>TRIM(RIGHT(J24, LEN(J24) - MAX(ISNUMBER(VALUE(MID(J24,{1,2,3,4,5,6,7,8,9},1)))*{1,2,3,4,5,6,7,8,9})))</f>
        <v>g</v>
      </c>
      <c r="J24" t="s">
        <v>592</v>
      </c>
      <c r="K24">
        <f>VLOOKUP(F24&amp;":"&amp;J24,'CNF Data'!$B$1:$AI$260,5,FALSE)</f>
        <v>1481</v>
      </c>
      <c r="L24">
        <f>VLOOKUP(F24&amp;":"&amp;J24,'CNF Data'!$B$1:$AI$260,6,FALSE)</f>
        <v>0.04</v>
      </c>
      <c r="M24">
        <f t="shared" ref="M24:M29" si="1">C24*L24/H24* 100</f>
        <v>2000</v>
      </c>
      <c r="P24">
        <f t="shared" ref="P24:P29" si="2">C24/H24</f>
        <v>500</v>
      </c>
      <c r="Q24">
        <f>VLOOKUP(F24&amp;":"&amp;J24,'CNF Data'!$B$1:$AI$2260,21,FALSE) * P24</f>
        <v>720</v>
      </c>
      <c r="R24">
        <f>VLOOKUP(F24&amp;":"&amp;J24,'CNF Data'!$B$1:$AI$2260,22,FALSE) * P24</f>
        <v>15.8</v>
      </c>
      <c r="S24">
        <f>VLOOKUP(F24&amp;":"&amp;J24,'CNF Data'!$B$1:$AI$2260,23,FALSE) * P24</f>
        <v>2.64</v>
      </c>
      <c r="T24">
        <f>VLOOKUP(F24&amp;":"&amp;J24,'CNF Data'!$B$1:$AI$2260,24,FALSE) * P24</f>
        <v>0</v>
      </c>
      <c r="U24">
        <f>VLOOKUP(F24&amp;":"&amp;J24,'CNF Data'!$B$1:$AI$2260,25,FALSE) * P24</f>
        <v>0</v>
      </c>
      <c r="V24">
        <f>VLOOKUP(F24&amp;":"&amp;J24,'CNF Data'!$B$1:$AI$2260,26,FALSE) * P24</f>
        <v>1120</v>
      </c>
      <c r="W24">
        <f>VLOOKUP(F24&amp;":"&amp;J24,'CNF Data'!$B$1:$AI$2260,27,FALSE) * P24</f>
        <v>126.6</v>
      </c>
      <c r="X24">
        <f>VLOOKUP(F24&amp;":"&amp;J24,'CNF Data'!$B$1:$AI$2260,28,FALSE) * P24</f>
        <v>66</v>
      </c>
      <c r="Y24">
        <f>VLOOKUP(F24&amp;":"&amp;J24,'CNF Data'!$B$1:$AI$2260,29,FALSE) * P24</f>
        <v>17</v>
      </c>
      <c r="Z24">
        <f>VLOOKUP(F24&amp;":"&amp;J24,'CNF Data'!$B$1:$AI$2260,30,FALSE) * P24</f>
        <v>59.4</v>
      </c>
      <c r="AA24">
        <f>VLOOKUP(F24&amp;":"&amp;J24,'CNF Data'!$B$1:$AI$2260,31,FALSE) * P24</f>
        <v>0</v>
      </c>
      <c r="AB24">
        <f>VLOOKUP(F24&amp;":"&amp;J24,'CNF Data'!$B$1:$AI$2260,32,FALSE) * P24</f>
        <v>2660</v>
      </c>
      <c r="AC24">
        <f>VLOOKUP(F24&amp;":"&amp;J24,'CNF Data'!$B$1:$AI$2260,33,FALSE) * P24</f>
        <v>2760</v>
      </c>
      <c r="AD24">
        <f>VLOOKUP(F24&amp;":"&amp;J24,'CNF Data'!$B$1:$AI$2260,34,FALSE) * P24</f>
        <v>124</v>
      </c>
    </row>
    <row r="25" spans="1:30" x14ac:dyDescent="0.25">
      <c r="A25" s="1">
        <v>23</v>
      </c>
      <c r="C25">
        <v>500</v>
      </c>
      <c r="D25" t="s">
        <v>81</v>
      </c>
      <c r="E25" t="s">
        <v>109</v>
      </c>
      <c r="F25">
        <v>1589</v>
      </c>
      <c r="G25" t="s">
        <v>184</v>
      </c>
      <c r="H25">
        <f>VALUE(LEFT(J25, MAX(ISNUMBER(VALUE(MID(J25,{1,2,3,4,5,6,7,8,9},1)))*{1,2,3,4,5,6,7,8,9})+1-1))</f>
        <v>250</v>
      </c>
      <c r="I25" t="str">
        <f>TRIM(RIGHT(J25, LEN(J25) - MAX(ISNUMBER(VALUE(MID(J25,{1,2,3,4,5,6,7,8,9},1)))*{1,2,3,4,5,6,7,8,9})))</f>
        <v>ml</v>
      </c>
      <c r="J25" t="s">
        <v>510</v>
      </c>
      <c r="K25">
        <f>VLOOKUP(F25&amp;":"&amp;J25,'CNF Data'!$B$1:$AI$260,5,FALSE)</f>
        <v>415</v>
      </c>
      <c r="L25">
        <f>VLOOKUP(F25&amp;":"&amp;J25,'CNF Data'!$B$1:$AI$260,6,FALSE)</f>
        <v>2.5781900000000002</v>
      </c>
      <c r="M25">
        <f t="shared" si="1"/>
        <v>515.63800000000003</v>
      </c>
      <c r="P25">
        <f t="shared" si="2"/>
        <v>2</v>
      </c>
      <c r="Q25">
        <f>VLOOKUP(F25&amp;":"&amp;J25,'CNF Data'!$B$1:$AI$2260,21,FALSE) * P25</f>
        <v>113.44036000000003</v>
      </c>
      <c r="R25">
        <f>VLOOKUP(F25&amp;":"&amp;J25,'CNF Data'!$B$1:$AI$2260,22,FALSE) * P25</f>
        <v>1.2375312000000001</v>
      </c>
      <c r="S25">
        <f>VLOOKUP(F25&amp;":"&amp;J25,'CNF Data'!$B$1:$AI$2260,23,FALSE) * P25</f>
        <v>0.2062552</v>
      </c>
      <c r="T25">
        <f>VLOOKUP(F25&amp;":"&amp;J25,'CNF Data'!$B$1:$AI$2260,24,FALSE) * P25</f>
        <v>0</v>
      </c>
      <c r="U25">
        <f>VLOOKUP(F25&amp;":"&amp;J25,'CNF Data'!$B$1:$AI$2260,25,FALSE) * P25</f>
        <v>0</v>
      </c>
      <c r="V25">
        <f>VLOOKUP(F25&amp;":"&amp;J25,'CNF Data'!$B$1:$AI$2260,26,FALSE) * P25</f>
        <v>5.1563800000000004</v>
      </c>
      <c r="W25">
        <f>VLOOKUP(F25&amp;":"&amp;J25,'CNF Data'!$B$1:$AI$2260,27,FALSE) * P25</f>
        <v>35.579022000000002</v>
      </c>
      <c r="X25">
        <f>VLOOKUP(F25&amp;":"&amp;J25,'CNF Data'!$B$1:$AI$2260,28,FALSE) * P25</f>
        <v>1.5469140000000001</v>
      </c>
      <c r="Y25">
        <f>VLOOKUP(F25&amp;":"&amp;J25,'CNF Data'!$B$1:$AI$2260,29,FALSE) * P25</f>
        <v>12.994077600000001</v>
      </c>
      <c r="Z25">
        <f>VLOOKUP(F25&amp;":"&amp;J25,'CNF Data'!$B$1:$AI$2260,30,FALSE) * P25</f>
        <v>1.8047329999999999</v>
      </c>
      <c r="AA25">
        <f>VLOOKUP(F25&amp;":"&amp;J25,'CNF Data'!$B$1:$AI$2260,31,FALSE) * P25</f>
        <v>0</v>
      </c>
      <c r="AB25">
        <f>VLOOKUP(F25&amp;":"&amp;J25,'CNF Data'!$B$1:$AI$2260,32,FALSE) * P25</f>
        <v>199.55190600000003</v>
      </c>
      <c r="AC25">
        <f>VLOOKUP(F25&amp;":"&amp;J25,'CNF Data'!$B$1:$AI$2260,33,FALSE) * P25</f>
        <v>30.938279999999999</v>
      </c>
      <c r="AD25">
        <f>VLOOKUP(F25&amp;":"&amp;J25,'CNF Data'!$B$1:$AI$2260,34,FALSE) * P25</f>
        <v>0.4125104</v>
      </c>
    </row>
    <row r="26" spans="1:30" x14ac:dyDescent="0.25">
      <c r="A26" s="1">
        <v>24</v>
      </c>
      <c r="C26">
        <v>175</v>
      </c>
      <c r="D26" t="s">
        <v>81</v>
      </c>
      <c r="E26" t="s">
        <v>99</v>
      </c>
      <c r="F26">
        <v>214</v>
      </c>
      <c r="G26" t="s">
        <v>184</v>
      </c>
      <c r="H26">
        <f>VALUE(LEFT(J26, MAX(ISNUMBER(VALUE(MID(J26,{1,2,3,4,5,6,7,8,9},1)))*{1,2,3,4,5,6,7,8,9})+1-1))</f>
        <v>250</v>
      </c>
      <c r="I26" t="str">
        <f>TRIM(RIGHT(J26, LEN(J26) - MAX(ISNUMBER(VALUE(MID(J26,{1,2,3,4,5,6,7,8,9},1)))*{1,2,3,4,5,6,7,8,9})))</f>
        <v>ml</v>
      </c>
      <c r="J26" t="s">
        <v>510</v>
      </c>
      <c r="K26">
        <f>VLOOKUP(F26&amp;":"&amp;J26,'CNF Data'!$B$1:$AI$260,5,FALSE)</f>
        <v>415</v>
      </c>
      <c r="L26">
        <f>VLOOKUP(F26&amp;":"&amp;J26,'CNF Data'!$B$1:$AI$260,6,FALSE)</f>
        <v>3.0853799999999998</v>
      </c>
      <c r="M26">
        <f t="shared" si="1"/>
        <v>215.97660000000002</v>
      </c>
      <c r="P26">
        <f t="shared" si="2"/>
        <v>0.7</v>
      </c>
      <c r="Q26">
        <f>VLOOKUP(F26&amp;":"&amp;J26,'CNF Data'!$B$1:$AI$2260,21,FALSE) * P26</f>
        <v>0</v>
      </c>
      <c r="R26">
        <f>VLOOKUP(F26&amp;":"&amp;J26,'CNF Data'!$B$1:$AI$2260,22,FALSE) * P26</f>
        <v>0</v>
      </c>
      <c r="S26">
        <f>VLOOKUP(F26&amp;":"&amp;J26,'CNF Data'!$B$1:$AI$2260,23,FALSE) * P26</f>
        <v>0</v>
      </c>
      <c r="T26">
        <f>VLOOKUP(F26&amp;":"&amp;J26,'CNF Data'!$B$1:$AI$2260,24,FALSE) * P26</f>
        <v>0</v>
      </c>
      <c r="U26">
        <f>VLOOKUP(F26&amp;":"&amp;J26,'CNF Data'!$B$1:$AI$2260,25,FALSE) * P26</f>
        <v>0</v>
      </c>
      <c r="V26">
        <f>VLOOKUP(F26&amp;":"&amp;J26,'CNF Data'!$B$1:$AI$2260,26,FALSE) * P26</f>
        <v>83708.210627999986</v>
      </c>
      <c r="W26">
        <f>VLOOKUP(F26&amp;":"&amp;J26,'CNF Data'!$B$1:$AI$2260,27,FALSE) * P26</f>
        <v>0</v>
      </c>
      <c r="X26">
        <f>VLOOKUP(F26&amp;":"&amp;J26,'CNF Data'!$B$1:$AI$2260,28,FALSE) * P26</f>
        <v>0</v>
      </c>
      <c r="Y26">
        <f>VLOOKUP(F26&amp;":"&amp;J26,'CNF Data'!$B$1:$AI$2260,29,FALSE) * P26</f>
        <v>0</v>
      </c>
      <c r="Z26">
        <f>VLOOKUP(F26&amp;":"&amp;J26,'CNF Data'!$B$1:$AI$2260,30,FALSE) * P26</f>
        <v>0</v>
      </c>
      <c r="AA26">
        <f>VLOOKUP(F26&amp;":"&amp;J26,'CNF Data'!$B$1:$AI$2260,31,FALSE) * P26</f>
        <v>0</v>
      </c>
      <c r="AB26">
        <f>VLOOKUP(F26&amp;":"&amp;J26,'CNF Data'!$B$1:$AI$2260,32,FALSE) * P26</f>
        <v>0</v>
      </c>
      <c r="AC26">
        <f>VLOOKUP(F26&amp;":"&amp;J26,'CNF Data'!$B$1:$AI$2260,33,FALSE) * P26</f>
        <v>51.834383999999986</v>
      </c>
      <c r="AD26">
        <f>VLOOKUP(F26&amp;":"&amp;J26,'CNF Data'!$B$1:$AI$2260,34,FALSE) * P26</f>
        <v>0.71272278</v>
      </c>
    </row>
    <row r="27" spans="1:30" x14ac:dyDescent="0.25">
      <c r="A27" s="1">
        <v>25</v>
      </c>
      <c r="C27">
        <v>60</v>
      </c>
      <c r="D27" t="s">
        <v>81</v>
      </c>
      <c r="E27" t="s">
        <v>100</v>
      </c>
      <c r="F27">
        <v>198</v>
      </c>
      <c r="G27" t="s">
        <v>184</v>
      </c>
      <c r="H27">
        <f>VALUE(LEFT(J27, MAX(ISNUMBER(VALUE(MID(J27,{1,2,3,4,5,6,7,8,9},1)))*{1,2,3,4,5,6,7,8,9})+1-1))</f>
        <v>15</v>
      </c>
      <c r="I27" t="str">
        <f>TRIM(RIGHT(J27, LEN(J27) - MAX(ISNUMBER(VALUE(MID(J27,{1,2,3,4,5,6,7,8,9},1)))*{1,2,3,4,5,6,7,8,9})))</f>
        <v>ml ground</v>
      </c>
      <c r="J27" t="s">
        <v>521</v>
      </c>
      <c r="K27">
        <f>VLOOKUP(F27&amp;":"&amp;J27,'CNF Data'!$B$1:$AI$260,5,FALSE)</f>
        <v>1641</v>
      </c>
      <c r="L27">
        <f>VLOOKUP(F27&amp;":"&amp;J27,'CNF Data'!$B$1:$AI$260,6,FALSE)</f>
        <v>6.9989999999999997E-2</v>
      </c>
      <c r="M27">
        <f t="shared" si="1"/>
        <v>27.995999999999999</v>
      </c>
      <c r="P27">
        <f t="shared" si="2"/>
        <v>4</v>
      </c>
      <c r="Q27">
        <f>VLOOKUP(F27&amp;":"&amp;J27,'CNF Data'!$B$1:$AI$2260,21,FALSE) * P27</f>
        <v>70.269959999999998</v>
      </c>
      <c r="R27">
        <f>VLOOKUP(F27&amp;":"&amp;J27,'CNF Data'!$B$1:$AI$2260,22,FALSE) * P27</f>
        <v>0.91266959999999997</v>
      </c>
      <c r="S27">
        <f>VLOOKUP(F27&amp;":"&amp;J27,'CNF Data'!$B$1:$AI$2260,23,FALSE) * P27</f>
        <v>0.38970431999999994</v>
      </c>
      <c r="T27">
        <f>VLOOKUP(F27&amp;":"&amp;J27,'CNF Data'!$B$1:$AI$2260,24,FALSE) * P27</f>
        <v>0</v>
      </c>
      <c r="U27">
        <f>VLOOKUP(F27&amp;":"&amp;J27,'CNF Data'!$B$1:$AI$2260,25,FALSE) * P27</f>
        <v>0</v>
      </c>
      <c r="V27">
        <f>VLOOKUP(F27&amp;":"&amp;J27,'CNF Data'!$B$1:$AI$2260,26,FALSE) * P27</f>
        <v>5.5991999999999997</v>
      </c>
      <c r="W27">
        <f>VLOOKUP(F27&amp;":"&amp;J27,'CNF Data'!$B$1:$AI$2260,27,FALSE) * P27</f>
        <v>17.903441999999998</v>
      </c>
      <c r="X27">
        <f>VLOOKUP(F27&amp;":"&amp;J27,'CNF Data'!$B$1:$AI$2260,28,FALSE) * P27</f>
        <v>7.0829880000000003</v>
      </c>
      <c r="Y27">
        <f>VLOOKUP(F27&amp;":"&amp;J27,'CNF Data'!$B$1:$AI$2260,29,FALSE) * P27</f>
        <v>0.17917440000000001</v>
      </c>
      <c r="Z27">
        <f>VLOOKUP(F27&amp;":"&amp;J27,'CNF Data'!$B$1:$AI$2260,30,FALSE) * P27</f>
        <v>2.9087844</v>
      </c>
      <c r="AA27">
        <f>VLOOKUP(F27&amp;":"&amp;J27,'CNF Data'!$B$1:$AI$2260,31,FALSE) * P27</f>
        <v>0</v>
      </c>
      <c r="AB27">
        <f>VLOOKUP(F27&amp;":"&amp;J27,'CNF Data'!$B$1:$AI$2260,32,FALSE) * P27</f>
        <v>0</v>
      </c>
      <c r="AC27">
        <f>VLOOKUP(F27&amp;":"&amp;J27,'CNF Data'!$B$1:$AI$2260,33,FALSE) * P27</f>
        <v>124.02227999999999</v>
      </c>
      <c r="AD27">
        <f>VLOOKUP(F27&amp;":"&amp;J27,'CNF Data'!$B$1:$AI$2260,34,FALSE) * P27</f>
        <v>2.7184116</v>
      </c>
    </row>
    <row r="28" spans="1:30" x14ac:dyDescent="0.25">
      <c r="A28" s="1">
        <v>26</v>
      </c>
      <c r="C28">
        <v>125</v>
      </c>
      <c r="D28" t="s">
        <v>81</v>
      </c>
      <c r="E28" t="s">
        <v>110</v>
      </c>
      <c r="F28">
        <v>2394</v>
      </c>
      <c r="G28" t="s">
        <v>184</v>
      </c>
      <c r="H28">
        <f>VALUE(LEFT(J28, MAX(ISNUMBER(VALUE(MID(J28,{1,2,3,4,5,6,7,8,9},1)))*{1,2,3,4,5,6,7,8,9})+1-1))</f>
        <v>125</v>
      </c>
      <c r="I28" t="str">
        <f>TRIM(RIGHT(J28, LEN(J28) - MAX(ISNUMBER(VALUE(MID(J28,{1,2,3,4,5,6,7,8,9},1)))*{1,2,3,4,5,6,7,8,9})))</f>
        <v>ml</v>
      </c>
      <c r="J28" t="s">
        <v>506</v>
      </c>
      <c r="K28">
        <f>VLOOKUP(F28&amp;":"&amp;J28,'CNF Data'!$B$1:$AI$260,5,FALSE)</f>
        <v>383</v>
      </c>
      <c r="L28">
        <f>VLOOKUP(F28&amp;":"&amp;J28,'CNF Data'!$B$1:$AI$260,6,FALSE)</f>
        <v>0.71850999999999998</v>
      </c>
      <c r="M28">
        <f t="shared" si="1"/>
        <v>71.850999999999999</v>
      </c>
      <c r="P28">
        <f t="shared" si="2"/>
        <v>1</v>
      </c>
      <c r="Q28">
        <f>VLOOKUP(F28&amp;":"&amp;J28,'CNF Data'!$B$1:$AI$2260,21,FALSE) * P28</f>
        <v>107.05799</v>
      </c>
      <c r="R28">
        <f>VLOOKUP(F28&amp;":"&amp;J28,'CNF Data'!$B$1:$AI$2260,22,FALSE) * P28</f>
        <v>0.35925499999999999</v>
      </c>
      <c r="S28">
        <f>VLOOKUP(F28&amp;":"&amp;J28,'CNF Data'!$B$1:$AI$2260,23,FALSE) * P28</f>
        <v>6.3947389999999993E-2</v>
      </c>
      <c r="T28">
        <f>VLOOKUP(F28&amp;":"&amp;J28,'CNF Data'!$B$1:$AI$2260,24,FALSE) * P28</f>
        <v>0</v>
      </c>
      <c r="U28">
        <f>VLOOKUP(F28&amp;":"&amp;J28,'CNF Data'!$B$1:$AI$2260,25,FALSE) * P28</f>
        <v>0</v>
      </c>
      <c r="V28">
        <f>VLOOKUP(F28&amp;":"&amp;J28,'CNF Data'!$B$1:$AI$2260,26,FALSE) * P28</f>
        <v>12.21467</v>
      </c>
      <c r="W28">
        <f>VLOOKUP(F28&amp;":"&amp;J28,'CNF Data'!$B$1:$AI$2260,27,FALSE) * P28</f>
        <v>23.7539406</v>
      </c>
      <c r="X28">
        <f>VLOOKUP(F28&amp;":"&amp;J28,'CNF Data'!$B$1:$AI$2260,28,FALSE) * P28</f>
        <v>1.5088710000000001</v>
      </c>
      <c r="Y28">
        <f>VLOOKUP(F28&amp;":"&amp;J28,'CNF Data'!$B$1:$AI$2260,29,FALSE) * P28</f>
        <v>0.71850999999999998</v>
      </c>
      <c r="Z28">
        <f>VLOOKUP(F28&amp;":"&amp;J28,'CNF Data'!$B$1:$AI$2260,30,FALSE) * P28</f>
        <v>4.5697236000000014</v>
      </c>
      <c r="AA28">
        <f>VLOOKUP(F28&amp;":"&amp;J28,'CNF Data'!$B$1:$AI$2260,31,FALSE) * P28</f>
        <v>0</v>
      </c>
      <c r="AB28">
        <f>VLOOKUP(F28&amp;":"&amp;J28,'CNF Data'!$B$1:$AI$2260,32,FALSE) * P28</f>
        <v>22.417511999999999</v>
      </c>
      <c r="AC28">
        <f>VLOOKUP(F28&amp;":"&amp;J28,'CNF Data'!$B$1:$AI$2260,33,FALSE) * P28</f>
        <v>130.05031</v>
      </c>
      <c r="AD28">
        <f>VLOOKUP(F28&amp;":"&amp;J28,'CNF Data'!$B$1:$AI$2260,34,FALSE) * P28</f>
        <v>1.2214670000000001</v>
      </c>
    </row>
    <row r="29" spans="1:30" x14ac:dyDescent="0.25">
      <c r="A29" s="1">
        <v>27</v>
      </c>
      <c r="C29">
        <v>250</v>
      </c>
      <c r="D29" t="s">
        <v>81</v>
      </c>
      <c r="E29" t="s">
        <v>111</v>
      </c>
      <c r="F29">
        <v>14</v>
      </c>
      <c r="G29" t="s">
        <v>184</v>
      </c>
      <c r="H29">
        <f>VALUE(LEFT(J29, MAX(ISNUMBER(VALUE(MID(J29,{1,2,3,4,5,6,7,8,9},1)))*{1,2,3,4,5,6,7,8,9})+1-1))</f>
        <v>125</v>
      </c>
      <c r="I29" t="str">
        <f>TRIM(RIGHT(J29, LEN(J29) - MAX(ISNUMBER(VALUE(MID(J29,{1,2,3,4,5,6,7,8,9},1)))*{1,2,3,4,5,6,7,8,9})))</f>
        <v>ml</v>
      </c>
      <c r="J29" t="s">
        <v>506</v>
      </c>
      <c r="K29">
        <f>VLOOKUP(F29&amp;":"&amp;J29,'CNF Data'!$B$1:$AI$260,5,FALSE)</f>
        <v>383</v>
      </c>
      <c r="L29">
        <f>VLOOKUP(F29&amp;":"&amp;J29,'CNF Data'!$B$1:$AI$260,6,FALSE)</f>
        <v>1.26796</v>
      </c>
      <c r="M29">
        <f t="shared" si="1"/>
        <v>253.59199999999998</v>
      </c>
      <c r="P29">
        <f t="shared" si="2"/>
        <v>2</v>
      </c>
      <c r="Q29">
        <f>VLOOKUP(F29&amp;":"&amp;J29,'CNF Data'!$B$1:$AI$2260,21,FALSE) * P29</f>
        <v>45.646560000000001</v>
      </c>
      <c r="R29">
        <f>VLOOKUP(F29&amp;":"&amp;J29,'CNF Data'!$B$1:$AI$2260,22,FALSE) * P29</f>
        <v>0</v>
      </c>
      <c r="S29">
        <f>VLOOKUP(F29&amp;":"&amp;J29,'CNF Data'!$B$1:$AI$2260,23,FALSE) * P29</f>
        <v>0</v>
      </c>
      <c r="T29">
        <f>VLOOKUP(F29&amp;":"&amp;J29,'CNF Data'!$B$1:$AI$2260,24,FALSE) * P29</f>
        <v>0</v>
      </c>
      <c r="U29">
        <f>VLOOKUP(F29&amp;":"&amp;J29,'CNF Data'!$B$1:$AI$2260,25,FALSE) * P29</f>
        <v>0</v>
      </c>
      <c r="V29">
        <f>VLOOKUP(F29&amp;":"&amp;J29,'CNF Data'!$B$1:$AI$2260,26,FALSE) * P29</f>
        <v>5.0718399999999999</v>
      </c>
      <c r="W29">
        <f>VLOOKUP(F29&amp;":"&amp;J29,'CNF Data'!$B$1:$AI$2260,27,FALSE) * P29</f>
        <v>0.10143679999999999</v>
      </c>
      <c r="X29">
        <f>VLOOKUP(F29&amp;":"&amp;J29,'CNF Data'!$B$1:$AI$2260,28,FALSE) * P29</f>
        <v>0</v>
      </c>
      <c r="Y29">
        <f>VLOOKUP(F29&amp;":"&amp;J29,'CNF Data'!$B$1:$AI$2260,29,FALSE) * P29</f>
        <v>0.10143679999999999</v>
      </c>
      <c r="Z29">
        <f>VLOOKUP(F29&amp;":"&amp;J29,'CNF Data'!$B$1:$AI$2260,30,FALSE) * P29</f>
        <v>0</v>
      </c>
      <c r="AA29">
        <f>VLOOKUP(F29&amp;":"&amp;J29,'CNF Data'!$B$1:$AI$2260,31,FALSE) * P29</f>
        <v>0</v>
      </c>
      <c r="AB29">
        <f>VLOOKUP(F29&amp;":"&amp;J29,'CNF Data'!$B$1:$AI$2260,32,FALSE) * P29</f>
        <v>0</v>
      </c>
      <c r="AC29">
        <f>VLOOKUP(F29&amp;":"&amp;J29,'CNF Data'!$B$1:$AI$2260,33,FALSE) * P29</f>
        <v>15.21552</v>
      </c>
      <c r="AD29">
        <f>VLOOKUP(F29&amp;":"&amp;J29,'CNF Data'!$B$1:$AI$2260,34,FALSE) * P29</f>
        <v>7.6077599999999995E-2</v>
      </c>
    </row>
    <row r="30" spans="1:30" x14ac:dyDescent="0.25">
      <c r="A30" s="1">
        <v>28</v>
      </c>
      <c r="B30" t="s">
        <v>30</v>
      </c>
      <c r="C30">
        <v>100</v>
      </c>
      <c r="D30" t="s">
        <v>80</v>
      </c>
      <c r="E30" t="s">
        <v>112</v>
      </c>
      <c r="M30">
        <f>SUM(M20:M29)</f>
        <v>3705.0536000000002</v>
      </c>
      <c r="P30">
        <f>M30/C30</f>
        <v>37.050536000000001</v>
      </c>
      <c r="Q30">
        <f>SUM(Q20:Q29) / P30</f>
        <v>33.836618989803547</v>
      </c>
      <c r="R30">
        <f>SUM(R20:R29) / P30</f>
        <v>0.49633440660615552</v>
      </c>
      <c r="S30">
        <f>SUM(S20:S29) / P30</f>
        <v>8.9291742230125912E-2</v>
      </c>
      <c r="T30">
        <f>SUM(T20:T29) / P30</f>
        <v>0</v>
      </c>
      <c r="U30">
        <f>SUM(U20:U29) / P30</f>
        <v>0</v>
      </c>
      <c r="V30">
        <f>SUM(V20:V29) / P30</f>
        <v>2730.6366827729562</v>
      </c>
      <c r="W30">
        <f>SUM(W20:W29) / P30</f>
        <v>6.5848397280946216</v>
      </c>
      <c r="X30">
        <f>SUM(X20:X29) / P30</f>
        <v>2.0711919795168412</v>
      </c>
      <c r="Y30">
        <f>SUM(Y20:Y29) / P30</f>
        <v>0.89157141478331126</v>
      </c>
      <c r="Z30">
        <f>SUM(Z20:Z29) / P30</f>
        <v>2.0710426699360034</v>
      </c>
      <c r="AA30">
        <f>SUM(AA20:AA29) / P30</f>
        <v>1.9567868059992437</v>
      </c>
      <c r="AB30">
        <f>SUM(AB20:AB29) / P30</f>
        <v>81.576941774877426</v>
      </c>
      <c r="AC30">
        <f>SUM(AC20:AC29) / P30</f>
        <v>84.189356234954332</v>
      </c>
      <c r="AD30">
        <f>SUM(AD20:AD29) / P30</f>
        <v>4.3203474675777969</v>
      </c>
    </row>
    <row r="31" spans="1:30" x14ac:dyDescent="0.25">
      <c r="A31" s="1">
        <v>29</v>
      </c>
    </row>
    <row r="32" spans="1:30" x14ac:dyDescent="0.25">
      <c r="A32" s="1">
        <v>30</v>
      </c>
      <c r="B32" t="s">
        <v>29</v>
      </c>
      <c r="C32" t="s">
        <v>35</v>
      </c>
    </row>
    <row r="33" spans="1:30" x14ac:dyDescent="0.25">
      <c r="A33" s="1">
        <v>31</v>
      </c>
      <c r="C33">
        <v>100</v>
      </c>
      <c r="D33" t="s">
        <v>82</v>
      </c>
      <c r="G33" t="s">
        <v>183</v>
      </c>
    </row>
    <row r="34" spans="1:30" x14ac:dyDescent="0.25">
      <c r="A34" s="1">
        <v>32</v>
      </c>
      <c r="C34">
        <v>40</v>
      </c>
      <c r="D34" t="s">
        <v>80</v>
      </c>
      <c r="E34" t="s">
        <v>106</v>
      </c>
      <c r="F34">
        <v>2322</v>
      </c>
      <c r="G34" t="s">
        <v>184</v>
      </c>
      <c r="H34">
        <f>VALUE(LEFT(J34, MAX(ISNUMBER(VALUE(MID(J34,{1,2,3,4,5,6,7,8,9},1)))*{1,2,3,4,5,6,7,8,9})+1-1))</f>
        <v>30</v>
      </c>
      <c r="I34" t="str">
        <f>TRIM(RIGHT(J34, LEN(J34) - MAX(ISNUMBER(VALUE(MID(J34,{1,2,3,4,5,6,7,8,9},1)))*{1,2,3,4,5,6,7,8,9})))</f>
        <v>g</v>
      </c>
      <c r="J34" t="s">
        <v>569</v>
      </c>
      <c r="K34">
        <f>VLOOKUP(F34&amp;":"&amp;J34,'CNF Data'!$B$1:$AI$260,5,FALSE)</f>
        <v>1454</v>
      </c>
      <c r="L34">
        <f>VLOOKUP(F34&amp;":"&amp;J34,'CNF Data'!$B$1:$AI$260,6,FALSE)</f>
        <v>0.3</v>
      </c>
      <c r="M34">
        <f>C34*L34/H34* 100</f>
        <v>40</v>
      </c>
      <c r="P34">
        <f>C34/H34</f>
        <v>1.3333333333333333</v>
      </c>
      <c r="Q34">
        <f>VLOOKUP(F34&amp;":"&amp;J34,'CNF Data'!$B$1:$AI$2260,21,FALSE) * P34</f>
        <v>16</v>
      </c>
      <c r="R34">
        <f>VLOOKUP(F34&amp;":"&amp;J34,'CNF Data'!$B$1:$AI$2260,22,FALSE) * P34</f>
        <v>7.9999999999999988E-2</v>
      </c>
      <c r="S34">
        <f>VLOOKUP(F34&amp;":"&amp;J34,'CNF Data'!$B$1:$AI$2260,23,FALSE) * P34</f>
        <v>8.3999999999999995E-3</v>
      </c>
      <c r="T34">
        <f>VLOOKUP(F34&amp;":"&amp;J34,'CNF Data'!$B$1:$AI$2260,24,FALSE) * P34</f>
        <v>0</v>
      </c>
      <c r="U34">
        <f>VLOOKUP(F34&amp;":"&amp;J34,'CNF Data'!$B$1:$AI$2260,25,FALSE) * P34</f>
        <v>0</v>
      </c>
      <c r="V34">
        <f>VLOOKUP(F34&amp;":"&amp;J34,'CNF Data'!$B$1:$AI$2260,26,FALSE) * P34</f>
        <v>2.8</v>
      </c>
      <c r="W34">
        <f>VLOOKUP(F34&amp;":"&amp;J34,'CNF Data'!$B$1:$AI$2260,27,FALSE) * P34</f>
        <v>3.7839999999999998</v>
      </c>
      <c r="X34">
        <f>VLOOKUP(F34&amp;":"&amp;J34,'CNF Data'!$B$1:$AI$2260,28,FALSE) * P34</f>
        <v>0.6</v>
      </c>
      <c r="Y34">
        <f>VLOOKUP(F34&amp;":"&amp;J34,'CNF Data'!$B$1:$AI$2260,29,FALSE) * P34</f>
        <v>2.04</v>
      </c>
      <c r="Z34">
        <f>VLOOKUP(F34&amp;":"&amp;J34,'CNF Data'!$B$1:$AI$2260,30,FALSE) * P34</f>
        <v>0.79999999999999993</v>
      </c>
      <c r="AA34">
        <f>VLOOKUP(F34&amp;":"&amp;J34,'CNF Data'!$B$1:$AI$2260,31,FALSE) * P34</f>
        <v>0</v>
      </c>
      <c r="AB34">
        <f>VLOOKUP(F34&amp;":"&amp;J34,'CNF Data'!$B$1:$AI$2260,32,FALSE) * P34</f>
        <v>97</v>
      </c>
      <c r="AC34">
        <f>VLOOKUP(F34&amp;":"&amp;J34,'CNF Data'!$B$1:$AI$2260,33,FALSE) * P34</f>
        <v>7.1999999999999975</v>
      </c>
      <c r="AD34">
        <f>VLOOKUP(F34&amp;":"&amp;J34,'CNF Data'!$B$1:$AI$2260,34,FALSE) * P34</f>
        <v>0.48</v>
      </c>
    </row>
    <row r="35" spans="1:30" x14ac:dyDescent="0.25">
      <c r="A35" s="1">
        <v>33</v>
      </c>
      <c r="C35">
        <v>580</v>
      </c>
      <c r="D35" t="s">
        <v>80</v>
      </c>
      <c r="E35" t="s">
        <v>107</v>
      </c>
      <c r="G35" t="s">
        <v>186</v>
      </c>
      <c r="M35">
        <f>C35</f>
        <v>580</v>
      </c>
      <c r="N35">
        <f>VLOOKUP(E35, Premades!B:R, 2, FALSE)</f>
        <v>16</v>
      </c>
      <c r="O35" t="str">
        <f>VLOOKUP(E35, Premades!B:R, 3, FALSE)</f>
        <v>g</v>
      </c>
      <c r="P35">
        <f>C35/N35</f>
        <v>36.25</v>
      </c>
      <c r="Q35">
        <f>VLOOKUP(E35, Premades!B:R, 4, FALSE) * P35</f>
        <v>181.25</v>
      </c>
      <c r="R35">
        <f>VLOOKUP(E35, Premades!B:R, 5, FALSE) * P35</f>
        <v>0</v>
      </c>
      <c r="S35">
        <f>VLOOKUP(E35, Premades!B:R, 6, FALSE) * P35</f>
        <v>0</v>
      </c>
      <c r="T35">
        <f>VLOOKUP(E35, Premades!B:R, 7, FALSE) * P35</f>
        <v>0</v>
      </c>
      <c r="U35">
        <f>VLOOKUP(E35, Premades!B:R, 8, FALSE) * P35</f>
        <v>0</v>
      </c>
      <c r="V35">
        <f>VLOOKUP(E35, Premades!B:R, 9, FALSE) * P35</f>
        <v>16312.5</v>
      </c>
      <c r="W35">
        <f>VLOOKUP(E35, Premades!B:R, 10, FALSE) * P35</f>
        <v>36.25</v>
      </c>
      <c r="X35">
        <f>VLOOKUP(E35, Premades!B:R, 11, FALSE) * P35</f>
        <v>0</v>
      </c>
      <c r="Y35">
        <f>VLOOKUP(E35, Premades!B:R, 12, FALSE) * P35</f>
        <v>0</v>
      </c>
      <c r="Z35">
        <f>VLOOKUP(E35, Premades!B:R, 13, FALSE) * P35</f>
        <v>7.25</v>
      </c>
      <c r="AA35">
        <f>VLOOKUP(E35, Premades!B:R, 14, FALSE) * P35</f>
        <v>72.5</v>
      </c>
      <c r="AB35">
        <f>VLOOKUP(E35, Premades!B:R, 15, FALSE) * P35</f>
        <v>43.5</v>
      </c>
      <c r="AC35">
        <f>VLOOKUP(E35, Premades!B:R, 16, FALSE) * P35</f>
        <v>0</v>
      </c>
      <c r="AD35">
        <f>VLOOKUP(E35, Premades!B:R, 17, FALSE) * P35</f>
        <v>30.45</v>
      </c>
    </row>
    <row r="36" spans="1:30" x14ac:dyDescent="0.25">
      <c r="A36" s="1">
        <v>34</v>
      </c>
      <c r="C36">
        <v>2000</v>
      </c>
      <c r="D36" t="s">
        <v>80</v>
      </c>
      <c r="E36" t="s">
        <v>108</v>
      </c>
      <c r="F36">
        <v>2405</v>
      </c>
      <c r="G36" t="s">
        <v>184</v>
      </c>
      <c r="H36">
        <f>VALUE(LEFT(J36, MAX(ISNUMBER(VALUE(MID(J36,{1,2,3,4,5,6,7,8,9},1)))*{1,2,3,4,5,6,7,8,9})+1-1))</f>
        <v>4</v>
      </c>
      <c r="I36" t="str">
        <f>TRIM(RIGHT(J36, LEN(J36) - MAX(ISNUMBER(VALUE(MID(J36,{1,2,3,4,5,6,7,8,9},1)))*{1,2,3,4,5,6,7,8,9})))</f>
        <v>g</v>
      </c>
      <c r="J36" t="s">
        <v>592</v>
      </c>
      <c r="K36">
        <f>VLOOKUP(F36&amp;":"&amp;J36,'CNF Data'!$B$1:$AI$260,5,FALSE)</f>
        <v>1481</v>
      </c>
      <c r="L36">
        <f>VLOOKUP(F36&amp;":"&amp;J36,'CNF Data'!$B$1:$AI$260,6,FALSE)</f>
        <v>0.04</v>
      </c>
      <c r="M36">
        <f t="shared" ref="M36:M41" si="3">C36*L36/H36* 100</f>
        <v>2000</v>
      </c>
      <c r="P36">
        <f t="shared" ref="P36:P41" si="4">C36/H36</f>
        <v>500</v>
      </c>
      <c r="Q36">
        <f>VLOOKUP(F36&amp;":"&amp;J36,'CNF Data'!$B$1:$AI$2260,21,FALSE) * P36</f>
        <v>720</v>
      </c>
      <c r="R36">
        <f>VLOOKUP(F36&amp;":"&amp;J36,'CNF Data'!$B$1:$AI$2260,22,FALSE) * P36</f>
        <v>15.8</v>
      </c>
      <c r="S36">
        <f>VLOOKUP(F36&amp;":"&amp;J36,'CNF Data'!$B$1:$AI$2260,23,FALSE) * P36</f>
        <v>2.64</v>
      </c>
      <c r="T36">
        <f>VLOOKUP(F36&amp;":"&amp;J36,'CNF Data'!$B$1:$AI$2260,24,FALSE) * P36</f>
        <v>0</v>
      </c>
      <c r="U36">
        <f>VLOOKUP(F36&amp;":"&amp;J36,'CNF Data'!$B$1:$AI$2260,25,FALSE) * P36</f>
        <v>0</v>
      </c>
      <c r="V36">
        <f>VLOOKUP(F36&amp;":"&amp;J36,'CNF Data'!$B$1:$AI$2260,26,FALSE) * P36</f>
        <v>1120</v>
      </c>
      <c r="W36">
        <f>VLOOKUP(F36&amp;":"&amp;J36,'CNF Data'!$B$1:$AI$2260,27,FALSE) * P36</f>
        <v>126.6</v>
      </c>
      <c r="X36">
        <f>VLOOKUP(F36&amp;":"&amp;J36,'CNF Data'!$B$1:$AI$2260,28,FALSE) * P36</f>
        <v>66</v>
      </c>
      <c r="Y36">
        <f>VLOOKUP(F36&amp;":"&amp;J36,'CNF Data'!$B$1:$AI$2260,29,FALSE) * P36</f>
        <v>17</v>
      </c>
      <c r="Z36">
        <f>VLOOKUP(F36&amp;":"&amp;J36,'CNF Data'!$B$1:$AI$2260,30,FALSE) * P36</f>
        <v>59.4</v>
      </c>
      <c r="AA36">
        <f>VLOOKUP(F36&amp;":"&amp;J36,'CNF Data'!$B$1:$AI$2260,31,FALSE) * P36</f>
        <v>0</v>
      </c>
      <c r="AB36">
        <f>VLOOKUP(F36&amp;":"&amp;J36,'CNF Data'!$B$1:$AI$2260,32,FALSE) * P36</f>
        <v>2660</v>
      </c>
      <c r="AC36">
        <f>VLOOKUP(F36&amp;":"&amp;J36,'CNF Data'!$B$1:$AI$2260,33,FALSE) * P36</f>
        <v>2760</v>
      </c>
      <c r="AD36">
        <f>VLOOKUP(F36&amp;":"&amp;J36,'CNF Data'!$B$1:$AI$2260,34,FALSE) * P36</f>
        <v>124</v>
      </c>
    </row>
    <row r="37" spans="1:30" x14ac:dyDescent="0.25">
      <c r="A37" s="1">
        <v>35</v>
      </c>
      <c r="C37">
        <v>500</v>
      </c>
      <c r="D37" t="s">
        <v>81</v>
      </c>
      <c r="E37" t="s">
        <v>109</v>
      </c>
      <c r="F37">
        <v>1589</v>
      </c>
      <c r="G37" t="s">
        <v>184</v>
      </c>
      <c r="H37">
        <f>VALUE(LEFT(J37, MAX(ISNUMBER(VALUE(MID(J37,{1,2,3,4,5,6,7,8,9},1)))*{1,2,3,4,5,6,7,8,9})+1-1))</f>
        <v>250</v>
      </c>
      <c r="I37" t="str">
        <f>TRIM(RIGHT(J37, LEN(J37) - MAX(ISNUMBER(VALUE(MID(J37,{1,2,3,4,5,6,7,8,9},1)))*{1,2,3,4,5,6,7,8,9})))</f>
        <v>ml</v>
      </c>
      <c r="J37" t="s">
        <v>510</v>
      </c>
      <c r="K37">
        <f>VLOOKUP(F37&amp;":"&amp;J37,'CNF Data'!$B$1:$AI$260,5,FALSE)</f>
        <v>415</v>
      </c>
      <c r="L37">
        <f>VLOOKUP(F37&amp;":"&amp;J37,'CNF Data'!$B$1:$AI$260,6,FALSE)</f>
        <v>2.5781900000000002</v>
      </c>
      <c r="M37">
        <f t="shared" si="3"/>
        <v>515.63800000000003</v>
      </c>
      <c r="P37">
        <f t="shared" si="4"/>
        <v>2</v>
      </c>
      <c r="Q37">
        <f>VLOOKUP(F37&amp;":"&amp;J37,'CNF Data'!$B$1:$AI$2260,21,FALSE) * P37</f>
        <v>113.44036000000003</v>
      </c>
      <c r="R37">
        <f>VLOOKUP(F37&amp;":"&amp;J37,'CNF Data'!$B$1:$AI$2260,22,FALSE) * P37</f>
        <v>1.2375312000000001</v>
      </c>
      <c r="S37">
        <f>VLOOKUP(F37&amp;":"&amp;J37,'CNF Data'!$B$1:$AI$2260,23,FALSE) * P37</f>
        <v>0.2062552</v>
      </c>
      <c r="T37">
        <f>VLOOKUP(F37&amp;":"&amp;J37,'CNF Data'!$B$1:$AI$2260,24,FALSE) * P37</f>
        <v>0</v>
      </c>
      <c r="U37">
        <f>VLOOKUP(F37&amp;":"&amp;J37,'CNF Data'!$B$1:$AI$2260,25,FALSE) * P37</f>
        <v>0</v>
      </c>
      <c r="V37">
        <f>VLOOKUP(F37&amp;":"&amp;J37,'CNF Data'!$B$1:$AI$2260,26,FALSE) * P37</f>
        <v>5.1563800000000004</v>
      </c>
      <c r="W37">
        <f>VLOOKUP(F37&amp;":"&amp;J37,'CNF Data'!$B$1:$AI$2260,27,FALSE) * P37</f>
        <v>35.579022000000002</v>
      </c>
      <c r="X37">
        <f>VLOOKUP(F37&amp;":"&amp;J37,'CNF Data'!$B$1:$AI$2260,28,FALSE) * P37</f>
        <v>1.5469140000000001</v>
      </c>
      <c r="Y37">
        <f>VLOOKUP(F37&amp;":"&amp;J37,'CNF Data'!$B$1:$AI$2260,29,FALSE) * P37</f>
        <v>12.994077600000001</v>
      </c>
      <c r="Z37">
        <f>VLOOKUP(F37&amp;":"&amp;J37,'CNF Data'!$B$1:$AI$2260,30,FALSE) * P37</f>
        <v>1.8047329999999999</v>
      </c>
      <c r="AA37">
        <f>VLOOKUP(F37&amp;":"&amp;J37,'CNF Data'!$B$1:$AI$2260,31,FALSE) * P37</f>
        <v>0</v>
      </c>
      <c r="AB37">
        <f>VLOOKUP(F37&amp;":"&amp;J37,'CNF Data'!$B$1:$AI$2260,32,FALSE) * P37</f>
        <v>199.55190600000003</v>
      </c>
      <c r="AC37">
        <f>VLOOKUP(F37&amp;":"&amp;J37,'CNF Data'!$B$1:$AI$2260,33,FALSE) * P37</f>
        <v>30.938279999999999</v>
      </c>
      <c r="AD37">
        <f>VLOOKUP(F37&amp;":"&amp;J37,'CNF Data'!$B$1:$AI$2260,34,FALSE) * P37</f>
        <v>0.4125104</v>
      </c>
    </row>
    <row r="38" spans="1:30" x14ac:dyDescent="0.25">
      <c r="A38" s="1">
        <v>36</v>
      </c>
      <c r="C38">
        <v>175</v>
      </c>
      <c r="D38" t="s">
        <v>81</v>
      </c>
      <c r="E38" t="s">
        <v>99</v>
      </c>
      <c r="F38">
        <v>214</v>
      </c>
      <c r="G38" t="s">
        <v>184</v>
      </c>
      <c r="H38">
        <f>VALUE(LEFT(J38, MAX(ISNUMBER(VALUE(MID(J38,{1,2,3,4,5,6,7,8,9},1)))*{1,2,3,4,5,6,7,8,9})+1-1))</f>
        <v>250</v>
      </c>
      <c r="I38" t="str">
        <f>TRIM(RIGHT(J38, LEN(J38) - MAX(ISNUMBER(VALUE(MID(J38,{1,2,3,4,5,6,7,8,9},1)))*{1,2,3,4,5,6,7,8,9})))</f>
        <v>ml</v>
      </c>
      <c r="J38" t="s">
        <v>510</v>
      </c>
      <c r="K38">
        <f>VLOOKUP(F38&amp;":"&amp;J38,'CNF Data'!$B$1:$AI$260,5,FALSE)</f>
        <v>415</v>
      </c>
      <c r="L38">
        <f>VLOOKUP(F38&amp;":"&amp;J38,'CNF Data'!$B$1:$AI$260,6,FALSE)</f>
        <v>3.0853799999999998</v>
      </c>
      <c r="M38">
        <f t="shared" si="3"/>
        <v>215.97660000000002</v>
      </c>
      <c r="P38">
        <f t="shared" si="4"/>
        <v>0.7</v>
      </c>
      <c r="Q38">
        <f>VLOOKUP(F38&amp;":"&amp;J38,'CNF Data'!$B$1:$AI$2260,21,FALSE) * P38</f>
        <v>0</v>
      </c>
      <c r="R38">
        <f>VLOOKUP(F38&amp;":"&amp;J38,'CNF Data'!$B$1:$AI$2260,22,FALSE) * P38</f>
        <v>0</v>
      </c>
      <c r="S38">
        <f>VLOOKUP(F38&amp;":"&amp;J38,'CNF Data'!$B$1:$AI$2260,23,FALSE) * P38</f>
        <v>0</v>
      </c>
      <c r="T38">
        <f>VLOOKUP(F38&amp;":"&amp;J38,'CNF Data'!$B$1:$AI$2260,24,FALSE) * P38</f>
        <v>0</v>
      </c>
      <c r="U38">
        <f>VLOOKUP(F38&amp;":"&amp;J38,'CNF Data'!$B$1:$AI$2260,25,FALSE) * P38</f>
        <v>0</v>
      </c>
      <c r="V38">
        <f>VLOOKUP(F38&amp;":"&amp;J38,'CNF Data'!$B$1:$AI$2260,26,FALSE) * P38</f>
        <v>83708.210627999986</v>
      </c>
      <c r="W38">
        <f>VLOOKUP(F38&amp;":"&amp;J38,'CNF Data'!$B$1:$AI$2260,27,FALSE) * P38</f>
        <v>0</v>
      </c>
      <c r="X38">
        <f>VLOOKUP(F38&amp;":"&amp;J38,'CNF Data'!$B$1:$AI$2260,28,FALSE) * P38</f>
        <v>0</v>
      </c>
      <c r="Y38">
        <f>VLOOKUP(F38&amp;":"&amp;J38,'CNF Data'!$B$1:$AI$2260,29,FALSE) * P38</f>
        <v>0</v>
      </c>
      <c r="Z38">
        <f>VLOOKUP(F38&amp;":"&amp;J38,'CNF Data'!$B$1:$AI$2260,30,FALSE) * P38</f>
        <v>0</v>
      </c>
      <c r="AA38">
        <f>VLOOKUP(F38&amp;":"&amp;J38,'CNF Data'!$B$1:$AI$2260,31,FALSE) * P38</f>
        <v>0</v>
      </c>
      <c r="AB38">
        <f>VLOOKUP(F38&amp;":"&amp;J38,'CNF Data'!$B$1:$AI$2260,32,FALSE) * P38</f>
        <v>0</v>
      </c>
      <c r="AC38">
        <f>VLOOKUP(F38&amp;":"&amp;J38,'CNF Data'!$B$1:$AI$2260,33,FALSE) * P38</f>
        <v>51.834383999999986</v>
      </c>
      <c r="AD38">
        <f>VLOOKUP(F38&amp;":"&amp;J38,'CNF Data'!$B$1:$AI$2260,34,FALSE) * P38</f>
        <v>0.71272278</v>
      </c>
    </row>
    <row r="39" spans="1:30" x14ac:dyDescent="0.25">
      <c r="A39" s="1">
        <v>37</v>
      </c>
      <c r="C39">
        <v>60</v>
      </c>
      <c r="D39" t="s">
        <v>81</v>
      </c>
      <c r="E39" t="s">
        <v>100</v>
      </c>
      <c r="F39">
        <v>198</v>
      </c>
      <c r="G39" t="s">
        <v>184</v>
      </c>
      <c r="H39">
        <f>VALUE(LEFT(J39, MAX(ISNUMBER(VALUE(MID(J39,{1,2,3,4,5,6,7,8,9},1)))*{1,2,3,4,5,6,7,8,9})+1-1))</f>
        <v>15</v>
      </c>
      <c r="I39" t="str">
        <f>TRIM(RIGHT(J39, LEN(J39) - MAX(ISNUMBER(VALUE(MID(J39,{1,2,3,4,5,6,7,8,9},1)))*{1,2,3,4,5,6,7,8,9})))</f>
        <v>ml ground</v>
      </c>
      <c r="J39" t="s">
        <v>521</v>
      </c>
      <c r="K39">
        <f>VLOOKUP(F39&amp;":"&amp;J39,'CNF Data'!$B$1:$AI$260,5,FALSE)</f>
        <v>1641</v>
      </c>
      <c r="L39">
        <f>VLOOKUP(F39&amp;":"&amp;J39,'CNF Data'!$B$1:$AI$260,6,FALSE)</f>
        <v>6.9989999999999997E-2</v>
      </c>
      <c r="M39">
        <f t="shared" si="3"/>
        <v>27.995999999999999</v>
      </c>
      <c r="P39">
        <f t="shared" si="4"/>
        <v>4</v>
      </c>
      <c r="Q39">
        <f>VLOOKUP(F39&amp;":"&amp;J39,'CNF Data'!$B$1:$AI$2260,21,FALSE) * P39</f>
        <v>70.269959999999998</v>
      </c>
      <c r="R39">
        <f>VLOOKUP(F39&amp;":"&amp;J39,'CNF Data'!$B$1:$AI$2260,22,FALSE) * P39</f>
        <v>0.91266959999999997</v>
      </c>
      <c r="S39">
        <f>VLOOKUP(F39&amp;":"&amp;J39,'CNF Data'!$B$1:$AI$2260,23,FALSE) * P39</f>
        <v>0.38970431999999994</v>
      </c>
      <c r="T39">
        <f>VLOOKUP(F39&amp;":"&amp;J39,'CNF Data'!$B$1:$AI$2260,24,FALSE) * P39</f>
        <v>0</v>
      </c>
      <c r="U39">
        <f>VLOOKUP(F39&amp;":"&amp;J39,'CNF Data'!$B$1:$AI$2260,25,FALSE) * P39</f>
        <v>0</v>
      </c>
      <c r="V39">
        <f>VLOOKUP(F39&amp;":"&amp;J39,'CNF Data'!$B$1:$AI$2260,26,FALSE) * P39</f>
        <v>5.5991999999999997</v>
      </c>
      <c r="W39">
        <f>VLOOKUP(F39&amp;":"&amp;J39,'CNF Data'!$B$1:$AI$2260,27,FALSE) * P39</f>
        <v>17.903441999999998</v>
      </c>
      <c r="X39">
        <f>VLOOKUP(F39&amp;":"&amp;J39,'CNF Data'!$B$1:$AI$2260,28,FALSE) * P39</f>
        <v>7.0829880000000003</v>
      </c>
      <c r="Y39">
        <f>VLOOKUP(F39&amp;":"&amp;J39,'CNF Data'!$B$1:$AI$2260,29,FALSE) * P39</f>
        <v>0.17917440000000001</v>
      </c>
      <c r="Z39">
        <f>VLOOKUP(F39&amp;":"&amp;J39,'CNF Data'!$B$1:$AI$2260,30,FALSE) * P39</f>
        <v>2.9087844</v>
      </c>
      <c r="AA39">
        <f>VLOOKUP(F39&amp;":"&amp;J39,'CNF Data'!$B$1:$AI$2260,31,FALSE) * P39</f>
        <v>0</v>
      </c>
      <c r="AB39">
        <f>VLOOKUP(F39&amp;":"&amp;J39,'CNF Data'!$B$1:$AI$2260,32,FALSE) * P39</f>
        <v>0</v>
      </c>
      <c r="AC39">
        <f>VLOOKUP(F39&amp;":"&amp;J39,'CNF Data'!$B$1:$AI$2260,33,FALSE) * P39</f>
        <v>124.02227999999999</v>
      </c>
      <c r="AD39">
        <f>VLOOKUP(F39&amp;":"&amp;J39,'CNF Data'!$B$1:$AI$2260,34,FALSE) * P39</f>
        <v>2.7184116</v>
      </c>
    </row>
    <row r="40" spans="1:30" x14ac:dyDescent="0.25">
      <c r="A40" s="1">
        <v>38</v>
      </c>
      <c r="C40">
        <v>125</v>
      </c>
      <c r="D40" t="s">
        <v>81</v>
      </c>
      <c r="E40" t="s">
        <v>110</v>
      </c>
      <c r="F40">
        <v>2394</v>
      </c>
      <c r="G40" t="s">
        <v>184</v>
      </c>
      <c r="H40">
        <f>VALUE(LEFT(J40, MAX(ISNUMBER(VALUE(MID(J40,{1,2,3,4,5,6,7,8,9},1)))*{1,2,3,4,5,6,7,8,9})+1-1))</f>
        <v>125</v>
      </c>
      <c r="I40" t="str">
        <f>TRIM(RIGHT(J40, LEN(J40) - MAX(ISNUMBER(VALUE(MID(J40,{1,2,3,4,5,6,7,8,9},1)))*{1,2,3,4,5,6,7,8,9})))</f>
        <v>ml</v>
      </c>
      <c r="J40" t="s">
        <v>506</v>
      </c>
      <c r="K40">
        <f>VLOOKUP(F40&amp;":"&amp;J40,'CNF Data'!$B$1:$AI$260,5,FALSE)</f>
        <v>383</v>
      </c>
      <c r="L40">
        <f>VLOOKUP(F40&amp;":"&amp;J40,'CNF Data'!$B$1:$AI$260,6,FALSE)</f>
        <v>0.71850999999999998</v>
      </c>
      <c r="M40">
        <f t="shared" si="3"/>
        <v>71.850999999999999</v>
      </c>
      <c r="P40">
        <f t="shared" si="4"/>
        <v>1</v>
      </c>
      <c r="Q40">
        <f>VLOOKUP(F40&amp;":"&amp;J40,'CNF Data'!$B$1:$AI$2260,21,FALSE) * P40</f>
        <v>107.05799</v>
      </c>
      <c r="R40">
        <f>VLOOKUP(F40&amp;":"&amp;J40,'CNF Data'!$B$1:$AI$2260,22,FALSE) * P40</f>
        <v>0.35925499999999999</v>
      </c>
      <c r="S40">
        <f>VLOOKUP(F40&amp;":"&amp;J40,'CNF Data'!$B$1:$AI$2260,23,FALSE) * P40</f>
        <v>6.3947389999999993E-2</v>
      </c>
      <c r="T40">
        <f>VLOOKUP(F40&amp;":"&amp;J40,'CNF Data'!$B$1:$AI$2260,24,FALSE) * P40</f>
        <v>0</v>
      </c>
      <c r="U40">
        <f>VLOOKUP(F40&amp;":"&amp;J40,'CNF Data'!$B$1:$AI$2260,25,FALSE) * P40</f>
        <v>0</v>
      </c>
      <c r="V40">
        <f>VLOOKUP(F40&amp;":"&amp;J40,'CNF Data'!$B$1:$AI$2260,26,FALSE) * P40</f>
        <v>12.21467</v>
      </c>
      <c r="W40">
        <f>VLOOKUP(F40&amp;":"&amp;J40,'CNF Data'!$B$1:$AI$2260,27,FALSE) * P40</f>
        <v>23.7539406</v>
      </c>
      <c r="X40">
        <f>VLOOKUP(F40&amp;":"&amp;J40,'CNF Data'!$B$1:$AI$2260,28,FALSE) * P40</f>
        <v>1.5088710000000001</v>
      </c>
      <c r="Y40">
        <f>VLOOKUP(F40&amp;":"&amp;J40,'CNF Data'!$B$1:$AI$2260,29,FALSE) * P40</f>
        <v>0.71850999999999998</v>
      </c>
      <c r="Z40">
        <f>VLOOKUP(F40&amp;":"&amp;J40,'CNF Data'!$B$1:$AI$2260,30,FALSE) * P40</f>
        <v>4.5697236000000014</v>
      </c>
      <c r="AA40">
        <f>VLOOKUP(F40&amp;":"&amp;J40,'CNF Data'!$B$1:$AI$2260,31,FALSE) * P40</f>
        <v>0</v>
      </c>
      <c r="AB40">
        <f>VLOOKUP(F40&amp;":"&amp;J40,'CNF Data'!$B$1:$AI$2260,32,FALSE) * P40</f>
        <v>22.417511999999999</v>
      </c>
      <c r="AC40">
        <f>VLOOKUP(F40&amp;":"&amp;J40,'CNF Data'!$B$1:$AI$2260,33,FALSE) * P40</f>
        <v>130.05031</v>
      </c>
      <c r="AD40">
        <f>VLOOKUP(F40&amp;":"&amp;J40,'CNF Data'!$B$1:$AI$2260,34,FALSE) * P40</f>
        <v>1.2214670000000001</v>
      </c>
    </row>
    <row r="41" spans="1:30" x14ac:dyDescent="0.25">
      <c r="A41" s="1">
        <v>39</v>
      </c>
      <c r="C41">
        <v>250</v>
      </c>
      <c r="D41" t="s">
        <v>81</v>
      </c>
      <c r="E41" t="s">
        <v>111</v>
      </c>
      <c r="F41">
        <v>14</v>
      </c>
      <c r="G41" t="s">
        <v>184</v>
      </c>
      <c r="H41">
        <f>VALUE(LEFT(J41, MAX(ISNUMBER(VALUE(MID(J41,{1,2,3,4,5,6,7,8,9},1)))*{1,2,3,4,5,6,7,8,9})+1-1))</f>
        <v>125</v>
      </c>
      <c r="I41" t="str">
        <f>TRIM(RIGHT(J41, LEN(J41) - MAX(ISNUMBER(VALUE(MID(J41,{1,2,3,4,5,6,7,8,9},1)))*{1,2,3,4,5,6,7,8,9})))</f>
        <v>ml</v>
      </c>
      <c r="J41" t="s">
        <v>506</v>
      </c>
      <c r="K41">
        <f>VLOOKUP(F41&amp;":"&amp;J41,'CNF Data'!$B$1:$AI$260,5,FALSE)</f>
        <v>383</v>
      </c>
      <c r="L41">
        <f>VLOOKUP(F41&amp;":"&amp;J41,'CNF Data'!$B$1:$AI$260,6,FALSE)</f>
        <v>1.26796</v>
      </c>
      <c r="M41">
        <f t="shared" si="3"/>
        <v>253.59199999999998</v>
      </c>
      <c r="P41">
        <f t="shared" si="4"/>
        <v>2</v>
      </c>
      <c r="Q41">
        <f>VLOOKUP(F41&amp;":"&amp;J41,'CNF Data'!$B$1:$AI$2260,21,FALSE) * P41</f>
        <v>45.646560000000001</v>
      </c>
      <c r="R41">
        <f>VLOOKUP(F41&amp;":"&amp;J41,'CNF Data'!$B$1:$AI$2260,22,FALSE) * P41</f>
        <v>0</v>
      </c>
      <c r="S41">
        <f>VLOOKUP(F41&amp;":"&amp;J41,'CNF Data'!$B$1:$AI$2260,23,FALSE) * P41</f>
        <v>0</v>
      </c>
      <c r="T41">
        <f>VLOOKUP(F41&amp;":"&amp;J41,'CNF Data'!$B$1:$AI$2260,24,FALSE) * P41</f>
        <v>0</v>
      </c>
      <c r="U41">
        <f>VLOOKUP(F41&amp;":"&amp;J41,'CNF Data'!$B$1:$AI$2260,25,FALSE) * P41</f>
        <v>0</v>
      </c>
      <c r="V41">
        <f>VLOOKUP(F41&amp;":"&amp;J41,'CNF Data'!$B$1:$AI$2260,26,FALSE) * P41</f>
        <v>5.0718399999999999</v>
      </c>
      <c r="W41">
        <f>VLOOKUP(F41&amp;":"&amp;J41,'CNF Data'!$B$1:$AI$2260,27,FALSE) * P41</f>
        <v>0.10143679999999999</v>
      </c>
      <c r="X41">
        <f>VLOOKUP(F41&amp;":"&amp;J41,'CNF Data'!$B$1:$AI$2260,28,FALSE) * P41</f>
        <v>0</v>
      </c>
      <c r="Y41">
        <f>VLOOKUP(F41&amp;":"&amp;J41,'CNF Data'!$B$1:$AI$2260,29,FALSE) * P41</f>
        <v>0.10143679999999999</v>
      </c>
      <c r="Z41">
        <f>VLOOKUP(F41&amp;":"&amp;J41,'CNF Data'!$B$1:$AI$2260,30,FALSE) * P41</f>
        <v>0</v>
      </c>
      <c r="AA41">
        <f>VLOOKUP(F41&amp;":"&amp;J41,'CNF Data'!$B$1:$AI$2260,31,FALSE) * P41</f>
        <v>0</v>
      </c>
      <c r="AB41">
        <f>VLOOKUP(F41&amp;":"&amp;J41,'CNF Data'!$B$1:$AI$2260,32,FALSE) * P41</f>
        <v>0</v>
      </c>
      <c r="AC41">
        <f>VLOOKUP(F41&amp;":"&amp;J41,'CNF Data'!$B$1:$AI$2260,33,FALSE) * P41</f>
        <v>15.21552</v>
      </c>
      <c r="AD41">
        <f>VLOOKUP(F41&amp;":"&amp;J41,'CNF Data'!$B$1:$AI$2260,34,FALSE) * P41</f>
        <v>7.6077599999999995E-2</v>
      </c>
    </row>
    <row r="42" spans="1:30" x14ac:dyDescent="0.25">
      <c r="A42" s="1">
        <v>40</v>
      </c>
      <c r="B42" t="s">
        <v>30</v>
      </c>
      <c r="C42">
        <v>100</v>
      </c>
      <c r="D42" t="s">
        <v>80</v>
      </c>
      <c r="E42" t="s">
        <v>34</v>
      </c>
      <c r="M42">
        <f>SUM(M32:M41)</f>
        <v>3705.0536000000002</v>
      </c>
      <c r="P42">
        <f>M42/C42</f>
        <v>37.050536000000001</v>
      </c>
      <c r="Q42">
        <f>SUM(Q32:Q41) / P42</f>
        <v>33.836618989803547</v>
      </c>
      <c r="R42">
        <f>SUM(R32:R41) / P42</f>
        <v>0.49633440660615552</v>
      </c>
      <c r="S42">
        <f>SUM(S32:S41) / P42</f>
        <v>8.9291742230125912E-2</v>
      </c>
      <c r="T42">
        <f>SUM(T32:T41) / P42</f>
        <v>0</v>
      </c>
      <c r="U42">
        <f>SUM(U32:U41) / P42</f>
        <v>0</v>
      </c>
      <c r="V42">
        <f>SUM(V32:V41) / P42</f>
        <v>2730.6366827729562</v>
      </c>
      <c r="W42">
        <f>SUM(W32:W41) / P42</f>
        <v>6.5848397280946216</v>
      </c>
      <c r="X42">
        <f>SUM(X32:X41) / P42</f>
        <v>2.0711919795168412</v>
      </c>
      <c r="Y42">
        <f>SUM(Y32:Y41) / P42</f>
        <v>0.89157141478331126</v>
      </c>
      <c r="Z42">
        <f>SUM(Z32:Z41) / P42</f>
        <v>2.0710426699360034</v>
      </c>
      <c r="AA42">
        <f>SUM(AA32:AA41) / P42</f>
        <v>1.9567868059992437</v>
      </c>
      <c r="AB42">
        <f>SUM(AB32:AB41) / P42</f>
        <v>81.576941774877426</v>
      </c>
      <c r="AC42">
        <f>SUM(AC32:AC41) / P42</f>
        <v>84.189356234954332</v>
      </c>
      <c r="AD42">
        <f>SUM(AD32:AD41) / P42</f>
        <v>4.3203474675777969</v>
      </c>
    </row>
    <row r="43" spans="1:30" x14ac:dyDescent="0.25">
      <c r="A43" s="1">
        <v>41</v>
      </c>
    </row>
    <row r="44" spans="1:30" x14ac:dyDescent="0.25">
      <c r="A44" s="1">
        <v>42</v>
      </c>
      <c r="B44" t="s">
        <v>29</v>
      </c>
      <c r="C44" t="s">
        <v>36</v>
      </c>
    </row>
    <row r="45" spans="1:30" x14ac:dyDescent="0.25">
      <c r="A45" s="1">
        <v>43</v>
      </c>
      <c r="C45">
        <v>50</v>
      </c>
      <c r="D45" t="s">
        <v>83</v>
      </c>
      <c r="E45" t="s">
        <v>113</v>
      </c>
      <c r="F45">
        <v>842</v>
      </c>
      <c r="G45" t="s">
        <v>184</v>
      </c>
      <c r="H45">
        <f>VALUE(LEFT(J45, MAX(ISNUMBER(VALUE(MID(J45,{1,2,3,4,5,6,7,8,9},1)))*{1,2,3,4,5,6,7,8,9})+1-1))</f>
        <v>1</v>
      </c>
      <c r="I45" t="str">
        <f>TRIM(RIGHT(J45, LEN(J45) - MAX(ISNUMBER(VALUE(MID(J45,{1,2,3,4,5,6,7,8,9},1)))*{1,2,3,4,5,6,7,8,9})))</f>
        <v>breast</v>
      </c>
      <c r="J45" t="s">
        <v>529</v>
      </c>
      <c r="K45">
        <f>VLOOKUP(F45&amp;":"&amp;J45,'CNF Data'!$B$1:$AI$260,5,FALSE)</f>
        <v>477</v>
      </c>
      <c r="L45">
        <f>VLOOKUP(F45&amp;":"&amp;J45,'CNF Data'!$B$1:$AI$260,6,FALSE)</f>
        <v>1.72</v>
      </c>
      <c r="M45">
        <f t="shared" ref="M45:M50" si="5">C45*L45/H45* 100</f>
        <v>8600</v>
      </c>
      <c r="P45">
        <f>C45/H45</f>
        <v>50</v>
      </c>
      <c r="Q45">
        <f>VLOOKUP(F45&amp;":"&amp;J45,'CNF Data'!$B$1:$AI$2260,21,FALSE) * P45</f>
        <v>14190</v>
      </c>
      <c r="R45">
        <f>VLOOKUP(F45&amp;":"&amp;J45,'CNF Data'!$B$1:$AI$2260,22,FALSE) * P45</f>
        <v>307.02</v>
      </c>
      <c r="S45">
        <f>VLOOKUP(F45&amp;":"&amp;J45,'CNF Data'!$B$1:$AI$2260,23,FALSE) * P45</f>
        <v>86.86</v>
      </c>
      <c r="T45">
        <f>VLOOKUP(F45&amp;":"&amp;J45,'CNF Data'!$B$1:$AI$2260,24,FALSE) * P45</f>
        <v>0</v>
      </c>
      <c r="U45">
        <f>VLOOKUP(F45&amp;":"&amp;J45,'CNF Data'!$B$1:$AI$2260,25,FALSE) * P45</f>
        <v>7309.9999999999991</v>
      </c>
      <c r="V45">
        <f>VLOOKUP(F45&amp;":"&amp;J45,'CNF Data'!$B$1:$AI$2260,26,FALSE) * P45</f>
        <v>6364</v>
      </c>
      <c r="W45">
        <f>VLOOKUP(F45&amp;":"&amp;J45,'CNF Data'!$B$1:$AI$2260,27,FALSE) * P45</f>
        <v>0</v>
      </c>
      <c r="X45">
        <f>VLOOKUP(F45&amp;":"&amp;J45,'CNF Data'!$B$1:$AI$2260,28,FALSE) * P45</f>
        <v>0</v>
      </c>
      <c r="Y45">
        <f>VLOOKUP(F45&amp;":"&amp;J45,'CNF Data'!$B$1:$AI$2260,29,FALSE) * P45</f>
        <v>0</v>
      </c>
      <c r="Z45">
        <f>VLOOKUP(F45&amp;":"&amp;J45,'CNF Data'!$B$1:$AI$2260,30,FALSE) * P45</f>
        <v>2667.72</v>
      </c>
      <c r="AA45">
        <f>VLOOKUP(F45&amp;":"&amp;J45,'CNF Data'!$B$1:$AI$2260,31,FALSE) * P45</f>
        <v>516</v>
      </c>
      <c r="AB45">
        <f>VLOOKUP(F45&amp;":"&amp;J45,'CNF Data'!$B$1:$AI$2260,32,FALSE) * P45</f>
        <v>0</v>
      </c>
      <c r="AC45">
        <f>VLOOKUP(F45&amp;":"&amp;J45,'CNF Data'!$B$1:$AI$2260,33,FALSE) * P45</f>
        <v>1290</v>
      </c>
      <c r="AD45">
        <f>VLOOKUP(F45&amp;":"&amp;J45,'CNF Data'!$B$1:$AI$2260,34,FALSE) * P45</f>
        <v>89.44</v>
      </c>
    </row>
    <row r="46" spans="1:30" x14ac:dyDescent="0.25">
      <c r="A46" s="1">
        <v>44</v>
      </c>
      <c r="C46">
        <v>500</v>
      </c>
      <c r="D46" t="s">
        <v>81</v>
      </c>
      <c r="E46" t="s">
        <v>114</v>
      </c>
      <c r="F46">
        <v>451</v>
      </c>
      <c r="G46" t="s">
        <v>185</v>
      </c>
      <c r="H46">
        <f>VALUE(LEFT(J46, MAX(ISNUMBER(VALUE(MID(J46,{1,2,3,4,5,6,7,8,9},1)))*{1,2,3,4,5,6,7,8,9})+1-1))</f>
        <v>250</v>
      </c>
      <c r="I46" t="str">
        <f>TRIM(RIGHT(J46, LEN(J46) - MAX(ISNUMBER(VALUE(MID(J46,{1,2,3,4,5,6,7,8,9},1)))*{1,2,3,4,5,6,7,8,9})))</f>
        <v>ml</v>
      </c>
      <c r="J46" t="s">
        <v>510</v>
      </c>
      <c r="K46">
        <f>VLOOKUP(F46&amp;":"&amp;J46,'CNF Data'!$B$1:$AI$260,5,FALSE)</f>
        <v>415</v>
      </c>
      <c r="L46">
        <f>VLOOKUP(F46&amp;":"&amp;J46,'CNF Data'!$B$1:$AI$260,6,FALSE)</f>
        <v>2.3034699999999999</v>
      </c>
      <c r="M46">
        <f t="shared" si="5"/>
        <v>460.69399999999996</v>
      </c>
      <c r="N46">
        <f>VLOOKUP(E46, Premades!B:R, 2, FALSE)</f>
        <v>10</v>
      </c>
      <c r="O46" t="str">
        <f>VLOOKUP(E46, Premades!B:R, 3, FALSE)</f>
        <v xml:space="preserve">ml </v>
      </c>
      <c r="P46">
        <f>C46/N46</f>
        <v>50</v>
      </c>
      <c r="Q46">
        <f>VLOOKUP(E46, Premades!B:R, 4, FALSE) * P46</f>
        <v>4000</v>
      </c>
      <c r="R46">
        <f>VLOOKUP(E46, Premades!B:R, 5, FALSE) * P46</f>
        <v>450</v>
      </c>
      <c r="S46">
        <f>VLOOKUP(E46, Premades!B:R, 6, FALSE) * P46</f>
        <v>25</v>
      </c>
      <c r="T46">
        <f>VLOOKUP(E46, Premades!B:R, 7, FALSE) * P46</f>
        <v>0</v>
      </c>
      <c r="U46">
        <f>VLOOKUP(E46, Premades!B:R, 8, FALSE) * P46</f>
        <v>0</v>
      </c>
      <c r="V46">
        <f>VLOOKUP(E46, Premades!B:R, 9, FALSE) * P46</f>
        <v>0</v>
      </c>
      <c r="W46">
        <f>VLOOKUP(E46, Premades!B:R, 10, FALSE) * P46</f>
        <v>0</v>
      </c>
      <c r="X46">
        <f>VLOOKUP(E46, Premades!B:R, 11, FALSE) * P46</f>
        <v>0</v>
      </c>
      <c r="Y46">
        <f>VLOOKUP(E46, Premades!B:R, 12, FALSE) * P46</f>
        <v>0</v>
      </c>
      <c r="Z46">
        <f>VLOOKUP(E46, Premades!B:R, 13, FALSE) * P46</f>
        <v>0</v>
      </c>
      <c r="AA46">
        <f>VLOOKUP(E46, Premades!B:R, 14, FALSE) * P46</f>
        <v>0</v>
      </c>
      <c r="AB46">
        <f>VLOOKUP(E46, Premades!B:R, 15, FALSE) * P46</f>
        <v>0</v>
      </c>
      <c r="AC46">
        <f>VLOOKUP(E46, Premades!B:R, 16, FALSE) * P46</f>
        <v>0</v>
      </c>
      <c r="AD46">
        <f>VLOOKUP(E46, Premades!B:R, 17, FALSE) * P46</f>
        <v>0</v>
      </c>
    </row>
    <row r="47" spans="1:30" x14ac:dyDescent="0.25">
      <c r="A47" s="1">
        <v>45</v>
      </c>
      <c r="C47">
        <v>31.25</v>
      </c>
      <c r="D47" t="s">
        <v>81</v>
      </c>
      <c r="E47" t="s">
        <v>99</v>
      </c>
      <c r="F47">
        <v>214</v>
      </c>
      <c r="G47" t="s">
        <v>184</v>
      </c>
      <c r="H47">
        <f>VALUE(LEFT(J47, MAX(ISNUMBER(VALUE(MID(J47,{1,2,3,4,5,6,7,8,9},1)))*{1,2,3,4,5,6,7,8,9})+1-1))</f>
        <v>15</v>
      </c>
      <c r="I47" t="str">
        <f>TRIM(RIGHT(J47, LEN(J47) - MAX(ISNUMBER(VALUE(MID(J47,{1,2,3,4,5,6,7,8,9},1)))*{1,2,3,4,5,6,7,8,9})))</f>
        <v>ml</v>
      </c>
      <c r="J47" t="s">
        <v>507</v>
      </c>
      <c r="K47">
        <f>VLOOKUP(F47&amp;":"&amp;J47,'CNF Data'!$B$1:$AI$260,5,FALSE)</f>
        <v>385</v>
      </c>
      <c r="L47">
        <f>VLOOKUP(F47&amp;":"&amp;J47,'CNF Data'!$B$1:$AI$260,6,FALSE)</f>
        <v>0.18243000000000001</v>
      </c>
      <c r="M47">
        <f t="shared" si="5"/>
        <v>38.006250000000001</v>
      </c>
      <c r="P47">
        <f>C47/H47</f>
        <v>2.0833333333333335</v>
      </c>
      <c r="Q47">
        <f>VLOOKUP(F47&amp;":"&amp;J47,'CNF Data'!$B$1:$AI$2260,21,FALSE) * P47</f>
        <v>0</v>
      </c>
      <c r="R47">
        <f>VLOOKUP(F47&amp;":"&amp;J47,'CNF Data'!$B$1:$AI$2260,22,FALSE) * P47</f>
        <v>0</v>
      </c>
      <c r="S47">
        <f>VLOOKUP(F47&amp;":"&amp;J47,'CNF Data'!$B$1:$AI$2260,23,FALSE) * P47</f>
        <v>0</v>
      </c>
      <c r="T47">
        <f>VLOOKUP(F47&amp;":"&amp;J47,'CNF Data'!$B$1:$AI$2260,24,FALSE) * P47</f>
        <v>0</v>
      </c>
      <c r="U47">
        <f>VLOOKUP(F47&amp;":"&amp;J47,'CNF Data'!$B$1:$AI$2260,25,FALSE) * P47</f>
        <v>0</v>
      </c>
      <c r="V47">
        <f>VLOOKUP(F47&amp;":"&amp;J47,'CNF Data'!$B$1:$AI$2260,26,FALSE) * P47</f>
        <v>14730.462375000001</v>
      </c>
      <c r="W47">
        <f>VLOOKUP(F47&amp;":"&amp;J47,'CNF Data'!$B$1:$AI$2260,27,FALSE) * P47</f>
        <v>0</v>
      </c>
      <c r="X47">
        <f>VLOOKUP(F47&amp;":"&amp;J47,'CNF Data'!$B$1:$AI$2260,28,FALSE) * P47</f>
        <v>0</v>
      </c>
      <c r="Y47">
        <f>VLOOKUP(F47&amp;":"&amp;J47,'CNF Data'!$B$1:$AI$2260,29,FALSE) * P47</f>
        <v>0</v>
      </c>
      <c r="Z47">
        <f>VLOOKUP(F47&amp;":"&amp;J47,'CNF Data'!$B$1:$AI$2260,30,FALSE) * P47</f>
        <v>0</v>
      </c>
      <c r="AA47">
        <f>VLOOKUP(F47&amp;":"&amp;J47,'CNF Data'!$B$1:$AI$2260,31,FALSE) * P47</f>
        <v>0</v>
      </c>
      <c r="AB47">
        <f>VLOOKUP(F47&amp;":"&amp;J47,'CNF Data'!$B$1:$AI$2260,32,FALSE) * P47</f>
        <v>0</v>
      </c>
      <c r="AC47">
        <f>VLOOKUP(F47&amp;":"&amp;J47,'CNF Data'!$B$1:$AI$2260,33,FALSE) * P47</f>
        <v>9.1215000000000011</v>
      </c>
      <c r="AD47">
        <f>VLOOKUP(F47&amp;":"&amp;J47,'CNF Data'!$B$1:$AI$2260,34,FALSE) * P47</f>
        <v>0.12542062500000001</v>
      </c>
    </row>
    <row r="48" spans="1:30" x14ac:dyDescent="0.25">
      <c r="A48" s="1">
        <v>46</v>
      </c>
      <c r="C48">
        <v>31.25</v>
      </c>
      <c r="D48" t="s">
        <v>81</v>
      </c>
      <c r="E48" t="s">
        <v>100</v>
      </c>
      <c r="F48">
        <v>198</v>
      </c>
      <c r="G48" t="s">
        <v>184</v>
      </c>
      <c r="H48">
        <f>VALUE(LEFT(J48, MAX(ISNUMBER(VALUE(MID(J48,{1,2,3,4,5,6,7,8,9},1)))*{1,2,3,4,5,6,7,8,9})+1-1))</f>
        <v>15</v>
      </c>
      <c r="I48" t="str">
        <f>TRIM(RIGHT(J48, LEN(J48) - MAX(ISNUMBER(VALUE(MID(J48,{1,2,3,4,5,6,7,8,9},1)))*{1,2,3,4,5,6,7,8,9})))</f>
        <v>ml ground</v>
      </c>
      <c r="J48" t="s">
        <v>521</v>
      </c>
      <c r="K48">
        <f>VLOOKUP(F48&amp;":"&amp;J48,'CNF Data'!$B$1:$AI$260,5,FALSE)</f>
        <v>1641</v>
      </c>
      <c r="L48">
        <f>VLOOKUP(F48&amp;":"&amp;J48,'CNF Data'!$B$1:$AI$260,6,FALSE)</f>
        <v>6.9989999999999997E-2</v>
      </c>
      <c r="M48">
        <f t="shared" si="5"/>
        <v>14.581249999999999</v>
      </c>
      <c r="P48">
        <f>C48/H48</f>
        <v>2.0833333333333335</v>
      </c>
      <c r="Q48">
        <f>VLOOKUP(F48&amp;":"&amp;J48,'CNF Data'!$B$1:$AI$2260,21,FALSE) * P48</f>
        <v>36.598937499999998</v>
      </c>
      <c r="R48">
        <f>VLOOKUP(F48&amp;":"&amp;J48,'CNF Data'!$B$1:$AI$2260,22,FALSE) * P48</f>
        <v>0.47534875000000004</v>
      </c>
      <c r="S48">
        <f>VLOOKUP(F48&amp;":"&amp;J48,'CNF Data'!$B$1:$AI$2260,23,FALSE) * P48</f>
        <v>0.20297099999999998</v>
      </c>
      <c r="T48">
        <f>VLOOKUP(F48&amp;":"&amp;J48,'CNF Data'!$B$1:$AI$2260,24,FALSE) * P48</f>
        <v>0</v>
      </c>
      <c r="U48">
        <f>VLOOKUP(F48&amp;":"&amp;J48,'CNF Data'!$B$1:$AI$2260,25,FALSE) * P48</f>
        <v>0</v>
      </c>
      <c r="V48">
        <f>VLOOKUP(F48&amp;":"&amp;J48,'CNF Data'!$B$1:$AI$2260,26,FALSE) * P48</f>
        <v>2.9162500000000002</v>
      </c>
      <c r="W48">
        <f>VLOOKUP(F48&amp;":"&amp;J48,'CNF Data'!$B$1:$AI$2260,27,FALSE) * P48</f>
        <v>9.3247093749999994</v>
      </c>
      <c r="X48">
        <f>VLOOKUP(F48&amp;":"&amp;J48,'CNF Data'!$B$1:$AI$2260,28,FALSE) * P48</f>
        <v>3.6890562500000006</v>
      </c>
      <c r="Y48">
        <f>VLOOKUP(F48&amp;":"&amp;J48,'CNF Data'!$B$1:$AI$2260,29,FALSE) * P48</f>
        <v>9.3320000000000014E-2</v>
      </c>
      <c r="Z48">
        <f>VLOOKUP(F48&amp;":"&amp;J48,'CNF Data'!$B$1:$AI$2260,30,FALSE) * P48</f>
        <v>1.5149918750000002</v>
      </c>
      <c r="AA48">
        <f>VLOOKUP(F48&amp;":"&amp;J48,'CNF Data'!$B$1:$AI$2260,31,FALSE) * P48</f>
        <v>0</v>
      </c>
      <c r="AB48">
        <f>VLOOKUP(F48&amp;":"&amp;J48,'CNF Data'!$B$1:$AI$2260,32,FALSE) * P48</f>
        <v>0</v>
      </c>
      <c r="AC48">
        <f>VLOOKUP(F48&amp;":"&amp;J48,'CNF Data'!$B$1:$AI$2260,33,FALSE) * P48</f>
        <v>64.5949375</v>
      </c>
      <c r="AD48">
        <f>VLOOKUP(F48&amp;":"&amp;J48,'CNF Data'!$B$1:$AI$2260,34,FALSE) * P48</f>
        <v>1.415839375</v>
      </c>
    </row>
    <row r="49" spans="1:30" x14ac:dyDescent="0.25">
      <c r="A49" s="1">
        <v>47</v>
      </c>
      <c r="C49">
        <v>31.25</v>
      </c>
      <c r="D49" t="s">
        <v>81</v>
      </c>
      <c r="E49" t="s">
        <v>101</v>
      </c>
      <c r="F49">
        <v>211</v>
      </c>
      <c r="G49" t="s">
        <v>184</v>
      </c>
      <c r="H49">
        <f>VALUE(LEFT(J49, MAX(ISNUMBER(VALUE(MID(J49,{1,2,3,4,5,6,7,8,9},1)))*{1,2,3,4,5,6,7,8,9})+1-1))</f>
        <v>15</v>
      </c>
      <c r="I49" t="str">
        <f>TRIM(RIGHT(J49, LEN(J49) - MAX(ISNUMBER(VALUE(MID(J49,{1,2,3,4,5,6,7,8,9},1)))*{1,2,3,4,5,6,7,8,9})))</f>
        <v>ml</v>
      </c>
      <c r="J49" t="s">
        <v>507</v>
      </c>
      <c r="K49">
        <f>VLOOKUP(F49&amp;":"&amp;J49,'CNF Data'!$B$1:$AI$260,5,FALSE)</f>
        <v>385</v>
      </c>
      <c r="L49">
        <f>VLOOKUP(F49&amp;":"&amp;J49,'CNF Data'!$B$1:$AI$260,6,FALSE)</f>
        <v>6.8919999999999995E-2</v>
      </c>
      <c r="M49">
        <f t="shared" si="5"/>
        <v>14.358333333333334</v>
      </c>
      <c r="P49">
        <f>C49/H49</f>
        <v>2.0833333333333335</v>
      </c>
      <c r="Q49">
        <f>VLOOKUP(F49&amp;":"&amp;J49,'CNF Data'!$B$1:$AI$2260,21,FALSE) * P49</f>
        <v>44.798000000000002</v>
      </c>
      <c r="R49">
        <f>VLOOKUP(F49&amp;":"&amp;J49,'CNF Data'!$B$1:$AI$2260,22,FALSE) * P49</f>
        <v>0.46664583333333337</v>
      </c>
      <c r="S49">
        <f>VLOOKUP(F49&amp;":"&amp;J49,'CNF Data'!$B$1:$AI$2260,23,FALSE) * P49</f>
        <v>0.26390616666666672</v>
      </c>
      <c r="T49">
        <f>VLOOKUP(F49&amp;":"&amp;J49,'CNF Data'!$B$1:$AI$2260,24,FALSE) * P49</f>
        <v>8.0406666666666664E-3</v>
      </c>
      <c r="U49">
        <f>VLOOKUP(F49&amp;":"&amp;J49,'CNF Data'!$B$1:$AI$2260,25,FALSE) * P49</f>
        <v>0</v>
      </c>
      <c r="V49">
        <f>VLOOKUP(F49&amp;":"&amp;J49,'CNF Data'!$B$1:$AI$2260,26,FALSE) * P49</f>
        <v>3.8767500000000004</v>
      </c>
      <c r="W49">
        <f>VLOOKUP(F49&amp;":"&amp;J49,'CNF Data'!$B$1:$AI$2260,27,FALSE) * P49</f>
        <v>9.6401850000000007</v>
      </c>
      <c r="X49">
        <f>VLOOKUP(F49&amp;":"&amp;J49,'CNF Data'!$B$1:$AI$2260,28,FALSE) * P49</f>
        <v>3.2593416666666668</v>
      </c>
      <c r="Y49">
        <f>VLOOKUP(F49&amp;":"&amp;J49,'CNF Data'!$B$1:$AI$2260,29,FALSE) * P49</f>
        <v>0.46090249999999999</v>
      </c>
      <c r="Z49">
        <f>VLOOKUP(F49&amp;":"&amp;J49,'CNF Data'!$B$1:$AI$2260,30,FALSE) * P49</f>
        <v>1.3898866666666665</v>
      </c>
      <c r="AA49">
        <f>VLOOKUP(F49&amp;":"&amp;J49,'CNF Data'!$B$1:$AI$2260,31,FALSE) * P49</f>
        <v>0</v>
      </c>
      <c r="AB49">
        <f>VLOOKUP(F49&amp;":"&amp;J49,'CNF Data'!$B$1:$AI$2260,32,FALSE) * P49</f>
        <v>0.10050833333333334</v>
      </c>
      <c r="AC49">
        <f>VLOOKUP(F49&amp;":"&amp;J49,'CNF Data'!$B$1:$AI$2260,33,FALSE) * P49</f>
        <v>24.122</v>
      </c>
      <c r="AD49">
        <f>VLOOKUP(F49&amp;":"&amp;J49,'CNF Data'!$B$1:$AI$2260,34,FALSE) * P49</f>
        <v>7.8970833333333337</v>
      </c>
    </row>
    <row r="50" spans="1:30" x14ac:dyDescent="0.25">
      <c r="A50" s="1">
        <v>48</v>
      </c>
      <c r="C50">
        <v>31.25</v>
      </c>
      <c r="D50" t="s">
        <v>81</v>
      </c>
      <c r="E50" t="s">
        <v>102</v>
      </c>
      <c r="F50">
        <v>196</v>
      </c>
      <c r="G50" t="s">
        <v>184</v>
      </c>
      <c r="H50">
        <f>VALUE(LEFT(J50, MAX(ISNUMBER(VALUE(MID(J50,{1,2,3,4,5,6,7,8,9},1)))*{1,2,3,4,5,6,7,8,9})+1-1))</f>
        <v>15</v>
      </c>
      <c r="I50" t="str">
        <f>TRIM(RIGHT(J50, LEN(J50) - MAX(ISNUMBER(VALUE(MID(J50,{1,2,3,4,5,6,7,8,9},1)))*{1,2,3,4,5,6,7,8,9})))</f>
        <v>ml</v>
      </c>
      <c r="J50" t="s">
        <v>507</v>
      </c>
      <c r="K50">
        <f>VLOOKUP(F50&amp;":"&amp;J50,'CNF Data'!$B$1:$AI$260,5,FALSE)</f>
        <v>385</v>
      </c>
      <c r="L50">
        <f>VLOOKUP(F50&amp;":"&amp;J50,'CNF Data'!$B$1:$AI$260,6,FALSE)</f>
        <v>6.9930000000000006E-2</v>
      </c>
      <c r="M50">
        <f t="shared" si="5"/>
        <v>14.568750000000003</v>
      </c>
      <c r="P50">
        <f>C50/H50</f>
        <v>2.0833333333333335</v>
      </c>
      <c r="Q50">
        <f>VLOOKUP(F50&amp;":"&amp;J50,'CNF Data'!$B$1:$AI$2260,21,FALSE) * P50</f>
        <v>41.083874999999999</v>
      </c>
      <c r="R50">
        <f>VLOOKUP(F50&amp;":"&amp;J50,'CNF Data'!$B$1:$AI$2260,22,FALSE) * P50</f>
        <v>1.8779118750000003</v>
      </c>
      <c r="S50">
        <f>VLOOKUP(F50&amp;":"&amp;J50,'CNF Data'!$B$1:$AI$2260,23,FALSE) * P50</f>
        <v>0.31177125000000006</v>
      </c>
      <c r="T50">
        <f>VLOOKUP(F50&amp;":"&amp;J50,'CNF Data'!$B$1:$AI$2260,24,FALSE) * P50</f>
        <v>0</v>
      </c>
      <c r="U50">
        <f>VLOOKUP(F50&amp;":"&amp;J50,'CNF Data'!$B$1:$AI$2260,25,FALSE) * P50</f>
        <v>0</v>
      </c>
      <c r="V50">
        <f>VLOOKUP(F50&amp;":"&amp;J50,'CNF Data'!$B$1:$AI$2260,26,FALSE) * P50</f>
        <v>9.9067500000000024</v>
      </c>
      <c r="W50">
        <f>VLOOKUP(F50&amp;":"&amp;J50,'CNF Data'!$B$1:$AI$2260,27,FALSE) * P50</f>
        <v>7.8656681250000009</v>
      </c>
      <c r="X50">
        <f>VLOOKUP(F50&amp;":"&amp;J50,'CNF Data'!$B$1:$AI$2260,28,FALSE) * P50</f>
        <v>5.0844937500000009</v>
      </c>
      <c r="Y50">
        <f>VLOOKUP(F50&amp;":"&amp;J50,'CNF Data'!$B$1:$AI$2260,29,FALSE) * P50</f>
        <v>1.5064087500000003</v>
      </c>
      <c r="Z50">
        <f>VLOOKUP(F50&amp;":"&amp;J50,'CNF Data'!$B$1:$AI$2260,30,FALSE) * P50</f>
        <v>2.0600212500000001</v>
      </c>
      <c r="AA50">
        <f>VLOOKUP(F50&amp;":"&amp;J50,'CNF Data'!$B$1:$AI$2260,31,FALSE) * P50</f>
        <v>0</v>
      </c>
      <c r="AB50">
        <f>VLOOKUP(F50&amp;":"&amp;J50,'CNF Data'!$B$1:$AI$2260,32,FALSE) * P50</f>
        <v>0.13111875000000003</v>
      </c>
      <c r="AC50">
        <f>VLOOKUP(F50&amp;":"&amp;J50,'CNF Data'!$B$1:$AI$2260,33,FALSE) * P50</f>
        <v>33.362437500000006</v>
      </c>
      <c r="AD50">
        <f>VLOOKUP(F50&amp;":"&amp;J50,'CNF Data'!$B$1:$AI$2260,34,FALSE) * P50</f>
        <v>3.0798337500000001</v>
      </c>
    </row>
    <row r="51" spans="1:30" x14ac:dyDescent="0.25">
      <c r="A51" s="1">
        <v>49</v>
      </c>
      <c r="B51" t="s">
        <v>30</v>
      </c>
      <c r="C51">
        <v>100</v>
      </c>
      <c r="D51" t="s">
        <v>80</v>
      </c>
      <c r="E51" t="s">
        <v>36</v>
      </c>
      <c r="M51">
        <f>SUM(M44:M50)</f>
        <v>9142.2085833333331</v>
      </c>
      <c r="P51">
        <f>M51/C51</f>
        <v>91.422085833333327</v>
      </c>
      <c r="Q51">
        <f>SUM(Q44:Q50) / P51</f>
        <v>200.3069679014379</v>
      </c>
      <c r="R51">
        <f>SUM(R44:R50) / P51</f>
        <v>8.3113385516444733</v>
      </c>
      <c r="S51">
        <f>SUM(S44:S50) / P51</f>
        <v>1.2320726156042001</v>
      </c>
      <c r="T51">
        <f>SUM(T44:T50) / P51</f>
        <v>8.7951030578378749E-5</v>
      </c>
      <c r="U51">
        <f>SUM(U44:U50) / P51</f>
        <v>79.958796973047257</v>
      </c>
      <c r="V51">
        <f>SUM(V44:V50) / P51</f>
        <v>230.91971630888645</v>
      </c>
      <c r="W51">
        <f>SUM(W44:W50) / P51</f>
        <v>0.29348009570590361</v>
      </c>
      <c r="X51">
        <f>SUM(X44:X50) / P51</f>
        <v>0.13161908916192508</v>
      </c>
      <c r="Y51">
        <f>SUM(Y44:Y50) / P51</f>
        <v>2.2539753181267663E-2</v>
      </c>
      <c r="Z51">
        <f>SUM(Z44:Z50) / P51</f>
        <v>29.234564880351712</v>
      </c>
      <c r="AA51">
        <f>SUM(AA44:AA50) / P51</f>
        <v>5.6441503745680421</v>
      </c>
      <c r="AB51">
        <f>SUM(AB44:AB50) / P51</f>
        <v>2.5336009479766212E-3</v>
      </c>
      <c r="AC51">
        <f>SUM(AC44:AC50) / P51</f>
        <v>15.545487308076899</v>
      </c>
      <c r="AD51">
        <f>SUM(AD44:AD50) / P51</f>
        <v>1.1152466732076951</v>
      </c>
    </row>
    <row r="52" spans="1:30" x14ac:dyDescent="0.25">
      <c r="A52" s="1">
        <v>50</v>
      </c>
    </row>
    <row r="53" spans="1:30" x14ac:dyDescent="0.25">
      <c r="A53" s="1">
        <v>51</v>
      </c>
      <c r="B53" t="s">
        <v>29</v>
      </c>
      <c r="C53" t="s">
        <v>37</v>
      </c>
    </row>
    <row r="54" spans="1:30" x14ac:dyDescent="0.25">
      <c r="A54" s="1">
        <v>52</v>
      </c>
      <c r="C54">
        <v>22679.599999999999</v>
      </c>
      <c r="D54" t="s">
        <v>80</v>
      </c>
      <c r="E54" t="s">
        <v>115</v>
      </c>
      <c r="F54">
        <v>6140</v>
      </c>
      <c r="G54" t="s">
        <v>184</v>
      </c>
      <c r="H54">
        <f>VALUE(LEFT(J54, MAX(ISNUMBER(VALUE(MID(J54,{1,2,3,4,5,6,7,8,9},1)))*{1,2,3,4,5,6,7,8,9})+1-1))</f>
        <v>100</v>
      </c>
      <c r="I54" t="str">
        <f>TRIM(RIGHT(J54, LEN(J54) - MAX(ISNUMBER(VALUE(MID(J54,{1,2,3,4,5,6,7,8,9},1)))*{1,2,3,4,5,6,7,8,9})))</f>
        <v>g</v>
      </c>
      <c r="J54" t="s">
        <v>532</v>
      </c>
      <c r="K54">
        <f>VLOOKUP(F54&amp;":"&amp;J54,'CNF Data'!$B$1:$AI$260,5,FALSE)</f>
        <v>1455</v>
      </c>
      <c r="L54">
        <f>VLOOKUP(F54&amp;":"&amp;J54,'CNF Data'!$B$1:$AI$260,6,FALSE)</f>
        <v>1</v>
      </c>
      <c r="M54">
        <f t="shared" ref="M54:M59" si="6">C54*L54/H54* 100</f>
        <v>22679.599999999999</v>
      </c>
      <c r="P54">
        <f>C54/H54</f>
        <v>226.79599999999999</v>
      </c>
      <c r="Q54">
        <f>VLOOKUP(F54&amp;":"&amp;J54,'CNF Data'!$B$1:$AI$2260,21,FALSE) * P54</f>
        <v>40369.688000000002</v>
      </c>
      <c r="R54">
        <f>VLOOKUP(F54&amp;":"&amp;J54,'CNF Data'!$B$1:$AI$2260,22,FALSE) * P54</f>
        <v>1347.16824</v>
      </c>
      <c r="S54">
        <f>VLOOKUP(F54&amp;":"&amp;J54,'CNF Data'!$B$1:$AI$2260,23,FALSE) * P54</f>
        <v>546.57835999999998</v>
      </c>
      <c r="T54">
        <f>VLOOKUP(F54&amp;":"&amp;J54,'CNF Data'!$B$1:$AI$2260,24,FALSE) * P54</f>
        <v>43.091239999999999</v>
      </c>
      <c r="U54">
        <f>VLOOKUP(F54&amp;":"&amp;J54,'CNF Data'!$B$1:$AI$2260,25,FALSE) * P54</f>
        <v>16551.572080000002</v>
      </c>
      <c r="V54">
        <f>VLOOKUP(F54&amp;":"&amp;J54,'CNF Data'!$B$1:$AI$2260,26,FALSE) * P54</f>
        <v>13616.831839999999</v>
      </c>
      <c r="W54">
        <f>VLOOKUP(F54&amp;":"&amp;J54,'CNF Data'!$B$1:$AI$2260,27,FALSE) * P54</f>
        <v>0</v>
      </c>
      <c r="X54">
        <f>VLOOKUP(F54&amp;":"&amp;J54,'CNF Data'!$B$1:$AI$2260,28,FALSE) * P54</f>
        <v>0</v>
      </c>
      <c r="Y54">
        <f>VLOOKUP(F54&amp;":"&amp;J54,'CNF Data'!$B$1:$AI$2260,29,FALSE) * P54</f>
        <v>0</v>
      </c>
      <c r="Z54">
        <f>VLOOKUP(F54&amp;":"&amp;J54,'CNF Data'!$B$1:$AI$2260,30,FALSE) * P54</f>
        <v>6636.0509600000005</v>
      </c>
      <c r="AA54">
        <f>VLOOKUP(F54&amp;":"&amp;J54,'CNF Data'!$B$1:$AI$2260,31,FALSE) * P54</f>
        <v>0</v>
      </c>
      <c r="AB54">
        <f>VLOOKUP(F54&amp;":"&amp;J54,'CNF Data'!$B$1:$AI$2260,32,FALSE) * P54</f>
        <v>0</v>
      </c>
      <c r="AC54">
        <f>VLOOKUP(F54&amp;":"&amp;J54,'CNF Data'!$B$1:$AI$2260,33,FALSE) * P54</f>
        <v>1456.0303199999998</v>
      </c>
      <c r="AD54">
        <f>VLOOKUP(F54&amp;":"&amp;J54,'CNF Data'!$B$1:$AI$2260,34,FALSE) * P54</f>
        <v>657.70839999999998</v>
      </c>
    </row>
    <row r="55" spans="1:30" x14ac:dyDescent="0.25">
      <c r="A55" s="1">
        <v>53</v>
      </c>
      <c r="C55">
        <v>500</v>
      </c>
      <c r="D55" t="s">
        <v>81</v>
      </c>
      <c r="E55" t="s">
        <v>114</v>
      </c>
      <c r="F55">
        <v>451</v>
      </c>
      <c r="G55" t="s">
        <v>185</v>
      </c>
      <c r="H55">
        <f>VALUE(LEFT(J55, MAX(ISNUMBER(VALUE(MID(J55,{1,2,3,4,5,6,7,8,9},1)))*{1,2,3,4,5,6,7,8,9})+1-1))</f>
        <v>250</v>
      </c>
      <c r="I55" t="str">
        <f>TRIM(RIGHT(J55, LEN(J55) - MAX(ISNUMBER(VALUE(MID(J55,{1,2,3,4,5,6,7,8,9},1)))*{1,2,3,4,5,6,7,8,9})))</f>
        <v>ml</v>
      </c>
      <c r="J55" t="s">
        <v>510</v>
      </c>
      <c r="K55">
        <f>VLOOKUP(F55&amp;":"&amp;J55,'CNF Data'!$B$1:$AI$260,5,FALSE)</f>
        <v>415</v>
      </c>
      <c r="L55">
        <f>VLOOKUP(F55&amp;":"&amp;J55,'CNF Data'!$B$1:$AI$260,6,FALSE)</f>
        <v>2.3034699999999999</v>
      </c>
      <c r="M55">
        <f t="shared" si="6"/>
        <v>460.69399999999996</v>
      </c>
      <c r="N55">
        <f>VLOOKUP(E55, Premades!B:R, 2, FALSE)</f>
        <v>10</v>
      </c>
      <c r="O55" t="str">
        <f>VLOOKUP(E55, Premades!B:R, 3, FALSE)</f>
        <v xml:space="preserve">ml </v>
      </c>
      <c r="P55">
        <f>C55/N55</f>
        <v>50</v>
      </c>
      <c r="Q55">
        <f>VLOOKUP(E55, Premades!B:R, 4, FALSE) * P55</f>
        <v>4000</v>
      </c>
      <c r="R55">
        <f>VLOOKUP(E55, Premades!B:R, 5, FALSE) * P55</f>
        <v>450</v>
      </c>
      <c r="S55">
        <f>VLOOKUP(E55, Premades!B:R, 6, FALSE) * P55</f>
        <v>25</v>
      </c>
      <c r="T55">
        <f>VLOOKUP(E55, Premades!B:R, 7, FALSE) * P55</f>
        <v>0</v>
      </c>
      <c r="U55">
        <f>VLOOKUP(E55, Premades!B:R, 8, FALSE) * P55</f>
        <v>0</v>
      </c>
      <c r="V55">
        <f>VLOOKUP(E55, Premades!B:R, 9, FALSE) * P55</f>
        <v>0</v>
      </c>
      <c r="W55">
        <f>VLOOKUP(E55, Premades!B:R, 10, FALSE) * P55</f>
        <v>0</v>
      </c>
      <c r="X55">
        <f>VLOOKUP(E55, Premades!B:R, 11, FALSE) * P55</f>
        <v>0</v>
      </c>
      <c r="Y55">
        <f>VLOOKUP(E55, Premades!B:R, 12, FALSE) * P55</f>
        <v>0</v>
      </c>
      <c r="Z55">
        <f>VLOOKUP(E55, Premades!B:R, 13, FALSE) * P55</f>
        <v>0</v>
      </c>
      <c r="AA55">
        <f>VLOOKUP(E55, Premades!B:R, 14, FALSE) * P55</f>
        <v>0</v>
      </c>
      <c r="AB55">
        <f>VLOOKUP(E55, Premades!B:R, 15, FALSE) * P55</f>
        <v>0</v>
      </c>
      <c r="AC55">
        <f>VLOOKUP(E55, Premades!B:R, 16, FALSE) * P55</f>
        <v>0</v>
      </c>
      <c r="AD55">
        <f>VLOOKUP(E55, Premades!B:R, 17, FALSE) * P55</f>
        <v>0</v>
      </c>
    </row>
    <row r="56" spans="1:30" x14ac:dyDescent="0.25">
      <c r="A56" s="1">
        <v>54</v>
      </c>
      <c r="C56">
        <v>31.25</v>
      </c>
      <c r="D56" t="s">
        <v>81</v>
      </c>
      <c r="E56" t="s">
        <v>99</v>
      </c>
      <c r="F56">
        <v>214</v>
      </c>
      <c r="G56" t="s">
        <v>184</v>
      </c>
      <c r="H56">
        <f>VALUE(LEFT(J56, MAX(ISNUMBER(VALUE(MID(J56,{1,2,3,4,5,6,7,8,9},1)))*{1,2,3,4,5,6,7,8,9})+1-1))</f>
        <v>15</v>
      </c>
      <c r="I56" t="str">
        <f>TRIM(RIGHT(J56, LEN(J56) - MAX(ISNUMBER(VALUE(MID(J56,{1,2,3,4,5,6,7,8,9},1)))*{1,2,3,4,5,6,7,8,9})))</f>
        <v>ml</v>
      </c>
      <c r="J56" t="s">
        <v>507</v>
      </c>
      <c r="K56">
        <f>VLOOKUP(F56&amp;":"&amp;J56,'CNF Data'!$B$1:$AI$260,5,FALSE)</f>
        <v>385</v>
      </c>
      <c r="L56">
        <f>VLOOKUP(F56&amp;":"&amp;J56,'CNF Data'!$B$1:$AI$260,6,FALSE)</f>
        <v>0.18243000000000001</v>
      </c>
      <c r="M56">
        <f t="shared" si="6"/>
        <v>38.006250000000001</v>
      </c>
      <c r="P56">
        <f>C56/H56</f>
        <v>2.0833333333333335</v>
      </c>
      <c r="Q56">
        <f>VLOOKUP(F56&amp;":"&amp;J56,'CNF Data'!$B$1:$AI$2260,21,FALSE) * P56</f>
        <v>0</v>
      </c>
      <c r="R56">
        <f>VLOOKUP(F56&amp;":"&amp;J56,'CNF Data'!$B$1:$AI$2260,22,FALSE) * P56</f>
        <v>0</v>
      </c>
      <c r="S56">
        <f>VLOOKUP(F56&amp;":"&amp;J56,'CNF Data'!$B$1:$AI$2260,23,FALSE) * P56</f>
        <v>0</v>
      </c>
      <c r="T56">
        <f>VLOOKUP(F56&amp;":"&amp;J56,'CNF Data'!$B$1:$AI$2260,24,FALSE) * P56</f>
        <v>0</v>
      </c>
      <c r="U56">
        <f>VLOOKUP(F56&amp;":"&amp;J56,'CNF Data'!$B$1:$AI$2260,25,FALSE) * P56</f>
        <v>0</v>
      </c>
      <c r="V56">
        <f>VLOOKUP(F56&amp;":"&amp;J56,'CNF Data'!$B$1:$AI$2260,26,FALSE) * P56</f>
        <v>14730.462375000001</v>
      </c>
      <c r="W56">
        <f>VLOOKUP(F56&amp;":"&amp;J56,'CNF Data'!$B$1:$AI$2260,27,FALSE) * P56</f>
        <v>0</v>
      </c>
      <c r="X56">
        <f>VLOOKUP(F56&amp;":"&amp;J56,'CNF Data'!$B$1:$AI$2260,28,FALSE) * P56</f>
        <v>0</v>
      </c>
      <c r="Y56">
        <f>VLOOKUP(F56&amp;":"&amp;J56,'CNF Data'!$B$1:$AI$2260,29,FALSE) * P56</f>
        <v>0</v>
      </c>
      <c r="Z56">
        <f>VLOOKUP(F56&amp;":"&amp;J56,'CNF Data'!$B$1:$AI$2260,30,FALSE) * P56</f>
        <v>0</v>
      </c>
      <c r="AA56">
        <f>VLOOKUP(F56&amp;":"&amp;J56,'CNF Data'!$B$1:$AI$2260,31,FALSE) * P56</f>
        <v>0</v>
      </c>
      <c r="AB56">
        <f>VLOOKUP(F56&amp;":"&amp;J56,'CNF Data'!$B$1:$AI$2260,32,FALSE) * P56</f>
        <v>0</v>
      </c>
      <c r="AC56">
        <f>VLOOKUP(F56&amp;":"&amp;J56,'CNF Data'!$B$1:$AI$2260,33,FALSE) * P56</f>
        <v>9.1215000000000011</v>
      </c>
      <c r="AD56">
        <f>VLOOKUP(F56&amp;":"&amp;J56,'CNF Data'!$B$1:$AI$2260,34,FALSE) * P56</f>
        <v>0.12542062500000001</v>
      </c>
    </row>
    <row r="57" spans="1:30" x14ac:dyDescent="0.25">
      <c r="A57" s="1">
        <v>55</v>
      </c>
      <c r="C57">
        <v>31.25</v>
      </c>
      <c r="D57" t="s">
        <v>81</v>
      </c>
      <c r="E57" t="s">
        <v>100</v>
      </c>
      <c r="F57">
        <v>198</v>
      </c>
      <c r="G57" t="s">
        <v>184</v>
      </c>
      <c r="H57">
        <f>VALUE(LEFT(J57, MAX(ISNUMBER(VALUE(MID(J57,{1,2,3,4,5,6,7,8,9},1)))*{1,2,3,4,5,6,7,8,9})+1-1))</f>
        <v>15</v>
      </c>
      <c r="I57" t="str">
        <f>TRIM(RIGHT(J57, LEN(J57) - MAX(ISNUMBER(VALUE(MID(J57,{1,2,3,4,5,6,7,8,9},1)))*{1,2,3,4,5,6,7,8,9})))</f>
        <v>ml ground</v>
      </c>
      <c r="J57" t="s">
        <v>521</v>
      </c>
      <c r="K57">
        <f>VLOOKUP(F57&amp;":"&amp;J57,'CNF Data'!$B$1:$AI$260,5,FALSE)</f>
        <v>1641</v>
      </c>
      <c r="L57">
        <f>VLOOKUP(F57&amp;":"&amp;J57,'CNF Data'!$B$1:$AI$260,6,FALSE)</f>
        <v>6.9989999999999997E-2</v>
      </c>
      <c r="M57">
        <f t="shared" si="6"/>
        <v>14.581249999999999</v>
      </c>
      <c r="P57">
        <f>C57/H57</f>
        <v>2.0833333333333335</v>
      </c>
      <c r="Q57">
        <f>VLOOKUP(F57&amp;":"&amp;J57,'CNF Data'!$B$1:$AI$2260,21,FALSE) * P57</f>
        <v>36.598937499999998</v>
      </c>
      <c r="R57">
        <f>VLOOKUP(F57&amp;":"&amp;J57,'CNF Data'!$B$1:$AI$2260,22,FALSE) * P57</f>
        <v>0.47534875000000004</v>
      </c>
      <c r="S57">
        <f>VLOOKUP(F57&amp;":"&amp;J57,'CNF Data'!$B$1:$AI$2260,23,FALSE) * P57</f>
        <v>0.20297099999999998</v>
      </c>
      <c r="T57">
        <f>VLOOKUP(F57&amp;":"&amp;J57,'CNF Data'!$B$1:$AI$2260,24,FALSE) * P57</f>
        <v>0</v>
      </c>
      <c r="U57">
        <f>VLOOKUP(F57&amp;":"&amp;J57,'CNF Data'!$B$1:$AI$2260,25,FALSE) * P57</f>
        <v>0</v>
      </c>
      <c r="V57">
        <f>VLOOKUP(F57&amp;":"&amp;J57,'CNF Data'!$B$1:$AI$2260,26,FALSE) * P57</f>
        <v>2.9162500000000002</v>
      </c>
      <c r="W57">
        <f>VLOOKUP(F57&amp;":"&amp;J57,'CNF Data'!$B$1:$AI$2260,27,FALSE) * P57</f>
        <v>9.3247093749999994</v>
      </c>
      <c r="X57">
        <f>VLOOKUP(F57&amp;":"&amp;J57,'CNF Data'!$B$1:$AI$2260,28,FALSE) * P57</f>
        <v>3.6890562500000006</v>
      </c>
      <c r="Y57">
        <f>VLOOKUP(F57&amp;":"&amp;J57,'CNF Data'!$B$1:$AI$2260,29,FALSE) * P57</f>
        <v>9.3320000000000014E-2</v>
      </c>
      <c r="Z57">
        <f>VLOOKUP(F57&amp;":"&amp;J57,'CNF Data'!$B$1:$AI$2260,30,FALSE) * P57</f>
        <v>1.5149918750000002</v>
      </c>
      <c r="AA57">
        <f>VLOOKUP(F57&amp;":"&amp;J57,'CNF Data'!$B$1:$AI$2260,31,FALSE) * P57</f>
        <v>0</v>
      </c>
      <c r="AB57">
        <f>VLOOKUP(F57&amp;":"&amp;J57,'CNF Data'!$B$1:$AI$2260,32,FALSE) * P57</f>
        <v>0</v>
      </c>
      <c r="AC57">
        <f>VLOOKUP(F57&amp;":"&amp;J57,'CNF Data'!$B$1:$AI$2260,33,FALSE) * P57</f>
        <v>64.5949375</v>
      </c>
      <c r="AD57">
        <f>VLOOKUP(F57&amp;":"&amp;J57,'CNF Data'!$B$1:$AI$2260,34,FALSE) * P57</f>
        <v>1.415839375</v>
      </c>
    </row>
    <row r="58" spans="1:30" x14ac:dyDescent="0.25">
      <c r="A58" s="1">
        <v>56</v>
      </c>
      <c r="C58">
        <v>31.25</v>
      </c>
      <c r="D58" t="s">
        <v>81</v>
      </c>
      <c r="E58" t="s">
        <v>101</v>
      </c>
      <c r="F58">
        <v>211</v>
      </c>
      <c r="G58" t="s">
        <v>184</v>
      </c>
      <c r="H58">
        <f>VALUE(LEFT(J58, MAX(ISNUMBER(VALUE(MID(J58,{1,2,3,4,5,6,7,8,9},1)))*{1,2,3,4,5,6,7,8,9})+1-1))</f>
        <v>15</v>
      </c>
      <c r="I58" t="str">
        <f>TRIM(RIGHT(J58, LEN(J58) - MAX(ISNUMBER(VALUE(MID(J58,{1,2,3,4,5,6,7,8,9},1)))*{1,2,3,4,5,6,7,8,9})))</f>
        <v>ml</v>
      </c>
      <c r="J58" t="s">
        <v>507</v>
      </c>
      <c r="K58">
        <f>VLOOKUP(F58&amp;":"&amp;J58,'CNF Data'!$B$1:$AI$260,5,FALSE)</f>
        <v>385</v>
      </c>
      <c r="L58">
        <f>VLOOKUP(F58&amp;":"&amp;J58,'CNF Data'!$B$1:$AI$260,6,FALSE)</f>
        <v>6.8919999999999995E-2</v>
      </c>
      <c r="M58">
        <f t="shared" si="6"/>
        <v>14.358333333333334</v>
      </c>
      <c r="P58">
        <f>C58/H58</f>
        <v>2.0833333333333335</v>
      </c>
      <c r="Q58">
        <f>VLOOKUP(F58&amp;":"&amp;J58,'CNF Data'!$B$1:$AI$2260,21,FALSE) * P58</f>
        <v>44.798000000000002</v>
      </c>
      <c r="R58">
        <f>VLOOKUP(F58&amp;":"&amp;J58,'CNF Data'!$B$1:$AI$2260,22,FALSE) * P58</f>
        <v>0.46664583333333337</v>
      </c>
      <c r="S58">
        <f>VLOOKUP(F58&amp;":"&amp;J58,'CNF Data'!$B$1:$AI$2260,23,FALSE) * P58</f>
        <v>0.26390616666666672</v>
      </c>
      <c r="T58">
        <f>VLOOKUP(F58&amp;":"&amp;J58,'CNF Data'!$B$1:$AI$2260,24,FALSE) * P58</f>
        <v>8.0406666666666664E-3</v>
      </c>
      <c r="U58">
        <f>VLOOKUP(F58&amp;":"&amp;J58,'CNF Data'!$B$1:$AI$2260,25,FALSE) * P58</f>
        <v>0</v>
      </c>
      <c r="V58">
        <f>VLOOKUP(F58&amp;":"&amp;J58,'CNF Data'!$B$1:$AI$2260,26,FALSE) * P58</f>
        <v>3.8767500000000004</v>
      </c>
      <c r="W58">
        <f>VLOOKUP(F58&amp;":"&amp;J58,'CNF Data'!$B$1:$AI$2260,27,FALSE) * P58</f>
        <v>9.6401850000000007</v>
      </c>
      <c r="X58">
        <f>VLOOKUP(F58&amp;":"&amp;J58,'CNF Data'!$B$1:$AI$2260,28,FALSE) * P58</f>
        <v>3.2593416666666668</v>
      </c>
      <c r="Y58">
        <f>VLOOKUP(F58&amp;":"&amp;J58,'CNF Data'!$B$1:$AI$2260,29,FALSE) * P58</f>
        <v>0.46090249999999999</v>
      </c>
      <c r="Z58">
        <f>VLOOKUP(F58&amp;":"&amp;J58,'CNF Data'!$B$1:$AI$2260,30,FALSE) * P58</f>
        <v>1.3898866666666665</v>
      </c>
      <c r="AA58">
        <f>VLOOKUP(F58&amp;":"&amp;J58,'CNF Data'!$B$1:$AI$2260,31,FALSE) * P58</f>
        <v>0</v>
      </c>
      <c r="AB58">
        <f>VLOOKUP(F58&amp;":"&amp;J58,'CNF Data'!$B$1:$AI$2260,32,FALSE) * P58</f>
        <v>0.10050833333333334</v>
      </c>
      <c r="AC58">
        <f>VLOOKUP(F58&amp;":"&amp;J58,'CNF Data'!$B$1:$AI$2260,33,FALSE) * P58</f>
        <v>24.122</v>
      </c>
      <c r="AD58">
        <f>VLOOKUP(F58&amp;":"&amp;J58,'CNF Data'!$B$1:$AI$2260,34,FALSE) * P58</f>
        <v>7.8970833333333337</v>
      </c>
    </row>
    <row r="59" spans="1:30" x14ac:dyDescent="0.25">
      <c r="A59" s="1">
        <v>57</v>
      </c>
      <c r="C59">
        <v>31.25</v>
      </c>
      <c r="D59" t="s">
        <v>81</v>
      </c>
      <c r="E59" t="s">
        <v>102</v>
      </c>
      <c r="F59">
        <v>196</v>
      </c>
      <c r="G59" t="s">
        <v>184</v>
      </c>
      <c r="H59">
        <f>VALUE(LEFT(J59, MAX(ISNUMBER(VALUE(MID(J59,{1,2,3,4,5,6,7,8,9},1)))*{1,2,3,4,5,6,7,8,9})+1-1))</f>
        <v>15</v>
      </c>
      <c r="I59" t="str">
        <f>TRIM(RIGHT(J59, LEN(J59) - MAX(ISNUMBER(VALUE(MID(J59,{1,2,3,4,5,6,7,8,9},1)))*{1,2,3,4,5,6,7,8,9})))</f>
        <v>ml</v>
      </c>
      <c r="J59" t="s">
        <v>507</v>
      </c>
      <c r="K59">
        <f>VLOOKUP(F59&amp;":"&amp;J59,'CNF Data'!$B$1:$AI$260,5,FALSE)</f>
        <v>385</v>
      </c>
      <c r="L59">
        <f>VLOOKUP(F59&amp;":"&amp;J59,'CNF Data'!$B$1:$AI$260,6,FALSE)</f>
        <v>6.9930000000000006E-2</v>
      </c>
      <c r="M59">
        <f t="shared" si="6"/>
        <v>14.568750000000003</v>
      </c>
      <c r="P59">
        <f>C59/H59</f>
        <v>2.0833333333333335</v>
      </c>
      <c r="Q59">
        <f>VLOOKUP(F59&amp;":"&amp;J59,'CNF Data'!$B$1:$AI$2260,21,FALSE) * P59</f>
        <v>41.083874999999999</v>
      </c>
      <c r="R59">
        <f>VLOOKUP(F59&amp;":"&amp;J59,'CNF Data'!$B$1:$AI$2260,22,FALSE) * P59</f>
        <v>1.8779118750000003</v>
      </c>
      <c r="S59">
        <f>VLOOKUP(F59&amp;":"&amp;J59,'CNF Data'!$B$1:$AI$2260,23,FALSE) * P59</f>
        <v>0.31177125000000006</v>
      </c>
      <c r="T59">
        <f>VLOOKUP(F59&amp;":"&amp;J59,'CNF Data'!$B$1:$AI$2260,24,FALSE) * P59</f>
        <v>0</v>
      </c>
      <c r="U59">
        <f>VLOOKUP(F59&amp;":"&amp;J59,'CNF Data'!$B$1:$AI$2260,25,FALSE) * P59</f>
        <v>0</v>
      </c>
      <c r="V59">
        <f>VLOOKUP(F59&amp;":"&amp;J59,'CNF Data'!$B$1:$AI$2260,26,FALSE) * P59</f>
        <v>9.9067500000000024</v>
      </c>
      <c r="W59">
        <f>VLOOKUP(F59&amp;":"&amp;J59,'CNF Data'!$B$1:$AI$2260,27,FALSE) * P59</f>
        <v>7.8656681250000009</v>
      </c>
      <c r="X59">
        <f>VLOOKUP(F59&amp;":"&amp;J59,'CNF Data'!$B$1:$AI$2260,28,FALSE) * P59</f>
        <v>5.0844937500000009</v>
      </c>
      <c r="Y59">
        <f>VLOOKUP(F59&amp;":"&amp;J59,'CNF Data'!$B$1:$AI$2260,29,FALSE) * P59</f>
        <v>1.5064087500000003</v>
      </c>
      <c r="Z59">
        <f>VLOOKUP(F59&amp;":"&amp;J59,'CNF Data'!$B$1:$AI$2260,30,FALSE) * P59</f>
        <v>2.0600212500000001</v>
      </c>
      <c r="AA59">
        <f>VLOOKUP(F59&amp;":"&amp;J59,'CNF Data'!$B$1:$AI$2260,31,FALSE) * P59</f>
        <v>0</v>
      </c>
      <c r="AB59">
        <f>VLOOKUP(F59&amp;":"&amp;J59,'CNF Data'!$B$1:$AI$2260,32,FALSE) * P59</f>
        <v>0.13111875000000003</v>
      </c>
      <c r="AC59">
        <f>VLOOKUP(F59&amp;":"&amp;J59,'CNF Data'!$B$1:$AI$2260,33,FALSE) * P59</f>
        <v>33.362437500000006</v>
      </c>
      <c r="AD59">
        <f>VLOOKUP(F59&amp;":"&amp;J59,'CNF Data'!$B$1:$AI$2260,34,FALSE) * P59</f>
        <v>3.0798337500000001</v>
      </c>
    </row>
    <row r="60" spans="1:30" x14ac:dyDescent="0.25">
      <c r="A60" s="1">
        <v>58</v>
      </c>
      <c r="B60" t="s">
        <v>30</v>
      </c>
      <c r="C60">
        <v>100</v>
      </c>
      <c r="D60" t="s">
        <v>80</v>
      </c>
      <c r="E60" t="s">
        <v>116</v>
      </c>
      <c r="M60">
        <f>SUM(M53:M59)</f>
        <v>23221.808583333328</v>
      </c>
      <c r="P60">
        <f>M60/C60</f>
        <v>232.21808583333328</v>
      </c>
      <c r="Q60">
        <f>SUM(Q53:Q59) / P60</f>
        <v>191.59648419646675</v>
      </c>
      <c r="R60">
        <f>SUM(R53:R59) / P60</f>
        <v>7.751283195703432</v>
      </c>
      <c r="S60">
        <f>SUM(S53:S59) / P60</f>
        <v>2.4647391539841417</v>
      </c>
      <c r="T60">
        <f>SUM(T53:T59) / P60</f>
        <v>0.18559829443086412</v>
      </c>
      <c r="U60">
        <f>SUM(U53:U59) / P60</f>
        <v>71.275981888332922</v>
      </c>
      <c r="V60">
        <f>SUM(V53:V59) / P60</f>
        <v>122.14377645571199</v>
      </c>
      <c r="W60">
        <f>SUM(W53:W59) / P60</f>
        <v>0.11554036544447591</v>
      </c>
      <c r="X60">
        <f>SUM(X53:X59) / P60</f>
        <v>5.1817202882737015E-2</v>
      </c>
      <c r="Y60">
        <f>SUM(Y53:Y59) / P60</f>
        <v>8.8736897585098042E-3</v>
      </c>
      <c r="Z60">
        <f>SUM(Z53:Z59) / P60</f>
        <v>28.598185347880413</v>
      </c>
      <c r="AA60">
        <f>SUM(AA53:AA59) / P60</f>
        <v>0</v>
      </c>
      <c r="AB60">
        <f>SUM(AB53:AB59) / P60</f>
        <v>9.9745496782527071E-4</v>
      </c>
      <c r="AC60">
        <f>SUM(AC53:AC59) / P60</f>
        <v>6.8350886163930475</v>
      </c>
      <c r="AD60">
        <f>SUM(AD53:AD59) / P60</f>
        <v>2.886194564381888</v>
      </c>
    </row>
    <row r="61" spans="1:30" x14ac:dyDescent="0.25">
      <c r="A61" s="1">
        <v>59</v>
      </c>
    </row>
    <row r="62" spans="1:30" x14ac:dyDescent="0.25">
      <c r="A62" s="1">
        <v>60</v>
      </c>
      <c r="B62" t="s">
        <v>29</v>
      </c>
      <c r="C62" t="s">
        <v>38</v>
      </c>
    </row>
    <row r="63" spans="1:30" x14ac:dyDescent="0.25">
      <c r="A63" s="1">
        <v>61</v>
      </c>
      <c r="C63">
        <v>22679.599999999999</v>
      </c>
      <c r="D63" t="s">
        <v>80</v>
      </c>
      <c r="E63" t="s">
        <v>115</v>
      </c>
      <c r="F63">
        <v>6140</v>
      </c>
      <c r="G63" t="s">
        <v>184</v>
      </c>
      <c r="H63">
        <f>VALUE(LEFT(J63, MAX(ISNUMBER(VALUE(MID(J63,{1,2,3,4,5,6,7,8,9},1)))*{1,2,3,4,5,6,7,8,9})+1-1))</f>
        <v>100</v>
      </c>
      <c r="I63" t="str">
        <f>TRIM(RIGHT(J63, LEN(J63) - MAX(ISNUMBER(VALUE(MID(J63,{1,2,3,4,5,6,7,8,9},1)))*{1,2,3,4,5,6,7,8,9})))</f>
        <v>g</v>
      </c>
      <c r="J63" t="s">
        <v>532</v>
      </c>
      <c r="K63">
        <f>VLOOKUP(F63&amp;":"&amp;J63,'CNF Data'!$B$1:$AI$260,5,FALSE)</f>
        <v>1455</v>
      </c>
      <c r="L63">
        <f>VLOOKUP(F63&amp;":"&amp;J63,'CNF Data'!$B$1:$AI$260,6,FALSE)</f>
        <v>1</v>
      </c>
      <c r="M63">
        <f t="shared" ref="M63:M68" si="7">C63*L63/H63* 100</f>
        <v>22679.599999999999</v>
      </c>
      <c r="P63">
        <f>C63/H63</f>
        <v>226.79599999999999</v>
      </c>
      <c r="Q63">
        <f>VLOOKUP(F63&amp;":"&amp;J63,'CNF Data'!$B$1:$AI$2260,21,FALSE) * P63</f>
        <v>40369.688000000002</v>
      </c>
      <c r="R63">
        <f>VLOOKUP(F63&amp;":"&amp;J63,'CNF Data'!$B$1:$AI$2260,22,FALSE) * P63</f>
        <v>1347.16824</v>
      </c>
      <c r="S63">
        <f>VLOOKUP(F63&amp;":"&amp;J63,'CNF Data'!$B$1:$AI$2260,23,FALSE) * P63</f>
        <v>546.57835999999998</v>
      </c>
      <c r="T63">
        <f>VLOOKUP(F63&amp;":"&amp;J63,'CNF Data'!$B$1:$AI$2260,24,FALSE) * P63</f>
        <v>43.091239999999999</v>
      </c>
      <c r="U63">
        <f>VLOOKUP(F63&amp;":"&amp;J63,'CNF Data'!$B$1:$AI$2260,25,FALSE) * P63</f>
        <v>16551.572080000002</v>
      </c>
      <c r="V63">
        <f>VLOOKUP(F63&amp;":"&amp;J63,'CNF Data'!$B$1:$AI$2260,26,FALSE) * P63</f>
        <v>13616.831839999999</v>
      </c>
      <c r="W63">
        <f>VLOOKUP(F63&amp;":"&amp;J63,'CNF Data'!$B$1:$AI$2260,27,FALSE) * P63</f>
        <v>0</v>
      </c>
      <c r="X63">
        <f>VLOOKUP(F63&amp;":"&amp;J63,'CNF Data'!$B$1:$AI$2260,28,FALSE) * P63</f>
        <v>0</v>
      </c>
      <c r="Y63">
        <f>VLOOKUP(F63&amp;":"&amp;J63,'CNF Data'!$B$1:$AI$2260,29,FALSE) * P63</f>
        <v>0</v>
      </c>
      <c r="Z63">
        <f>VLOOKUP(F63&amp;":"&amp;J63,'CNF Data'!$B$1:$AI$2260,30,FALSE) * P63</f>
        <v>6636.0509600000005</v>
      </c>
      <c r="AA63">
        <f>VLOOKUP(F63&amp;":"&amp;J63,'CNF Data'!$B$1:$AI$2260,31,FALSE) * P63</f>
        <v>0</v>
      </c>
      <c r="AB63">
        <f>VLOOKUP(F63&amp;":"&amp;J63,'CNF Data'!$B$1:$AI$2260,32,FALSE) * P63</f>
        <v>0</v>
      </c>
      <c r="AC63">
        <f>VLOOKUP(F63&amp;":"&amp;J63,'CNF Data'!$B$1:$AI$2260,33,FALSE) * P63</f>
        <v>1456.0303199999998</v>
      </c>
      <c r="AD63">
        <f>VLOOKUP(F63&amp;":"&amp;J63,'CNF Data'!$B$1:$AI$2260,34,FALSE) * P63</f>
        <v>657.70839999999998</v>
      </c>
    </row>
    <row r="64" spans="1:30" x14ac:dyDescent="0.25">
      <c r="A64" s="1">
        <v>62</v>
      </c>
      <c r="C64">
        <v>500</v>
      </c>
      <c r="D64" t="s">
        <v>81</v>
      </c>
      <c r="E64" t="s">
        <v>114</v>
      </c>
      <c r="F64">
        <v>451</v>
      </c>
      <c r="G64" t="s">
        <v>185</v>
      </c>
      <c r="H64">
        <f>VALUE(LEFT(J64, MAX(ISNUMBER(VALUE(MID(J64,{1,2,3,4,5,6,7,8,9},1)))*{1,2,3,4,5,6,7,8,9})+1-1))</f>
        <v>250</v>
      </c>
      <c r="I64" t="str">
        <f>TRIM(RIGHT(J64, LEN(J64) - MAX(ISNUMBER(VALUE(MID(J64,{1,2,3,4,5,6,7,8,9},1)))*{1,2,3,4,5,6,7,8,9})))</f>
        <v>ml</v>
      </c>
      <c r="J64" t="s">
        <v>510</v>
      </c>
      <c r="K64">
        <f>VLOOKUP(F64&amp;":"&amp;J64,'CNF Data'!$B$1:$AI$260,5,FALSE)</f>
        <v>415</v>
      </c>
      <c r="L64">
        <f>VLOOKUP(F64&amp;":"&amp;J64,'CNF Data'!$B$1:$AI$260,6,FALSE)</f>
        <v>2.3034699999999999</v>
      </c>
      <c r="M64">
        <f t="shared" si="7"/>
        <v>460.69399999999996</v>
      </c>
      <c r="N64">
        <f>VLOOKUP(E64, Premades!B:R, 2, FALSE)</f>
        <v>10</v>
      </c>
      <c r="O64" t="str">
        <f>VLOOKUP(E64, Premades!B:R, 3, FALSE)</f>
        <v xml:space="preserve">ml </v>
      </c>
      <c r="P64">
        <f>C64/N64</f>
        <v>50</v>
      </c>
      <c r="Q64">
        <f>VLOOKUP(E64, Premades!B:R, 4, FALSE) * P64</f>
        <v>4000</v>
      </c>
      <c r="R64">
        <f>VLOOKUP(E64, Premades!B:R, 5, FALSE) * P64</f>
        <v>450</v>
      </c>
      <c r="S64">
        <f>VLOOKUP(E64, Premades!B:R, 6, FALSE) * P64</f>
        <v>25</v>
      </c>
      <c r="T64">
        <f>VLOOKUP(E64, Premades!B:R, 7, FALSE) * P64</f>
        <v>0</v>
      </c>
      <c r="U64">
        <f>VLOOKUP(E64, Premades!B:R, 8, FALSE) * P64</f>
        <v>0</v>
      </c>
      <c r="V64">
        <f>VLOOKUP(E64, Premades!B:R, 9, FALSE) * P64</f>
        <v>0</v>
      </c>
      <c r="W64">
        <f>VLOOKUP(E64, Premades!B:R, 10, FALSE) * P64</f>
        <v>0</v>
      </c>
      <c r="X64">
        <f>VLOOKUP(E64, Premades!B:R, 11, FALSE) * P64</f>
        <v>0</v>
      </c>
      <c r="Y64">
        <f>VLOOKUP(E64, Premades!B:R, 12, FALSE) * P64</f>
        <v>0</v>
      </c>
      <c r="Z64">
        <f>VLOOKUP(E64, Premades!B:R, 13, FALSE) * P64</f>
        <v>0</v>
      </c>
      <c r="AA64">
        <f>VLOOKUP(E64, Premades!B:R, 14, FALSE) * P64</f>
        <v>0</v>
      </c>
      <c r="AB64">
        <f>VLOOKUP(E64, Premades!B:R, 15, FALSE) * P64</f>
        <v>0</v>
      </c>
      <c r="AC64">
        <f>VLOOKUP(E64, Premades!B:R, 16, FALSE) * P64</f>
        <v>0</v>
      </c>
      <c r="AD64">
        <f>VLOOKUP(E64, Premades!B:R, 17, FALSE) * P64</f>
        <v>0</v>
      </c>
    </row>
    <row r="65" spans="1:30" x14ac:dyDescent="0.25">
      <c r="A65" s="1">
        <v>63</v>
      </c>
      <c r="C65">
        <v>31.25</v>
      </c>
      <c r="D65" t="s">
        <v>81</v>
      </c>
      <c r="E65" t="s">
        <v>99</v>
      </c>
      <c r="F65">
        <v>214</v>
      </c>
      <c r="G65" t="s">
        <v>184</v>
      </c>
      <c r="H65">
        <f>VALUE(LEFT(J65, MAX(ISNUMBER(VALUE(MID(J65,{1,2,3,4,5,6,7,8,9},1)))*{1,2,3,4,5,6,7,8,9})+1-1))</f>
        <v>15</v>
      </c>
      <c r="I65" t="str">
        <f>TRIM(RIGHT(J65, LEN(J65) - MAX(ISNUMBER(VALUE(MID(J65,{1,2,3,4,5,6,7,8,9},1)))*{1,2,3,4,5,6,7,8,9})))</f>
        <v>ml</v>
      </c>
      <c r="J65" t="s">
        <v>507</v>
      </c>
      <c r="K65">
        <f>VLOOKUP(F65&amp;":"&amp;J65,'CNF Data'!$B$1:$AI$260,5,FALSE)</f>
        <v>385</v>
      </c>
      <c r="L65">
        <f>VLOOKUP(F65&amp;":"&amp;J65,'CNF Data'!$B$1:$AI$260,6,FALSE)</f>
        <v>0.18243000000000001</v>
      </c>
      <c r="M65">
        <f t="shared" si="7"/>
        <v>38.006250000000001</v>
      </c>
      <c r="P65">
        <f>C65/H65</f>
        <v>2.0833333333333335</v>
      </c>
      <c r="Q65">
        <f>VLOOKUP(F65&amp;":"&amp;J65,'CNF Data'!$B$1:$AI$2260,21,FALSE) * P65</f>
        <v>0</v>
      </c>
      <c r="R65">
        <f>VLOOKUP(F65&amp;":"&amp;J65,'CNF Data'!$B$1:$AI$2260,22,FALSE) * P65</f>
        <v>0</v>
      </c>
      <c r="S65">
        <f>VLOOKUP(F65&amp;":"&amp;J65,'CNF Data'!$B$1:$AI$2260,23,FALSE) * P65</f>
        <v>0</v>
      </c>
      <c r="T65">
        <f>VLOOKUP(F65&amp;":"&amp;J65,'CNF Data'!$B$1:$AI$2260,24,FALSE) * P65</f>
        <v>0</v>
      </c>
      <c r="U65">
        <f>VLOOKUP(F65&amp;":"&amp;J65,'CNF Data'!$B$1:$AI$2260,25,FALSE) * P65</f>
        <v>0</v>
      </c>
      <c r="V65">
        <f>VLOOKUP(F65&amp;":"&amp;J65,'CNF Data'!$B$1:$AI$2260,26,FALSE) * P65</f>
        <v>14730.462375000001</v>
      </c>
      <c r="W65">
        <f>VLOOKUP(F65&amp;":"&amp;J65,'CNF Data'!$B$1:$AI$2260,27,FALSE) * P65</f>
        <v>0</v>
      </c>
      <c r="X65">
        <f>VLOOKUP(F65&amp;":"&amp;J65,'CNF Data'!$B$1:$AI$2260,28,FALSE) * P65</f>
        <v>0</v>
      </c>
      <c r="Y65">
        <f>VLOOKUP(F65&amp;":"&amp;J65,'CNF Data'!$B$1:$AI$2260,29,FALSE) * P65</f>
        <v>0</v>
      </c>
      <c r="Z65">
        <f>VLOOKUP(F65&amp;":"&amp;J65,'CNF Data'!$B$1:$AI$2260,30,FALSE) * P65</f>
        <v>0</v>
      </c>
      <c r="AA65">
        <f>VLOOKUP(F65&amp;":"&amp;J65,'CNF Data'!$B$1:$AI$2260,31,FALSE) * P65</f>
        <v>0</v>
      </c>
      <c r="AB65">
        <f>VLOOKUP(F65&amp;":"&amp;J65,'CNF Data'!$B$1:$AI$2260,32,FALSE) * P65</f>
        <v>0</v>
      </c>
      <c r="AC65">
        <f>VLOOKUP(F65&amp;":"&amp;J65,'CNF Data'!$B$1:$AI$2260,33,FALSE) * P65</f>
        <v>9.1215000000000011</v>
      </c>
      <c r="AD65">
        <f>VLOOKUP(F65&amp;":"&amp;J65,'CNF Data'!$B$1:$AI$2260,34,FALSE) * P65</f>
        <v>0.12542062500000001</v>
      </c>
    </row>
    <row r="66" spans="1:30" x14ac:dyDescent="0.25">
      <c r="A66" s="1">
        <v>64</v>
      </c>
      <c r="C66">
        <v>31.25</v>
      </c>
      <c r="D66" t="s">
        <v>81</v>
      </c>
      <c r="E66" t="s">
        <v>100</v>
      </c>
      <c r="F66">
        <v>198</v>
      </c>
      <c r="G66" t="s">
        <v>184</v>
      </c>
      <c r="H66">
        <f>VALUE(LEFT(J66, MAX(ISNUMBER(VALUE(MID(J66,{1,2,3,4,5,6,7,8,9},1)))*{1,2,3,4,5,6,7,8,9})+1-1))</f>
        <v>15</v>
      </c>
      <c r="I66" t="str">
        <f>TRIM(RIGHT(J66, LEN(J66) - MAX(ISNUMBER(VALUE(MID(J66,{1,2,3,4,5,6,7,8,9},1)))*{1,2,3,4,5,6,7,8,9})))</f>
        <v>ml ground</v>
      </c>
      <c r="J66" t="s">
        <v>521</v>
      </c>
      <c r="K66">
        <f>VLOOKUP(F66&amp;":"&amp;J66,'CNF Data'!$B$1:$AI$260,5,FALSE)</f>
        <v>1641</v>
      </c>
      <c r="L66">
        <f>VLOOKUP(F66&amp;":"&amp;J66,'CNF Data'!$B$1:$AI$260,6,FALSE)</f>
        <v>6.9989999999999997E-2</v>
      </c>
      <c r="M66">
        <f t="shared" si="7"/>
        <v>14.581249999999999</v>
      </c>
      <c r="P66">
        <f>C66/H66</f>
        <v>2.0833333333333335</v>
      </c>
      <c r="Q66">
        <f>VLOOKUP(F66&amp;":"&amp;J66,'CNF Data'!$B$1:$AI$2260,21,FALSE) * P66</f>
        <v>36.598937499999998</v>
      </c>
      <c r="R66">
        <f>VLOOKUP(F66&amp;":"&amp;J66,'CNF Data'!$B$1:$AI$2260,22,FALSE) * P66</f>
        <v>0.47534875000000004</v>
      </c>
      <c r="S66">
        <f>VLOOKUP(F66&amp;":"&amp;J66,'CNF Data'!$B$1:$AI$2260,23,FALSE) * P66</f>
        <v>0.20297099999999998</v>
      </c>
      <c r="T66">
        <f>VLOOKUP(F66&amp;":"&amp;J66,'CNF Data'!$B$1:$AI$2260,24,FALSE) * P66</f>
        <v>0</v>
      </c>
      <c r="U66">
        <f>VLOOKUP(F66&amp;":"&amp;J66,'CNF Data'!$B$1:$AI$2260,25,FALSE) * P66</f>
        <v>0</v>
      </c>
      <c r="V66">
        <f>VLOOKUP(F66&amp;":"&amp;J66,'CNF Data'!$B$1:$AI$2260,26,FALSE) * P66</f>
        <v>2.9162500000000002</v>
      </c>
      <c r="W66">
        <f>VLOOKUP(F66&amp;":"&amp;J66,'CNF Data'!$B$1:$AI$2260,27,FALSE) * P66</f>
        <v>9.3247093749999994</v>
      </c>
      <c r="X66">
        <f>VLOOKUP(F66&amp;":"&amp;J66,'CNF Data'!$B$1:$AI$2260,28,FALSE) * P66</f>
        <v>3.6890562500000006</v>
      </c>
      <c r="Y66">
        <f>VLOOKUP(F66&amp;":"&amp;J66,'CNF Data'!$B$1:$AI$2260,29,FALSE) * P66</f>
        <v>9.3320000000000014E-2</v>
      </c>
      <c r="Z66">
        <f>VLOOKUP(F66&amp;":"&amp;J66,'CNF Data'!$B$1:$AI$2260,30,FALSE) * P66</f>
        <v>1.5149918750000002</v>
      </c>
      <c r="AA66">
        <f>VLOOKUP(F66&amp;":"&amp;J66,'CNF Data'!$B$1:$AI$2260,31,FALSE) * P66</f>
        <v>0</v>
      </c>
      <c r="AB66">
        <f>VLOOKUP(F66&amp;":"&amp;J66,'CNF Data'!$B$1:$AI$2260,32,FALSE) * P66</f>
        <v>0</v>
      </c>
      <c r="AC66">
        <f>VLOOKUP(F66&amp;":"&amp;J66,'CNF Data'!$B$1:$AI$2260,33,FALSE) * P66</f>
        <v>64.5949375</v>
      </c>
      <c r="AD66">
        <f>VLOOKUP(F66&amp;":"&amp;J66,'CNF Data'!$B$1:$AI$2260,34,FALSE) * P66</f>
        <v>1.415839375</v>
      </c>
    </row>
    <row r="67" spans="1:30" x14ac:dyDescent="0.25">
      <c r="A67" s="1">
        <v>65</v>
      </c>
      <c r="C67">
        <v>31.25</v>
      </c>
      <c r="D67" t="s">
        <v>81</v>
      </c>
      <c r="E67" t="s">
        <v>101</v>
      </c>
      <c r="F67">
        <v>211</v>
      </c>
      <c r="G67" t="s">
        <v>184</v>
      </c>
      <c r="H67">
        <f>VALUE(LEFT(J67, MAX(ISNUMBER(VALUE(MID(J67,{1,2,3,4,5,6,7,8,9},1)))*{1,2,3,4,5,6,7,8,9})+1-1))</f>
        <v>15</v>
      </c>
      <c r="I67" t="str">
        <f>TRIM(RIGHT(J67, LEN(J67) - MAX(ISNUMBER(VALUE(MID(J67,{1,2,3,4,5,6,7,8,9},1)))*{1,2,3,4,5,6,7,8,9})))</f>
        <v>ml</v>
      </c>
      <c r="J67" t="s">
        <v>507</v>
      </c>
      <c r="K67">
        <f>VLOOKUP(F67&amp;":"&amp;J67,'CNF Data'!$B$1:$AI$260,5,FALSE)</f>
        <v>385</v>
      </c>
      <c r="L67">
        <f>VLOOKUP(F67&amp;":"&amp;J67,'CNF Data'!$B$1:$AI$260,6,FALSE)</f>
        <v>6.8919999999999995E-2</v>
      </c>
      <c r="M67">
        <f t="shared" si="7"/>
        <v>14.358333333333334</v>
      </c>
      <c r="P67">
        <f>C67/H67</f>
        <v>2.0833333333333335</v>
      </c>
      <c r="Q67">
        <f>VLOOKUP(F67&amp;":"&amp;J67,'CNF Data'!$B$1:$AI$2260,21,FALSE) * P67</f>
        <v>44.798000000000002</v>
      </c>
      <c r="R67">
        <f>VLOOKUP(F67&amp;":"&amp;J67,'CNF Data'!$B$1:$AI$2260,22,FALSE) * P67</f>
        <v>0.46664583333333337</v>
      </c>
      <c r="S67">
        <f>VLOOKUP(F67&amp;":"&amp;J67,'CNF Data'!$B$1:$AI$2260,23,FALSE) * P67</f>
        <v>0.26390616666666672</v>
      </c>
      <c r="T67">
        <f>VLOOKUP(F67&amp;":"&amp;J67,'CNF Data'!$B$1:$AI$2260,24,FALSE) * P67</f>
        <v>8.0406666666666664E-3</v>
      </c>
      <c r="U67">
        <f>VLOOKUP(F67&amp;":"&amp;J67,'CNF Data'!$B$1:$AI$2260,25,FALSE) * P67</f>
        <v>0</v>
      </c>
      <c r="V67">
        <f>VLOOKUP(F67&amp;":"&amp;J67,'CNF Data'!$B$1:$AI$2260,26,FALSE) * P67</f>
        <v>3.8767500000000004</v>
      </c>
      <c r="W67">
        <f>VLOOKUP(F67&amp;":"&amp;J67,'CNF Data'!$B$1:$AI$2260,27,FALSE) * P67</f>
        <v>9.6401850000000007</v>
      </c>
      <c r="X67">
        <f>VLOOKUP(F67&amp;":"&amp;J67,'CNF Data'!$B$1:$AI$2260,28,FALSE) * P67</f>
        <v>3.2593416666666668</v>
      </c>
      <c r="Y67">
        <f>VLOOKUP(F67&amp;":"&amp;J67,'CNF Data'!$B$1:$AI$2260,29,FALSE) * P67</f>
        <v>0.46090249999999999</v>
      </c>
      <c r="Z67">
        <f>VLOOKUP(F67&amp;":"&amp;J67,'CNF Data'!$B$1:$AI$2260,30,FALSE) * P67</f>
        <v>1.3898866666666665</v>
      </c>
      <c r="AA67">
        <f>VLOOKUP(F67&amp;":"&amp;J67,'CNF Data'!$B$1:$AI$2260,31,FALSE) * P67</f>
        <v>0</v>
      </c>
      <c r="AB67">
        <f>VLOOKUP(F67&amp;":"&amp;J67,'CNF Data'!$B$1:$AI$2260,32,FALSE) * P67</f>
        <v>0.10050833333333334</v>
      </c>
      <c r="AC67">
        <f>VLOOKUP(F67&amp;":"&amp;J67,'CNF Data'!$B$1:$AI$2260,33,FALSE) * P67</f>
        <v>24.122</v>
      </c>
      <c r="AD67">
        <f>VLOOKUP(F67&amp;":"&amp;J67,'CNF Data'!$B$1:$AI$2260,34,FALSE) * P67</f>
        <v>7.8970833333333337</v>
      </c>
    </row>
    <row r="68" spans="1:30" x14ac:dyDescent="0.25">
      <c r="A68" s="1">
        <v>66</v>
      </c>
      <c r="C68">
        <v>31.25</v>
      </c>
      <c r="D68" t="s">
        <v>81</v>
      </c>
      <c r="E68" t="s">
        <v>102</v>
      </c>
      <c r="F68">
        <v>196</v>
      </c>
      <c r="G68" t="s">
        <v>184</v>
      </c>
      <c r="H68">
        <f>VALUE(LEFT(J68, MAX(ISNUMBER(VALUE(MID(J68,{1,2,3,4,5,6,7,8,9},1)))*{1,2,3,4,5,6,7,8,9})+1-1))</f>
        <v>15</v>
      </c>
      <c r="I68" t="str">
        <f>TRIM(RIGHT(J68, LEN(J68) - MAX(ISNUMBER(VALUE(MID(J68,{1,2,3,4,5,6,7,8,9},1)))*{1,2,3,4,5,6,7,8,9})))</f>
        <v>ml</v>
      </c>
      <c r="J68" t="s">
        <v>507</v>
      </c>
      <c r="K68">
        <f>VLOOKUP(F68&amp;":"&amp;J68,'CNF Data'!$B$1:$AI$260,5,FALSE)</f>
        <v>385</v>
      </c>
      <c r="L68">
        <f>VLOOKUP(F68&amp;":"&amp;J68,'CNF Data'!$B$1:$AI$260,6,FALSE)</f>
        <v>6.9930000000000006E-2</v>
      </c>
      <c r="M68">
        <f t="shared" si="7"/>
        <v>14.568750000000003</v>
      </c>
      <c r="P68">
        <f>C68/H68</f>
        <v>2.0833333333333335</v>
      </c>
      <c r="Q68">
        <f>VLOOKUP(F68&amp;":"&amp;J68,'CNF Data'!$B$1:$AI$2260,21,FALSE) * P68</f>
        <v>41.083874999999999</v>
      </c>
      <c r="R68">
        <f>VLOOKUP(F68&amp;":"&amp;J68,'CNF Data'!$B$1:$AI$2260,22,FALSE) * P68</f>
        <v>1.8779118750000003</v>
      </c>
      <c r="S68">
        <f>VLOOKUP(F68&amp;":"&amp;J68,'CNF Data'!$B$1:$AI$2260,23,FALSE) * P68</f>
        <v>0.31177125000000006</v>
      </c>
      <c r="T68">
        <f>VLOOKUP(F68&amp;":"&amp;J68,'CNF Data'!$B$1:$AI$2260,24,FALSE) * P68</f>
        <v>0</v>
      </c>
      <c r="U68">
        <f>VLOOKUP(F68&amp;":"&amp;J68,'CNF Data'!$B$1:$AI$2260,25,FALSE) * P68</f>
        <v>0</v>
      </c>
      <c r="V68">
        <f>VLOOKUP(F68&amp;":"&amp;J68,'CNF Data'!$B$1:$AI$2260,26,FALSE) * P68</f>
        <v>9.9067500000000024</v>
      </c>
      <c r="W68">
        <f>VLOOKUP(F68&amp;":"&amp;J68,'CNF Data'!$B$1:$AI$2260,27,FALSE) * P68</f>
        <v>7.8656681250000009</v>
      </c>
      <c r="X68">
        <f>VLOOKUP(F68&amp;":"&amp;J68,'CNF Data'!$B$1:$AI$2260,28,FALSE) * P68</f>
        <v>5.0844937500000009</v>
      </c>
      <c r="Y68">
        <f>VLOOKUP(F68&amp;":"&amp;J68,'CNF Data'!$B$1:$AI$2260,29,FALSE) * P68</f>
        <v>1.5064087500000003</v>
      </c>
      <c r="Z68">
        <f>VLOOKUP(F68&amp;":"&amp;J68,'CNF Data'!$B$1:$AI$2260,30,FALSE) * P68</f>
        <v>2.0600212500000001</v>
      </c>
      <c r="AA68">
        <f>VLOOKUP(F68&amp;":"&amp;J68,'CNF Data'!$B$1:$AI$2260,31,FALSE) * P68</f>
        <v>0</v>
      </c>
      <c r="AB68">
        <f>VLOOKUP(F68&amp;":"&amp;J68,'CNF Data'!$B$1:$AI$2260,32,FALSE) * P68</f>
        <v>0.13111875000000003</v>
      </c>
      <c r="AC68">
        <f>VLOOKUP(F68&amp;":"&amp;J68,'CNF Data'!$B$1:$AI$2260,33,FALSE) * P68</f>
        <v>33.362437500000006</v>
      </c>
      <c r="AD68">
        <f>VLOOKUP(F68&amp;":"&amp;J68,'CNF Data'!$B$1:$AI$2260,34,FALSE) * P68</f>
        <v>3.0798337500000001</v>
      </c>
    </row>
    <row r="69" spans="1:30" x14ac:dyDescent="0.25">
      <c r="A69" s="1">
        <v>67</v>
      </c>
      <c r="B69" t="s">
        <v>30</v>
      </c>
      <c r="C69">
        <v>100</v>
      </c>
      <c r="D69" t="s">
        <v>80</v>
      </c>
      <c r="E69" t="s">
        <v>117</v>
      </c>
      <c r="M69">
        <f>SUM(M62:M68)</f>
        <v>23221.808583333328</v>
      </c>
      <c r="P69">
        <f>M69/C69</f>
        <v>232.21808583333328</v>
      </c>
      <c r="Q69">
        <f>SUM(Q62:Q68) / P69</f>
        <v>191.59648419646675</v>
      </c>
      <c r="R69">
        <f>SUM(R62:R68) / P69</f>
        <v>7.751283195703432</v>
      </c>
      <c r="S69">
        <f>SUM(S62:S68) / P69</f>
        <v>2.4647391539841417</v>
      </c>
      <c r="T69">
        <f>SUM(T62:T68) / P69</f>
        <v>0.18559829443086412</v>
      </c>
      <c r="U69">
        <f>SUM(U62:U68) / P69</f>
        <v>71.275981888332922</v>
      </c>
      <c r="V69">
        <f>SUM(V62:V68) / P69</f>
        <v>122.14377645571199</v>
      </c>
      <c r="W69">
        <f>SUM(W62:W68) / P69</f>
        <v>0.11554036544447591</v>
      </c>
      <c r="X69">
        <f>SUM(X62:X68) / P69</f>
        <v>5.1817202882737015E-2</v>
      </c>
      <c r="Y69">
        <f>SUM(Y62:Y68) / P69</f>
        <v>8.8736897585098042E-3</v>
      </c>
      <c r="Z69">
        <f>SUM(Z62:Z68) / P69</f>
        <v>28.598185347880413</v>
      </c>
      <c r="AA69">
        <f>SUM(AA62:AA68) / P69</f>
        <v>0</v>
      </c>
      <c r="AB69">
        <f>SUM(AB62:AB68) / P69</f>
        <v>9.9745496782527071E-4</v>
      </c>
      <c r="AC69">
        <f>SUM(AC62:AC68) / P69</f>
        <v>6.8350886163930475</v>
      </c>
      <c r="AD69">
        <f>SUM(AD62:AD68) / P69</f>
        <v>2.886194564381888</v>
      </c>
    </row>
    <row r="70" spans="1:30" x14ac:dyDescent="0.25">
      <c r="A70" s="1">
        <v>68</v>
      </c>
    </row>
    <row r="71" spans="1:30" x14ac:dyDescent="0.25">
      <c r="A71" s="1">
        <v>69</v>
      </c>
      <c r="B71" t="s">
        <v>29</v>
      </c>
      <c r="C71" t="s">
        <v>39</v>
      </c>
    </row>
    <row r="72" spans="1:30" x14ac:dyDescent="0.25">
      <c r="A72" s="1">
        <v>70</v>
      </c>
      <c r="C72">
        <v>4</v>
      </c>
      <c r="D72" t="s">
        <v>82</v>
      </c>
      <c r="G72" t="s">
        <v>183</v>
      </c>
    </row>
    <row r="73" spans="1:30" x14ac:dyDescent="0.25">
      <c r="A73" s="1">
        <v>71</v>
      </c>
      <c r="C73">
        <v>283.5</v>
      </c>
      <c r="D73" t="s">
        <v>84</v>
      </c>
      <c r="E73" t="s">
        <v>39</v>
      </c>
      <c r="G73" t="s">
        <v>186</v>
      </c>
      <c r="M73">
        <f>C73</f>
        <v>283.5</v>
      </c>
      <c r="N73">
        <f>VLOOKUP(E73, Premades!B:R, 2, FALSE)</f>
        <v>100</v>
      </c>
      <c r="O73" t="str">
        <f>VLOOKUP(E73, Premades!B:R, 3, FALSE)</f>
        <v>g</v>
      </c>
      <c r="P73">
        <f>C73/N73</f>
        <v>2.835</v>
      </c>
      <c r="Q73">
        <f>VLOOKUP(E73, Premades!B:R, 4, FALSE) * P73</f>
        <v>311.85000000000002</v>
      </c>
      <c r="R73">
        <f>VLOOKUP(E73, Premades!B:R, 5, FALSE) * P73</f>
        <v>1.4175</v>
      </c>
      <c r="S73">
        <f>VLOOKUP(E73, Premades!B:R, 6, FALSE) * P73</f>
        <v>0.85049999999999992</v>
      </c>
      <c r="T73">
        <f>VLOOKUP(E73, Premades!B:R, 7, FALSE) * P73</f>
        <v>0</v>
      </c>
      <c r="U73">
        <f>VLOOKUP(E73, Premades!B:R, 8, FALSE) * P73</f>
        <v>127.575</v>
      </c>
      <c r="V73">
        <f>VLOOKUP(E73, Premades!B:R, 9, FALSE) * P73</f>
        <v>70.875</v>
      </c>
      <c r="W73">
        <f>VLOOKUP(E73, Premades!B:R, 10, FALSE) * P73</f>
        <v>0</v>
      </c>
      <c r="X73">
        <f>VLOOKUP(E73, Premades!B:R, 11, FALSE) * P73</f>
        <v>0</v>
      </c>
      <c r="Y73">
        <f>VLOOKUP(E73, Premades!B:R, 12, FALSE) * P73</f>
        <v>0</v>
      </c>
      <c r="Z73">
        <f>VLOOKUP(E73, Premades!B:R, 13, FALSE) * P73</f>
        <v>73.709999999999994</v>
      </c>
      <c r="AA73">
        <f>VLOOKUP(E73, Premades!B:R, 14, FALSE) * P73</f>
        <v>0</v>
      </c>
      <c r="AB73">
        <f>VLOOKUP(E73, Premades!B:R, 15, FALSE) * P73</f>
        <v>0</v>
      </c>
      <c r="AC73">
        <f>VLOOKUP(E73, Premades!B:R, 16, FALSE) * P73</f>
        <v>0</v>
      </c>
      <c r="AD73">
        <f>VLOOKUP(E73, Premades!B:R, 17, FALSE) * P73</f>
        <v>0</v>
      </c>
    </row>
    <row r="74" spans="1:30" x14ac:dyDescent="0.25">
      <c r="A74" s="1">
        <v>72</v>
      </c>
      <c r="C74">
        <v>14.25</v>
      </c>
      <c r="D74" t="s">
        <v>80</v>
      </c>
      <c r="E74" t="s">
        <v>99</v>
      </c>
      <c r="F74">
        <v>214</v>
      </c>
      <c r="G74" t="s">
        <v>184</v>
      </c>
      <c r="H74">
        <f>VALUE(LEFT(J74, MAX(ISNUMBER(VALUE(MID(J74,{1,2,3,4,5,6,7,8,9},1)))*{1,2,3,4,5,6,7,8,9})+1-1))</f>
        <v>1</v>
      </c>
      <c r="I74" t="str">
        <f>TRIM(RIGHT(J74, LEN(J74) - MAX(ISNUMBER(VALUE(MID(J74,{1,2,3,4,5,6,7,8,9},1)))*{1,2,3,4,5,6,7,8,9})))</f>
        <v>dash</v>
      </c>
      <c r="J74" t="s">
        <v>520</v>
      </c>
      <c r="K74">
        <f>VLOOKUP(F74&amp;":"&amp;J74,'CNF Data'!$B$1:$AI$260,5,FALSE)</f>
        <v>1005</v>
      </c>
      <c r="L74">
        <f>VLOOKUP(F74&amp;":"&amp;J74,'CNF Data'!$B$1:$AI$260,6,FALSE)</f>
        <v>4.0000000000000001E-3</v>
      </c>
      <c r="M74">
        <f>C74*L74/H74* 100</f>
        <v>5.7</v>
      </c>
      <c r="P74">
        <f>C74/H74</f>
        <v>14.25</v>
      </c>
      <c r="Q74">
        <f>VLOOKUP(F74&amp;":"&amp;J74,'CNF Data'!$B$1:$AI$2260,21,FALSE) * P74</f>
        <v>0</v>
      </c>
      <c r="R74">
        <f>VLOOKUP(F74&amp;":"&amp;J74,'CNF Data'!$B$1:$AI$2260,22,FALSE) * P74</f>
        <v>0</v>
      </c>
      <c r="S74">
        <f>VLOOKUP(F74&amp;":"&amp;J74,'CNF Data'!$B$1:$AI$2260,23,FALSE) * P74</f>
        <v>0</v>
      </c>
      <c r="T74">
        <f>VLOOKUP(F74&amp;":"&amp;J74,'CNF Data'!$B$1:$AI$2260,24,FALSE) * P74</f>
        <v>0</v>
      </c>
      <c r="U74">
        <f>VLOOKUP(F74&amp;":"&amp;J74,'CNF Data'!$B$1:$AI$2260,25,FALSE) * P74</f>
        <v>0</v>
      </c>
      <c r="V74">
        <f>VLOOKUP(F74&amp;":"&amp;J74,'CNF Data'!$B$1:$AI$2260,26,FALSE) * P74</f>
        <v>2209.2060000000001</v>
      </c>
      <c r="W74">
        <f>VLOOKUP(F74&amp;":"&amp;J74,'CNF Data'!$B$1:$AI$2260,27,FALSE) * P74</f>
        <v>0</v>
      </c>
      <c r="X74">
        <f>VLOOKUP(F74&amp;":"&amp;J74,'CNF Data'!$B$1:$AI$2260,28,FALSE) * P74</f>
        <v>0</v>
      </c>
      <c r="Y74">
        <f>VLOOKUP(F74&amp;":"&amp;J74,'CNF Data'!$B$1:$AI$2260,29,FALSE) * P74</f>
        <v>0</v>
      </c>
      <c r="Z74">
        <f>VLOOKUP(F74&amp;":"&amp;J74,'CNF Data'!$B$1:$AI$2260,30,FALSE) * P74</f>
        <v>0</v>
      </c>
      <c r="AA74">
        <f>VLOOKUP(F74&amp;":"&amp;J74,'CNF Data'!$B$1:$AI$2260,31,FALSE) * P74</f>
        <v>0</v>
      </c>
      <c r="AB74">
        <f>VLOOKUP(F74&amp;":"&amp;J74,'CNF Data'!$B$1:$AI$2260,32,FALSE) * P74</f>
        <v>0</v>
      </c>
      <c r="AC74">
        <f>VLOOKUP(F74&amp;":"&amp;J74,'CNF Data'!$B$1:$AI$2260,33,FALSE) * P74</f>
        <v>1.3680000000000001</v>
      </c>
      <c r="AD74">
        <f>VLOOKUP(F74&amp;":"&amp;J74,'CNF Data'!$B$1:$AI$2260,34,FALSE) * P74</f>
        <v>1.881E-2</v>
      </c>
    </row>
    <row r="75" spans="1:30" x14ac:dyDescent="0.25">
      <c r="A75" s="1">
        <v>73</v>
      </c>
      <c r="C75">
        <v>14.25</v>
      </c>
      <c r="D75" t="s">
        <v>80</v>
      </c>
      <c r="E75" t="s">
        <v>100</v>
      </c>
      <c r="F75">
        <v>198</v>
      </c>
      <c r="G75" t="s">
        <v>184</v>
      </c>
      <c r="H75">
        <f>VALUE(LEFT(J75, MAX(ISNUMBER(VALUE(MID(J75,{1,2,3,4,5,6,7,8,9},1)))*{1,2,3,4,5,6,7,8,9})+1-1))</f>
        <v>0.5</v>
      </c>
      <c r="I75" t="str">
        <f>TRIM(RIGHT(J75, LEN(J75) - MAX(ISNUMBER(VALUE(MID(J75,{1,2,3,4,5,6,7,8,9},1)))*{1,2,3,4,5,6,7,8,9})))</f>
        <v>g</v>
      </c>
      <c r="J75" t="s">
        <v>518</v>
      </c>
      <c r="K75">
        <f>VLOOKUP(F75&amp;":"&amp;J75,'CNF Data'!$B$1:$AI$260,5,FALSE)</f>
        <v>1484</v>
      </c>
      <c r="L75">
        <f>VLOOKUP(F75&amp;":"&amp;J75,'CNF Data'!$B$1:$AI$260,6,FALSE)</f>
        <v>5.0000000000000001E-3</v>
      </c>
      <c r="M75">
        <f>C75*L75/H75* 100</f>
        <v>14.250000000000002</v>
      </c>
      <c r="P75">
        <f>C75/H75</f>
        <v>28.5</v>
      </c>
      <c r="Q75">
        <f>VLOOKUP(F75&amp;":"&amp;J75,'CNF Data'!$B$1:$AI$2260,21,FALSE) * P75</f>
        <v>35.767499999999998</v>
      </c>
      <c r="R75">
        <f>VLOOKUP(F75&amp;":"&amp;J75,'CNF Data'!$B$1:$AI$2260,22,FALSE) * P75</f>
        <v>0.46454999999999996</v>
      </c>
      <c r="S75">
        <f>VLOOKUP(F75&amp;":"&amp;J75,'CNF Data'!$B$1:$AI$2260,23,FALSE) * P75</f>
        <v>0.19836000000000001</v>
      </c>
      <c r="T75">
        <f>VLOOKUP(F75&amp;":"&amp;J75,'CNF Data'!$B$1:$AI$2260,24,FALSE) * P75</f>
        <v>0</v>
      </c>
      <c r="U75">
        <f>VLOOKUP(F75&amp;":"&amp;J75,'CNF Data'!$B$1:$AI$2260,25,FALSE) * P75</f>
        <v>0</v>
      </c>
      <c r="V75">
        <f>VLOOKUP(F75&amp;":"&amp;J75,'CNF Data'!$B$1:$AI$2260,26,FALSE) * P75</f>
        <v>2.85</v>
      </c>
      <c r="W75">
        <f>VLOOKUP(F75&amp;":"&amp;J75,'CNF Data'!$B$1:$AI$2260,27,FALSE) * P75</f>
        <v>9.1128749999999989</v>
      </c>
      <c r="X75">
        <f>VLOOKUP(F75&amp;":"&amp;J75,'CNF Data'!$B$1:$AI$2260,28,FALSE) * P75</f>
        <v>3.6052499999999998</v>
      </c>
      <c r="Y75">
        <f>VLOOKUP(F75&amp;":"&amp;J75,'CNF Data'!$B$1:$AI$2260,29,FALSE) * P75</f>
        <v>9.1200000000000003E-2</v>
      </c>
      <c r="Z75">
        <f>VLOOKUP(F75&amp;":"&amp;J75,'CNF Data'!$B$1:$AI$2260,30,FALSE) * P75</f>
        <v>1.4805750000000002</v>
      </c>
      <c r="AA75">
        <f>VLOOKUP(F75&amp;":"&amp;J75,'CNF Data'!$B$1:$AI$2260,31,FALSE) * P75</f>
        <v>0</v>
      </c>
      <c r="AB75">
        <f>VLOOKUP(F75&amp;":"&amp;J75,'CNF Data'!$B$1:$AI$2260,32,FALSE) * P75</f>
        <v>0</v>
      </c>
      <c r="AC75">
        <f>VLOOKUP(F75&amp;":"&amp;J75,'CNF Data'!$B$1:$AI$2260,33,FALSE) * P75</f>
        <v>63.127499999999998</v>
      </c>
      <c r="AD75">
        <f>VLOOKUP(F75&amp;":"&amp;J75,'CNF Data'!$B$1:$AI$2260,34,FALSE) * P75</f>
        <v>1.383675</v>
      </c>
    </row>
    <row r="76" spans="1:30" x14ac:dyDescent="0.25">
      <c r="A76" s="1">
        <v>74</v>
      </c>
      <c r="C76">
        <v>14.25</v>
      </c>
      <c r="D76" t="s">
        <v>80</v>
      </c>
      <c r="E76" t="s">
        <v>101</v>
      </c>
      <c r="F76">
        <v>211</v>
      </c>
      <c r="G76" t="s">
        <v>184</v>
      </c>
      <c r="H76">
        <f>VALUE(LEFT(J76, MAX(ISNUMBER(VALUE(MID(J76,{1,2,3,4,5,6,7,8,9},1)))*{1,2,3,4,5,6,7,8,9})+1-1))</f>
        <v>0.5</v>
      </c>
      <c r="I76" t="str">
        <f>TRIM(RIGHT(J76, LEN(J76) - MAX(ISNUMBER(VALUE(MID(J76,{1,2,3,4,5,6,7,8,9},1)))*{1,2,3,4,5,6,7,8,9})))</f>
        <v>g</v>
      </c>
      <c r="J76" t="s">
        <v>518</v>
      </c>
      <c r="K76">
        <f>VLOOKUP(F76&amp;":"&amp;J76,'CNF Data'!$B$1:$AI$260,5,FALSE)</f>
        <v>1484</v>
      </c>
      <c r="L76">
        <f>VLOOKUP(F76&amp;":"&amp;J76,'CNF Data'!$B$1:$AI$260,6,FALSE)</f>
        <v>5.0000000000000001E-3</v>
      </c>
      <c r="M76">
        <f>C76*L76/H76* 100</f>
        <v>14.250000000000002</v>
      </c>
      <c r="P76">
        <f>C76/H76</f>
        <v>28.5</v>
      </c>
      <c r="Q76">
        <f>VLOOKUP(F76&amp;":"&amp;J76,'CNF Data'!$B$1:$AI$2260,21,FALSE) * P76</f>
        <v>44.46</v>
      </c>
      <c r="R76">
        <f>VLOOKUP(F76&amp;":"&amp;J76,'CNF Data'!$B$1:$AI$2260,22,FALSE) * P76</f>
        <v>0.46312500000000001</v>
      </c>
      <c r="S76">
        <f>VLOOKUP(F76&amp;":"&amp;J76,'CNF Data'!$B$1:$AI$2260,23,FALSE) * P76</f>
        <v>0.26191500000000001</v>
      </c>
      <c r="T76">
        <f>VLOOKUP(F76&amp;":"&amp;J76,'CNF Data'!$B$1:$AI$2260,24,FALSE) * P76</f>
        <v>7.9799999999999992E-3</v>
      </c>
      <c r="U76">
        <f>VLOOKUP(F76&amp;":"&amp;J76,'CNF Data'!$B$1:$AI$2260,25,FALSE) * P76</f>
        <v>0</v>
      </c>
      <c r="V76">
        <f>VLOOKUP(F76&amp;":"&amp;J76,'CNF Data'!$B$1:$AI$2260,26,FALSE) * P76</f>
        <v>3.8475000000000001</v>
      </c>
      <c r="W76">
        <f>VLOOKUP(F76&amp;":"&amp;J76,'CNF Data'!$B$1:$AI$2260,27,FALSE) * P76</f>
        <v>9.5674499999999991</v>
      </c>
      <c r="X76">
        <f>VLOOKUP(F76&amp;":"&amp;J76,'CNF Data'!$B$1:$AI$2260,28,FALSE) * P76</f>
        <v>3.23475</v>
      </c>
      <c r="Y76">
        <f>VLOOKUP(F76&amp;":"&amp;J76,'CNF Data'!$B$1:$AI$2260,29,FALSE) * P76</f>
        <v>0.45742499999999997</v>
      </c>
      <c r="Z76">
        <f>VLOOKUP(F76&amp;":"&amp;J76,'CNF Data'!$B$1:$AI$2260,30,FALSE) * P76</f>
        <v>1.3794</v>
      </c>
      <c r="AA76">
        <f>VLOOKUP(F76&amp;":"&amp;J76,'CNF Data'!$B$1:$AI$2260,31,FALSE) * P76</f>
        <v>0</v>
      </c>
      <c r="AB76">
        <f>VLOOKUP(F76&amp;":"&amp;J76,'CNF Data'!$B$1:$AI$2260,32,FALSE) * P76</f>
        <v>9.9750000000000005E-2</v>
      </c>
      <c r="AC76">
        <f>VLOOKUP(F76&amp;":"&amp;J76,'CNF Data'!$B$1:$AI$2260,33,FALSE) * P76</f>
        <v>23.939999999999998</v>
      </c>
      <c r="AD76">
        <f>VLOOKUP(F76&amp;":"&amp;J76,'CNF Data'!$B$1:$AI$2260,34,FALSE) * P76</f>
        <v>7.8375000000000004</v>
      </c>
    </row>
    <row r="77" spans="1:30" x14ac:dyDescent="0.25">
      <c r="A77" s="1">
        <v>75</v>
      </c>
      <c r="C77">
        <v>14.25</v>
      </c>
      <c r="D77" t="s">
        <v>80</v>
      </c>
      <c r="E77" t="s">
        <v>102</v>
      </c>
      <c r="F77">
        <v>196</v>
      </c>
      <c r="G77" t="s">
        <v>184</v>
      </c>
      <c r="H77">
        <f>VALUE(LEFT(J77, MAX(ISNUMBER(VALUE(MID(J77,{1,2,3,4,5,6,7,8,9},1)))*{1,2,3,4,5,6,7,8,9})+1-1))</f>
        <v>0.5</v>
      </c>
      <c r="I77" t="str">
        <f>TRIM(RIGHT(J77, LEN(J77) - MAX(ISNUMBER(VALUE(MID(J77,{1,2,3,4,5,6,7,8,9},1)))*{1,2,3,4,5,6,7,8,9})))</f>
        <v>g</v>
      </c>
      <c r="J77" t="s">
        <v>518</v>
      </c>
      <c r="K77">
        <f>VLOOKUP(F77&amp;":"&amp;J77,'CNF Data'!$B$1:$AI$260,5,FALSE)</f>
        <v>1484</v>
      </c>
      <c r="L77">
        <f>VLOOKUP(F77&amp;":"&amp;J77,'CNF Data'!$B$1:$AI$260,6,FALSE)</f>
        <v>5.0000000000000001E-3</v>
      </c>
      <c r="M77">
        <f>C77*L77/H77* 100</f>
        <v>14.250000000000002</v>
      </c>
      <c r="P77">
        <f>C77/H77</f>
        <v>28.5</v>
      </c>
      <c r="Q77">
        <f>VLOOKUP(F77&amp;":"&amp;J77,'CNF Data'!$B$1:$AI$2260,21,FALSE) * P77</f>
        <v>40.184999999999995</v>
      </c>
      <c r="R77">
        <f>VLOOKUP(F77&amp;":"&amp;J77,'CNF Data'!$B$1:$AI$2260,22,FALSE) * P77</f>
        <v>1.8368250000000002</v>
      </c>
      <c r="S77">
        <f>VLOOKUP(F77&amp;":"&amp;J77,'CNF Data'!$B$1:$AI$2260,23,FALSE) * P77</f>
        <v>0.30495</v>
      </c>
      <c r="T77">
        <f>VLOOKUP(F77&amp;":"&amp;J77,'CNF Data'!$B$1:$AI$2260,24,FALSE) * P77</f>
        <v>0</v>
      </c>
      <c r="U77">
        <f>VLOOKUP(F77&amp;":"&amp;J77,'CNF Data'!$B$1:$AI$2260,25,FALSE) * P77</f>
        <v>0</v>
      </c>
      <c r="V77">
        <f>VLOOKUP(F77&amp;":"&amp;J77,'CNF Data'!$B$1:$AI$2260,26,FALSE) * P77</f>
        <v>9.6900000000000013</v>
      </c>
      <c r="W77">
        <f>VLOOKUP(F77&amp;":"&amp;J77,'CNF Data'!$B$1:$AI$2260,27,FALSE) * P77</f>
        <v>7.6935750000000009</v>
      </c>
      <c r="X77">
        <f>VLOOKUP(F77&amp;":"&amp;J77,'CNF Data'!$B$1:$AI$2260,28,FALSE) * P77</f>
        <v>4.9732499999999993</v>
      </c>
      <c r="Y77">
        <f>VLOOKUP(F77&amp;":"&amp;J77,'CNF Data'!$B$1:$AI$2260,29,FALSE) * P77</f>
        <v>1.4734500000000001</v>
      </c>
      <c r="Z77">
        <f>VLOOKUP(F77&amp;":"&amp;J77,'CNF Data'!$B$1:$AI$2260,30,FALSE) * P77</f>
        <v>2.0149499999999998</v>
      </c>
      <c r="AA77">
        <f>VLOOKUP(F77&amp;":"&amp;J77,'CNF Data'!$B$1:$AI$2260,31,FALSE) * P77</f>
        <v>0</v>
      </c>
      <c r="AB77">
        <f>VLOOKUP(F77&amp;":"&amp;J77,'CNF Data'!$B$1:$AI$2260,32,FALSE) * P77</f>
        <v>0.12825000000000003</v>
      </c>
      <c r="AC77">
        <f>VLOOKUP(F77&amp;":"&amp;J77,'CNF Data'!$B$1:$AI$2260,33,FALSE) * P77</f>
        <v>32.6325</v>
      </c>
      <c r="AD77">
        <f>VLOOKUP(F77&amp;":"&amp;J77,'CNF Data'!$B$1:$AI$2260,34,FALSE) * P77</f>
        <v>3.0124499999999999</v>
      </c>
    </row>
    <row r="78" spans="1:30" x14ac:dyDescent="0.25">
      <c r="A78" s="1">
        <v>76</v>
      </c>
      <c r="B78" t="s">
        <v>30</v>
      </c>
      <c r="C78">
        <v>100</v>
      </c>
      <c r="D78" t="s">
        <v>80</v>
      </c>
      <c r="E78" t="s">
        <v>118</v>
      </c>
      <c r="M78">
        <f>SUM(M71:M77)</f>
        <v>331.95</v>
      </c>
      <c r="P78">
        <f>M78/C78</f>
        <v>3.3194999999999997</v>
      </c>
      <c r="Q78">
        <f>SUM(Q71:Q77) / P78</f>
        <v>130.21915951197471</v>
      </c>
      <c r="R78">
        <f>SUM(R71:R77) / P78</f>
        <v>1.2598282873926798</v>
      </c>
      <c r="S78">
        <f>SUM(S71:S77) / P78</f>
        <v>0.48673746046091287</v>
      </c>
      <c r="T78">
        <f>SUM(T71:T77) / P78</f>
        <v>2.4039765024853142E-3</v>
      </c>
      <c r="U78">
        <f>SUM(U71:U77) / P78</f>
        <v>38.431992769995489</v>
      </c>
      <c r="V78">
        <f>SUM(V71:V77) / P78</f>
        <v>691.81156800723011</v>
      </c>
      <c r="W78">
        <f>SUM(W71:W77) / P78</f>
        <v>7.9451423407139634</v>
      </c>
      <c r="X78">
        <f>SUM(X71:X77) / P78</f>
        <v>3.5587437867148672</v>
      </c>
      <c r="Y78">
        <f>SUM(Y71:Y77) / P78</f>
        <v>0.60915047446904658</v>
      </c>
      <c r="Z78">
        <f>SUM(Z71:Z77) / P78</f>
        <v>23.67372345232716</v>
      </c>
      <c r="AA78">
        <f>SUM(AA71:AA77) / P78</f>
        <v>0</v>
      </c>
      <c r="AB78">
        <f>SUM(AB71:AB77) / P78</f>
        <v>6.8685042928151849E-2</v>
      </c>
      <c r="AC78">
        <f>SUM(AC71:AC77) / P78</f>
        <v>36.471757794848621</v>
      </c>
      <c r="AD78">
        <f>SUM(AD71:AD77) / P78</f>
        <v>3.6910483506552194</v>
      </c>
    </row>
    <row r="79" spans="1:30" x14ac:dyDescent="0.25">
      <c r="A79" s="1">
        <v>77</v>
      </c>
    </row>
    <row r="80" spans="1:30" x14ac:dyDescent="0.25">
      <c r="A80" s="1">
        <v>78</v>
      </c>
      <c r="B80" t="s">
        <v>29</v>
      </c>
      <c r="C80" t="s">
        <v>40</v>
      </c>
    </row>
    <row r="81" spans="1:30" x14ac:dyDescent="0.25">
      <c r="A81" s="1">
        <v>79</v>
      </c>
      <c r="C81">
        <v>70.87</v>
      </c>
      <c r="D81" t="s">
        <v>84</v>
      </c>
      <c r="E81" t="s">
        <v>40</v>
      </c>
      <c r="G81" t="s">
        <v>186</v>
      </c>
      <c r="M81">
        <f>C81</f>
        <v>70.87</v>
      </c>
      <c r="N81">
        <f>VLOOKUP(E81, Premades!B:R, 2, FALSE)</f>
        <v>30</v>
      </c>
      <c r="O81" t="str">
        <f>VLOOKUP(E81, Premades!B:R, 3, FALSE)</f>
        <v>g</v>
      </c>
      <c r="P81">
        <f>C81/N81</f>
        <v>2.3623333333333334</v>
      </c>
      <c r="Q81">
        <f>VLOOKUP(E81, Premades!B:R, 4, FALSE) * P81</f>
        <v>188.98666666666668</v>
      </c>
      <c r="R81">
        <f>VLOOKUP(E81, Premades!B:R, 5, FALSE) * P81</f>
        <v>11.811666666666667</v>
      </c>
      <c r="S81">
        <f>VLOOKUP(E81, Premades!B:R, 6, FALSE) * P81</f>
        <v>4.7246666666666668</v>
      </c>
      <c r="T81">
        <f>VLOOKUP(E81, Premades!B:R, 7, FALSE) * P81</f>
        <v>0</v>
      </c>
      <c r="U81">
        <f>VLOOKUP(E81, Premades!B:R, 8, FALSE) * P81</f>
        <v>47.24666666666667</v>
      </c>
      <c r="V81">
        <f>VLOOKUP(E81, Premades!B:R, 9, FALSE) * P81</f>
        <v>1559.14</v>
      </c>
      <c r="W81">
        <f>VLOOKUP(E81, Premades!B:R, 10, FALSE) * P81</f>
        <v>0</v>
      </c>
      <c r="X81">
        <f>VLOOKUP(E81, Premades!B:R, 11, FALSE) * P81</f>
        <v>0</v>
      </c>
      <c r="Y81">
        <f>VLOOKUP(E81, Premades!B:R, 12, FALSE) * P81</f>
        <v>0</v>
      </c>
      <c r="Z81">
        <f>VLOOKUP(E81, Premades!B:R, 13, FALSE) * P81</f>
        <v>18.898666666666667</v>
      </c>
      <c r="AA81">
        <f>VLOOKUP(E81, Premades!B:R, 14, FALSE) * P81</f>
        <v>0</v>
      </c>
      <c r="AB81">
        <f>VLOOKUP(E81, Premades!B:R, 15, FALSE) * P81</f>
        <v>0</v>
      </c>
      <c r="AC81">
        <f>VLOOKUP(E81, Premades!B:R, 16, FALSE) * P81</f>
        <v>0</v>
      </c>
      <c r="AD81">
        <f>VLOOKUP(E81, Premades!B:R, 17, FALSE) * P81</f>
        <v>0.66145333333333345</v>
      </c>
    </row>
    <row r="82" spans="1:30" x14ac:dyDescent="0.25">
      <c r="A82" s="1">
        <v>80</v>
      </c>
      <c r="B82" t="s">
        <v>30</v>
      </c>
      <c r="C82">
        <v>100</v>
      </c>
      <c r="D82" t="s">
        <v>80</v>
      </c>
      <c r="E82" t="s">
        <v>40</v>
      </c>
      <c r="M82">
        <f>SUM(M80:M81)</f>
        <v>70.87</v>
      </c>
      <c r="P82">
        <f>M82/C82</f>
        <v>0.7087</v>
      </c>
      <c r="Q82">
        <f>SUM(Q80:Q81) / P82</f>
        <v>266.66666666666669</v>
      </c>
      <c r="R82">
        <f>SUM(R80:R81) / P82</f>
        <v>16.666666666666668</v>
      </c>
      <c r="S82">
        <f>SUM(S80:S81) / P82</f>
        <v>6.666666666666667</v>
      </c>
      <c r="T82">
        <f>SUM(T80:T81) / P82</f>
        <v>0</v>
      </c>
      <c r="U82">
        <f>SUM(U80:U81) / P82</f>
        <v>66.666666666666671</v>
      </c>
      <c r="V82">
        <f>SUM(V80:V81) / P82</f>
        <v>2200</v>
      </c>
      <c r="W82">
        <f>SUM(W80:W81) / P82</f>
        <v>0</v>
      </c>
      <c r="X82">
        <f>SUM(X80:X81) / P82</f>
        <v>0</v>
      </c>
      <c r="Y82">
        <f>SUM(Y80:Y81) / P82</f>
        <v>0</v>
      </c>
      <c r="Z82">
        <f>SUM(Z80:Z81) / P82</f>
        <v>26.666666666666668</v>
      </c>
      <c r="AA82">
        <f>SUM(AA80:AA81) / P82</f>
        <v>0</v>
      </c>
      <c r="AB82">
        <f>SUM(AB80:AB81) / P82</f>
        <v>0</v>
      </c>
      <c r="AC82">
        <f>SUM(AC80:AC81) / P82</f>
        <v>0</v>
      </c>
      <c r="AD82">
        <f>SUM(AD80:AD81) / P82</f>
        <v>0.93333333333333346</v>
      </c>
    </row>
    <row r="83" spans="1:30" x14ac:dyDescent="0.25">
      <c r="A83" s="1">
        <v>81</v>
      </c>
    </row>
    <row r="84" spans="1:30" x14ac:dyDescent="0.25">
      <c r="A84" s="1">
        <v>82</v>
      </c>
      <c r="B84" t="s">
        <v>29</v>
      </c>
      <c r="C84" t="s">
        <v>41</v>
      </c>
    </row>
    <row r="85" spans="1:30" x14ac:dyDescent="0.25">
      <c r="A85" s="1">
        <v>83</v>
      </c>
      <c r="C85">
        <v>1</v>
      </c>
      <c r="D85" t="s">
        <v>82</v>
      </c>
      <c r="G85" t="s">
        <v>187</v>
      </c>
    </row>
    <row r="86" spans="1:30" x14ac:dyDescent="0.25">
      <c r="A86" s="1">
        <v>84</v>
      </c>
      <c r="C86">
        <v>77.959999999999994</v>
      </c>
      <c r="D86" t="s">
        <v>80</v>
      </c>
      <c r="E86" t="s">
        <v>119</v>
      </c>
      <c r="G86" t="s">
        <v>186</v>
      </c>
      <c r="M86">
        <f>C86</f>
        <v>77.959999999999994</v>
      </c>
      <c r="N86">
        <f>VLOOKUP(E86, Premades!B:R, 2, FALSE)</f>
        <v>50</v>
      </c>
      <c r="O86" t="str">
        <f>VLOOKUP(E86, Premades!B:R, 3, FALSE)</f>
        <v xml:space="preserve">g </v>
      </c>
      <c r="P86">
        <f>C86/N86</f>
        <v>1.5591999999999999</v>
      </c>
      <c r="Q86">
        <f>VLOOKUP(E86, Premades!B:R, 4, FALSE) * P86</f>
        <v>171.512</v>
      </c>
      <c r="R86">
        <f>VLOOKUP(E86, Premades!B:R, 5, FALSE) * P86</f>
        <v>10.914399999999999</v>
      </c>
      <c r="S86">
        <f>VLOOKUP(E86, Premades!B:R, 6, FALSE) * P86</f>
        <v>2.3388</v>
      </c>
      <c r="T86">
        <f>VLOOKUP(E86, Premades!B:R, 7, FALSE) * P86</f>
        <v>0</v>
      </c>
      <c r="U86">
        <f>VLOOKUP(E86, Premades!B:R, 8, FALSE) * P86</f>
        <v>38.979999999999997</v>
      </c>
      <c r="V86">
        <f>VLOOKUP(E86, Premades!B:R, 9, FALSE) * P86</f>
        <v>608.08799999999997</v>
      </c>
      <c r="W86">
        <f>VLOOKUP(E86, Premades!B:R, 10, FALSE) * P86</f>
        <v>1.5591999999999999</v>
      </c>
      <c r="X86">
        <f>VLOOKUP(E86, Premades!B:R, 11, FALSE) * P86</f>
        <v>0</v>
      </c>
      <c r="Y86">
        <f>VLOOKUP(E86, Premades!B:R, 12, FALSE) * P86</f>
        <v>1.5591999999999999</v>
      </c>
      <c r="Z86">
        <f>VLOOKUP(E86, Premades!B:R, 13, FALSE) * P86</f>
        <v>17.151199999999999</v>
      </c>
      <c r="AA86">
        <f>VLOOKUP(E86, Premades!B:R, 14, FALSE) * P86</f>
        <v>0</v>
      </c>
      <c r="AB86">
        <f>VLOOKUP(E86, Premades!B:R, 15, FALSE) * P86</f>
        <v>0</v>
      </c>
      <c r="AC86">
        <f>VLOOKUP(E86, Premades!B:R, 16, FALSE) * P86</f>
        <v>0</v>
      </c>
      <c r="AD86">
        <f>VLOOKUP(E86, Premades!B:R, 17, FALSE) * P86</f>
        <v>0</v>
      </c>
    </row>
    <row r="87" spans="1:30" x14ac:dyDescent="0.25">
      <c r="A87" s="1">
        <v>85</v>
      </c>
      <c r="B87" t="s">
        <v>30</v>
      </c>
      <c r="C87">
        <v>100</v>
      </c>
      <c r="D87" t="s">
        <v>80</v>
      </c>
      <c r="E87" t="s">
        <v>119</v>
      </c>
      <c r="M87">
        <f>SUM(M84:M86)</f>
        <v>77.959999999999994</v>
      </c>
      <c r="P87">
        <f>M87/C87</f>
        <v>0.77959999999999996</v>
      </c>
      <c r="Q87">
        <f>SUM(Q84:Q86) / P87</f>
        <v>220</v>
      </c>
      <c r="R87">
        <f>SUM(R84:R86) / P87</f>
        <v>14</v>
      </c>
      <c r="S87">
        <f>SUM(S84:S86) / P87</f>
        <v>3</v>
      </c>
      <c r="T87">
        <f>SUM(T84:T86) / P87</f>
        <v>0</v>
      </c>
      <c r="U87">
        <f>SUM(U84:U86) / P87</f>
        <v>50</v>
      </c>
      <c r="V87">
        <f>SUM(V84:V86) / P87</f>
        <v>780</v>
      </c>
      <c r="W87">
        <f>SUM(W84:W86) / P87</f>
        <v>2</v>
      </c>
      <c r="X87">
        <f>SUM(X84:X86) / P87</f>
        <v>0</v>
      </c>
      <c r="Y87">
        <f>SUM(Y84:Y86) / P87</f>
        <v>2</v>
      </c>
      <c r="Z87">
        <f>SUM(Z84:Z86) / P87</f>
        <v>22</v>
      </c>
      <c r="AA87">
        <f>SUM(AA84:AA86) / P87</f>
        <v>0</v>
      </c>
      <c r="AB87">
        <f>SUM(AB84:AB86) / P87</f>
        <v>0</v>
      </c>
      <c r="AC87">
        <f>SUM(AC84:AC86) / P87</f>
        <v>0</v>
      </c>
      <c r="AD87">
        <f>SUM(AD84:AD86) / P87</f>
        <v>0</v>
      </c>
    </row>
    <row r="88" spans="1:30" x14ac:dyDescent="0.25">
      <c r="A88" s="1">
        <v>86</v>
      </c>
    </row>
    <row r="89" spans="1:30" x14ac:dyDescent="0.25">
      <c r="A89" s="1">
        <v>87</v>
      </c>
      <c r="B89" t="s">
        <v>29</v>
      </c>
      <c r="C89" t="s">
        <v>42</v>
      </c>
    </row>
    <row r="90" spans="1:30" x14ac:dyDescent="0.25">
      <c r="A90" s="1">
        <v>88</v>
      </c>
      <c r="C90">
        <v>2000</v>
      </c>
      <c r="D90" t="s">
        <v>81</v>
      </c>
      <c r="E90" t="s">
        <v>120</v>
      </c>
      <c r="F90">
        <v>6195</v>
      </c>
      <c r="G90" t="s">
        <v>184</v>
      </c>
      <c r="H90">
        <f>VALUE(LEFT(J90, MAX(ISNUMBER(VALUE(MID(J90,{1,2,3,4,5,6,7,8,9},1)))*{1,2,3,4,5,6,7,8,9})+1-1))</f>
        <v>250</v>
      </c>
      <c r="I90" t="str">
        <f>TRIM(RIGHT(J90, LEN(J90) - MAX(ISNUMBER(VALUE(MID(J90,{1,2,3,4,5,6,7,8,9},1)))*{1,2,3,4,5,6,7,8,9})))</f>
        <v>ml</v>
      </c>
      <c r="J90" t="s">
        <v>510</v>
      </c>
      <c r="K90">
        <f>VLOOKUP(F90&amp;":"&amp;J90,'CNF Data'!$B$1:$AI$260,5,FALSE)</f>
        <v>415</v>
      </c>
      <c r="L90">
        <f>VLOOKUP(F90&amp;":"&amp;J90,'CNF Data'!$B$1:$AI$260,6,FALSE)</f>
        <v>2.52536</v>
      </c>
      <c r="M90">
        <f t="shared" ref="M90:M96" si="8">C90*L90/H90* 100</f>
        <v>2020.288</v>
      </c>
      <c r="P90">
        <f>C90/H90</f>
        <v>8</v>
      </c>
      <c r="Q90">
        <f>VLOOKUP(F90&amp;":"&amp;J90,'CNF Data'!$B$1:$AI$2260,21,FALSE) * P90</f>
        <v>383.85471999999999</v>
      </c>
      <c r="R90">
        <f>VLOOKUP(F90&amp;":"&amp;J90,'CNF Data'!$B$1:$AI$2260,22,FALSE) * P90</f>
        <v>0</v>
      </c>
      <c r="S90">
        <f>VLOOKUP(F90&amp;":"&amp;J90,'CNF Data'!$B$1:$AI$2260,23,FALSE) * P90</f>
        <v>0</v>
      </c>
      <c r="T90">
        <f>VLOOKUP(F90&amp;":"&amp;J90,'CNF Data'!$B$1:$AI$2260,24,FALSE) * P90</f>
        <v>0</v>
      </c>
      <c r="U90">
        <f>VLOOKUP(F90&amp;":"&amp;J90,'CNF Data'!$B$1:$AI$2260,25,FALSE) * P90</f>
        <v>0</v>
      </c>
      <c r="V90">
        <f>VLOOKUP(F90&amp;":"&amp;J90,'CNF Data'!$B$1:$AI$2260,26,FALSE) * P90</f>
        <v>161.62304</v>
      </c>
      <c r="W90">
        <f>VLOOKUP(F90&amp;":"&amp;J90,'CNF Data'!$B$1:$AI$2260,27,FALSE) * P90</f>
        <v>5.4547776000000008</v>
      </c>
      <c r="X90">
        <f>VLOOKUP(F90&amp;":"&amp;J90,'CNF Data'!$B$1:$AI$2260,28,FALSE) * P90</f>
        <v>0</v>
      </c>
      <c r="Y90">
        <f>VLOOKUP(F90&amp;":"&amp;J90,'CNF Data'!$B$1:$AI$2260,29,FALSE) * P90</f>
        <v>0</v>
      </c>
      <c r="Z90">
        <f>VLOOKUP(F90&amp;":"&amp;J90,'CNF Data'!$B$1:$AI$2260,30,FALSE) * P90</f>
        <v>0.80811520000000003</v>
      </c>
      <c r="AA90">
        <f>VLOOKUP(F90&amp;":"&amp;J90,'CNF Data'!$B$1:$AI$2260,31,FALSE) * P90</f>
        <v>0</v>
      </c>
      <c r="AB90">
        <f>VLOOKUP(F90&amp;":"&amp;J90,'CNF Data'!$B$1:$AI$2260,32,FALSE) * P90</f>
        <v>10.10144</v>
      </c>
      <c r="AC90">
        <f>VLOOKUP(F90&amp;":"&amp;J90,'CNF Data'!$B$1:$AI$2260,33,FALSE) * P90</f>
        <v>121.21728</v>
      </c>
      <c r="AD90">
        <f>VLOOKUP(F90&amp;":"&amp;J90,'CNF Data'!$B$1:$AI$2260,34,FALSE) * P90</f>
        <v>9.0912959999999998</v>
      </c>
    </row>
    <row r="91" spans="1:30" x14ac:dyDescent="0.25">
      <c r="A91" s="1">
        <v>89</v>
      </c>
      <c r="C91">
        <v>125</v>
      </c>
      <c r="D91" t="s">
        <v>81</v>
      </c>
      <c r="E91" t="s">
        <v>110</v>
      </c>
      <c r="F91">
        <v>2394</v>
      </c>
      <c r="G91" t="s">
        <v>184</v>
      </c>
      <c r="H91">
        <f>VALUE(LEFT(J91, MAX(ISNUMBER(VALUE(MID(J91,{1,2,3,4,5,6,7,8,9},1)))*{1,2,3,4,5,6,7,8,9})+1-1))</f>
        <v>125</v>
      </c>
      <c r="I91" t="str">
        <f>TRIM(RIGHT(J91, LEN(J91) - MAX(ISNUMBER(VALUE(MID(J91,{1,2,3,4,5,6,7,8,9},1)))*{1,2,3,4,5,6,7,8,9})))</f>
        <v>ml</v>
      </c>
      <c r="J91" t="s">
        <v>506</v>
      </c>
      <c r="K91">
        <f>VLOOKUP(F91&amp;":"&amp;J91,'CNF Data'!$B$1:$AI$260,5,FALSE)</f>
        <v>383</v>
      </c>
      <c r="L91">
        <f>VLOOKUP(F91&amp;":"&amp;J91,'CNF Data'!$B$1:$AI$260,6,FALSE)</f>
        <v>0.71850999999999998</v>
      </c>
      <c r="M91">
        <f t="shared" si="8"/>
        <v>71.850999999999999</v>
      </c>
      <c r="P91">
        <f>C91/H91</f>
        <v>1</v>
      </c>
      <c r="Q91">
        <f>VLOOKUP(F91&amp;":"&amp;J91,'CNF Data'!$B$1:$AI$2260,21,FALSE) * P91</f>
        <v>107.05799</v>
      </c>
      <c r="R91">
        <f>VLOOKUP(F91&amp;":"&amp;J91,'CNF Data'!$B$1:$AI$2260,22,FALSE) * P91</f>
        <v>0.35925499999999999</v>
      </c>
      <c r="S91">
        <f>VLOOKUP(F91&amp;":"&amp;J91,'CNF Data'!$B$1:$AI$2260,23,FALSE) * P91</f>
        <v>6.3947389999999993E-2</v>
      </c>
      <c r="T91">
        <f>VLOOKUP(F91&amp;":"&amp;J91,'CNF Data'!$B$1:$AI$2260,24,FALSE) * P91</f>
        <v>0</v>
      </c>
      <c r="U91">
        <f>VLOOKUP(F91&amp;":"&amp;J91,'CNF Data'!$B$1:$AI$2260,25,FALSE) * P91</f>
        <v>0</v>
      </c>
      <c r="V91">
        <f>VLOOKUP(F91&amp;":"&amp;J91,'CNF Data'!$B$1:$AI$2260,26,FALSE) * P91</f>
        <v>12.21467</v>
      </c>
      <c r="W91">
        <f>VLOOKUP(F91&amp;":"&amp;J91,'CNF Data'!$B$1:$AI$2260,27,FALSE) * P91</f>
        <v>23.7539406</v>
      </c>
      <c r="X91">
        <f>VLOOKUP(F91&amp;":"&amp;J91,'CNF Data'!$B$1:$AI$2260,28,FALSE) * P91</f>
        <v>1.5088710000000001</v>
      </c>
      <c r="Y91">
        <f>VLOOKUP(F91&amp;":"&amp;J91,'CNF Data'!$B$1:$AI$2260,29,FALSE) * P91</f>
        <v>0.71850999999999998</v>
      </c>
      <c r="Z91">
        <f>VLOOKUP(F91&amp;":"&amp;J91,'CNF Data'!$B$1:$AI$2260,30,FALSE) * P91</f>
        <v>4.5697236000000014</v>
      </c>
      <c r="AA91">
        <f>VLOOKUP(F91&amp;":"&amp;J91,'CNF Data'!$B$1:$AI$2260,31,FALSE) * P91</f>
        <v>0</v>
      </c>
      <c r="AB91">
        <f>VLOOKUP(F91&amp;":"&amp;J91,'CNF Data'!$B$1:$AI$2260,32,FALSE) * P91</f>
        <v>22.417511999999999</v>
      </c>
      <c r="AC91">
        <f>VLOOKUP(F91&amp;":"&amp;J91,'CNF Data'!$B$1:$AI$2260,33,FALSE) * P91</f>
        <v>130.05031</v>
      </c>
      <c r="AD91">
        <f>VLOOKUP(F91&amp;":"&amp;J91,'CNF Data'!$B$1:$AI$2260,34,FALSE) * P91</f>
        <v>1.2214670000000001</v>
      </c>
    </row>
    <row r="92" spans="1:30" x14ac:dyDescent="0.25">
      <c r="A92" s="1">
        <v>90</v>
      </c>
      <c r="C92">
        <v>60</v>
      </c>
      <c r="D92" t="s">
        <v>81</v>
      </c>
      <c r="E92" t="s">
        <v>99</v>
      </c>
      <c r="F92">
        <v>214</v>
      </c>
      <c r="G92" t="s">
        <v>184</v>
      </c>
      <c r="H92">
        <f>VALUE(LEFT(J92, MAX(ISNUMBER(VALUE(MID(J92,{1,2,3,4,5,6,7,8,9},1)))*{1,2,3,4,5,6,7,8,9})+1-1))</f>
        <v>15</v>
      </c>
      <c r="I92" t="str">
        <f>TRIM(RIGHT(J92, LEN(J92) - MAX(ISNUMBER(VALUE(MID(J92,{1,2,3,4,5,6,7,8,9},1)))*{1,2,3,4,5,6,7,8,9})))</f>
        <v>ml</v>
      </c>
      <c r="J92" t="s">
        <v>507</v>
      </c>
      <c r="K92">
        <f>VLOOKUP(F92&amp;":"&amp;J92,'CNF Data'!$B$1:$AI$260,5,FALSE)</f>
        <v>385</v>
      </c>
      <c r="L92">
        <f>VLOOKUP(F92&amp;":"&amp;J92,'CNF Data'!$B$1:$AI$260,6,FALSE)</f>
        <v>0.18243000000000001</v>
      </c>
      <c r="M92">
        <f t="shared" si="8"/>
        <v>72.972000000000008</v>
      </c>
      <c r="P92">
        <f>C92/H92</f>
        <v>4</v>
      </c>
      <c r="Q92">
        <f>VLOOKUP(F92&amp;":"&amp;J92,'CNF Data'!$B$1:$AI$2260,21,FALSE) * P92</f>
        <v>0</v>
      </c>
      <c r="R92">
        <f>VLOOKUP(F92&amp;":"&amp;J92,'CNF Data'!$B$1:$AI$2260,22,FALSE) * P92</f>
        <v>0</v>
      </c>
      <c r="S92">
        <f>VLOOKUP(F92&amp;":"&amp;J92,'CNF Data'!$B$1:$AI$2260,23,FALSE) * P92</f>
        <v>0</v>
      </c>
      <c r="T92">
        <f>VLOOKUP(F92&amp;":"&amp;J92,'CNF Data'!$B$1:$AI$2260,24,FALSE) * P92</f>
        <v>0</v>
      </c>
      <c r="U92">
        <f>VLOOKUP(F92&amp;":"&amp;J92,'CNF Data'!$B$1:$AI$2260,25,FALSE) * P92</f>
        <v>0</v>
      </c>
      <c r="V92">
        <f>VLOOKUP(F92&amp;":"&amp;J92,'CNF Data'!$B$1:$AI$2260,26,FALSE) * P92</f>
        <v>28282.48776</v>
      </c>
      <c r="W92">
        <f>VLOOKUP(F92&amp;":"&amp;J92,'CNF Data'!$B$1:$AI$2260,27,FALSE) * P92</f>
        <v>0</v>
      </c>
      <c r="X92">
        <f>VLOOKUP(F92&amp;":"&amp;J92,'CNF Data'!$B$1:$AI$2260,28,FALSE) * P92</f>
        <v>0</v>
      </c>
      <c r="Y92">
        <f>VLOOKUP(F92&amp;":"&amp;J92,'CNF Data'!$B$1:$AI$2260,29,FALSE) * P92</f>
        <v>0</v>
      </c>
      <c r="Z92">
        <f>VLOOKUP(F92&amp;":"&amp;J92,'CNF Data'!$B$1:$AI$2260,30,FALSE) * P92</f>
        <v>0</v>
      </c>
      <c r="AA92">
        <f>VLOOKUP(F92&amp;":"&amp;J92,'CNF Data'!$B$1:$AI$2260,31,FALSE) * P92</f>
        <v>0</v>
      </c>
      <c r="AB92">
        <f>VLOOKUP(F92&amp;":"&amp;J92,'CNF Data'!$B$1:$AI$2260,32,FALSE) * P92</f>
        <v>0</v>
      </c>
      <c r="AC92">
        <f>VLOOKUP(F92&amp;":"&amp;J92,'CNF Data'!$B$1:$AI$2260,33,FALSE) * P92</f>
        <v>17.513280000000002</v>
      </c>
      <c r="AD92">
        <f>VLOOKUP(F92&amp;":"&amp;J92,'CNF Data'!$B$1:$AI$2260,34,FALSE) * P92</f>
        <v>0.24080760000000001</v>
      </c>
    </row>
    <row r="93" spans="1:30" x14ac:dyDescent="0.25">
      <c r="A93" s="1">
        <v>91</v>
      </c>
      <c r="C93">
        <v>60</v>
      </c>
      <c r="D93" t="s">
        <v>81</v>
      </c>
      <c r="E93" t="s">
        <v>100</v>
      </c>
      <c r="F93">
        <v>198</v>
      </c>
      <c r="G93" t="s">
        <v>184</v>
      </c>
      <c r="H93">
        <f>VALUE(LEFT(J93, MAX(ISNUMBER(VALUE(MID(J93,{1,2,3,4,5,6,7,8,9},1)))*{1,2,3,4,5,6,7,8,9})+1-1))</f>
        <v>15</v>
      </c>
      <c r="I93" t="str">
        <f>TRIM(RIGHT(J93, LEN(J93) - MAX(ISNUMBER(VALUE(MID(J93,{1,2,3,4,5,6,7,8,9},1)))*{1,2,3,4,5,6,7,8,9})))</f>
        <v>ml ground</v>
      </c>
      <c r="J93" t="s">
        <v>521</v>
      </c>
      <c r="K93">
        <f>VLOOKUP(F93&amp;":"&amp;J93,'CNF Data'!$B$1:$AI$260,5,FALSE)</f>
        <v>1641</v>
      </c>
      <c r="L93">
        <f>VLOOKUP(F93&amp;":"&amp;J93,'CNF Data'!$B$1:$AI$260,6,FALSE)</f>
        <v>6.9989999999999997E-2</v>
      </c>
      <c r="M93">
        <f t="shared" si="8"/>
        <v>27.995999999999999</v>
      </c>
      <c r="P93">
        <f>C93/H93</f>
        <v>4</v>
      </c>
      <c r="Q93">
        <f>VLOOKUP(F93&amp;":"&amp;J93,'CNF Data'!$B$1:$AI$2260,21,FALSE) * P93</f>
        <v>70.269959999999998</v>
      </c>
      <c r="R93">
        <f>VLOOKUP(F93&amp;":"&amp;J93,'CNF Data'!$B$1:$AI$2260,22,FALSE) * P93</f>
        <v>0.91266959999999997</v>
      </c>
      <c r="S93">
        <f>VLOOKUP(F93&amp;":"&amp;J93,'CNF Data'!$B$1:$AI$2260,23,FALSE) * P93</f>
        <v>0.38970431999999994</v>
      </c>
      <c r="T93">
        <f>VLOOKUP(F93&amp;":"&amp;J93,'CNF Data'!$B$1:$AI$2260,24,FALSE) * P93</f>
        <v>0</v>
      </c>
      <c r="U93">
        <f>VLOOKUP(F93&amp;":"&amp;J93,'CNF Data'!$B$1:$AI$2260,25,FALSE) * P93</f>
        <v>0</v>
      </c>
      <c r="V93">
        <f>VLOOKUP(F93&amp;":"&amp;J93,'CNF Data'!$B$1:$AI$2260,26,FALSE) * P93</f>
        <v>5.5991999999999997</v>
      </c>
      <c r="W93">
        <f>VLOOKUP(F93&amp;":"&amp;J93,'CNF Data'!$B$1:$AI$2260,27,FALSE) * P93</f>
        <v>17.903441999999998</v>
      </c>
      <c r="X93">
        <f>VLOOKUP(F93&amp;":"&amp;J93,'CNF Data'!$B$1:$AI$2260,28,FALSE) * P93</f>
        <v>7.0829880000000003</v>
      </c>
      <c r="Y93">
        <f>VLOOKUP(F93&amp;":"&amp;J93,'CNF Data'!$B$1:$AI$2260,29,FALSE) * P93</f>
        <v>0.17917440000000001</v>
      </c>
      <c r="Z93">
        <f>VLOOKUP(F93&amp;":"&amp;J93,'CNF Data'!$B$1:$AI$2260,30,FALSE) * P93</f>
        <v>2.9087844</v>
      </c>
      <c r="AA93">
        <f>VLOOKUP(F93&amp;":"&amp;J93,'CNF Data'!$B$1:$AI$2260,31,FALSE) * P93</f>
        <v>0</v>
      </c>
      <c r="AB93">
        <f>VLOOKUP(F93&amp;":"&amp;J93,'CNF Data'!$B$1:$AI$2260,32,FALSE) * P93</f>
        <v>0</v>
      </c>
      <c r="AC93">
        <f>VLOOKUP(F93&amp;":"&amp;J93,'CNF Data'!$B$1:$AI$2260,33,FALSE) * P93</f>
        <v>124.02227999999999</v>
      </c>
      <c r="AD93">
        <f>VLOOKUP(F93&amp;":"&amp;J93,'CNF Data'!$B$1:$AI$2260,34,FALSE) * P93</f>
        <v>2.7184116</v>
      </c>
    </row>
    <row r="94" spans="1:30" x14ac:dyDescent="0.25">
      <c r="A94" s="1">
        <v>92</v>
      </c>
      <c r="C94">
        <v>1890</v>
      </c>
      <c r="D94" t="s">
        <v>85</v>
      </c>
      <c r="E94" t="s">
        <v>109</v>
      </c>
      <c r="F94">
        <v>1589</v>
      </c>
      <c r="G94" t="s">
        <v>184</v>
      </c>
      <c r="H94">
        <f>VALUE(LEFT(J94, MAX(ISNUMBER(VALUE(MID(J94,{1,2,3,4,5,6,7,8,9},1)))*{1,2,3,4,5,6,7,8,9})+1-1))</f>
        <v>100</v>
      </c>
      <c r="I94" t="str">
        <f>TRIM(RIGHT(J94, LEN(J94) - MAX(ISNUMBER(VALUE(MID(J94,{1,2,3,4,5,6,7,8,9},1)))*{1,2,3,4,5,6,7,8,9})))</f>
        <v>ml</v>
      </c>
      <c r="J94" t="s">
        <v>505</v>
      </c>
      <c r="K94">
        <f>VLOOKUP(F94&amp;":"&amp;J94,'CNF Data'!$B$1:$AI$260,5,FALSE)</f>
        <v>341</v>
      </c>
      <c r="L94">
        <f>VLOOKUP(F94&amp;":"&amp;J94,'CNF Data'!$B$1:$AI$260,6,FALSE)</f>
        <v>1.03128</v>
      </c>
      <c r="M94">
        <f t="shared" si="8"/>
        <v>1949.1191999999999</v>
      </c>
      <c r="P94">
        <f>C94/H94</f>
        <v>18.899999999999999</v>
      </c>
      <c r="Q94">
        <f>VLOOKUP(F94&amp;":"&amp;J94,'CNF Data'!$B$1:$AI$2260,21,FALSE) * P94</f>
        <v>428.80622399999999</v>
      </c>
      <c r="R94">
        <f>VLOOKUP(F94&amp;":"&amp;J94,'CNF Data'!$B$1:$AI$2260,22,FALSE) * P94</f>
        <v>4.6778860799999995</v>
      </c>
      <c r="S94">
        <f>VLOOKUP(F94&amp;":"&amp;J94,'CNF Data'!$B$1:$AI$2260,23,FALSE) * P94</f>
        <v>0.77964767999999995</v>
      </c>
      <c r="T94">
        <f>VLOOKUP(F94&amp;":"&amp;J94,'CNF Data'!$B$1:$AI$2260,24,FALSE) * P94</f>
        <v>0</v>
      </c>
      <c r="U94">
        <f>VLOOKUP(F94&amp;":"&amp;J94,'CNF Data'!$B$1:$AI$2260,25,FALSE) * P94</f>
        <v>0</v>
      </c>
      <c r="V94">
        <f>VLOOKUP(F94&amp;":"&amp;J94,'CNF Data'!$B$1:$AI$2260,26,FALSE) * P94</f>
        <v>19.491191999999998</v>
      </c>
      <c r="W94">
        <f>VLOOKUP(F94&amp;":"&amp;J94,'CNF Data'!$B$1:$AI$2260,27,FALSE) * P94</f>
        <v>134.48922479999999</v>
      </c>
      <c r="X94">
        <f>VLOOKUP(F94&amp;":"&amp;J94,'CNF Data'!$B$1:$AI$2260,28,FALSE) * P94</f>
        <v>5.8473575999999996</v>
      </c>
      <c r="Y94">
        <f>VLOOKUP(F94&amp;":"&amp;J94,'CNF Data'!$B$1:$AI$2260,29,FALSE) * P94</f>
        <v>49.117803840000001</v>
      </c>
      <c r="Z94">
        <f>VLOOKUP(F94&amp;":"&amp;J94,'CNF Data'!$B$1:$AI$2260,30,FALSE) * P94</f>
        <v>6.8219171999999997</v>
      </c>
      <c r="AA94">
        <f>VLOOKUP(F94&amp;":"&amp;J94,'CNF Data'!$B$1:$AI$2260,31,FALSE) * P94</f>
        <v>0</v>
      </c>
      <c r="AB94">
        <f>VLOOKUP(F94&amp;":"&amp;J94,'CNF Data'!$B$1:$AI$2260,32,FALSE) * P94</f>
        <v>754.30913039999996</v>
      </c>
      <c r="AC94">
        <f>VLOOKUP(F94&amp;":"&amp;J94,'CNF Data'!$B$1:$AI$2260,33,FALSE) * P94</f>
        <v>116.947152</v>
      </c>
      <c r="AD94">
        <f>VLOOKUP(F94&amp;":"&amp;J94,'CNF Data'!$B$1:$AI$2260,34,FALSE) * P94</f>
        <v>1.5592953599999999</v>
      </c>
    </row>
    <row r="95" spans="1:30" x14ac:dyDescent="0.25">
      <c r="A95" s="1">
        <v>93</v>
      </c>
      <c r="C95">
        <v>6000</v>
      </c>
      <c r="D95" t="s">
        <v>81</v>
      </c>
      <c r="E95" t="s">
        <v>98</v>
      </c>
      <c r="F95">
        <v>422</v>
      </c>
      <c r="G95" t="s">
        <v>185</v>
      </c>
      <c r="H95">
        <f>VALUE(LEFT(J95, MAX(ISNUMBER(VALUE(MID(J95,{1,2,3,4,5,6,7,8,9},1)))*{1,2,3,4,5,6,7,8,9})+1-1))</f>
        <v>250</v>
      </c>
      <c r="I95" t="str">
        <f>TRIM(RIGHT(J95, LEN(J95) - MAX(ISNUMBER(VALUE(MID(J95,{1,2,3,4,5,6,7,8,9},1)))*{1,2,3,4,5,6,7,8,9})))</f>
        <v>ml</v>
      </c>
      <c r="J95" t="s">
        <v>510</v>
      </c>
      <c r="K95">
        <f>VLOOKUP(F95&amp;":"&amp;J95,'CNF Data'!$B$1:$AI$260,5,FALSE)</f>
        <v>415</v>
      </c>
      <c r="L95">
        <f>VLOOKUP(F95&amp;":"&amp;J95,'CNF Data'!$B$1:$AI$260,6,FALSE)</f>
        <v>2.28233</v>
      </c>
      <c r="M95">
        <f t="shared" si="8"/>
        <v>5477.5919999999996</v>
      </c>
      <c r="N95">
        <f>VLOOKUP(E95, Premades!B:R, 2, FALSE)</f>
        <v>100</v>
      </c>
      <c r="O95" t="str">
        <f>VLOOKUP(E95, Premades!B:R, 3, FALSE)</f>
        <v xml:space="preserve">ml </v>
      </c>
      <c r="P95">
        <f>C95/N95</f>
        <v>60</v>
      </c>
      <c r="Q95">
        <f>VLOOKUP(E95, Premades!B:R, 4, FALSE) * P95</f>
        <v>49140</v>
      </c>
      <c r="R95">
        <f>VLOOKUP(E95, Premades!B:R, 5, FALSE) * P95</f>
        <v>5460</v>
      </c>
      <c r="S95">
        <f>VLOOKUP(E95, Premades!B:R, 6, FALSE) * P95</f>
        <v>900</v>
      </c>
      <c r="T95">
        <f>VLOOKUP(E95, Premades!B:R, 7, FALSE) * P95</f>
        <v>0</v>
      </c>
      <c r="U95">
        <f>VLOOKUP(E95, Premades!B:R, 8, FALSE) * P95</f>
        <v>0</v>
      </c>
      <c r="V95">
        <f>VLOOKUP(E95, Premades!B:R, 9, FALSE) * P95</f>
        <v>0</v>
      </c>
      <c r="W95">
        <f>VLOOKUP(E95, Premades!B:R, 10, FALSE) * P95</f>
        <v>0</v>
      </c>
      <c r="X95">
        <f>VLOOKUP(E95, Premades!B:R, 11, FALSE) * P95</f>
        <v>0</v>
      </c>
      <c r="Y95">
        <f>VLOOKUP(E95, Premades!B:R, 12, FALSE) * P95</f>
        <v>0</v>
      </c>
      <c r="Z95">
        <f>VLOOKUP(E95, Premades!B:R, 13, FALSE) * P95</f>
        <v>0</v>
      </c>
      <c r="AA95">
        <f>VLOOKUP(E95, Premades!B:R, 14, FALSE) * P95</f>
        <v>0</v>
      </c>
      <c r="AB95">
        <f>VLOOKUP(E95, Premades!B:R, 15, FALSE) * P95</f>
        <v>0</v>
      </c>
      <c r="AC95">
        <f>VLOOKUP(E95, Premades!B:R, 16, FALSE) * P95</f>
        <v>60</v>
      </c>
      <c r="AD95">
        <f>VLOOKUP(E95, Premades!B:R, 17, FALSE) * P95</f>
        <v>0</v>
      </c>
    </row>
    <row r="96" spans="1:30" x14ac:dyDescent="0.25">
      <c r="A96" s="1">
        <v>94</v>
      </c>
      <c r="C96">
        <v>2750</v>
      </c>
      <c r="D96" t="s">
        <v>86</v>
      </c>
      <c r="E96" t="s">
        <v>121</v>
      </c>
      <c r="F96">
        <v>7045</v>
      </c>
      <c r="G96" t="s">
        <v>185</v>
      </c>
      <c r="H96" t="e">
        <f>VALUE(LEFT(J96, MAX(ISNUMBER(VALUE(MID(J96,{1,2,3,4,5,6,7,8,9},1)))*{1,2,3,4,5,6,7,8,9})+1-1))</f>
        <v>#VALUE!</v>
      </c>
      <c r="I96" t="str">
        <f>TRIM(RIGHT(J96, LEN(J96) - MAX(ISNUMBER(VALUE(MID(J96,{1,2,3,4,5,6,7,8,9},1)))*{1,2,3,4,5,6,7,8,9})))</f>
        <v/>
      </c>
      <c r="K96" t="e">
        <f>VLOOKUP(F96&amp;":"&amp;J96,'CNF Data'!$B$1:$AI$260,5,FALSE)</f>
        <v>#N/A</v>
      </c>
      <c r="L96" t="e">
        <f>VLOOKUP(F96&amp;":"&amp;J96,'CNF Data'!$B$1:$AI$260,6,FALSE)</f>
        <v>#N/A</v>
      </c>
      <c r="M96" t="e">
        <f t="shared" si="8"/>
        <v>#N/A</v>
      </c>
      <c r="N96">
        <f>VLOOKUP(E96, Premades!B:R, 2, FALSE)</f>
        <v>30.4</v>
      </c>
      <c r="O96" t="str">
        <f>VLOOKUP(E96, Premades!B:R, 3, FALSE)</f>
        <v>g</v>
      </c>
      <c r="P96">
        <f>C96/N96</f>
        <v>90.46052631578948</v>
      </c>
      <c r="Q96">
        <f>VLOOKUP(E96, Premades!B:R, 4, FALSE) * P96</f>
        <v>5427.6315789473683</v>
      </c>
      <c r="R96">
        <f>VLOOKUP(E96, Premades!B:R, 5, FALSE) * P96</f>
        <v>45.23026315789474</v>
      </c>
      <c r="S96">
        <f>VLOOKUP(E96, Premades!B:R, 6, FALSE) * P96</f>
        <v>0</v>
      </c>
      <c r="T96">
        <f>VLOOKUP(E96, Premades!B:R, 7, FALSE) * P96</f>
        <v>0</v>
      </c>
      <c r="U96">
        <f>VLOOKUP(E96, Premades!B:R, 8, FALSE) * P96</f>
        <v>0</v>
      </c>
      <c r="V96">
        <f>VLOOKUP(E96, Premades!B:R, 9, FALSE) * P96</f>
        <v>14473.684210526317</v>
      </c>
      <c r="W96">
        <f>VLOOKUP(E96, Premades!B:R, 10, FALSE) * P96</f>
        <v>1085.5263157894738</v>
      </c>
      <c r="X96">
        <f>VLOOKUP(E96, Premades!B:R, 11, FALSE) * P96</f>
        <v>0</v>
      </c>
      <c r="Y96">
        <f>VLOOKUP(E96, Premades!B:R, 12, FALSE) * P96</f>
        <v>995.06578947368428</v>
      </c>
      <c r="Z96">
        <f>VLOOKUP(E96, Premades!B:R, 13, FALSE) * P96</f>
        <v>45.23026315789474</v>
      </c>
      <c r="AA96">
        <f>VLOOKUP(E96, Premades!B:R, 14, FALSE) * P96</f>
        <v>0</v>
      </c>
      <c r="AB96">
        <f>VLOOKUP(E96, Premades!B:R, 15, FALSE) * P96</f>
        <v>0</v>
      </c>
      <c r="AC96">
        <f>VLOOKUP(E96, Premades!B:R, 16, FALSE) * P96</f>
        <v>0</v>
      </c>
      <c r="AD96">
        <f>VLOOKUP(E96, Premades!B:R, 17, FALSE) * P96</f>
        <v>25.328947368421058</v>
      </c>
    </row>
    <row r="97" spans="1:30" x14ac:dyDescent="0.25">
      <c r="A97" s="1">
        <v>95</v>
      </c>
      <c r="B97" t="s">
        <v>30</v>
      </c>
      <c r="C97">
        <v>100</v>
      </c>
      <c r="D97" t="s">
        <v>80</v>
      </c>
      <c r="E97" t="s">
        <v>42</v>
      </c>
      <c r="M97" t="e">
        <f>SUM(M89:M96)</f>
        <v>#N/A</v>
      </c>
      <c r="P97" t="e">
        <f>M97/C97</f>
        <v>#N/A</v>
      </c>
      <c r="Q97" t="e">
        <f>SUM(Q89:Q96) / P97</f>
        <v>#N/A</v>
      </c>
      <c r="R97" t="e">
        <f>SUM(R89:R96) / P97</f>
        <v>#N/A</v>
      </c>
      <c r="S97" t="e">
        <f>SUM(S89:S96) / P97</f>
        <v>#N/A</v>
      </c>
      <c r="T97" t="e">
        <f>SUM(T89:T96) / P97</f>
        <v>#N/A</v>
      </c>
      <c r="U97" t="e">
        <f>SUM(U89:U96) / P97</f>
        <v>#N/A</v>
      </c>
      <c r="V97" t="e">
        <f>SUM(V89:V96) / P97</f>
        <v>#N/A</v>
      </c>
      <c r="W97" t="e">
        <f>SUM(W89:W96) / P97</f>
        <v>#N/A</v>
      </c>
      <c r="X97" t="e">
        <f>SUM(X89:X96) / P97</f>
        <v>#N/A</v>
      </c>
      <c r="Y97" t="e">
        <f>SUM(Y89:Y96) / P97</f>
        <v>#N/A</v>
      </c>
      <c r="Z97" t="e">
        <f>SUM(Z89:Z96) / P97</f>
        <v>#N/A</v>
      </c>
      <c r="AA97" t="e">
        <f>SUM(AA89:AA96) / P97</f>
        <v>#N/A</v>
      </c>
      <c r="AB97" t="e">
        <f>SUM(AB89:AB96) / P97</f>
        <v>#N/A</v>
      </c>
      <c r="AC97" t="e">
        <f>SUM(AC89:AC96) / P97</f>
        <v>#N/A</v>
      </c>
      <c r="AD97" t="e">
        <f>SUM(AD89:AD96) / P97</f>
        <v>#N/A</v>
      </c>
    </row>
    <row r="98" spans="1:30" x14ac:dyDescent="0.25">
      <c r="A98" s="1">
        <v>96</v>
      </c>
    </row>
    <row r="99" spans="1:30" x14ac:dyDescent="0.25">
      <c r="A99" s="1">
        <v>97</v>
      </c>
      <c r="B99" t="s">
        <v>29</v>
      </c>
      <c r="C99" t="s">
        <v>43</v>
      </c>
    </row>
    <row r="100" spans="1:30" x14ac:dyDescent="0.25">
      <c r="A100" s="1">
        <v>98</v>
      </c>
      <c r="C100">
        <v>240</v>
      </c>
      <c r="D100" t="s">
        <v>84</v>
      </c>
      <c r="E100" t="s">
        <v>122</v>
      </c>
      <c r="F100">
        <v>212</v>
      </c>
      <c r="G100" t="s">
        <v>184</v>
      </c>
      <c r="H100">
        <f>VALUE(LEFT(J100, MAX(ISNUMBER(VALUE(MID(J100,{1,2,3,4,5,6,7,8,9},1)))*{1,2,3,4,5,6,7,8,9})+1-1))</f>
        <v>0.5</v>
      </c>
      <c r="I100" t="str">
        <f>TRIM(RIGHT(J100, LEN(J100) - MAX(ISNUMBER(VALUE(MID(J100,{1,2,3,4,5,6,7,8,9},1)))*{1,2,3,4,5,6,7,8,9})))</f>
        <v>g</v>
      </c>
      <c r="J100" t="s">
        <v>518</v>
      </c>
      <c r="K100">
        <f>VLOOKUP(F100&amp;":"&amp;J100,'CNF Data'!$B$1:$AI$260,5,FALSE)</f>
        <v>1484</v>
      </c>
      <c r="L100">
        <f>VLOOKUP(F100&amp;":"&amp;J100,'CNF Data'!$B$1:$AI$260,6,FALSE)</f>
        <v>5.0000000000000001E-3</v>
      </c>
      <c r="M100">
        <f t="shared" ref="M100:M107" si="9">C100*L100/H100* 100</f>
        <v>240</v>
      </c>
      <c r="P100">
        <f t="shared" ref="P100:P105" si="10">C100/H100</f>
        <v>480</v>
      </c>
      <c r="Q100">
        <f>VLOOKUP(F100&amp;":"&amp;J100,'CNF Data'!$B$1:$AI$2260,21,FALSE) * P100</f>
        <v>52.8</v>
      </c>
      <c r="R100">
        <f>VLOOKUP(F100&amp;":"&amp;J100,'CNF Data'!$B$1:$AI$2260,22,FALSE) * P100</f>
        <v>1.536</v>
      </c>
      <c r="S100">
        <f>VLOOKUP(F100&amp;":"&amp;J100,'CNF Data'!$B$1:$AI$2260,23,FALSE) * P100</f>
        <v>9.8400000000000001E-2</v>
      </c>
      <c r="T100">
        <f>VLOOKUP(F100&amp;":"&amp;J100,'CNF Data'!$B$1:$AI$2260,24,FALSE) * P100</f>
        <v>0</v>
      </c>
      <c r="U100">
        <f>VLOOKUP(F100&amp;":"&amp;J100,'CNF Data'!$B$1:$AI$2260,25,FALSE) * P100</f>
        <v>0</v>
      </c>
      <c r="V100">
        <f>VLOOKUP(F100&amp;":"&amp;J100,'CNF Data'!$B$1:$AI$2260,26,FALSE) * P100</f>
        <v>9.6</v>
      </c>
      <c r="W100">
        <f>VLOOKUP(F100&amp;":"&amp;J100,'CNF Data'!$B$1:$AI$2260,27,FALSE) * P100</f>
        <v>6.3599999999999994</v>
      </c>
      <c r="X100">
        <f>VLOOKUP(F100&amp;":"&amp;J100,'CNF Data'!$B$1:$AI$2260,28,FALSE) * P100</f>
        <v>3.84</v>
      </c>
      <c r="Y100">
        <f>VLOOKUP(F100&amp;":"&amp;J100,'CNF Data'!$B$1:$AI$2260,29,FALSE) * P100</f>
        <v>0.72</v>
      </c>
      <c r="Z100">
        <f>VLOOKUP(F100&amp;":"&amp;J100,'CNF Data'!$B$1:$AI$2260,30,FALSE) * P100</f>
        <v>7.5600000000000005</v>
      </c>
      <c r="AA100">
        <f>VLOOKUP(F100&amp;":"&amp;J100,'CNF Data'!$B$1:$AI$2260,31,FALSE) * P100</f>
        <v>0</v>
      </c>
      <c r="AB100">
        <f>VLOOKUP(F100&amp;":"&amp;J100,'CNF Data'!$B$1:$AI$2260,32,FALSE) * P100</f>
        <v>43.199999999999996</v>
      </c>
      <c r="AC100">
        <f>VLOOKUP(F100&amp;":"&amp;J100,'CNF Data'!$B$1:$AI$2260,33,FALSE) * P100</f>
        <v>424.8</v>
      </c>
      <c r="AD100">
        <f>VLOOKUP(F100&amp;":"&amp;J100,'CNF Data'!$B$1:$AI$2260,34,FALSE) * P100</f>
        <v>7.6079999999999997</v>
      </c>
    </row>
    <row r="101" spans="1:30" x14ac:dyDescent="0.25">
      <c r="A101" s="1">
        <v>99</v>
      </c>
      <c r="C101">
        <v>500</v>
      </c>
      <c r="D101" t="s">
        <v>81</v>
      </c>
      <c r="E101" t="s">
        <v>111</v>
      </c>
      <c r="F101">
        <v>14</v>
      </c>
      <c r="G101" t="s">
        <v>184</v>
      </c>
      <c r="H101">
        <f>VALUE(LEFT(J101, MAX(ISNUMBER(VALUE(MID(J101,{1,2,3,4,5,6,7,8,9},1)))*{1,2,3,4,5,6,7,8,9})+1-1))</f>
        <v>100</v>
      </c>
      <c r="I101" t="str">
        <f>TRIM(RIGHT(J101, LEN(J101) - MAX(ISNUMBER(VALUE(MID(J101,{1,2,3,4,5,6,7,8,9},1)))*{1,2,3,4,5,6,7,8,9})))</f>
        <v>ml</v>
      </c>
      <c r="J101" t="s">
        <v>505</v>
      </c>
      <c r="K101">
        <f>VLOOKUP(F101&amp;":"&amp;J101,'CNF Data'!$B$1:$AI$260,5,FALSE)</f>
        <v>341</v>
      </c>
      <c r="L101">
        <f>VLOOKUP(F101&amp;":"&amp;J101,'CNF Data'!$B$1:$AI$260,6,FALSE)</f>
        <v>1.01437</v>
      </c>
      <c r="M101">
        <f t="shared" si="9"/>
        <v>507.18500000000006</v>
      </c>
      <c r="P101">
        <f t="shared" si="10"/>
        <v>5</v>
      </c>
      <c r="Q101">
        <f>VLOOKUP(F101&amp;":"&amp;J101,'CNF Data'!$B$1:$AI$2260,21,FALSE) * P101</f>
        <v>91.293299999999988</v>
      </c>
      <c r="R101">
        <f>VLOOKUP(F101&amp;":"&amp;J101,'CNF Data'!$B$1:$AI$2260,22,FALSE) * P101</f>
        <v>0</v>
      </c>
      <c r="S101">
        <f>VLOOKUP(F101&amp;":"&amp;J101,'CNF Data'!$B$1:$AI$2260,23,FALSE) * P101</f>
        <v>0</v>
      </c>
      <c r="T101">
        <f>VLOOKUP(F101&amp;":"&amp;J101,'CNF Data'!$B$1:$AI$2260,24,FALSE) * P101</f>
        <v>0</v>
      </c>
      <c r="U101">
        <f>VLOOKUP(F101&amp;":"&amp;J101,'CNF Data'!$B$1:$AI$2260,25,FALSE) * P101</f>
        <v>0</v>
      </c>
      <c r="V101">
        <f>VLOOKUP(F101&amp;":"&amp;J101,'CNF Data'!$B$1:$AI$2260,26,FALSE) * P101</f>
        <v>10.143699999999999</v>
      </c>
      <c r="W101">
        <f>VLOOKUP(F101&amp;":"&amp;J101,'CNF Data'!$B$1:$AI$2260,27,FALSE) * P101</f>
        <v>0.202874</v>
      </c>
      <c r="X101">
        <f>VLOOKUP(F101&amp;":"&amp;J101,'CNF Data'!$B$1:$AI$2260,28,FALSE) * P101</f>
        <v>0</v>
      </c>
      <c r="Y101">
        <f>VLOOKUP(F101&amp;":"&amp;J101,'CNF Data'!$B$1:$AI$2260,29,FALSE) * P101</f>
        <v>0.202874</v>
      </c>
      <c r="Z101">
        <f>VLOOKUP(F101&amp;":"&amp;J101,'CNF Data'!$B$1:$AI$2260,30,FALSE) * P101</f>
        <v>0</v>
      </c>
      <c r="AA101">
        <f>VLOOKUP(F101&amp;":"&amp;J101,'CNF Data'!$B$1:$AI$2260,31,FALSE) * P101</f>
        <v>0</v>
      </c>
      <c r="AB101">
        <f>VLOOKUP(F101&amp;":"&amp;J101,'CNF Data'!$B$1:$AI$2260,32,FALSE) * P101</f>
        <v>0</v>
      </c>
      <c r="AC101">
        <f>VLOOKUP(F101&amp;":"&amp;J101,'CNF Data'!$B$1:$AI$2260,33,FALSE) * P101</f>
        <v>30.431100000000001</v>
      </c>
      <c r="AD101">
        <f>VLOOKUP(F101&amp;":"&amp;J101,'CNF Data'!$B$1:$AI$2260,34,FALSE) * P101</f>
        <v>0.1521555</v>
      </c>
    </row>
    <row r="102" spans="1:30" x14ac:dyDescent="0.25">
      <c r="A102" s="1">
        <v>100</v>
      </c>
      <c r="C102">
        <v>125</v>
      </c>
      <c r="D102" t="s">
        <v>81</v>
      </c>
      <c r="E102" t="s">
        <v>110</v>
      </c>
      <c r="F102">
        <v>2394</v>
      </c>
      <c r="G102" t="s">
        <v>184</v>
      </c>
      <c r="H102">
        <f>VALUE(LEFT(J102, MAX(ISNUMBER(VALUE(MID(J102,{1,2,3,4,5,6,7,8,9},1)))*{1,2,3,4,5,6,7,8,9})+1-1))</f>
        <v>125</v>
      </c>
      <c r="I102" t="str">
        <f>TRIM(RIGHT(J102, LEN(J102) - MAX(ISNUMBER(VALUE(MID(J102,{1,2,3,4,5,6,7,8,9},1)))*{1,2,3,4,5,6,7,8,9})))</f>
        <v>ml</v>
      </c>
      <c r="J102" t="s">
        <v>506</v>
      </c>
      <c r="K102">
        <f>VLOOKUP(F102&amp;":"&amp;J102,'CNF Data'!$B$1:$AI$260,5,FALSE)</f>
        <v>383</v>
      </c>
      <c r="L102">
        <f>VLOOKUP(F102&amp;":"&amp;J102,'CNF Data'!$B$1:$AI$260,6,FALSE)</f>
        <v>0.71850999999999998</v>
      </c>
      <c r="M102">
        <f t="shared" si="9"/>
        <v>71.850999999999999</v>
      </c>
      <c r="P102">
        <f t="shared" si="10"/>
        <v>1</v>
      </c>
      <c r="Q102">
        <f>VLOOKUP(F102&amp;":"&amp;J102,'CNF Data'!$B$1:$AI$2260,21,FALSE) * P102</f>
        <v>107.05799</v>
      </c>
      <c r="R102">
        <f>VLOOKUP(F102&amp;":"&amp;J102,'CNF Data'!$B$1:$AI$2260,22,FALSE) * P102</f>
        <v>0.35925499999999999</v>
      </c>
      <c r="S102">
        <f>VLOOKUP(F102&amp;":"&amp;J102,'CNF Data'!$B$1:$AI$2260,23,FALSE) * P102</f>
        <v>6.3947389999999993E-2</v>
      </c>
      <c r="T102">
        <f>VLOOKUP(F102&amp;":"&amp;J102,'CNF Data'!$B$1:$AI$2260,24,FALSE) * P102</f>
        <v>0</v>
      </c>
      <c r="U102">
        <f>VLOOKUP(F102&amp;":"&amp;J102,'CNF Data'!$B$1:$AI$2260,25,FALSE) * P102</f>
        <v>0</v>
      </c>
      <c r="V102">
        <f>VLOOKUP(F102&amp;":"&amp;J102,'CNF Data'!$B$1:$AI$2260,26,FALSE) * P102</f>
        <v>12.21467</v>
      </c>
      <c r="W102">
        <f>VLOOKUP(F102&amp;":"&amp;J102,'CNF Data'!$B$1:$AI$2260,27,FALSE) * P102</f>
        <v>23.7539406</v>
      </c>
      <c r="X102">
        <f>VLOOKUP(F102&amp;":"&amp;J102,'CNF Data'!$B$1:$AI$2260,28,FALSE) * P102</f>
        <v>1.5088710000000001</v>
      </c>
      <c r="Y102">
        <f>VLOOKUP(F102&amp;":"&amp;J102,'CNF Data'!$B$1:$AI$2260,29,FALSE) * P102</f>
        <v>0.71850999999999998</v>
      </c>
      <c r="Z102">
        <f>VLOOKUP(F102&amp;":"&amp;J102,'CNF Data'!$B$1:$AI$2260,30,FALSE) * P102</f>
        <v>4.5697236000000014</v>
      </c>
      <c r="AA102">
        <f>VLOOKUP(F102&amp;":"&amp;J102,'CNF Data'!$B$1:$AI$2260,31,FALSE) * P102</f>
        <v>0</v>
      </c>
      <c r="AB102">
        <f>VLOOKUP(F102&amp;":"&amp;J102,'CNF Data'!$B$1:$AI$2260,32,FALSE) * P102</f>
        <v>22.417511999999999</v>
      </c>
      <c r="AC102">
        <f>VLOOKUP(F102&amp;":"&amp;J102,'CNF Data'!$B$1:$AI$2260,33,FALSE) * P102</f>
        <v>130.05031</v>
      </c>
      <c r="AD102">
        <f>VLOOKUP(F102&amp;":"&amp;J102,'CNF Data'!$B$1:$AI$2260,34,FALSE) * P102</f>
        <v>1.2214670000000001</v>
      </c>
    </row>
    <row r="103" spans="1:30" x14ac:dyDescent="0.25">
      <c r="A103" s="1">
        <v>101</v>
      </c>
      <c r="C103">
        <v>60</v>
      </c>
      <c r="D103" t="s">
        <v>81</v>
      </c>
      <c r="E103" t="s">
        <v>99</v>
      </c>
      <c r="F103">
        <v>214</v>
      </c>
      <c r="G103" t="s">
        <v>184</v>
      </c>
      <c r="H103">
        <f>VALUE(LEFT(J103, MAX(ISNUMBER(VALUE(MID(J103,{1,2,3,4,5,6,7,8,9},1)))*{1,2,3,4,5,6,7,8,9})+1-1))</f>
        <v>15</v>
      </c>
      <c r="I103" t="str">
        <f>TRIM(RIGHT(J103, LEN(J103) - MAX(ISNUMBER(VALUE(MID(J103,{1,2,3,4,5,6,7,8,9},1)))*{1,2,3,4,5,6,7,8,9})))</f>
        <v>ml</v>
      </c>
      <c r="J103" t="s">
        <v>507</v>
      </c>
      <c r="K103">
        <f>VLOOKUP(F103&amp;":"&amp;J103,'CNF Data'!$B$1:$AI$260,5,FALSE)</f>
        <v>385</v>
      </c>
      <c r="L103">
        <f>VLOOKUP(F103&amp;":"&amp;J103,'CNF Data'!$B$1:$AI$260,6,FALSE)</f>
        <v>0.18243000000000001</v>
      </c>
      <c r="M103">
        <f t="shared" si="9"/>
        <v>72.972000000000008</v>
      </c>
      <c r="P103">
        <f t="shared" si="10"/>
        <v>4</v>
      </c>
      <c r="Q103">
        <f>VLOOKUP(F103&amp;":"&amp;J103,'CNF Data'!$B$1:$AI$2260,21,FALSE) * P103</f>
        <v>0</v>
      </c>
      <c r="R103">
        <f>VLOOKUP(F103&amp;":"&amp;J103,'CNF Data'!$B$1:$AI$2260,22,FALSE) * P103</f>
        <v>0</v>
      </c>
      <c r="S103">
        <f>VLOOKUP(F103&amp;":"&amp;J103,'CNF Data'!$B$1:$AI$2260,23,FALSE) * P103</f>
        <v>0</v>
      </c>
      <c r="T103">
        <f>VLOOKUP(F103&amp;":"&amp;J103,'CNF Data'!$B$1:$AI$2260,24,FALSE) * P103</f>
        <v>0</v>
      </c>
      <c r="U103">
        <f>VLOOKUP(F103&amp;":"&amp;J103,'CNF Data'!$B$1:$AI$2260,25,FALSE) * P103</f>
        <v>0</v>
      </c>
      <c r="V103">
        <f>VLOOKUP(F103&amp;":"&amp;J103,'CNF Data'!$B$1:$AI$2260,26,FALSE) * P103</f>
        <v>28282.48776</v>
      </c>
      <c r="W103">
        <f>VLOOKUP(F103&amp;":"&amp;J103,'CNF Data'!$B$1:$AI$2260,27,FALSE) * P103</f>
        <v>0</v>
      </c>
      <c r="X103">
        <f>VLOOKUP(F103&amp;":"&amp;J103,'CNF Data'!$B$1:$AI$2260,28,FALSE) * P103</f>
        <v>0</v>
      </c>
      <c r="Y103">
        <f>VLOOKUP(F103&amp;":"&amp;J103,'CNF Data'!$B$1:$AI$2260,29,FALSE) * P103</f>
        <v>0</v>
      </c>
      <c r="Z103">
        <f>VLOOKUP(F103&amp;":"&amp;J103,'CNF Data'!$B$1:$AI$2260,30,FALSE) * P103</f>
        <v>0</v>
      </c>
      <c r="AA103">
        <f>VLOOKUP(F103&amp;":"&amp;J103,'CNF Data'!$B$1:$AI$2260,31,FALSE) * P103</f>
        <v>0</v>
      </c>
      <c r="AB103">
        <f>VLOOKUP(F103&amp;":"&amp;J103,'CNF Data'!$B$1:$AI$2260,32,FALSE) * P103</f>
        <v>0</v>
      </c>
      <c r="AC103">
        <f>VLOOKUP(F103&amp;":"&amp;J103,'CNF Data'!$B$1:$AI$2260,33,FALSE) * P103</f>
        <v>17.513280000000002</v>
      </c>
      <c r="AD103">
        <f>VLOOKUP(F103&amp;":"&amp;J103,'CNF Data'!$B$1:$AI$2260,34,FALSE) * P103</f>
        <v>0.24080760000000001</v>
      </c>
    </row>
    <row r="104" spans="1:30" x14ac:dyDescent="0.25">
      <c r="A104" s="1">
        <v>102</v>
      </c>
      <c r="C104">
        <v>60</v>
      </c>
      <c r="D104" t="s">
        <v>81</v>
      </c>
      <c r="E104" t="s">
        <v>100</v>
      </c>
      <c r="F104">
        <v>198</v>
      </c>
      <c r="G104" t="s">
        <v>184</v>
      </c>
      <c r="H104">
        <f>VALUE(LEFT(J104, MAX(ISNUMBER(VALUE(MID(J104,{1,2,3,4,5,6,7,8,9},1)))*{1,2,3,4,5,6,7,8,9})+1-1))</f>
        <v>15</v>
      </c>
      <c r="I104" t="str">
        <f>TRIM(RIGHT(J104, LEN(J104) - MAX(ISNUMBER(VALUE(MID(J104,{1,2,3,4,5,6,7,8,9},1)))*{1,2,3,4,5,6,7,8,9})))</f>
        <v>ml ground</v>
      </c>
      <c r="J104" t="s">
        <v>521</v>
      </c>
      <c r="K104">
        <f>VLOOKUP(F104&amp;":"&amp;J104,'CNF Data'!$B$1:$AI$260,5,FALSE)</f>
        <v>1641</v>
      </c>
      <c r="L104">
        <f>VLOOKUP(F104&amp;":"&amp;J104,'CNF Data'!$B$1:$AI$260,6,FALSE)</f>
        <v>6.9989999999999997E-2</v>
      </c>
      <c r="M104">
        <f t="shared" si="9"/>
        <v>27.995999999999999</v>
      </c>
      <c r="P104">
        <f t="shared" si="10"/>
        <v>4</v>
      </c>
      <c r="Q104">
        <f>VLOOKUP(F104&amp;":"&amp;J104,'CNF Data'!$B$1:$AI$2260,21,FALSE) * P104</f>
        <v>70.269959999999998</v>
      </c>
      <c r="R104">
        <f>VLOOKUP(F104&amp;":"&amp;J104,'CNF Data'!$B$1:$AI$2260,22,FALSE) * P104</f>
        <v>0.91266959999999997</v>
      </c>
      <c r="S104">
        <f>VLOOKUP(F104&amp;":"&amp;J104,'CNF Data'!$B$1:$AI$2260,23,FALSE) * P104</f>
        <v>0.38970431999999994</v>
      </c>
      <c r="T104">
        <f>VLOOKUP(F104&amp;":"&amp;J104,'CNF Data'!$B$1:$AI$2260,24,FALSE) * P104</f>
        <v>0</v>
      </c>
      <c r="U104">
        <f>VLOOKUP(F104&amp;":"&amp;J104,'CNF Data'!$B$1:$AI$2260,25,FALSE) * P104</f>
        <v>0</v>
      </c>
      <c r="V104">
        <f>VLOOKUP(F104&amp;":"&amp;J104,'CNF Data'!$B$1:$AI$2260,26,FALSE) * P104</f>
        <v>5.5991999999999997</v>
      </c>
      <c r="W104">
        <f>VLOOKUP(F104&amp;":"&amp;J104,'CNF Data'!$B$1:$AI$2260,27,FALSE) * P104</f>
        <v>17.903441999999998</v>
      </c>
      <c r="X104">
        <f>VLOOKUP(F104&amp;":"&amp;J104,'CNF Data'!$B$1:$AI$2260,28,FALSE) * P104</f>
        <v>7.0829880000000003</v>
      </c>
      <c r="Y104">
        <f>VLOOKUP(F104&amp;":"&amp;J104,'CNF Data'!$B$1:$AI$2260,29,FALSE) * P104</f>
        <v>0.17917440000000001</v>
      </c>
      <c r="Z104">
        <f>VLOOKUP(F104&amp;":"&amp;J104,'CNF Data'!$B$1:$AI$2260,30,FALSE) * P104</f>
        <v>2.9087844</v>
      </c>
      <c r="AA104">
        <f>VLOOKUP(F104&amp;":"&amp;J104,'CNF Data'!$B$1:$AI$2260,31,FALSE) * P104</f>
        <v>0</v>
      </c>
      <c r="AB104">
        <f>VLOOKUP(F104&amp;":"&amp;J104,'CNF Data'!$B$1:$AI$2260,32,FALSE) * P104</f>
        <v>0</v>
      </c>
      <c r="AC104">
        <f>VLOOKUP(F104&amp;":"&amp;J104,'CNF Data'!$B$1:$AI$2260,33,FALSE) * P104</f>
        <v>124.02227999999999</v>
      </c>
      <c r="AD104">
        <f>VLOOKUP(F104&amp;":"&amp;J104,'CNF Data'!$B$1:$AI$2260,34,FALSE) * P104</f>
        <v>2.7184116</v>
      </c>
    </row>
    <row r="105" spans="1:30" x14ac:dyDescent="0.25">
      <c r="A105" s="1">
        <v>103</v>
      </c>
      <c r="C105">
        <v>583.66</v>
      </c>
      <c r="D105" t="s">
        <v>85</v>
      </c>
      <c r="E105" t="s">
        <v>109</v>
      </c>
      <c r="F105">
        <v>1589</v>
      </c>
      <c r="G105" t="s">
        <v>184</v>
      </c>
      <c r="H105">
        <f>VALUE(LEFT(J105, MAX(ISNUMBER(VALUE(MID(J105,{1,2,3,4,5,6,7,8,9},1)))*{1,2,3,4,5,6,7,8,9})+1-1))</f>
        <v>100</v>
      </c>
      <c r="I105" t="str">
        <f>TRIM(RIGHT(J105, LEN(J105) - MAX(ISNUMBER(VALUE(MID(J105,{1,2,3,4,5,6,7,8,9},1)))*{1,2,3,4,5,6,7,8,9})))</f>
        <v>ml</v>
      </c>
      <c r="J105" t="s">
        <v>505</v>
      </c>
      <c r="K105">
        <f>VLOOKUP(F105&amp;":"&amp;J105,'CNF Data'!$B$1:$AI$260,5,FALSE)</f>
        <v>341</v>
      </c>
      <c r="L105">
        <f>VLOOKUP(F105&amp;":"&amp;J105,'CNF Data'!$B$1:$AI$260,6,FALSE)</f>
        <v>1.03128</v>
      </c>
      <c r="M105">
        <f t="shared" si="9"/>
        <v>601.91688479999993</v>
      </c>
      <c r="P105">
        <f t="shared" si="10"/>
        <v>5.8365999999999998</v>
      </c>
      <c r="Q105">
        <f>VLOOKUP(F105&amp;":"&amp;J105,'CNF Data'!$B$1:$AI$2260,21,FALSE) * P105</f>
        <v>132.42171465600001</v>
      </c>
      <c r="R105">
        <f>VLOOKUP(F105&amp;":"&amp;J105,'CNF Data'!$B$1:$AI$2260,22,FALSE) * P105</f>
        <v>1.4446005235199999</v>
      </c>
      <c r="S105">
        <f>VLOOKUP(F105&amp;":"&amp;J105,'CNF Data'!$B$1:$AI$2260,23,FALSE) * P105</f>
        <v>0.24076675391999999</v>
      </c>
      <c r="T105">
        <f>VLOOKUP(F105&amp;":"&amp;J105,'CNF Data'!$B$1:$AI$2260,24,FALSE) * P105</f>
        <v>0</v>
      </c>
      <c r="U105">
        <f>VLOOKUP(F105&amp;":"&amp;J105,'CNF Data'!$B$1:$AI$2260,25,FALSE) * P105</f>
        <v>0</v>
      </c>
      <c r="V105">
        <f>VLOOKUP(F105&amp;":"&amp;J105,'CNF Data'!$B$1:$AI$2260,26,FALSE) * P105</f>
        <v>6.0191688479999996</v>
      </c>
      <c r="W105">
        <f>VLOOKUP(F105&amp;":"&amp;J105,'CNF Data'!$B$1:$AI$2260,27,FALSE) * P105</f>
        <v>41.5322650512</v>
      </c>
      <c r="X105">
        <f>VLOOKUP(F105&amp;":"&amp;J105,'CNF Data'!$B$1:$AI$2260,28,FALSE) * P105</f>
        <v>1.8057506543999999</v>
      </c>
      <c r="Y105">
        <f>VLOOKUP(F105&amp;":"&amp;J105,'CNF Data'!$B$1:$AI$2260,29,FALSE) * P105</f>
        <v>15.16830549696</v>
      </c>
      <c r="Z105">
        <f>VLOOKUP(F105&amp;":"&amp;J105,'CNF Data'!$B$1:$AI$2260,30,FALSE) * P105</f>
        <v>2.1067090968</v>
      </c>
      <c r="AA105">
        <f>VLOOKUP(F105&amp;":"&amp;J105,'CNF Data'!$B$1:$AI$2260,31,FALSE) * P105</f>
        <v>0</v>
      </c>
      <c r="AB105">
        <f>VLOOKUP(F105&amp;":"&amp;J105,'CNF Data'!$B$1:$AI$2260,32,FALSE) * P105</f>
        <v>232.94183441760001</v>
      </c>
      <c r="AC105">
        <f>VLOOKUP(F105&amp;":"&amp;J105,'CNF Data'!$B$1:$AI$2260,33,FALSE) * P105</f>
        <v>36.115013087999998</v>
      </c>
      <c r="AD105">
        <f>VLOOKUP(F105&amp;":"&amp;J105,'CNF Data'!$B$1:$AI$2260,34,FALSE) * P105</f>
        <v>0.48153350783999999</v>
      </c>
    </row>
    <row r="106" spans="1:30" x14ac:dyDescent="0.25">
      <c r="A106" s="1">
        <v>104</v>
      </c>
      <c r="C106">
        <v>6000</v>
      </c>
      <c r="D106" t="s">
        <v>81</v>
      </c>
      <c r="E106" t="s">
        <v>98</v>
      </c>
      <c r="F106">
        <v>422</v>
      </c>
      <c r="G106" t="s">
        <v>185</v>
      </c>
      <c r="H106">
        <f>VALUE(LEFT(J106, MAX(ISNUMBER(VALUE(MID(J106,{1,2,3,4,5,6,7,8,9},1)))*{1,2,3,4,5,6,7,8,9})+1-1))</f>
        <v>250</v>
      </c>
      <c r="I106" t="str">
        <f>TRIM(RIGHT(J106, LEN(J106) - MAX(ISNUMBER(VALUE(MID(J106,{1,2,3,4,5,6,7,8,9},1)))*{1,2,3,4,5,6,7,8,9})))</f>
        <v>ml</v>
      </c>
      <c r="J106" t="s">
        <v>510</v>
      </c>
      <c r="K106">
        <f>VLOOKUP(F106&amp;":"&amp;J106,'CNF Data'!$B$1:$AI$260,5,FALSE)</f>
        <v>415</v>
      </c>
      <c r="L106">
        <f>VLOOKUP(F106&amp;":"&amp;J106,'CNF Data'!$B$1:$AI$260,6,FALSE)</f>
        <v>2.28233</v>
      </c>
      <c r="M106">
        <f t="shared" si="9"/>
        <v>5477.5919999999996</v>
      </c>
      <c r="N106">
        <f>VLOOKUP(E106, Premades!B:R, 2, FALSE)</f>
        <v>100</v>
      </c>
      <c r="O106" t="str">
        <f>VLOOKUP(E106, Premades!B:R, 3, FALSE)</f>
        <v xml:space="preserve">ml </v>
      </c>
      <c r="P106">
        <f>C106/N106</f>
        <v>60</v>
      </c>
      <c r="Q106">
        <f>VLOOKUP(E106, Premades!B:R, 4, FALSE) * P106</f>
        <v>49140</v>
      </c>
      <c r="R106">
        <f>VLOOKUP(E106, Premades!B:R, 5, FALSE) * P106</f>
        <v>5460</v>
      </c>
      <c r="S106">
        <f>VLOOKUP(E106, Premades!B:R, 6, FALSE) * P106</f>
        <v>900</v>
      </c>
      <c r="T106">
        <f>VLOOKUP(E106, Premades!B:R, 7, FALSE) * P106</f>
        <v>0</v>
      </c>
      <c r="U106">
        <f>VLOOKUP(E106, Premades!B:R, 8, FALSE) * P106</f>
        <v>0</v>
      </c>
      <c r="V106">
        <f>VLOOKUP(E106, Premades!B:R, 9, FALSE) * P106</f>
        <v>0</v>
      </c>
      <c r="W106">
        <f>VLOOKUP(E106, Premades!B:R, 10, FALSE) * P106</f>
        <v>0</v>
      </c>
      <c r="X106">
        <f>VLOOKUP(E106, Premades!B:R, 11, FALSE) * P106</f>
        <v>0</v>
      </c>
      <c r="Y106">
        <f>VLOOKUP(E106, Premades!B:R, 12, FALSE) * P106</f>
        <v>0</v>
      </c>
      <c r="Z106">
        <f>VLOOKUP(E106, Premades!B:R, 13, FALSE) * P106</f>
        <v>0</v>
      </c>
      <c r="AA106">
        <f>VLOOKUP(E106, Premades!B:R, 14, FALSE) * P106</f>
        <v>0</v>
      </c>
      <c r="AB106">
        <f>VLOOKUP(E106, Premades!B:R, 15, FALSE) * P106</f>
        <v>0</v>
      </c>
      <c r="AC106">
        <f>VLOOKUP(E106, Premades!B:R, 16, FALSE) * P106</f>
        <v>60</v>
      </c>
      <c r="AD106">
        <f>VLOOKUP(E106, Premades!B:R, 17, FALSE) * P106</f>
        <v>0</v>
      </c>
    </row>
    <row r="107" spans="1:30" x14ac:dyDescent="0.25">
      <c r="A107" s="1">
        <v>105</v>
      </c>
      <c r="C107">
        <v>2750</v>
      </c>
      <c r="D107" t="s">
        <v>86</v>
      </c>
      <c r="E107" t="s">
        <v>121</v>
      </c>
      <c r="F107">
        <v>7045</v>
      </c>
      <c r="G107" t="s">
        <v>185</v>
      </c>
      <c r="H107" t="e">
        <f>VALUE(LEFT(J107, MAX(ISNUMBER(VALUE(MID(J107,{1,2,3,4,5,6,7,8,9},1)))*{1,2,3,4,5,6,7,8,9})+1-1))</f>
        <v>#VALUE!</v>
      </c>
      <c r="I107" t="str">
        <f>TRIM(RIGHT(J107, LEN(J107) - MAX(ISNUMBER(VALUE(MID(J107,{1,2,3,4,5,6,7,8,9},1)))*{1,2,3,4,5,6,7,8,9})))</f>
        <v/>
      </c>
      <c r="K107" t="e">
        <f>VLOOKUP(F107&amp;":"&amp;J107,'CNF Data'!$B$1:$AI$260,5,FALSE)</f>
        <v>#N/A</v>
      </c>
      <c r="L107" t="e">
        <f>VLOOKUP(F107&amp;":"&amp;J107,'CNF Data'!$B$1:$AI$260,6,FALSE)</f>
        <v>#N/A</v>
      </c>
      <c r="M107" t="e">
        <f t="shared" si="9"/>
        <v>#N/A</v>
      </c>
      <c r="N107">
        <f>VLOOKUP(E107, Premades!B:R, 2, FALSE)</f>
        <v>30.4</v>
      </c>
      <c r="O107" t="str">
        <f>VLOOKUP(E107, Premades!B:R, 3, FALSE)</f>
        <v>g</v>
      </c>
      <c r="P107">
        <f>C107/N107</f>
        <v>90.46052631578948</v>
      </c>
      <c r="Q107">
        <f>VLOOKUP(E107, Premades!B:R, 4, FALSE) * P107</f>
        <v>5427.6315789473683</v>
      </c>
      <c r="R107">
        <f>VLOOKUP(E107, Premades!B:R, 5, FALSE) * P107</f>
        <v>45.23026315789474</v>
      </c>
      <c r="S107">
        <f>VLOOKUP(E107, Premades!B:R, 6, FALSE) * P107</f>
        <v>0</v>
      </c>
      <c r="T107">
        <f>VLOOKUP(E107, Premades!B:R, 7, FALSE) * P107</f>
        <v>0</v>
      </c>
      <c r="U107">
        <f>VLOOKUP(E107, Premades!B:R, 8, FALSE) * P107</f>
        <v>0</v>
      </c>
      <c r="V107">
        <f>VLOOKUP(E107, Premades!B:R, 9, FALSE) * P107</f>
        <v>14473.684210526317</v>
      </c>
      <c r="W107">
        <f>VLOOKUP(E107, Premades!B:R, 10, FALSE) * P107</f>
        <v>1085.5263157894738</v>
      </c>
      <c r="X107">
        <f>VLOOKUP(E107, Premades!B:R, 11, FALSE) * P107</f>
        <v>0</v>
      </c>
      <c r="Y107">
        <f>VLOOKUP(E107, Premades!B:R, 12, FALSE) * P107</f>
        <v>995.06578947368428</v>
      </c>
      <c r="Z107">
        <f>VLOOKUP(E107, Premades!B:R, 13, FALSE) * P107</f>
        <v>45.23026315789474</v>
      </c>
      <c r="AA107">
        <f>VLOOKUP(E107, Premades!B:R, 14, FALSE) * P107</f>
        <v>0</v>
      </c>
      <c r="AB107">
        <f>VLOOKUP(E107, Premades!B:R, 15, FALSE) * P107</f>
        <v>0</v>
      </c>
      <c r="AC107">
        <f>VLOOKUP(E107, Premades!B:R, 16, FALSE) * P107</f>
        <v>0</v>
      </c>
      <c r="AD107">
        <f>VLOOKUP(E107, Premades!B:R, 17, FALSE) * P107</f>
        <v>25.328947368421058</v>
      </c>
    </row>
    <row r="108" spans="1:30" x14ac:dyDescent="0.25">
      <c r="A108" s="1">
        <v>106</v>
      </c>
      <c r="B108" t="s">
        <v>30</v>
      </c>
      <c r="C108">
        <v>100</v>
      </c>
      <c r="D108" t="s">
        <v>80</v>
      </c>
      <c r="E108" t="s">
        <v>43</v>
      </c>
      <c r="M108" t="e">
        <f>SUM(M99:M107)</f>
        <v>#N/A</v>
      </c>
      <c r="P108" t="e">
        <f>M108/C108</f>
        <v>#N/A</v>
      </c>
      <c r="Q108" t="e">
        <f>SUM(Q99:Q107) / P108</f>
        <v>#N/A</v>
      </c>
      <c r="R108" t="e">
        <f>SUM(R99:R107) / P108</f>
        <v>#N/A</v>
      </c>
      <c r="S108" t="e">
        <f>SUM(S99:S107) / P108</f>
        <v>#N/A</v>
      </c>
      <c r="T108" t="e">
        <f>SUM(T99:T107) / P108</f>
        <v>#N/A</v>
      </c>
      <c r="U108" t="e">
        <f>SUM(U99:U107) / P108</f>
        <v>#N/A</v>
      </c>
      <c r="V108" t="e">
        <f>SUM(V99:V107) / P108</f>
        <v>#N/A</v>
      </c>
      <c r="W108" t="e">
        <f>SUM(W99:W107) / P108</f>
        <v>#N/A</v>
      </c>
      <c r="X108" t="e">
        <f>SUM(X99:X107) / P108</f>
        <v>#N/A</v>
      </c>
      <c r="Y108" t="e">
        <f>SUM(Y99:Y107) / P108</f>
        <v>#N/A</v>
      </c>
      <c r="Z108" t="e">
        <f>SUM(Z99:Z107) / P108</f>
        <v>#N/A</v>
      </c>
      <c r="AA108" t="e">
        <f>SUM(AA99:AA107) / P108</f>
        <v>#N/A</v>
      </c>
      <c r="AB108" t="e">
        <f>SUM(AB99:AB107) / P108</f>
        <v>#N/A</v>
      </c>
      <c r="AC108" t="e">
        <f>SUM(AC99:AC107) / P108</f>
        <v>#N/A</v>
      </c>
      <c r="AD108" t="e">
        <f>SUM(AD99:AD107) / P108</f>
        <v>#N/A</v>
      </c>
    </row>
    <row r="109" spans="1:30" x14ac:dyDescent="0.25">
      <c r="A109" s="1">
        <v>107</v>
      </c>
    </row>
    <row r="110" spans="1:30" x14ac:dyDescent="0.25">
      <c r="A110" s="1">
        <v>108</v>
      </c>
      <c r="B110" t="s">
        <v>29</v>
      </c>
      <c r="C110" t="s">
        <v>44</v>
      </c>
    </row>
    <row r="111" spans="1:30" x14ac:dyDescent="0.25">
      <c r="A111" s="1">
        <v>109</v>
      </c>
      <c r="C111">
        <v>12</v>
      </c>
      <c r="D111" t="s">
        <v>87</v>
      </c>
      <c r="G111" t="s">
        <v>183</v>
      </c>
    </row>
    <row r="112" spans="1:30" x14ac:dyDescent="0.25">
      <c r="A112" s="1">
        <v>110</v>
      </c>
      <c r="C112">
        <v>10</v>
      </c>
      <c r="D112" t="s">
        <v>88</v>
      </c>
      <c r="E112" t="s">
        <v>123</v>
      </c>
      <c r="F112">
        <v>1511</v>
      </c>
      <c r="G112" t="s">
        <v>184</v>
      </c>
      <c r="H112">
        <f>VALUE(LEFT(J112, MAX(ISNUMBER(VALUE(MID(J112,{1,2,3,4,5,6,7,8,9},1)))*{1,2,3,4,5,6,7,8,9})+1-1))</f>
        <v>1</v>
      </c>
      <c r="I112" t="str">
        <f>TRIM(RIGHT(J112, LEN(J112) - MAX(ISNUMBER(VALUE(MID(J112,{1,2,3,4,5,6,7,8,9},1)))*{1,2,3,4,5,6,7,8,9})))</f>
        <v>fruit</v>
      </c>
      <c r="J112" t="s">
        <v>534</v>
      </c>
      <c r="K112">
        <f>VLOOKUP(F112&amp;":"&amp;J112,'CNF Data'!$B$1:$AI$260,5,FALSE)</f>
        <v>110</v>
      </c>
      <c r="L112">
        <f>VLOOKUP(F112&amp;":"&amp;J112,'CNF Data'!$B$1:$AI$260,6,FALSE)</f>
        <v>2.0099999999999998</v>
      </c>
      <c r="M112">
        <f>C112*L112/H112* 100</f>
        <v>2009.9999999999998</v>
      </c>
      <c r="P112">
        <f>C112/H112</f>
        <v>10</v>
      </c>
      <c r="Q112">
        <f>VLOOKUP(F112&amp;":"&amp;J112,'CNF Data'!$B$1:$AI$2260,21,FALSE) * P112</f>
        <v>3216</v>
      </c>
      <c r="R112">
        <f>VLOOKUP(F112&amp;":"&amp;J112,'CNF Data'!$B$1:$AI$2260,22,FALSE) * P112</f>
        <v>294.666</v>
      </c>
      <c r="S112">
        <f>VLOOKUP(F112&amp;":"&amp;J112,'CNF Data'!$B$1:$AI$2260,23,FALSE) * P112</f>
        <v>42.732599999999998</v>
      </c>
      <c r="T112">
        <f>VLOOKUP(F112&amp;":"&amp;J112,'CNF Data'!$B$1:$AI$2260,24,FALSE) * P112</f>
        <v>0</v>
      </c>
      <c r="U112">
        <f>VLOOKUP(F112&amp;":"&amp;J112,'CNF Data'!$B$1:$AI$2260,25,FALSE) * P112</f>
        <v>0</v>
      </c>
      <c r="V112">
        <f>VLOOKUP(F112&amp;":"&amp;J112,'CNF Data'!$B$1:$AI$2260,26,FALSE) * P112</f>
        <v>140.69999999999999</v>
      </c>
      <c r="W112">
        <f>VLOOKUP(F112&amp;":"&amp;J112,'CNF Data'!$B$1:$AI$2260,27,FALSE) * P112</f>
        <v>171.45299999999997</v>
      </c>
      <c r="X112">
        <f>VLOOKUP(F112&amp;":"&amp;J112,'CNF Data'!$B$1:$AI$2260,28,FALSE) * P112</f>
        <v>134.67000000000002</v>
      </c>
      <c r="Y112">
        <f>VLOOKUP(F112&amp;":"&amp;J112,'CNF Data'!$B$1:$AI$2260,29,FALSE) * P112</f>
        <v>13.266</v>
      </c>
      <c r="Z112">
        <f>VLOOKUP(F112&amp;":"&amp;J112,'CNF Data'!$B$1:$AI$2260,30,FALSE) * P112</f>
        <v>40.199999999999996</v>
      </c>
      <c r="AA112">
        <f>VLOOKUP(F112&amp;":"&amp;J112,'CNF Data'!$B$1:$AI$2260,31,FALSE) * P112</f>
        <v>0</v>
      </c>
      <c r="AB112">
        <f>VLOOKUP(F112&amp;":"&amp;J112,'CNF Data'!$B$1:$AI$2260,32,FALSE) * P112</f>
        <v>201</v>
      </c>
      <c r="AC112">
        <f>VLOOKUP(F112&amp;":"&amp;J112,'CNF Data'!$B$1:$AI$2260,33,FALSE) * P112</f>
        <v>241.20000000000002</v>
      </c>
      <c r="AD112">
        <f>VLOOKUP(F112&amp;":"&amp;J112,'CNF Data'!$B$1:$AI$2260,34,FALSE) * P112</f>
        <v>11.055</v>
      </c>
    </row>
    <row r="113" spans="1:30" x14ac:dyDescent="0.25">
      <c r="A113" s="1">
        <v>111</v>
      </c>
      <c r="C113">
        <v>204</v>
      </c>
      <c r="D113" t="s">
        <v>80</v>
      </c>
      <c r="E113" t="s">
        <v>112</v>
      </c>
      <c r="G113" t="s">
        <v>29</v>
      </c>
      <c r="M113">
        <f>C113</f>
        <v>204</v>
      </c>
      <c r="N113" t="s">
        <v>188</v>
      </c>
      <c r="O113" t="s">
        <v>80</v>
      </c>
      <c r="P113">
        <f>C113/N113</f>
        <v>2.04</v>
      </c>
      <c r="Q113">
        <f>VLOOKUP(E113, E:AD, 13, FALSE) * P113</f>
        <v>69.026702739199237</v>
      </c>
      <c r="R113">
        <f>VLOOKUP(E113, E:AD, 14, FALSE) * P113</f>
        <v>1.0125221894765573</v>
      </c>
      <c r="S113">
        <f>VLOOKUP(E113, E:AD, 15, FALSE) * P113</f>
        <v>0.18215515414945685</v>
      </c>
      <c r="T113">
        <f>VLOOKUP(E113, E:AD, 16, FALSE) * P113</f>
        <v>0</v>
      </c>
      <c r="U113">
        <f>VLOOKUP(E113, E:AD, 17, FALSE) * P113</f>
        <v>0</v>
      </c>
      <c r="V113">
        <f>VLOOKUP(E113, E:AD, 18, FALSE) * P113</f>
        <v>5570.4988328568306</v>
      </c>
      <c r="W113">
        <f>VLOOKUP(E113, E:AD, 19, FALSE) * P113</f>
        <v>13.433073045313028</v>
      </c>
      <c r="X113">
        <f>VLOOKUP(E113, E:AD, 20, FALSE) * P113</f>
        <v>4.225231638214356</v>
      </c>
      <c r="Y113">
        <f>VLOOKUP(E113, E:AD, 21, FALSE) * P113</f>
        <v>1.8188056861579549</v>
      </c>
      <c r="Z113">
        <f>VLOOKUP(E113, E:AD, 22, FALSE) * P113</f>
        <v>4.2249270466694471</v>
      </c>
      <c r="AA113">
        <f>VLOOKUP(E113, E:AD, 23, FALSE) * P113</f>
        <v>3.9918450842384572</v>
      </c>
      <c r="AB113">
        <f>VLOOKUP(E113, E:AD, 24, FALSE) * P113</f>
        <v>166.41696122074995</v>
      </c>
      <c r="AC113">
        <f>VLOOKUP(E113, E:AD, 25, FALSE) * P113</f>
        <v>171.74628671930685</v>
      </c>
      <c r="AD113">
        <f>VLOOKUP(E113, E:AD, 26, FALSE) * P113</f>
        <v>8.8135088338587053</v>
      </c>
    </row>
    <row r="114" spans="1:30" x14ac:dyDescent="0.25">
      <c r="A114" s="1">
        <v>112</v>
      </c>
      <c r="C114">
        <v>500</v>
      </c>
      <c r="D114" t="s">
        <v>81</v>
      </c>
      <c r="E114" t="s">
        <v>124</v>
      </c>
      <c r="F114">
        <v>14</v>
      </c>
      <c r="G114" t="s">
        <v>184</v>
      </c>
      <c r="H114">
        <f>VALUE(LEFT(J114, MAX(ISNUMBER(VALUE(MID(J114,{1,2,3,4,5,6,7,8,9},1)))*{1,2,3,4,5,6,7,8,9})+1-1))</f>
        <v>100</v>
      </c>
      <c r="I114" t="str">
        <f>TRIM(RIGHT(J114, LEN(J114) - MAX(ISNUMBER(VALUE(MID(J114,{1,2,3,4,5,6,7,8,9},1)))*{1,2,3,4,5,6,7,8,9})))</f>
        <v>ml</v>
      </c>
      <c r="J114" t="s">
        <v>505</v>
      </c>
      <c r="K114">
        <f>VLOOKUP(F114&amp;":"&amp;J114,'CNF Data'!$B$1:$AI$260,5,FALSE)</f>
        <v>341</v>
      </c>
      <c r="L114">
        <f>VLOOKUP(F114&amp;":"&amp;J114,'CNF Data'!$B$1:$AI$260,6,FALSE)</f>
        <v>1.01437</v>
      </c>
      <c r="M114">
        <f t="shared" ref="M114:M120" si="11">C114*L114/H114* 100</f>
        <v>507.18500000000006</v>
      </c>
      <c r="P114">
        <f>C114/H114</f>
        <v>5</v>
      </c>
      <c r="Q114">
        <f>VLOOKUP(F114&amp;":"&amp;J114,'CNF Data'!$B$1:$AI$2260,21,FALSE) * P114</f>
        <v>91.293299999999988</v>
      </c>
      <c r="R114">
        <f>VLOOKUP(F114&amp;":"&amp;J114,'CNF Data'!$B$1:$AI$2260,22,FALSE) * P114</f>
        <v>0</v>
      </c>
      <c r="S114">
        <f>VLOOKUP(F114&amp;":"&amp;J114,'CNF Data'!$B$1:$AI$2260,23,FALSE) * P114</f>
        <v>0</v>
      </c>
      <c r="T114">
        <f>VLOOKUP(F114&amp;":"&amp;J114,'CNF Data'!$B$1:$AI$2260,24,FALSE) * P114</f>
        <v>0</v>
      </c>
      <c r="U114">
        <f>VLOOKUP(F114&amp;":"&amp;J114,'CNF Data'!$B$1:$AI$2260,25,FALSE) * P114</f>
        <v>0</v>
      </c>
      <c r="V114">
        <f>VLOOKUP(F114&amp;":"&amp;J114,'CNF Data'!$B$1:$AI$2260,26,FALSE) * P114</f>
        <v>10.143699999999999</v>
      </c>
      <c r="W114">
        <f>VLOOKUP(F114&amp;":"&amp;J114,'CNF Data'!$B$1:$AI$2260,27,FALSE) * P114</f>
        <v>0.202874</v>
      </c>
      <c r="X114">
        <f>VLOOKUP(F114&amp;":"&amp;J114,'CNF Data'!$B$1:$AI$2260,28,FALSE) * P114</f>
        <v>0</v>
      </c>
      <c r="Y114">
        <f>VLOOKUP(F114&amp;":"&amp;J114,'CNF Data'!$B$1:$AI$2260,29,FALSE) * P114</f>
        <v>0.202874</v>
      </c>
      <c r="Z114">
        <f>VLOOKUP(F114&amp;":"&amp;J114,'CNF Data'!$B$1:$AI$2260,30,FALSE) * P114</f>
        <v>0</v>
      </c>
      <c r="AA114">
        <f>VLOOKUP(F114&amp;":"&amp;J114,'CNF Data'!$B$1:$AI$2260,31,FALSE) * P114</f>
        <v>0</v>
      </c>
      <c r="AB114">
        <f>VLOOKUP(F114&amp;":"&amp;J114,'CNF Data'!$B$1:$AI$2260,32,FALSE) * P114</f>
        <v>0</v>
      </c>
      <c r="AC114">
        <f>VLOOKUP(F114&amp;":"&amp;J114,'CNF Data'!$B$1:$AI$2260,33,FALSE) * P114</f>
        <v>30.431100000000001</v>
      </c>
      <c r="AD114">
        <f>VLOOKUP(F114&amp;":"&amp;J114,'CNF Data'!$B$1:$AI$2260,34,FALSE) * P114</f>
        <v>0.1521555</v>
      </c>
    </row>
    <row r="115" spans="1:30" x14ac:dyDescent="0.25">
      <c r="A115" s="1">
        <v>113</v>
      </c>
      <c r="C115">
        <v>125</v>
      </c>
      <c r="D115" t="s">
        <v>81</v>
      </c>
      <c r="E115" t="s">
        <v>110</v>
      </c>
      <c r="F115">
        <v>2394</v>
      </c>
      <c r="G115" t="s">
        <v>184</v>
      </c>
      <c r="H115">
        <f>VALUE(LEFT(J115, MAX(ISNUMBER(VALUE(MID(J115,{1,2,3,4,5,6,7,8,9},1)))*{1,2,3,4,5,6,7,8,9})+1-1))</f>
        <v>125</v>
      </c>
      <c r="I115" t="str">
        <f>TRIM(RIGHT(J115, LEN(J115) - MAX(ISNUMBER(VALUE(MID(J115,{1,2,3,4,5,6,7,8,9},1)))*{1,2,3,4,5,6,7,8,9})))</f>
        <v>ml</v>
      </c>
      <c r="J115" t="s">
        <v>506</v>
      </c>
      <c r="K115">
        <f>VLOOKUP(F115&amp;":"&amp;J115,'CNF Data'!$B$1:$AI$260,5,FALSE)</f>
        <v>383</v>
      </c>
      <c r="L115">
        <f>VLOOKUP(F115&amp;":"&amp;J115,'CNF Data'!$B$1:$AI$260,6,FALSE)</f>
        <v>0.71850999999999998</v>
      </c>
      <c r="M115">
        <f t="shared" si="11"/>
        <v>71.850999999999999</v>
      </c>
      <c r="P115">
        <f>C115/H115</f>
        <v>1</v>
      </c>
      <c r="Q115">
        <f>VLOOKUP(F115&amp;":"&amp;J115,'CNF Data'!$B$1:$AI$2260,21,FALSE) * P115</f>
        <v>107.05799</v>
      </c>
      <c r="R115">
        <f>VLOOKUP(F115&amp;":"&amp;J115,'CNF Data'!$B$1:$AI$2260,22,FALSE) * P115</f>
        <v>0.35925499999999999</v>
      </c>
      <c r="S115">
        <f>VLOOKUP(F115&amp;":"&amp;J115,'CNF Data'!$B$1:$AI$2260,23,FALSE) * P115</f>
        <v>6.3947389999999993E-2</v>
      </c>
      <c r="T115">
        <f>VLOOKUP(F115&amp;":"&amp;J115,'CNF Data'!$B$1:$AI$2260,24,FALSE) * P115</f>
        <v>0</v>
      </c>
      <c r="U115">
        <f>VLOOKUP(F115&amp;":"&amp;J115,'CNF Data'!$B$1:$AI$2260,25,FALSE) * P115</f>
        <v>0</v>
      </c>
      <c r="V115">
        <f>VLOOKUP(F115&amp;":"&amp;J115,'CNF Data'!$B$1:$AI$2260,26,FALSE) * P115</f>
        <v>12.21467</v>
      </c>
      <c r="W115">
        <f>VLOOKUP(F115&amp;":"&amp;J115,'CNF Data'!$B$1:$AI$2260,27,FALSE) * P115</f>
        <v>23.7539406</v>
      </c>
      <c r="X115">
        <f>VLOOKUP(F115&amp;":"&amp;J115,'CNF Data'!$B$1:$AI$2260,28,FALSE) * P115</f>
        <v>1.5088710000000001</v>
      </c>
      <c r="Y115">
        <f>VLOOKUP(F115&amp;":"&amp;J115,'CNF Data'!$B$1:$AI$2260,29,FALSE) * P115</f>
        <v>0.71850999999999998</v>
      </c>
      <c r="Z115">
        <f>VLOOKUP(F115&amp;":"&amp;J115,'CNF Data'!$B$1:$AI$2260,30,FALSE) * P115</f>
        <v>4.5697236000000014</v>
      </c>
      <c r="AA115">
        <f>VLOOKUP(F115&amp;":"&amp;J115,'CNF Data'!$B$1:$AI$2260,31,FALSE) * P115</f>
        <v>0</v>
      </c>
      <c r="AB115">
        <f>VLOOKUP(F115&amp;":"&amp;J115,'CNF Data'!$B$1:$AI$2260,32,FALSE) * P115</f>
        <v>22.417511999999999</v>
      </c>
      <c r="AC115">
        <f>VLOOKUP(F115&amp;":"&amp;J115,'CNF Data'!$B$1:$AI$2260,33,FALSE) * P115</f>
        <v>130.05031</v>
      </c>
      <c r="AD115">
        <f>VLOOKUP(F115&amp;":"&amp;J115,'CNF Data'!$B$1:$AI$2260,34,FALSE) * P115</f>
        <v>1.2214670000000001</v>
      </c>
    </row>
    <row r="116" spans="1:30" x14ac:dyDescent="0.25">
      <c r="A116" s="1">
        <v>114</v>
      </c>
      <c r="C116">
        <v>60</v>
      </c>
      <c r="D116" t="s">
        <v>81</v>
      </c>
      <c r="E116" t="s">
        <v>99</v>
      </c>
      <c r="F116">
        <v>214</v>
      </c>
      <c r="G116" t="s">
        <v>184</v>
      </c>
      <c r="H116">
        <f>VALUE(LEFT(J116, MAX(ISNUMBER(VALUE(MID(J116,{1,2,3,4,5,6,7,8,9},1)))*{1,2,3,4,5,6,7,8,9})+1-1))</f>
        <v>15</v>
      </c>
      <c r="I116" t="str">
        <f>TRIM(RIGHT(J116, LEN(J116) - MAX(ISNUMBER(VALUE(MID(J116,{1,2,3,4,5,6,7,8,9},1)))*{1,2,3,4,5,6,7,8,9})))</f>
        <v>ml</v>
      </c>
      <c r="J116" t="s">
        <v>507</v>
      </c>
      <c r="K116">
        <f>VLOOKUP(F116&amp;":"&amp;J116,'CNF Data'!$B$1:$AI$260,5,FALSE)</f>
        <v>385</v>
      </c>
      <c r="L116">
        <f>VLOOKUP(F116&amp;":"&amp;J116,'CNF Data'!$B$1:$AI$260,6,FALSE)</f>
        <v>0.18243000000000001</v>
      </c>
      <c r="M116">
        <f t="shared" si="11"/>
        <v>72.972000000000008</v>
      </c>
      <c r="P116">
        <f>C116/H116</f>
        <v>4</v>
      </c>
      <c r="Q116">
        <f>VLOOKUP(F116&amp;":"&amp;J116,'CNF Data'!$B$1:$AI$2260,21,FALSE) * P116</f>
        <v>0</v>
      </c>
      <c r="R116">
        <f>VLOOKUP(F116&amp;":"&amp;J116,'CNF Data'!$B$1:$AI$2260,22,FALSE) * P116</f>
        <v>0</v>
      </c>
      <c r="S116">
        <f>VLOOKUP(F116&amp;":"&amp;J116,'CNF Data'!$B$1:$AI$2260,23,FALSE) * P116</f>
        <v>0</v>
      </c>
      <c r="T116">
        <f>VLOOKUP(F116&amp;":"&amp;J116,'CNF Data'!$B$1:$AI$2260,24,FALSE) * P116</f>
        <v>0</v>
      </c>
      <c r="U116">
        <f>VLOOKUP(F116&amp;":"&amp;J116,'CNF Data'!$B$1:$AI$2260,25,FALSE) * P116</f>
        <v>0</v>
      </c>
      <c r="V116">
        <f>VLOOKUP(F116&amp;":"&amp;J116,'CNF Data'!$B$1:$AI$2260,26,FALSE) * P116</f>
        <v>28282.48776</v>
      </c>
      <c r="W116">
        <f>VLOOKUP(F116&amp;":"&amp;J116,'CNF Data'!$B$1:$AI$2260,27,FALSE) * P116</f>
        <v>0</v>
      </c>
      <c r="X116">
        <f>VLOOKUP(F116&amp;":"&amp;J116,'CNF Data'!$B$1:$AI$2260,28,FALSE) * P116</f>
        <v>0</v>
      </c>
      <c r="Y116">
        <f>VLOOKUP(F116&amp;":"&amp;J116,'CNF Data'!$B$1:$AI$2260,29,FALSE) * P116</f>
        <v>0</v>
      </c>
      <c r="Z116">
        <f>VLOOKUP(F116&amp;":"&amp;J116,'CNF Data'!$B$1:$AI$2260,30,FALSE) * P116</f>
        <v>0</v>
      </c>
      <c r="AA116">
        <f>VLOOKUP(F116&amp;":"&amp;J116,'CNF Data'!$B$1:$AI$2260,31,FALSE) * P116</f>
        <v>0</v>
      </c>
      <c r="AB116">
        <f>VLOOKUP(F116&amp;":"&amp;J116,'CNF Data'!$B$1:$AI$2260,32,FALSE) * P116</f>
        <v>0</v>
      </c>
      <c r="AC116">
        <f>VLOOKUP(F116&amp;":"&amp;J116,'CNF Data'!$B$1:$AI$2260,33,FALSE) * P116</f>
        <v>17.513280000000002</v>
      </c>
      <c r="AD116">
        <f>VLOOKUP(F116&amp;":"&amp;J116,'CNF Data'!$B$1:$AI$2260,34,FALSE) * P116</f>
        <v>0.24080760000000001</v>
      </c>
    </row>
    <row r="117" spans="1:30" x14ac:dyDescent="0.25">
      <c r="A117" s="1">
        <v>115</v>
      </c>
      <c r="C117">
        <v>60</v>
      </c>
      <c r="D117" t="s">
        <v>81</v>
      </c>
      <c r="E117" t="s">
        <v>100</v>
      </c>
      <c r="F117">
        <v>198</v>
      </c>
      <c r="G117" t="s">
        <v>184</v>
      </c>
      <c r="H117">
        <f>VALUE(LEFT(J117, MAX(ISNUMBER(VALUE(MID(J117,{1,2,3,4,5,6,7,8,9},1)))*{1,2,3,4,5,6,7,8,9})+1-1))</f>
        <v>15</v>
      </c>
      <c r="I117" t="str">
        <f>TRIM(RIGHT(J117, LEN(J117) - MAX(ISNUMBER(VALUE(MID(J117,{1,2,3,4,5,6,7,8,9},1)))*{1,2,3,4,5,6,7,8,9})))</f>
        <v>ml ground</v>
      </c>
      <c r="J117" t="s">
        <v>521</v>
      </c>
      <c r="K117">
        <f>VLOOKUP(F117&amp;":"&amp;J117,'CNF Data'!$B$1:$AI$260,5,FALSE)</f>
        <v>1641</v>
      </c>
      <c r="L117">
        <f>VLOOKUP(F117&amp;":"&amp;J117,'CNF Data'!$B$1:$AI$260,6,FALSE)</f>
        <v>6.9989999999999997E-2</v>
      </c>
      <c r="M117">
        <f t="shared" si="11"/>
        <v>27.995999999999999</v>
      </c>
      <c r="P117">
        <f>C117/H117</f>
        <v>4</v>
      </c>
      <c r="Q117">
        <f>VLOOKUP(F117&amp;":"&amp;J117,'CNF Data'!$B$1:$AI$2260,21,FALSE) * P117</f>
        <v>70.269959999999998</v>
      </c>
      <c r="R117">
        <f>VLOOKUP(F117&amp;":"&amp;J117,'CNF Data'!$B$1:$AI$2260,22,FALSE) * P117</f>
        <v>0.91266959999999997</v>
      </c>
      <c r="S117">
        <f>VLOOKUP(F117&amp;":"&amp;J117,'CNF Data'!$B$1:$AI$2260,23,FALSE) * P117</f>
        <v>0.38970431999999994</v>
      </c>
      <c r="T117">
        <f>VLOOKUP(F117&amp;":"&amp;J117,'CNF Data'!$B$1:$AI$2260,24,FALSE) * P117</f>
        <v>0</v>
      </c>
      <c r="U117">
        <f>VLOOKUP(F117&amp;":"&amp;J117,'CNF Data'!$B$1:$AI$2260,25,FALSE) * P117</f>
        <v>0</v>
      </c>
      <c r="V117">
        <f>VLOOKUP(F117&amp;":"&amp;J117,'CNF Data'!$B$1:$AI$2260,26,FALSE) * P117</f>
        <v>5.5991999999999997</v>
      </c>
      <c r="W117">
        <f>VLOOKUP(F117&amp;":"&amp;J117,'CNF Data'!$B$1:$AI$2260,27,FALSE) * P117</f>
        <v>17.903441999999998</v>
      </c>
      <c r="X117">
        <f>VLOOKUP(F117&amp;":"&amp;J117,'CNF Data'!$B$1:$AI$2260,28,FALSE) * P117</f>
        <v>7.0829880000000003</v>
      </c>
      <c r="Y117">
        <f>VLOOKUP(F117&amp;":"&amp;J117,'CNF Data'!$B$1:$AI$2260,29,FALSE) * P117</f>
        <v>0.17917440000000001</v>
      </c>
      <c r="Z117">
        <f>VLOOKUP(F117&amp;":"&amp;J117,'CNF Data'!$B$1:$AI$2260,30,FALSE) * P117</f>
        <v>2.9087844</v>
      </c>
      <c r="AA117">
        <f>VLOOKUP(F117&amp;":"&amp;J117,'CNF Data'!$B$1:$AI$2260,31,FALSE) * P117</f>
        <v>0</v>
      </c>
      <c r="AB117">
        <f>VLOOKUP(F117&amp;":"&amp;J117,'CNF Data'!$B$1:$AI$2260,32,FALSE) * P117</f>
        <v>0</v>
      </c>
      <c r="AC117">
        <f>VLOOKUP(F117&amp;":"&amp;J117,'CNF Data'!$B$1:$AI$2260,33,FALSE) * P117</f>
        <v>124.02227999999999</v>
      </c>
      <c r="AD117">
        <f>VLOOKUP(F117&amp;":"&amp;J117,'CNF Data'!$B$1:$AI$2260,34,FALSE) * P117</f>
        <v>2.7184116</v>
      </c>
    </row>
    <row r="118" spans="1:30" x14ac:dyDescent="0.25">
      <c r="A118" s="1">
        <v>116</v>
      </c>
      <c r="C118">
        <v>583.66</v>
      </c>
      <c r="D118" t="s">
        <v>86</v>
      </c>
      <c r="E118" t="s">
        <v>109</v>
      </c>
      <c r="F118">
        <v>1589</v>
      </c>
      <c r="G118" t="s">
        <v>184</v>
      </c>
      <c r="H118">
        <f>VALUE(LEFT(J118, MAX(ISNUMBER(VALUE(MID(J118,{1,2,3,4,5,6,7,8,9},1)))*{1,2,3,4,5,6,7,8,9})+1-1))</f>
        <v>100</v>
      </c>
      <c r="I118" t="str">
        <f>TRIM(RIGHT(J118, LEN(J118) - MAX(ISNUMBER(VALUE(MID(J118,{1,2,3,4,5,6,7,8,9},1)))*{1,2,3,4,5,6,7,8,9})))</f>
        <v>ml</v>
      </c>
      <c r="J118" t="s">
        <v>505</v>
      </c>
      <c r="K118">
        <f>VLOOKUP(F118&amp;":"&amp;J118,'CNF Data'!$B$1:$AI$260,5,FALSE)</f>
        <v>341</v>
      </c>
      <c r="L118">
        <f>VLOOKUP(F118&amp;":"&amp;J118,'CNF Data'!$B$1:$AI$260,6,FALSE)</f>
        <v>1.03128</v>
      </c>
      <c r="M118">
        <f t="shared" si="11"/>
        <v>601.91688479999993</v>
      </c>
      <c r="P118">
        <f>C118/H118</f>
        <v>5.8365999999999998</v>
      </c>
      <c r="Q118">
        <f>VLOOKUP(F118&amp;":"&amp;J118,'CNF Data'!$B$1:$AI$2260,21,FALSE) * P118</f>
        <v>132.42171465600001</v>
      </c>
      <c r="R118">
        <f>VLOOKUP(F118&amp;":"&amp;J118,'CNF Data'!$B$1:$AI$2260,22,FALSE) * P118</f>
        <v>1.4446005235199999</v>
      </c>
      <c r="S118">
        <f>VLOOKUP(F118&amp;":"&amp;J118,'CNF Data'!$B$1:$AI$2260,23,FALSE) * P118</f>
        <v>0.24076675391999999</v>
      </c>
      <c r="T118">
        <f>VLOOKUP(F118&amp;":"&amp;J118,'CNF Data'!$B$1:$AI$2260,24,FALSE) * P118</f>
        <v>0</v>
      </c>
      <c r="U118">
        <f>VLOOKUP(F118&amp;":"&amp;J118,'CNF Data'!$B$1:$AI$2260,25,FALSE) * P118</f>
        <v>0</v>
      </c>
      <c r="V118">
        <f>VLOOKUP(F118&amp;":"&amp;J118,'CNF Data'!$B$1:$AI$2260,26,FALSE) * P118</f>
        <v>6.0191688479999996</v>
      </c>
      <c r="W118">
        <f>VLOOKUP(F118&amp;":"&amp;J118,'CNF Data'!$B$1:$AI$2260,27,FALSE) * P118</f>
        <v>41.5322650512</v>
      </c>
      <c r="X118">
        <f>VLOOKUP(F118&amp;":"&amp;J118,'CNF Data'!$B$1:$AI$2260,28,FALSE) * P118</f>
        <v>1.8057506543999999</v>
      </c>
      <c r="Y118">
        <f>VLOOKUP(F118&amp;":"&amp;J118,'CNF Data'!$B$1:$AI$2260,29,FALSE) * P118</f>
        <v>15.16830549696</v>
      </c>
      <c r="Z118">
        <f>VLOOKUP(F118&amp;":"&amp;J118,'CNF Data'!$B$1:$AI$2260,30,FALSE) * P118</f>
        <v>2.1067090968</v>
      </c>
      <c r="AA118">
        <f>VLOOKUP(F118&amp;":"&amp;J118,'CNF Data'!$B$1:$AI$2260,31,FALSE) * P118</f>
        <v>0</v>
      </c>
      <c r="AB118">
        <f>VLOOKUP(F118&amp;":"&amp;J118,'CNF Data'!$B$1:$AI$2260,32,FALSE) * P118</f>
        <v>232.94183441760001</v>
      </c>
      <c r="AC118">
        <f>VLOOKUP(F118&amp;":"&amp;J118,'CNF Data'!$B$1:$AI$2260,33,FALSE) * P118</f>
        <v>36.115013087999998</v>
      </c>
      <c r="AD118">
        <f>VLOOKUP(F118&amp;":"&amp;J118,'CNF Data'!$B$1:$AI$2260,34,FALSE) * P118</f>
        <v>0.48153350783999999</v>
      </c>
    </row>
    <row r="119" spans="1:30" x14ac:dyDescent="0.25">
      <c r="A119" s="1">
        <v>117</v>
      </c>
      <c r="C119">
        <v>6000</v>
      </c>
      <c r="D119" t="s">
        <v>81</v>
      </c>
      <c r="E119" t="s">
        <v>98</v>
      </c>
      <c r="F119">
        <v>422</v>
      </c>
      <c r="G119" t="s">
        <v>185</v>
      </c>
      <c r="H119">
        <f>VALUE(LEFT(J119, MAX(ISNUMBER(VALUE(MID(J119,{1,2,3,4,5,6,7,8,9},1)))*{1,2,3,4,5,6,7,8,9})+1-1))</f>
        <v>250</v>
      </c>
      <c r="I119" t="str">
        <f>TRIM(RIGHT(J119, LEN(J119) - MAX(ISNUMBER(VALUE(MID(J119,{1,2,3,4,5,6,7,8,9},1)))*{1,2,3,4,5,6,7,8,9})))</f>
        <v>ml</v>
      </c>
      <c r="J119" t="s">
        <v>510</v>
      </c>
      <c r="K119">
        <f>VLOOKUP(F119&amp;":"&amp;J119,'CNF Data'!$B$1:$AI$260,5,FALSE)</f>
        <v>415</v>
      </c>
      <c r="L119">
        <f>VLOOKUP(F119&amp;":"&amp;J119,'CNF Data'!$B$1:$AI$260,6,FALSE)</f>
        <v>2.28233</v>
      </c>
      <c r="M119">
        <f t="shared" si="11"/>
        <v>5477.5919999999996</v>
      </c>
      <c r="N119">
        <f>VLOOKUP(E119, Premades!B:R, 2, FALSE)</f>
        <v>100</v>
      </c>
      <c r="O119" t="str">
        <f>VLOOKUP(E119, Premades!B:R, 3, FALSE)</f>
        <v xml:space="preserve">ml </v>
      </c>
      <c r="P119">
        <f>C119/N119</f>
        <v>60</v>
      </c>
      <c r="Q119">
        <f>VLOOKUP(E119, Premades!B:R, 4, FALSE) * P119</f>
        <v>49140</v>
      </c>
      <c r="R119">
        <f>VLOOKUP(E119, Premades!B:R, 5, FALSE) * P119</f>
        <v>5460</v>
      </c>
      <c r="S119">
        <f>VLOOKUP(E119, Premades!B:R, 6, FALSE) * P119</f>
        <v>900</v>
      </c>
      <c r="T119">
        <f>VLOOKUP(E119, Premades!B:R, 7, FALSE) * P119</f>
        <v>0</v>
      </c>
      <c r="U119">
        <f>VLOOKUP(E119, Premades!B:R, 8, FALSE) * P119</f>
        <v>0</v>
      </c>
      <c r="V119">
        <f>VLOOKUP(E119, Premades!B:R, 9, FALSE) * P119</f>
        <v>0</v>
      </c>
      <c r="W119">
        <f>VLOOKUP(E119, Premades!B:R, 10, FALSE) * P119</f>
        <v>0</v>
      </c>
      <c r="X119">
        <f>VLOOKUP(E119, Premades!B:R, 11, FALSE) * P119</f>
        <v>0</v>
      </c>
      <c r="Y119">
        <f>VLOOKUP(E119, Premades!B:R, 12, FALSE) * P119</f>
        <v>0</v>
      </c>
      <c r="Z119">
        <f>VLOOKUP(E119, Premades!B:R, 13, FALSE) * P119</f>
        <v>0</v>
      </c>
      <c r="AA119">
        <f>VLOOKUP(E119, Premades!B:R, 14, FALSE) * P119</f>
        <v>0</v>
      </c>
      <c r="AB119">
        <f>VLOOKUP(E119, Premades!B:R, 15, FALSE) * P119</f>
        <v>0</v>
      </c>
      <c r="AC119">
        <f>VLOOKUP(E119, Premades!B:R, 16, FALSE) * P119</f>
        <v>60</v>
      </c>
      <c r="AD119">
        <f>VLOOKUP(E119, Premades!B:R, 17, FALSE) * P119</f>
        <v>0</v>
      </c>
    </row>
    <row r="120" spans="1:30" x14ac:dyDescent="0.25">
      <c r="A120" s="1">
        <v>118</v>
      </c>
      <c r="C120">
        <v>2750</v>
      </c>
      <c r="D120" t="s">
        <v>86</v>
      </c>
      <c r="E120" t="s">
        <v>121</v>
      </c>
      <c r="F120">
        <v>7045</v>
      </c>
      <c r="G120" t="s">
        <v>185</v>
      </c>
      <c r="H120" t="e">
        <f>VALUE(LEFT(J120, MAX(ISNUMBER(VALUE(MID(J120,{1,2,3,4,5,6,7,8,9},1)))*{1,2,3,4,5,6,7,8,9})+1-1))</f>
        <v>#VALUE!</v>
      </c>
      <c r="I120" t="str">
        <f>TRIM(RIGHT(J120, LEN(J120) - MAX(ISNUMBER(VALUE(MID(J120,{1,2,3,4,5,6,7,8,9},1)))*{1,2,3,4,5,6,7,8,9})))</f>
        <v/>
      </c>
      <c r="K120" t="e">
        <f>VLOOKUP(F120&amp;":"&amp;J120,'CNF Data'!$B$1:$AI$260,5,FALSE)</f>
        <v>#N/A</v>
      </c>
      <c r="L120" t="e">
        <f>VLOOKUP(F120&amp;":"&amp;J120,'CNF Data'!$B$1:$AI$260,6,FALSE)</f>
        <v>#N/A</v>
      </c>
      <c r="M120" t="e">
        <f t="shared" si="11"/>
        <v>#N/A</v>
      </c>
      <c r="N120">
        <f>VLOOKUP(E120, Premades!B:R, 2, FALSE)</f>
        <v>30.4</v>
      </c>
      <c r="O120" t="str">
        <f>VLOOKUP(E120, Premades!B:R, 3, FALSE)</f>
        <v>g</v>
      </c>
      <c r="P120">
        <f>C120/N120</f>
        <v>90.46052631578948</v>
      </c>
      <c r="Q120">
        <f>VLOOKUP(E120, Premades!B:R, 4, FALSE) * P120</f>
        <v>5427.6315789473683</v>
      </c>
      <c r="R120">
        <f>VLOOKUP(E120, Premades!B:R, 5, FALSE) * P120</f>
        <v>45.23026315789474</v>
      </c>
      <c r="S120">
        <f>VLOOKUP(E120, Premades!B:R, 6, FALSE) * P120</f>
        <v>0</v>
      </c>
      <c r="T120">
        <f>VLOOKUP(E120, Premades!B:R, 7, FALSE) * P120</f>
        <v>0</v>
      </c>
      <c r="U120">
        <f>VLOOKUP(E120, Premades!B:R, 8, FALSE) * P120</f>
        <v>0</v>
      </c>
      <c r="V120">
        <f>VLOOKUP(E120, Premades!B:R, 9, FALSE) * P120</f>
        <v>14473.684210526317</v>
      </c>
      <c r="W120">
        <f>VLOOKUP(E120, Premades!B:R, 10, FALSE) * P120</f>
        <v>1085.5263157894738</v>
      </c>
      <c r="X120">
        <f>VLOOKUP(E120, Premades!B:R, 11, FALSE) * P120</f>
        <v>0</v>
      </c>
      <c r="Y120">
        <f>VLOOKUP(E120, Premades!B:R, 12, FALSE) * P120</f>
        <v>995.06578947368428</v>
      </c>
      <c r="Z120">
        <f>VLOOKUP(E120, Premades!B:R, 13, FALSE) * P120</f>
        <v>45.23026315789474</v>
      </c>
      <c r="AA120">
        <f>VLOOKUP(E120, Premades!B:R, 14, FALSE) * P120</f>
        <v>0</v>
      </c>
      <c r="AB120">
        <f>VLOOKUP(E120, Premades!B:R, 15, FALSE) * P120</f>
        <v>0</v>
      </c>
      <c r="AC120">
        <f>VLOOKUP(E120, Premades!B:R, 16, FALSE) * P120</f>
        <v>0</v>
      </c>
      <c r="AD120">
        <f>VLOOKUP(E120, Premades!B:R, 17, FALSE) * P120</f>
        <v>25.328947368421058</v>
      </c>
    </row>
    <row r="121" spans="1:30" x14ac:dyDescent="0.25">
      <c r="A121" s="1">
        <v>119</v>
      </c>
      <c r="B121" t="s">
        <v>30</v>
      </c>
      <c r="C121">
        <v>100</v>
      </c>
      <c r="D121" t="s">
        <v>80</v>
      </c>
      <c r="E121" t="s">
        <v>125</v>
      </c>
      <c r="M121" t="e">
        <f>SUM(M110:M120)</f>
        <v>#N/A</v>
      </c>
      <c r="P121" t="e">
        <f>M121/C121</f>
        <v>#N/A</v>
      </c>
      <c r="Q121" t="e">
        <f>SUM(Q110:Q120) / P121</f>
        <v>#N/A</v>
      </c>
      <c r="R121" t="e">
        <f>SUM(R110:R120) / P121</f>
        <v>#N/A</v>
      </c>
      <c r="S121" t="e">
        <f>SUM(S110:S120) / P121</f>
        <v>#N/A</v>
      </c>
      <c r="T121" t="e">
        <f>SUM(T110:T120) / P121</f>
        <v>#N/A</v>
      </c>
      <c r="U121" t="e">
        <f>SUM(U110:U120) / P121</f>
        <v>#N/A</v>
      </c>
      <c r="V121" t="e">
        <f>SUM(V110:V120) / P121</f>
        <v>#N/A</v>
      </c>
      <c r="W121" t="e">
        <f>SUM(W110:W120) / P121</f>
        <v>#N/A</v>
      </c>
      <c r="X121" t="e">
        <f>SUM(X110:X120) / P121</f>
        <v>#N/A</v>
      </c>
      <c r="Y121" t="e">
        <f>SUM(Y110:Y120) / P121</f>
        <v>#N/A</v>
      </c>
      <c r="Z121" t="e">
        <f>SUM(Z110:Z120) / P121</f>
        <v>#N/A</v>
      </c>
      <c r="AA121" t="e">
        <f>SUM(AA110:AA120) / P121</f>
        <v>#N/A</v>
      </c>
      <c r="AB121" t="e">
        <f>SUM(AB110:AB120) / P121</f>
        <v>#N/A</v>
      </c>
      <c r="AC121" t="e">
        <f>SUM(AC110:AC120) / P121</f>
        <v>#N/A</v>
      </c>
      <c r="AD121" t="e">
        <f>SUM(AD110:AD120) / P121</f>
        <v>#N/A</v>
      </c>
    </row>
    <row r="122" spans="1:30" x14ac:dyDescent="0.25">
      <c r="A122" s="1">
        <v>120</v>
      </c>
    </row>
    <row r="123" spans="1:30" x14ac:dyDescent="0.25">
      <c r="A123" s="1">
        <v>121</v>
      </c>
      <c r="B123" t="s">
        <v>29</v>
      </c>
      <c r="C123" t="s">
        <v>45</v>
      </c>
    </row>
    <row r="124" spans="1:30" x14ac:dyDescent="0.25">
      <c r="A124" s="1">
        <v>122</v>
      </c>
      <c r="C124">
        <v>11</v>
      </c>
      <c r="D124" t="s">
        <v>87</v>
      </c>
      <c r="G124" t="s">
        <v>183</v>
      </c>
    </row>
    <row r="125" spans="1:30" x14ac:dyDescent="0.25">
      <c r="A125" s="1">
        <v>123</v>
      </c>
      <c r="C125">
        <v>125</v>
      </c>
      <c r="D125" t="s">
        <v>81</v>
      </c>
      <c r="E125" t="s">
        <v>102</v>
      </c>
      <c r="F125">
        <v>196</v>
      </c>
      <c r="G125" t="s">
        <v>184</v>
      </c>
      <c r="H125">
        <f>VALUE(LEFT(J125, MAX(ISNUMBER(VALUE(MID(J125,{1,2,3,4,5,6,7,8,9},1)))*{1,2,3,4,5,6,7,8,9})+1-1))</f>
        <v>5</v>
      </c>
      <c r="I125" t="str">
        <f>TRIM(RIGHT(J125, LEN(J125) - MAX(ISNUMBER(VALUE(MID(J125,{1,2,3,4,5,6,7,8,9},1)))*{1,2,3,4,5,6,7,8,9})))</f>
        <v>ml</v>
      </c>
      <c r="J125" t="s">
        <v>508</v>
      </c>
      <c r="K125">
        <f>VLOOKUP(F125&amp;":"&amp;J125,'CNF Data'!$B$1:$AI$260,5,FALSE)</f>
        <v>439</v>
      </c>
      <c r="L125">
        <f>VLOOKUP(F125&amp;":"&amp;J125,'CNF Data'!$B$1:$AI$260,6,FALSE)</f>
        <v>2.1430000000000001E-2</v>
      </c>
      <c r="M125">
        <f t="shared" ref="M125:M131" si="12">C125*L125/H125* 100</f>
        <v>53.574999999999996</v>
      </c>
      <c r="P125">
        <f t="shared" ref="P125:P130" si="13">C125/H125</f>
        <v>25</v>
      </c>
      <c r="Q125">
        <f>VLOOKUP(F125&amp;":"&amp;J125,'CNF Data'!$B$1:$AI$2260,21,FALSE) * P125</f>
        <v>151.08150000000001</v>
      </c>
      <c r="R125">
        <f>VLOOKUP(F125&amp;":"&amp;J125,'CNF Data'!$B$1:$AI$2260,22,FALSE) * P125</f>
        <v>6.9058175000000031</v>
      </c>
      <c r="S125">
        <f>VLOOKUP(F125&amp;":"&amp;J125,'CNF Data'!$B$1:$AI$2260,23,FALSE) * P125</f>
        <v>1.1465049999999999</v>
      </c>
      <c r="T125">
        <f>VLOOKUP(F125&amp;":"&amp;J125,'CNF Data'!$B$1:$AI$2260,24,FALSE) * P125</f>
        <v>0</v>
      </c>
      <c r="U125">
        <f>VLOOKUP(F125&amp;":"&amp;J125,'CNF Data'!$B$1:$AI$2260,25,FALSE) * P125</f>
        <v>0</v>
      </c>
      <c r="V125">
        <f>VLOOKUP(F125&amp;":"&amp;J125,'CNF Data'!$B$1:$AI$2260,26,FALSE) * P125</f>
        <v>36.431000000000004</v>
      </c>
      <c r="W125">
        <f>VLOOKUP(F125&amp;":"&amp;J125,'CNF Data'!$B$1:$AI$2260,27,FALSE) * P125</f>
        <v>28.9251425</v>
      </c>
      <c r="X125">
        <f>VLOOKUP(F125&amp;":"&amp;J125,'CNF Data'!$B$1:$AI$2260,28,FALSE) * P125</f>
        <v>18.697675</v>
      </c>
      <c r="Y125">
        <f>VLOOKUP(F125&amp;":"&amp;J125,'CNF Data'!$B$1:$AI$2260,29,FALSE) * P125</f>
        <v>5.5396550000000007</v>
      </c>
      <c r="Z125">
        <f>VLOOKUP(F125&amp;":"&amp;J125,'CNF Data'!$B$1:$AI$2260,30,FALSE) * P125</f>
        <v>7.5755050000000006</v>
      </c>
      <c r="AA125">
        <f>VLOOKUP(F125&amp;":"&amp;J125,'CNF Data'!$B$1:$AI$2260,31,FALSE) * P125</f>
        <v>0</v>
      </c>
      <c r="AB125">
        <f>VLOOKUP(F125&amp;":"&amp;J125,'CNF Data'!$B$1:$AI$2260,32,FALSE) * P125</f>
        <v>0.48217499999999996</v>
      </c>
      <c r="AC125">
        <f>VLOOKUP(F125&amp;":"&amp;J125,'CNF Data'!$B$1:$AI$2260,33,FALSE) * P125</f>
        <v>122.68675</v>
      </c>
      <c r="AD125">
        <f>VLOOKUP(F125&amp;":"&amp;J125,'CNF Data'!$B$1:$AI$2260,34,FALSE) * P125</f>
        <v>11.325754999999999</v>
      </c>
    </row>
    <row r="126" spans="1:30" x14ac:dyDescent="0.25">
      <c r="A126" s="1">
        <v>124</v>
      </c>
      <c r="C126">
        <v>500</v>
      </c>
      <c r="D126" t="s">
        <v>81</v>
      </c>
      <c r="E126" t="s">
        <v>124</v>
      </c>
      <c r="F126">
        <v>14</v>
      </c>
      <c r="G126" t="s">
        <v>184</v>
      </c>
      <c r="H126">
        <f>VALUE(LEFT(J126, MAX(ISNUMBER(VALUE(MID(J126,{1,2,3,4,5,6,7,8,9},1)))*{1,2,3,4,5,6,7,8,9})+1-1))</f>
        <v>100</v>
      </c>
      <c r="I126" t="str">
        <f>TRIM(RIGHT(J126, LEN(J126) - MAX(ISNUMBER(VALUE(MID(J126,{1,2,3,4,5,6,7,8,9},1)))*{1,2,3,4,5,6,7,8,9})))</f>
        <v>ml</v>
      </c>
      <c r="J126" t="s">
        <v>505</v>
      </c>
      <c r="K126">
        <f>VLOOKUP(F126&amp;":"&amp;J126,'CNF Data'!$B$1:$AI$260,5,FALSE)</f>
        <v>341</v>
      </c>
      <c r="L126">
        <f>VLOOKUP(F126&amp;":"&amp;J126,'CNF Data'!$B$1:$AI$260,6,FALSE)</f>
        <v>1.01437</v>
      </c>
      <c r="M126">
        <f t="shared" si="12"/>
        <v>507.18500000000006</v>
      </c>
      <c r="P126">
        <f t="shared" si="13"/>
        <v>5</v>
      </c>
      <c r="Q126">
        <f>VLOOKUP(F126&amp;":"&amp;J126,'CNF Data'!$B$1:$AI$2260,21,FALSE) * P126</f>
        <v>91.293299999999988</v>
      </c>
      <c r="R126">
        <f>VLOOKUP(F126&amp;":"&amp;J126,'CNF Data'!$B$1:$AI$2260,22,FALSE) * P126</f>
        <v>0</v>
      </c>
      <c r="S126">
        <f>VLOOKUP(F126&amp;":"&amp;J126,'CNF Data'!$B$1:$AI$2260,23,FALSE) * P126</f>
        <v>0</v>
      </c>
      <c r="T126">
        <f>VLOOKUP(F126&amp;":"&amp;J126,'CNF Data'!$B$1:$AI$2260,24,FALSE) * P126</f>
        <v>0</v>
      </c>
      <c r="U126">
        <f>VLOOKUP(F126&amp;":"&amp;J126,'CNF Data'!$B$1:$AI$2260,25,FALSE) * P126</f>
        <v>0</v>
      </c>
      <c r="V126">
        <f>VLOOKUP(F126&amp;":"&amp;J126,'CNF Data'!$B$1:$AI$2260,26,FALSE) * P126</f>
        <v>10.143699999999999</v>
      </c>
      <c r="W126">
        <f>VLOOKUP(F126&amp;":"&amp;J126,'CNF Data'!$B$1:$AI$2260,27,FALSE) * P126</f>
        <v>0.202874</v>
      </c>
      <c r="X126">
        <f>VLOOKUP(F126&amp;":"&amp;J126,'CNF Data'!$B$1:$AI$2260,28,FALSE) * P126</f>
        <v>0</v>
      </c>
      <c r="Y126">
        <f>VLOOKUP(F126&amp;":"&amp;J126,'CNF Data'!$B$1:$AI$2260,29,FALSE) * P126</f>
        <v>0.202874</v>
      </c>
      <c r="Z126">
        <f>VLOOKUP(F126&amp;":"&amp;J126,'CNF Data'!$B$1:$AI$2260,30,FALSE) * P126</f>
        <v>0</v>
      </c>
      <c r="AA126">
        <f>VLOOKUP(F126&amp;":"&amp;J126,'CNF Data'!$B$1:$AI$2260,31,FALSE) * P126</f>
        <v>0</v>
      </c>
      <c r="AB126">
        <f>VLOOKUP(F126&amp;":"&amp;J126,'CNF Data'!$B$1:$AI$2260,32,FALSE) * P126</f>
        <v>0</v>
      </c>
      <c r="AC126">
        <f>VLOOKUP(F126&amp;":"&amp;J126,'CNF Data'!$B$1:$AI$2260,33,FALSE) * P126</f>
        <v>30.431100000000001</v>
      </c>
      <c r="AD126">
        <f>VLOOKUP(F126&amp;":"&amp;J126,'CNF Data'!$B$1:$AI$2260,34,FALSE) * P126</f>
        <v>0.1521555</v>
      </c>
    </row>
    <row r="127" spans="1:30" x14ac:dyDescent="0.25">
      <c r="A127" s="1">
        <v>125</v>
      </c>
      <c r="C127">
        <v>125</v>
      </c>
      <c r="D127" t="s">
        <v>81</v>
      </c>
      <c r="E127" t="s">
        <v>110</v>
      </c>
      <c r="F127">
        <v>2394</v>
      </c>
      <c r="G127" t="s">
        <v>184</v>
      </c>
      <c r="H127">
        <f>VALUE(LEFT(J127, MAX(ISNUMBER(VALUE(MID(J127,{1,2,3,4,5,6,7,8,9},1)))*{1,2,3,4,5,6,7,8,9})+1-1))</f>
        <v>125</v>
      </c>
      <c r="I127" t="str">
        <f>TRIM(RIGHT(J127, LEN(J127) - MAX(ISNUMBER(VALUE(MID(J127,{1,2,3,4,5,6,7,8,9},1)))*{1,2,3,4,5,6,7,8,9})))</f>
        <v>ml</v>
      </c>
      <c r="J127" t="s">
        <v>506</v>
      </c>
      <c r="K127">
        <f>VLOOKUP(F127&amp;":"&amp;J127,'CNF Data'!$B$1:$AI$260,5,FALSE)</f>
        <v>383</v>
      </c>
      <c r="L127">
        <f>VLOOKUP(F127&amp;":"&amp;J127,'CNF Data'!$B$1:$AI$260,6,FALSE)</f>
        <v>0.71850999999999998</v>
      </c>
      <c r="M127">
        <f t="shared" si="12"/>
        <v>71.850999999999999</v>
      </c>
      <c r="P127">
        <f t="shared" si="13"/>
        <v>1</v>
      </c>
      <c r="Q127">
        <f>VLOOKUP(F127&amp;":"&amp;J127,'CNF Data'!$B$1:$AI$2260,21,FALSE) * P127</f>
        <v>107.05799</v>
      </c>
      <c r="R127">
        <f>VLOOKUP(F127&amp;":"&amp;J127,'CNF Data'!$B$1:$AI$2260,22,FALSE) * P127</f>
        <v>0.35925499999999999</v>
      </c>
      <c r="S127">
        <f>VLOOKUP(F127&amp;":"&amp;J127,'CNF Data'!$B$1:$AI$2260,23,FALSE) * P127</f>
        <v>6.3947389999999993E-2</v>
      </c>
      <c r="T127">
        <f>VLOOKUP(F127&amp;":"&amp;J127,'CNF Data'!$B$1:$AI$2260,24,FALSE) * P127</f>
        <v>0</v>
      </c>
      <c r="U127">
        <f>VLOOKUP(F127&amp;":"&amp;J127,'CNF Data'!$B$1:$AI$2260,25,FALSE) * P127</f>
        <v>0</v>
      </c>
      <c r="V127">
        <f>VLOOKUP(F127&amp;":"&amp;J127,'CNF Data'!$B$1:$AI$2260,26,FALSE) * P127</f>
        <v>12.21467</v>
      </c>
      <c r="W127">
        <f>VLOOKUP(F127&amp;":"&amp;J127,'CNF Data'!$B$1:$AI$2260,27,FALSE) * P127</f>
        <v>23.7539406</v>
      </c>
      <c r="X127">
        <f>VLOOKUP(F127&amp;":"&amp;J127,'CNF Data'!$B$1:$AI$2260,28,FALSE) * P127</f>
        <v>1.5088710000000001</v>
      </c>
      <c r="Y127">
        <f>VLOOKUP(F127&amp;":"&amp;J127,'CNF Data'!$B$1:$AI$2260,29,FALSE) * P127</f>
        <v>0.71850999999999998</v>
      </c>
      <c r="Z127">
        <f>VLOOKUP(F127&amp;":"&amp;J127,'CNF Data'!$B$1:$AI$2260,30,FALSE) * P127</f>
        <v>4.5697236000000014</v>
      </c>
      <c r="AA127">
        <f>VLOOKUP(F127&amp;":"&amp;J127,'CNF Data'!$B$1:$AI$2260,31,FALSE) * P127</f>
        <v>0</v>
      </c>
      <c r="AB127">
        <f>VLOOKUP(F127&amp;":"&amp;J127,'CNF Data'!$B$1:$AI$2260,32,FALSE) * P127</f>
        <v>22.417511999999999</v>
      </c>
      <c r="AC127">
        <f>VLOOKUP(F127&amp;":"&amp;J127,'CNF Data'!$B$1:$AI$2260,33,FALSE) * P127</f>
        <v>130.05031</v>
      </c>
      <c r="AD127">
        <f>VLOOKUP(F127&amp;":"&amp;J127,'CNF Data'!$B$1:$AI$2260,34,FALSE) * P127</f>
        <v>1.2214670000000001</v>
      </c>
    </row>
    <row r="128" spans="1:30" x14ac:dyDescent="0.25">
      <c r="A128" s="1">
        <v>126</v>
      </c>
      <c r="C128">
        <v>60</v>
      </c>
      <c r="D128" t="s">
        <v>81</v>
      </c>
      <c r="E128" t="s">
        <v>99</v>
      </c>
      <c r="F128">
        <v>214</v>
      </c>
      <c r="G128" t="s">
        <v>184</v>
      </c>
      <c r="H128">
        <f>VALUE(LEFT(J128, MAX(ISNUMBER(VALUE(MID(J128,{1,2,3,4,5,6,7,8,9},1)))*{1,2,3,4,5,6,7,8,9})+1-1))</f>
        <v>15</v>
      </c>
      <c r="I128" t="str">
        <f>TRIM(RIGHT(J128, LEN(J128) - MAX(ISNUMBER(VALUE(MID(J128,{1,2,3,4,5,6,7,8,9},1)))*{1,2,3,4,5,6,7,8,9})))</f>
        <v>ml</v>
      </c>
      <c r="J128" t="s">
        <v>507</v>
      </c>
      <c r="K128">
        <f>VLOOKUP(F128&amp;":"&amp;J128,'CNF Data'!$B$1:$AI$260,5,FALSE)</f>
        <v>385</v>
      </c>
      <c r="L128">
        <f>VLOOKUP(F128&amp;":"&amp;J128,'CNF Data'!$B$1:$AI$260,6,FALSE)</f>
        <v>0.18243000000000001</v>
      </c>
      <c r="M128">
        <f t="shared" si="12"/>
        <v>72.972000000000008</v>
      </c>
      <c r="P128">
        <f t="shared" si="13"/>
        <v>4</v>
      </c>
      <c r="Q128">
        <f>VLOOKUP(F128&amp;":"&amp;J128,'CNF Data'!$B$1:$AI$2260,21,FALSE) * P128</f>
        <v>0</v>
      </c>
      <c r="R128">
        <f>VLOOKUP(F128&amp;":"&amp;J128,'CNF Data'!$B$1:$AI$2260,22,FALSE) * P128</f>
        <v>0</v>
      </c>
      <c r="S128">
        <f>VLOOKUP(F128&amp;":"&amp;J128,'CNF Data'!$B$1:$AI$2260,23,FALSE) * P128</f>
        <v>0</v>
      </c>
      <c r="T128">
        <f>VLOOKUP(F128&amp;":"&amp;J128,'CNF Data'!$B$1:$AI$2260,24,FALSE) * P128</f>
        <v>0</v>
      </c>
      <c r="U128">
        <f>VLOOKUP(F128&amp;":"&amp;J128,'CNF Data'!$B$1:$AI$2260,25,FALSE) * P128</f>
        <v>0</v>
      </c>
      <c r="V128">
        <f>VLOOKUP(F128&amp;":"&amp;J128,'CNF Data'!$B$1:$AI$2260,26,FALSE) * P128</f>
        <v>28282.48776</v>
      </c>
      <c r="W128">
        <f>VLOOKUP(F128&amp;":"&amp;J128,'CNF Data'!$B$1:$AI$2260,27,FALSE) * P128</f>
        <v>0</v>
      </c>
      <c r="X128">
        <f>VLOOKUP(F128&amp;":"&amp;J128,'CNF Data'!$B$1:$AI$2260,28,FALSE) * P128</f>
        <v>0</v>
      </c>
      <c r="Y128">
        <f>VLOOKUP(F128&amp;":"&amp;J128,'CNF Data'!$B$1:$AI$2260,29,FALSE) * P128</f>
        <v>0</v>
      </c>
      <c r="Z128">
        <f>VLOOKUP(F128&amp;":"&amp;J128,'CNF Data'!$B$1:$AI$2260,30,FALSE) * P128</f>
        <v>0</v>
      </c>
      <c r="AA128">
        <f>VLOOKUP(F128&amp;":"&amp;J128,'CNF Data'!$B$1:$AI$2260,31,FALSE) * P128</f>
        <v>0</v>
      </c>
      <c r="AB128">
        <f>VLOOKUP(F128&amp;":"&amp;J128,'CNF Data'!$B$1:$AI$2260,32,FALSE) * P128</f>
        <v>0</v>
      </c>
      <c r="AC128">
        <f>VLOOKUP(F128&amp;":"&amp;J128,'CNF Data'!$B$1:$AI$2260,33,FALSE) * P128</f>
        <v>17.513280000000002</v>
      </c>
      <c r="AD128">
        <f>VLOOKUP(F128&amp;":"&amp;J128,'CNF Data'!$B$1:$AI$2260,34,FALSE) * P128</f>
        <v>0.24080760000000001</v>
      </c>
    </row>
    <row r="129" spans="1:30" x14ac:dyDescent="0.25">
      <c r="A129" s="1">
        <v>127</v>
      </c>
      <c r="C129">
        <v>60</v>
      </c>
      <c r="D129" t="s">
        <v>81</v>
      </c>
      <c r="E129" t="s">
        <v>100</v>
      </c>
      <c r="F129">
        <v>198</v>
      </c>
      <c r="G129" t="s">
        <v>184</v>
      </c>
      <c r="H129">
        <f>VALUE(LEFT(J129, MAX(ISNUMBER(VALUE(MID(J129,{1,2,3,4,5,6,7,8,9},1)))*{1,2,3,4,5,6,7,8,9})+1-1))</f>
        <v>15</v>
      </c>
      <c r="I129" t="str">
        <f>TRIM(RIGHT(J129, LEN(J129) - MAX(ISNUMBER(VALUE(MID(J129,{1,2,3,4,5,6,7,8,9},1)))*{1,2,3,4,5,6,7,8,9})))</f>
        <v>ml ground</v>
      </c>
      <c r="J129" t="s">
        <v>521</v>
      </c>
      <c r="K129">
        <f>VLOOKUP(F129&amp;":"&amp;J129,'CNF Data'!$B$1:$AI$260,5,FALSE)</f>
        <v>1641</v>
      </c>
      <c r="L129">
        <f>VLOOKUP(F129&amp;":"&amp;J129,'CNF Data'!$B$1:$AI$260,6,FALSE)</f>
        <v>6.9989999999999997E-2</v>
      </c>
      <c r="M129">
        <f t="shared" si="12"/>
        <v>27.995999999999999</v>
      </c>
      <c r="P129">
        <f t="shared" si="13"/>
        <v>4</v>
      </c>
      <c r="Q129">
        <f>VLOOKUP(F129&amp;":"&amp;J129,'CNF Data'!$B$1:$AI$2260,21,FALSE) * P129</f>
        <v>70.269959999999998</v>
      </c>
      <c r="R129">
        <f>VLOOKUP(F129&amp;":"&amp;J129,'CNF Data'!$B$1:$AI$2260,22,FALSE) * P129</f>
        <v>0.91266959999999997</v>
      </c>
      <c r="S129">
        <f>VLOOKUP(F129&amp;":"&amp;J129,'CNF Data'!$B$1:$AI$2260,23,FALSE) * P129</f>
        <v>0.38970431999999994</v>
      </c>
      <c r="T129">
        <f>VLOOKUP(F129&amp;":"&amp;J129,'CNF Data'!$B$1:$AI$2260,24,FALSE) * P129</f>
        <v>0</v>
      </c>
      <c r="U129">
        <f>VLOOKUP(F129&amp;":"&amp;J129,'CNF Data'!$B$1:$AI$2260,25,FALSE) * P129</f>
        <v>0</v>
      </c>
      <c r="V129">
        <f>VLOOKUP(F129&amp;":"&amp;J129,'CNF Data'!$B$1:$AI$2260,26,FALSE) * P129</f>
        <v>5.5991999999999997</v>
      </c>
      <c r="W129">
        <f>VLOOKUP(F129&amp;":"&amp;J129,'CNF Data'!$B$1:$AI$2260,27,FALSE) * P129</f>
        <v>17.903441999999998</v>
      </c>
      <c r="X129">
        <f>VLOOKUP(F129&amp;":"&amp;J129,'CNF Data'!$B$1:$AI$2260,28,FALSE) * P129</f>
        <v>7.0829880000000003</v>
      </c>
      <c r="Y129">
        <f>VLOOKUP(F129&amp;":"&amp;J129,'CNF Data'!$B$1:$AI$2260,29,FALSE) * P129</f>
        <v>0.17917440000000001</v>
      </c>
      <c r="Z129">
        <f>VLOOKUP(F129&amp;":"&amp;J129,'CNF Data'!$B$1:$AI$2260,30,FALSE) * P129</f>
        <v>2.9087844</v>
      </c>
      <c r="AA129">
        <f>VLOOKUP(F129&amp;":"&amp;J129,'CNF Data'!$B$1:$AI$2260,31,FALSE) * P129</f>
        <v>0</v>
      </c>
      <c r="AB129">
        <f>VLOOKUP(F129&amp;":"&amp;J129,'CNF Data'!$B$1:$AI$2260,32,FALSE) * P129</f>
        <v>0</v>
      </c>
      <c r="AC129">
        <f>VLOOKUP(F129&amp;":"&amp;J129,'CNF Data'!$B$1:$AI$2260,33,FALSE) * P129</f>
        <v>124.02227999999999</v>
      </c>
      <c r="AD129">
        <f>VLOOKUP(F129&amp;":"&amp;J129,'CNF Data'!$B$1:$AI$2260,34,FALSE) * P129</f>
        <v>2.7184116</v>
      </c>
    </row>
    <row r="130" spans="1:30" x14ac:dyDescent="0.25">
      <c r="A130" s="1">
        <v>128</v>
      </c>
      <c r="C130">
        <v>583.66</v>
      </c>
      <c r="D130" t="s">
        <v>86</v>
      </c>
      <c r="E130" t="s">
        <v>109</v>
      </c>
      <c r="F130">
        <v>1589</v>
      </c>
      <c r="G130" t="s">
        <v>184</v>
      </c>
      <c r="H130">
        <f>VALUE(LEFT(J130, MAX(ISNUMBER(VALUE(MID(J130,{1,2,3,4,5,6,7,8,9},1)))*{1,2,3,4,5,6,7,8,9})+1-1))</f>
        <v>100</v>
      </c>
      <c r="I130" t="str">
        <f>TRIM(RIGHT(J130, LEN(J130) - MAX(ISNUMBER(VALUE(MID(J130,{1,2,3,4,5,6,7,8,9},1)))*{1,2,3,4,5,6,7,8,9})))</f>
        <v>ml</v>
      </c>
      <c r="J130" t="s">
        <v>505</v>
      </c>
      <c r="K130">
        <f>VLOOKUP(F130&amp;":"&amp;J130,'CNF Data'!$B$1:$AI$260,5,FALSE)</f>
        <v>341</v>
      </c>
      <c r="L130">
        <f>VLOOKUP(F130&amp;":"&amp;J130,'CNF Data'!$B$1:$AI$260,6,FALSE)</f>
        <v>1.03128</v>
      </c>
      <c r="M130">
        <f t="shared" si="12"/>
        <v>601.91688479999993</v>
      </c>
      <c r="P130">
        <f t="shared" si="13"/>
        <v>5.8365999999999998</v>
      </c>
      <c r="Q130">
        <f>VLOOKUP(F130&amp;":"&amp;J130,'CNF Data'!$B$1:$AI$2260,21,FALSE) * P130</f>
        <v>132.42171465600001</v>
      </c>
      <c r="R130">
        <f>VLOOKUP(F130&amp;":"&amp;J130,'CNF Data'!$B$1:$AI$2260,22,FALSE) * P130</f>
        <v>1.4446005235199999</v>
      </c>
      <c r="S130">
        <f>VLOOKUP(F130&amp;":"&amp;J130,'CNF Data'!$B$1:$AI$2260,23,FALSE) * P130</f>
        <v>0.24076675391999999</v>
      </c>
      <c r="T130">
        <f>VLOOKUP(F130&amp;":"&amp;J130,'CNF Data'!$B$1:$AI$2260,24,FALSE) * P130</f>
        <v>0</v>
      </c>
      <c r="U130">
        <f>VLOOKUP(F130&amp;":"&amp;J130,'CNF Data'!$B$1:$AI$2260,25,FALSE) * P130</f>
        <v>0</v>
      </c>
      <c r="V130">
        <f>VLOOKUP(F130&amp;":"&amp;J130,'CNF Data'!$B$1:$AI$2260,26,FALSE) * P130</f>
        <v>6.0191688479999996</v>
      </c>
      <c r="W130">
        <f>VLOOKUP(F130&amp;":"&amp;J130,'CNF Data'!$B$1:$AI$2260,27,FALSE) * P130</f>
        <v>41.5322650512</v>
      </c>
      <c r="X130">
        <f>VLOOKUP(F130&amp;":"&amp;J130,'CNF Data'!$B$1:$AI$2260,28,FALSE) * P130</f>
        <v>1.8057506543999999</v>
      </c>
      <c r="Y130">
        <f>VLOOKUP(F130&amp;":"&amp;J130,'CNF Data'!$B$1:$AI$2260,29,FALSE) * P130</f>
        <v>15.16830549696</v>
      </c>
      <c r="Z130">
        <f>VLOOKUP(F130&amp;":"&amp;J130,'CNF Data'!$B$1:$AI$2260,30,FALSE) * P130</f>
        <v>2.1067090968</v>
      </c>
      <c r="AA130">
        <f>VLOOKUP(F130&amp;":"&amp;J130,'CNF Data'!$B$1:$AI$2260,31,FALSE) * P130</f>
        <v>0</v>
      </c>
      <c r="AB130">
        <f>VLOOKUP(F130&amp;":"&amp;J130,'CNF Data'!$B$1:$AI$2260,32,FALSE) * P130</f>
        <v>232.94183441760001</v>
      </c>
      <c r="AC130">
        <f>VLOOKUP(F130&amp;":"&amp;J130,'CNF Data'!$B$1:$AI$2260,33,FALSE) * P130</f>
        <v>36.115013087999998</v>
      </c>
      <c r="AD130">
        <f>VLOOKUP(F130&amp;":"&amp;J130,'CNF Data'!$B$1:$AI$2260,34,FALSE) * P130</f>
        <v>0.48153350783999999</v>
      </c>
    </row>
    <row r="131" spans="1:30" x14ac:dyDescent="0.25">
      <c r="A131" s="1">
        <v>129</v>
      </c>
      <c r="C131">
        <v>6000</v>
      </c>
      <c r="D131" t="s">
        <v>81</v>
      </c>
      <c r="E131" t="s">
        <v>98</v>
      </c>
      <c r="F131">
        <v>422</v>
      </c>
      <c r="G131" t="s">
        <v>185</v>
      </c>
      <c r="H131">
        <f>VALUE(LEFT(J131, MAX(ISNUMBER(VALUE(MID(J131,{1,2,3,4,5,6,7,8,9},1)))*{1,2,3,4,5,6,7,8,9})+1-1))</f>
        <v>250</v>
      </c>
      <c r="I131" t="str">
        <f>TRIM(RIGHT(J131, LEN(J131) - MAX(ISNUMBER(VALUE(MID(J131,{1,2,3,4,5,6,7,8,9},1)))*{1,2,3,4,5,6,7,8,9})))</f>
        <v>ml</v>
      </c>
      <c r="J131" t="s">
        <v>510</v>
      </c>
      <c r="K131">
        <f>VLOOKUP(F131&amp;":"&amp;J131,'CNF Data'!$B$1:$AI$260,5,FALSE)</f>
        <v>415</v>
      </c>
      <c r="L131">
        <f>VLOOKUP(F131&amp;":"&amp;J131,'CNF Data'!$B$1:$AI$260,6,FALSE)</f>
        <v>2.28233</v>
      </c>
      <c r="M131">
        <f t="shared" si="12"/>
        <v>5477.5919999999996</v>
      </c>
      <c r="N131">
        <f>VLOOKUP(E131, Premades!B:R, 2, FALSE)</f>
        <v>100</v>
      </c>
      <c r="O131" t="str">
        <f>VLOOKUP(E131, Premades!B:R, 3, FALSE)</f>
        <v xml:space="preserve">ml </v>
      </c>
      <c r="P131">
        <f>C131/N131</f>
        <v>60</v>
      </c>
      <c r="Q131">
        <f>VLOOKUP(E131, Premades!B:R, 4, FALSE) * P131</f>
        <v>49140</v>
      </c>
      <c r="R131">
        <f>VLOOKUP(E131, Premades!B:R, 5, FALSE) * P131</f>
        <v>5460</v>
      </c>
      <c r="S131">
        <f>VLOOKUP(E131, Premades!B:R, 6, FALSE) * P131</f>
        <v>900</v>
      </c>
      <c r="T131">
        <f>VLOOKUP(E131, Premades!B:R, 7, FALSE) * P131</f>
        <v>0</v>
      </c>
      <c r="U131">
        <f>VLOOKUP(E131, Premades!B:R, 8, FALSE) * P131</f>
        <v>0</v>
      </c>
      <c r="V131">
        <f>VLOOKUP(E131, Premades!B:R, 9, FALSE) * P131</f>
        <v>0</v>
      </c>
      <c r="W131">
        <f>VLOOKUP(E131, Premades!B:R, 10, FALSE) * P131</f>
        <v>0</v>
      </c>
      <c r="X131">
        <f>VLOOKUP(E131, Premades!B:R, 11, FALSE) * P131</f>
        <v>0</v>
      </c>
      <c r="Y131">
        <f>VLOOKUP(E131, Premades!B:R, 12, FALSE) * P131</f>
        <v>0</v>
      </c>
      <c r="Z131">
        <f>VLOOKUP(E131, Premades!B:R, 13, FALSE) * P131</f>
        <v>0</v>
      </c>
      <c r="AA131">
        <f>VLOOKUP(E131, Premades!B:R, 14, FALSE) * P131</f>
        <v>0</v>
      </c>
      <c r="AB131">
        <f>VLOOKUP(E131, Premades!B:R, 15, FALSE) * P131</f>
        <v>0</v>
      </c>
      <c r="AC131">
        <f>VLOOKUP(E131, Premades!B:R, 16, FALSE) * P131</f>
        <v>60</v>
      </c>
      <c r="AD131">
        <f>VLOOKUP(E131, Premades!B:R, 17, FALSE) * P131</f>
        <v>0</v>
      </c>
    </row>
    <row r="132" spans="1:30" x14ac:dyDescent="0.25">
      <c r="A132" s="1">
        <v>130</v>
      </c>
      <c r="C132">
        <v>2750</v>
      </c>
      <c r="D132" t="s">
        <v>86</v>
      </c>
      <c r="E132" t="s">
        <v>121</v>
      </c>
      <c r="G132" t="s">
        <v>186</v>
      </c>
      <c r="M132">
        <f>C132</f>
        <v>2750</v>
      </c>
      <c r="N132">
        <f>VLOOKUP(E132, Premades!B:R, 2, FALSE)</f>
        <v>30.4</v>
      </c>
      <c r="O132" t="str">
        <f>VLOOKUP(E132, Premades!B:R, 3, FALSE)</f>
        <v>g</v>
      </c>
      <c r="P132">
        <f>C132/N132</f>
        <v>90.46052631578948</v>
      </c>
      <c r="Q132">
        <f>VLOOKUP(E132, Premades!B:R, 4, FALSE) * P132</f>
        <v>5427.6315789473683</v>
      </c>
      <c r="R132">
        <f>VLOOKUP(E132, Premades!B:R, 5, FALSE) * P132</f>
        <v>45.23026315789474</v>
      </c>
      <c r="S132">
        <f>VLOOKUP(E132, Premades!B:R, 6, FALSE) * P132</f>
        <v>0</v>
      </c>
      <c r="T132">
        <f>VLOOKUP(E132, Premades!B:R, 7, FALSE) * P132</f>
        <v>0</v>
      </c>
      <c r="U132">
        <f>VLOOKUP(E132, Premades!B:R, 8, FALSE) * P132</f>
        <v>0</v>
      </c>
      <c r="V132">
        <f>VLOOKUP(E132, Premades!B:R, 9, FALSE) * P132</f>
        <v>14473.684210526317</v>
      </c>
      <c r="W132">
        <f>VLOOKUP(E132, Premades!B:R, 10, FALSE) * P132</f>
        <v>1085.5263157894738</v>
      </c>
      <c r="X132">
        <f>VLOOKUP(E132, Premades!B:R, 11, FALSE) * P132</f>
        <v>0</v>
      </c>
      <c r="Y132">
        <f>VLOOKUP(E132, Premades!B:R, 12, FALSE) * P132</f>
        <v>995.06578947368428</v>
      </c>
      <c r="Z132">
        <f>VLOOKUP(E132, Premades!B:R, 13, FALSE) * P132</f>
        <v>45.23026315789474</v>
      </c>
      <c r="AA132">
        <f>VLOOKUP(E132, Premades!B:R, 14, FALSE) * P132</f>
        <v>0</v>
      </c>
      <c r="AB132">
        <f>VLOOKUP(E132, Premades!B:R, 15, FALSE) * P132</f>
        <v>0</v>
      </c>
      <c r="AC132">
        <f>VLOOKUP(E132, Premades!B:R, 16, FALSE) * P132</f>
        <v>0</v>
      </c>
      <c r="AD132">
        <f>VLOOKUP(E132, Premades!B:R, 17, FALSE) * P132</f>
        <v>25.328947368421058</v>
      </c>
    </row>
    <row r="133" spans="1:30" x14ac:dyDescent="0.25">
      <c r="A133" s="1">
        <v>131</v>
      </c>
      <c r="B133" t="s">
        <v>30</v>
      </c>
      <c r="C133">
        <v>100</v>
      </c>
      <c r="D133" t="s">
        <v>80</v>
      </c>
      <c r="E133" t="s">
        <v>126</v>
      </c>
      <c r="M133">
        <f>SUM(M123:M132)</f>
        <v>9563.0878847999993</v>
      </c>
      <c r="P133">
        <f>M133/C133</f>
        <v>95.630878847999995</v>
      </c>
      <c r="Q133">
        <f>SUM(Q123:Q132) / P133</f>
        <v>576.3803146807129</v>
      </c>
      <c r="R133">
        <f>SUM(R123:R132) / P133</f>
        <v>57.668115907906369</v>
      </c>
      <c r="S133">
        <f>SUM(S123:S132) / P133</f>
        <v>9.430436427310747</v>
      </c>
      <c r="T133">
        <f>SUM(T123:T132) / P133</f>
        <v>0</v>
      </c>
      <c r="U133">
        <f>SUM(U123:U132) / P133</f>
        <v>0</v>
      </c>
      <c r="V133">
        <f>SUM(V123:V132) / P133</f>
        <v>447.83212520136726</v>
      </c>
      <c r="W133">
        <f>SUM(W123:W132) / P133</f>
        <v>12.525702935811985</v>
      </c>
      <c r="X133">
        <f>SUM(X123:X132) / P133</f>
        <v>0.30424571022342428</v>
      </c>
      <c r="Y133">
        <f>SUM(Y123:Y132) / P133</f>
        <v>10.633325978180226</v>
      </c>
      <c r="Z133">
        <f>SUM(Z123:Z132) / P133</f>
        <v>0.65241463851714432</v>
      </c>
      <c r="AA133">
        <f>SUM(AA123:AA132) / P133</f>
        <v>0</v>
      </c>
      <c r="AB133">
        <f>SUM(AB123:AB132) / P133</f>
        <v>2.6753024180008427</v>
      </c>
      <c r="AC133">
        <f>SUM(AC123:AC132) / P133</f>
        <v>5.4461355930422082</v>
      </c>
      <c r="AD133">
        <f>SUM(AD123:AD132) / P133</f>
        <v>0.43363689715927289</v>
      </c>
    </row>
    <row r="134" spans="1:30" x14ac:dyDescent="0.25">
      <c r="A134" s="1">
        <v>132</v>
      </c>
    </row>
    <row r="135" spans="1:30" x14ac:dyDescent="0.25">
      <c r="A135" s="1">
        <v>133</v>
      </c>
      <c r="B135" t="s">
        <v>29</v>
      </c>
      <c r="C135" t="s">
        <v>46</v>
      </c>
    </row>
    <row r="136" spans="1:30" x14ac:dyDescent="0.25">
      <c r="A136" s="1">
        <v>134</v>
      </c>
      <c r="C136">
        <v>11</v>
      </c>
      <c r="D136" t="s">
        <v>87</v>
      </c>
      <c r="G136" t="s">
        <v>183</v>
      </c>
    </row>
    <row r="137" spans="1:30" x14ac:dyDescent="0.25">
      <c r="A137" s="1">
        <v>135</v>
      </c>
      <c r="C137">
        <v>750</v>
      </c>
      <c r="D137" t="s">
        <v>81</v>
      </c>
      <c r="E137" t="s">
        <v>110</v>
      </c>
      <c r="F137">
        <v>2394</v>
      </c>
      <c r="G137" t="s">
        <v>184</v>
      </c>
      <c r="H137">
        <f>VALUE(LEFT(J137, MAX(ISNUMBER(VALUE(MID(J137,{1,2,3,4,5,6,7,8,9},1)))*{1,2,3,4,5,6,7,8,9})+1-1))</f>
        <v>250</v>
      </c>
      <c r="I137" t="str">
        <f>TRIM(RIGHT(J137, LEN(J137) - MAX(ISNUMBER(VALUE(MID(J137,{1,2,3,4,5,6,7,8,9},1)))*{1,2,3,4,5,6,7,8,9})))</f>
        <v>ml</v>
      </c>
      <c r="J137" t="s">
        <v>510</v>
      </c>
      <c r="K137">
        <f>VLOOKUP(F137&amp;":"&amp;J137,'CNF Data'!$B$1:$AI$260,5,FALSE)</f>
        <v>415</v>
      </c>
      <c r="L137">
        <f>VLOOKUP(F137&amp;":"&amp;J137,'CNF Data'!$B$1:$AI$260,6,FALSE)</f>
        <v>1.43702</v>
      </c>
      <c r="M137">
        <f t="shared" ref="M137:M144" si="14">C137*L137/H137* 100</f>
        <v>431.10599999999994</v>
      </c>
      <c r="P137">
        <f t="shared" ref="P137:P142" si="15">C137/H137</f>
        <v>3</v>
      </c>
      <c r="Q137">
        <f>VLOOKUP(F137&amp;":"&amp;J137,'CNF Data'!$B$1:$AI$2260,21,FALSE) * P137</f>
        <v>642.34793999999999</v>
      </c>
      <c r="R137">
        <f>VLOOKUP(F137&amp;":"&amp;J137,'CNF Data'!$B$1:$AI$2260,22,FALSE) * P137</f>
        <v>2.1555299999999997</v>
      </c>
      <c r="S137">
        <f>VLOOKUP(F137&amp;":"&amp;J137,'CNF Data'!$B$1:$AI$2260,23,FALSE) * P137</f>
        <v>0.38368434000000007</v>
      </c>
      <c r="T137">
        <f>VLOOKUP(F137&amp;":"&amp;J137,'CNF Data'!$B$1:$AI$2260,24,FALSE) * P137</f>
        <v>0</v>
      </c>
      <c r="U137">
        <f>VLOOKUP(F137&amp;":"&amp;J137,'CNF Data'!$B$1:$AI$2260,25,FALSE) * P137</f>
        <v>0</v>
      </c>
      <c r="V137">
        <f>VLOOKUP(F137&amp;":"&amp;J137,'CNF Data'!$B$1:$AI$2260,26,FALSE) * P137</f>
        <v>73.288020000000003</v>
      </c>
      <c r="W137">
        <f>VLOOKUP(F137&amp;":"&amp;J137,'CNF Data'!$B$1:$AI$2260,27,FALSE) * P137</f>
        <v>142.52364360000001</v>
      </c>
      <c r="X137">
        <f>VLOOKUP(F137&amp;":"&amp;J137,'CNF Data'!$B$1:$AI$2260,28,FALSE) * P137</f>
        <v>9.0532260000000004</v>
      </c>
      <c r="Y137">
        <f>VLOOKUP(F137&amp;":"&amp;J137,'CNF Data'!$B$1:$AI$2260,29,FALSE) * P137</f>
        <v>4.3110599999999994</v>
      </c>
      <c r="Z137">
        <f>VLOOKUP(F137&amp;":"&amp;J137,'CNF Data'!$B$1:$AI$2260,30,FALSE) * P137</f>
        <v>27.418341600000005</v>
      </c>
      <c r="AA137">
        <f>VLOOKUP(F137&amp;":"&amp;J137,'CNF Data'!$B$1:$AI$2260,31,FALSE) * P137</f>
        <v>0</v>
      </c>
      <c r="AB137">
        <f>VLOOKUP(F137&amp;":"&amp;J137,'CNF Data'!$B$1:$AI$2260,32,FALSE) * P137</f>
        <v>134.50507199999998</v>
      </c>
      <c r="AC137">
        <f>VLOOKUP(F137&amp;":"&amp;J137,'CNF Data'!$B$1:$AI$2260,33,FALSE) * P137</f>
        <v>780.30186000000003</v>
      </c>
      <c r="AD137">
        <f>VLOOKUP(F137&amp;":"&amp;J137,'CNF Data'!$B$1:$AI$2260,34,FALSE) * P137</f>
        <v>7.3288020000000005</v>
      </c>
    </row>
    <row r="138" spans="1:30" x14ac:dyDescent="0.25">
      <c r="A138" s="1">
        <v>136</v>
      </c>
      <c r="C138">
        <v>60</v>
      </c>
      <c r="D138" t="s">
        <v>81</v>
      </c>
      <c r="E138" t="s">
        <v>127</v>
      </c>
      <c r="F138">
        <v>198</v>
      </c>
      <c r="G138" t="s">
        <v>184</v>
      </c>
      <c r="H138">
        <f>VALUE(LEFT(J138, MAX(ISNUMBER(VALUE(MID(J138,{1,2,3,4,5,6,7,8,9},1)))*{1,2,3,4,5,6,7,8,9})+1-1))</f>
        <v>15</v>
      </c>
      <c r="I138" t="str">
        <f>TRIM(RIGHT(J138, LEN(J138) - MAX(ISNUMBER(VALUE(MID(J138,{1,2,3,4,5,6,7,8,9},1)))*{1,2,3,4,5,6,7,8,9})))</f>
        <v>ml ground</v>
      </c>
      <c r="J138" t="s">
        <v>521</v>
      </c>
      <c r="K138">
        <f>VLOOKUP(F138&amp;":"&amp;J138,'CNF Data'!$B$1:$AI$260,5,FALSE)</f>
        <v>1641</v>
      </c>
      <c r="L138">
        <f>VLOOKUP(F138&amp;":"&amp;J138,'CNF Data'!$B$1:$AI$260,6,FALSE)</f>
        <v>6.9989999999999997E-2</v>
      </c>
      <c r="M138">
        <f t="shared" si="14"/>
        <v>27.995999999999999</v>
      </c>
      <c r="P138">
        <f t="shared" si="15"/>
        <v>4</v>
      </c>
      <c r="Q138">
        <f>VLOOKUP(F138&amp;":"&amp;J138,'CNF Data'!$B$1:$AI$2260,21,FALSE) * P138</f>
        <v>70.269959999999998</v>
      </c>
      <c r="R138">
        <f>VLOOKUP(F138&amp;":"&amp;J138,'CNF Data'!$B$1:$AI$2260,22,FALSE) * P138</f>
        <v>0.91266959999999997</v>
      </c>
      <c r="S138">
        <f>VLOOKUP(F138&amp;":"&amp;J138,'CNF Data'!$B$1:$AI$2260,23,FALSE) * P138</f>
        <v>0.38970431999999994</v>
      </c>
      <c r="T138">
        <f>VLOOKUP(F138&amp;":"&amp;J138,'CNF Data'!$B$1:$AI$2260,24,FALSE) * P138</f>
        <v>0</v>
      </c>
      <c r="U138">
        <f>VLOOKUP(F138&amp;":"&amp;J138,'CNF Data'!$B$1:$AI$2260,25,FALSE) * P138</f>
        <v>0</v>
      </c>
      <c r="V138">
        <f>VLOOKUP(F138&amp;":"&amp;J138,'CNF Data'!$B$1:$AI$2260,26,FALSE) * P138</f>
        <v>5.5991999999999997</v>
      </c>
      <c r="W138">
        <f>VLOOKUP(F138&amp;":"&amp;J138,'CNF Data'!$B$1:$AI$2260,27,FALSE) * P138</f>
        <v>17.903441999999998</v>
      </c>
      <c r="X138">
        <f>VLOOKUP(F138&amp;":"&amp;J138,'CNF Data'!$B$1:$AI$2260,28,FALSE) * P138</f>
        <v>7.0829880000000003</v>
      </c>
      <c r="Y138">
        <f>VLOOKUP(F138&amp;":"&amp;J138,'CNF Data'!$B$1:$AI$2260,29,FALSE) * P138</f>
        <v>0.17917440000000001</v>
      </c>
      <c r="Z138">
        <f>VLOOKUP(F138&amp;":"&amp;J138,'CNF Data'!$B$1:$AI$2260,30,FALSE) * P138</f>
        <v>2.9087844</v>
      </c>
      <c r="AA138">
        <f>VLOOKUP(F138&amp;":"&amp;J138,'CNF Data'!$B$1:$AI$2260,31,FALSE) * P138</f>
        <v>0</v>
      </c>
      <c r="AB138">
        <f>VLOOKUP(F138&amp;":"&amp;J138,'CNF Data'!$B$1:$AI$2260,32,FALSE) * P138</f>
        <v>0</v>
      </c>
      <c r="AC138">
        <f>VLOOKUP(F138&amp;":"&amp;J138,'CNF Data'!$B$1:$AI$2260,33,FALSE) * P138</f>
        <v>124.02227999999999</v>
      </c>
      <c r="AD138">
        <f>VLOOKUP(F138&amp;":"&amp;J138,'CNF Data'!$B$1:$AI$2260,34,FALSE) * P138</f>
        <v>2.7184116</v>
      </c>
    </row>
    <row r="139" spans="1:30" x14ac:dyDescent="0.25">
      <c r="A139" s="1">
        <v>137</v>
      </c>
      <c r="C139">
        <v>500</v>
      </c>
      <c r="D139" t="s">
        <v>81</v>
      </c>
      <c r="E139" t="s">
        <v>124</v>
      </c>
      <c r="F139">
        <v>14</v>
      </c>
      <c r="G139" t="s">
        <v>184</v>
      </c>
      <c r="H139">
        <f>VALUE(LEFT(J139, MAX(ISNUMBER(VALUE(MID(J139,{1,2,3,4,5,6,7,8,9},1)))*{1,2,3,4,5,6,7,8,9})+1-1))</f>
        <v>100</v>
      </c>
      <c r="I139" t="str">
        <f>TRIM(RIGHT(J139, LEN(J139) - MAX(ISNUMBER(VALUE(MID(J139,{1,2,3,4,5,6,7,8,9},1)))*{1,2,3,4,5,6,7,8,9})))</f>
        <v>ml</v>
      </c>
      <c r="J139" t="s">
        <v>505</v>
      </c>
      <c r="K139">
        <f>VLOOKUP(F139&amp;":"&amp;J139,'CNF Data'!$B$1:$AI$260,5,FALSE)</f>
        <v>341</v>
      </c>
      <c r="L139">
        <f>VLOOKUP(F139&amp;":"&amp;J139,'CNF Data'!$B$1:$AI$260,6,FALSE)</f>
        <v>1.01437</v>
      </c>
      <c r="M139">
        <f t="shared" si="14"/>
        <v>507.18500000000006</v>
      </c>
      <c r="P139">
        <f t="shared" si="15"/>
        <v>5</v>
      </c>
      <c r="Q139">
        <f>VLOOKUP(F139&amp;":"&amp;J139,'CNF Data'!$B$1:$AI$2260,21,FALSE) * P139</f>
        <v>91.293299999999988</v>
      </c>
      <c r="R139">
        <f>VLOOKUP(F139&amp;":"&amp;J139,'CNF Data'!$B$1:$AI$2260,22,FALSE) * P139</f>
        <v>0</v>
      </c>
      <c r="S139">
        <f>VLOOKUP(F139&amp;":"&amp;J139,'CNF Data'!$B$1:$AI$2260,23,FALSE) * P139</f>
        <v>0</v>
      </c>
      <c r="T139">
        <f>VLOOKUP(F139&amp;":"&amp;J139,'CNF Data'!$B$1:$AI$2260,24,FALSE) * P139</f>
        <v>0</v>
      </c>
      <c r="U139">
        <f>VLOOKUP(F139&amp;":"&amp;J139,'CNF Data'!$B$1:$AI$2260,25,FALSE) * P139</f>
        <v>0</v>
      </c>
      <c r="V139">
        <f>VLOOKUP(F139&amp;":"&amp;J139,'CNF Data'!$B$1:$AI$2260,26,FALSE) * P139</f>
        <v>10.143699999999999</v>
      </c>
      <c r="W139">
        <f>VLOOKUP(F139&amp;":"&amp;J139,'CNF Data'!$B$1:$AI$2260,27,FALSE) * P139</f>
        <v>0.202874</v>
      </c>
      <c r="X139">
        <f>VLOOKUP(F139&amp;":"&amp;J139,'CNF Data'!$B$1:$AI$2260,28,FALSE) * P139</f>
        <v>0</v>
      </c>
      <c r="Y139">
        <f>VLOOKUP(F139&amp;":"&amp;J139,'CNF Data'!$B$1:$AI$2260,29,FALSE) * P139</f>
        <v>0.202874</v>
      </c>
      <c r="Z139">
        <f>VLOOKUP(F139&amp;":"&amp;J139,'CNF Data'!$B$1:$AI$2260,30,FALSE) * P139</f>
        <v>0</v>
      </c>
      <c r="AA139">
        <f>VLOOKUP(F139&amp;":"&amp;J139,'CNF Data'!$B$1:$AI$2260,31,FALSE) * P139</f>
        <v>0</v>
      </c>
      <c r="AB139">
        <f>VLOOKUP(F139&amp;":"&amp;J139,'CNF Data'!$B$1:$AI$2260,32,FALSE) * P139</f>
        <v>0</v>
      </c>
      <c r="AC139">
        <f>VLOOKUP(F139&amp;":"&amp;J139,'CNF Data'!$B$1:$AI$2260,33,FALSE) * P139</f>
        <v>30.431100000000001</v>
      </c>
      <c r="AD139">
        <f>VLOOKUP(F139&amp;":"&amp;J139,'CNF Data'!$B$1:$AI$2260,34,FALSE) * P139</f>
        <v>0.1521555</v>
      </c>
    </row>
    <row r="140" spans="1:30" x14ac:dyDescent="0.25">
      <c r="A140" s="1">
        <v>138</v>
      </c>
      <c r="C140">
        <v>60</v>
      </c>
      <c r="D140" t="s">
        <v>81</v>
      </c>
      <c r="E140" t="s">
        <v>99</v>
      </c>
      <c r="F140">
        <v>214</v>
      </c>
      <c r="G140" t="s">
        <v>184</v>
      </c>
      <c r="H140">
        <f>VALUE(LEFT(J140, MAX(ISNUMBER(VALUE(MID(J140,{1,2,3,4,5,6,7,8,9},1)))*{1,2,3,4,5,6,7,8,9})+1-1))</f>
        <v>15</v>
      </c>
      <c r="I140" t="str">
        <f>TRIM(RIGHT(J140, LEN(J140) - MAX(ISNUMBER(VALUE(MID(J140,{1,2,3,4,5,6,7,8,9},1)))*{1,2,3,4,5,6,7,8,9})))</f>
        <v>ml</v>
      </c>
      <c r="J140" t="s">
        <v>507</v>
      </c>
      <c r="K140">
        <f>VLOOKUP(F140&amp;":"&amp;J140,'CNF Data'!$B$1:$AI$260,5,FALSE)</f>
        <v>385</v>
      </c>
      <c r="L140">
        <f>VLOOKUP(F140&amp;":"&amp;J140,'CNF Data'!$B$1:$AI$260,6,FALSE)</f>
        <v>0.18243000000000001</v>
      </c>
      <c r="M140">
        <f t="shared" si="14"/>
        <v>72.972000000000008</v>
      </c>
      <c r="P140">
        <f t="shared" si="15"/>
        <v>4</v>
      </c>
      <c r="Q140">
        <f>VLOOKUP(F140&amp;":"&amp;J140,'CNF Data'!$B$1:$AI$2260,21,FALSE) * P140</f>
        <v>0</v>
      </c>
      <c r="R140">
        <f>VLOOKUP(F140&amp;":"&amp;J140,'CNF Data'!$B$1:$AI$2260,22,FALSE) * P140</f>
        <v>0</v>
      </c>
      <c r="S140">
        <f>VLOOKUP(F140&amp;":"&amp;J140,'CNF Data'!$B$1:$AI$2260,23,FALSE) * P140</f>
        <v>0</v>
      </c>
      <c r="T140">
        <f>VLOOKUP(F140&amp;":"&amp;J140,'CNF Data'!$B$1:$AI$2260,24,FALSE) * P140</f>
        <v>0</v>
      </c>
      <c r="U140">
        <f>VLOOKUP(F140&amp;":"&amp;J140,'CNF Data'!$B$1:$AI$2260,25,FALSE) * P140</f>
        <v>0</v>
      </c>
      <c r="V140">
        <f>VLOOKUP(F140&amp;":"&amp;J140,'CNF Data'!$B$1:$AI$2260,26,FALSE) * P140</f>
        <v>28282.48776</v>
      </c>
      <c r="W140">
        <f>VLOOKUP(F140&amp;":"&amp;J140,'CNF Data'!$B$1:$AI$2260,27,FALSE) * P140</f>
        <v>0</v>
      </c>
      <c r="X140">
        <f>VLOOKUP(F140&amp;":"&amp;J140,'CNF Data'!$B$1:$AI$2260,28,FALSE) * P140</f>
        <v>0</v>
      </c>
      <c r="Y140">
        <f>VLOOKUP(F140&amp;":"&amp;J140,'CNF Data'!$B$1:$AI$2260,29,FALSE) * P140</f>
        <v>0</v>
      </c>
      <c r="Z140">
        <f>VLOOKUP(F140&amp;":"&amp;J140,'CNF Data'!$B$1:$AI$2260,30,FALSE) * P140</f>
        <v>0</v>
      </c>
      <c r="AA140">
        <f>VLOOKUP(F140&amp;":"&amp;J140,'CNF Data'!$B$1:$AI$2260,31,FALSE) * P140</f>
        <v>0</v>
      </c>
      <c r="AB140">
        <f>VLOOKUP(F140&amp;":"&amp;J140,'CNF Data'!$B$1:$AI$2260,32,FALSE) * P140</f>
        <v>0</v>
      </c>
      <c r="AC140">
        <f>VLOOKUP(F140&amp;":"&amp;J140,'CNF Data'!$B$1:$AI$2260,33,FALSE) * P140</f>
        <v>17.513280000000002</v>
      </c>
      <c r="AD140">
        <f>VLOOKUP(F140&amp;":"&amp;J140,'CNF Data'!$B$1:$AI$2260,34,FALSE) * P140</f>
        <v>0.24080760000000001</v>
      </c>
    </row>
    <row r="141" spans="1:30" x14ac:dyDescent="0.25">
      <c r="A141" s="1">
        <v>139</v>
      </c>
      <c r="C141">
        <v>60</v>
      </c>
      <c r="D141" t="s">
        <v>81</v>
      </c>
      <c r="E141" t="s">
        <v>100</v>
      </c>
      <c r="F141">
        <v>198</v>
      </c>
      <c r="G141" t="s">
        <v>184</v>
      </c>
      <c r="H141">
        <f>VALUE(LEFT(J141, MAX(ISNUMBER(VALUE(MID(J141,{1,2,3,4,5,6,7,8,9},1)))*{1,2,3,4,5,6,7,8,9})+1-1))</f>
        <v>15</v>
      </c>
      <c r="I141" t="str">
        <f>TRIM(RIGHT(J141, LEN(J141) - MAX(ISNUMBER(VALUE(MID(J141,{1,2,3,4,5,6,7,8,9},1)))*{1,2,3,4,5,6,7,8,9})))</f>
        <v>ml ground</v>
      </c>
      <c r="J141" t="s">
        <v>521</v>
      </c>
      <c r="K141">
        <f>VLOOKUP(F141&amp;":"&amp;J141,'CNF Data'!$B$1:$AI$260,5,FALSE)</f>
        <v>1641</v>
      </c>
      <c r="L141">
        <f>VLOOKUP(F141&amp;":"&amp;J141,'CNF Data'!$B$1:$AI$260,6,FALSE)</f>
        <v>6.9989999999999997E-2</v>
      </c>
      <c r="M141">
        <f t="shared" si="14"/>
        <v>27.995999999999999</v>
      </c>
      <c r="P141">
        <f t="shared" si="15"/>
        <v>4</v>
      </c>
      <c r="Q141">
        <f>VLOOKUP(F141&amp;":"&amp;J141,'CNF Data'!$B$1:$AI$2260,21,FALSE) * P141</f>
        <v>70.269959999999998</v>
      </c>
      <c r="R141">
        <f>VLOOKUP(F141&amp;":"&amp;J141,'CNF Data'!$B$1:$AI$2260,22,FALSE) * P141</f>
        <v>0.91266959999999997</v>
      </c>
      <c r="S141">
        <f>VLOOKUP(F141&amp;":"&amp;J141,'CNF Data'!$B$1:$AI$2260,23,FALSE) * P141</f>
        <v>0.38970431999999994</v>
      </c>
      <c r="T141">
        <f>VLOOKUP(F141&amp;":"&amp;J141,'CNF Data'!$B$1:$AI$2260,24,FALSE) * P141</f>
        <v>0</v>
      </c>
      <c r="U141">
        <f>VLOOKUP(F141&amp;":"&amp;J141,'CNF Data'!$B$1:$AI$2260,25,FALSE) * P141</f>
        <v>0</v>
      </c>
      <c r="V141">
        <f>VLOOKUP(F141&amp;":"&amp;J141,'CNF Data'!$B$1:$AI$2260,26,FALSE) * P141</f>
        <v>5.5991999999999997</v>
      </c>
      <c r="W141">
        <f>VLOOKUP(F141&amp;":"&amp;J141,'CNF Data'!$B$1:$AI$2260,27,FALSE) * P141</f>
        <v>17.903441999999998</v>
      </c>
      <c r="X141">
        <f>VLOOKUP(F141&amp;":"&amp;J141,'CNF Data'!$B$1:$AI$2260,28,FALSE) * P141</f>
        <v>7.0829880000000003</v>
      </c>
      <c r="Y141">
        <f>VLOOKUP(F141&amp;":"&amp;J141,'CNF Data'!$B$1:$AI$2260,29,FALSE) * P141</f>
        <v>0.17917440000000001</v>
      </c>
      <c r="Z141">
        <f>VLOOKUP(F141&amp;":"&amp;J141,'CNF Data'!$B$1:$AI$2260,30,FALSE) * P141</f>
        <v>2.9087844</v>
      </c>
      <c r="AA141">
        <f>VLOOKUP(F141&amp;":"&amp;J141,'CNF Data'!$B$1:$AI$2260,31,FALSE) * P141</f>
        <v>0</v>
      </c>
      <c r="AB141">
        <f>VLOOKUP(F141&amp;":"&amp;J141,'CNF Data'!$B$1:$AI$2260,32,FALSE) * P141</f>
        <v>0</v>
      </c>
      <c r="AC141">
        <f>VLOOKUP(F141&amp;":"&amp;J141,'CNF Data'!$B$1:$AI$2260,33,FALSE) * P141</f>
        <v>124.02227999999999</v>
      </c>
      <c r="AD141">
        <f>VLOOKUP(F141&amp;":"&amp;J141,'CNF Data'!$B$1:$AI$2260,34,FALSE) * P141</f>
        <v>2.7184116</v>
      </c>
    </row>
    <row r="142" spans="1:30" x14ac:dyDescent="0.25">
      <c r="A142" s="1">
        <v>140</v>
      </c>
      <c r="C142">
        <v>583.66</v>
      </c>
      <c r="D142" t="s">
        <v>86</v>
      </c>
      <c r="E142" t="s">
        <v>109</v>
      </c>
      <c r="F142">
        <v>1589</v>
      </c>
      <c r="G142" t="s">
        <v>184</v>
      </c>
      <c r="H142">
        <f>VALUE(LEFT(J142, MAX(ISNUMBER(VALUE(MID(J142,{1,2,3,4,5,6,7,8,9},1)))*{1,2,3,4,5,6,7,8,9})+1-1))</f>
        <v>100</v>
      </c>
      <c r="I142" t="str">
        <f>TRIM(RIGHT(J142, LEN(J142) - MAX(ISNUMBER(VALUE(MID(J142,{1,2,3,4,5,6,7,8,9},1)))*{1,2,3,4,5,6,7,8,9})))</f>
        <v>ml</v>
      </c>
      <c r="J142" t="s">
        <v>505</v>
      </c>
      <c r="K142">
        <f>VLOOKUP(F142&amp;":"&amp;J142,'CNF Data'!$B$1:$AI$260,5,FALSE)</f>
        <v>341</v>
      </c>
      <c r="L142">
        <f>VLOOKUP(F142&amp;":"&amp;J142,'CNF Data'!$B$1:$AI$260,6,FALSE)</f>
        <v>1.03128</v>
      </c>
      <c r="M142">
        <f t="shared" si="14"/>
        <v>601.91688479999993</v>
      </c>
      <c r="P142">
        <f t="shared" si="15"/>
        <v>5.8365999999999998</v>
      </c>
      <c r="Q142">
        <f>VLOOKUP(F142&amp;":"&amp;J142,'CNF Data'!$B$1:$AI$2260,21,FALSE) * P142</f>
        <v>132.42171465600001</v>
      </c>
      <c r="R142">
        <f>VLOOKUP(F142&amp;":"&amp;J142,'CNF Data'!$B$1:$AI$2260,22,FALSE) * P142</f>
        <v>1.4446005235199999</v>
      </c>
      <c r="S142">
        <f>VLOOKUP(F142&amp;":"&amp;J142,'CNF Data'!$B$1:$AI$2260,23,FALSE) * P142</f>
        <v>0.24076675391999999</v>
      </c>
      <c r="T142">
        <f>VLOOKUP(F142&amp;":"&amp;J142,'CNF Data'!$B$1:$AI$2260,24,FALSE) * P142</f>
        <v>0</v>
      </c>
      <c r="U142">
        <f>VLOOKUP(F142&amp;":"&amp;J142,'CNF Data'!$B$1:$AI$2260,25,FALSE) * P142</f>
        <v>0</v>
      </c>
      <c r="V142">
        <f>VLOOKUP(F142&amp;":"&amp;J142,'CNF Data'!$B$1:$AI$2260,26,FALSE) * P142</f>
        <v>6.0191688479999996</v>
      </c>
      <c r="W142">
        <f>VLOOKUP(F142&amp;":"&amp;J142,'CNF Data'!$B$1:$AI$2260,27,FALSE) * P142</f>
        <v>41.5322650512</v>
      </c>
      <c r="X142">
        <f>VLOOKUP(F142&amp;":"&amp;J142,'CNF Data'!$B$1:$AI$2260,28,FALSE) * P142</f>
        <v>1.8057506543999999</v>
      </c>
      <c r="Y142">
        <f>VLOOKUP(F142&amp;":"&amp;J142,'CNF Data'!$B$1:$AI$2260,29,FALSE) * P142</f>
        <v>15.16830549696</v>
      </c>
      <c r="Z142">
        <f>VLOOKUP(F142&amp;":"&amp;J142,'CNF Data'!$B$1:$AI$2260,30,FALSE) * P142</f>
        <v>2.1067090968</v>
      </c>
      <c r="AA142">
        <f>VLOOKUP(F142&amp;":"&amp;J142,'CNF Data'!$B$1:$AI$2260,31,FALSE) * P142</f>
        <v>0</v>
      </c>
      <c r="AB142">
        <f>VLOOKUP(F142&amp;":"&amp;J142,'CNF Data'!$B$1:$AI$2260,32,FALSE) * P142</f>
        <v>232.94183441760001</v>
      </c>
      <c r="AC142">
        <f>VLOOKUP(F142&amp;":"&amp;J142,'CNF Data'!$B$1:$AI$2260,33,FALSE) * P142</f>
        <v>36.115013087999998</v>
      </c>
      <c r="AD142">
        <f>VLOOKUP(F142&amp;":"&amp;J142,'CNF Data'!$B$1:$AI$2260,34,FALSE) * P142</f>
        <v>0.48153350783999999</v>
      </c>
    </row>
    <row r="143" spans="1:30" x14ac:dyDescent="0.25">
      <c r="A143" s="1">
        <v>141</v>
      </c>
      <c r="C143">
        <v>6000</v>
      </c>
      <c r="D143" t="s">
        <v>81</v>
      </c>
      <c r="E143" t="s">
        <v>98</v>
      </c>
      <c r="F143">
        <v>422</v>
      </c>
      <c r="G143" t="s">
        <v>185</v>
      </c>
      <c r="H143">
        <f>VALUE(LEFT(J143, MAX(ISNUMBER(VALUE(MID(J143,{1,2,3,4,5,6,7,8,9},1)))*{1,2,3,4,5,6,7,8,9})+1-1))</f>
        <v>250</v>
      </c>
      <c r="I143" t="str">
        <f>TRIM(RIGHT(J143, LEN(J143) - MAX(ISNUMBER(VALUE(MID(J143,{1,2,3,4,5,6,7,8,9},1)))*{1,2,3,4,5,6,7,8,9})))</f>
        <v>ml</v>
      </c>
      <c r="J143" t="s">
        <v>510</v>
      </c>
      <c r="K143">
        <f>VLOOKUP(F143&amp;":"&amp;J143,'CNF Data'!$B$1:$AI$260,5,FALSE)</f>
        <v>415</v>
      </c>
      <c r="L143">
        <f>VLOOKUP(F143&amp;":"&amp;J143,'CNF Data'!$B$1:$AI$260,6,FALSE)</f>
        <v>2.28233</v>
      </c>
      <c r="M143">
        <f t="shared" si="14"/>
        <v>5477.5919999999996</v>
      </c>
      <c r="N143">
        <f>VLOOKUP(E143, Premades!B:R, 2, FALSE)</f>
        <v>100</v>
      </c>
      <c r="O143" t="str">
        <f>VLOOKUP(E143, Premades!B:R, 3, FALSE)</f>
        <v xml:space="preserve">ml </v>
      </c>
      <c r="P143">
        <f>C143/N143</f>
        <v>60</v>
      </c>
      <c r="Q143">
        <f>VLOOKUP(E143, Premades!B:R, 4, FALSE) * P143</f>
        <v>49140</v>
      </c>
      <c r="R143">
        <f>VLOOKUP(E143, Premades!B:R, 5, FALSE) * P143</f>
        <v>5460</v>
      </c>
      <c r="S143">
        <f>VLOOKUP(E143, Premades!B:R, 6, FALSE) * P143</f>
        <v>900</v>
      </c>
      <c r="T143">
        <f>VLOOKUP(E143, Premades!B:R, 7, FALSE) * P143</f>
        <v>0</v>
      </c>
      <c r="U143">
        <f>VLOOKUP(E143, Premades!B:R, 8, FALSE) * P143</f>
        <v>0</v>
      </c>
      <c r="V143">
        <f>VLOOKUP(E143, Premades!B:R, 9, FALSE) * P143</f>
        <v>0</v>
      </c>
      <c r="W143">
        <f>VLOOKUP(E143, Premades!B:R, 10, FALSE) * P143</f>
        <v>0</v>
      </c>
      <c r="X143">
        <f>VLOOKUP(E143, Premades!B:R, 11, FALSE) * P143</f>
        <v>0</v>
      </c>
      <c r="Y143">
        <f>VLOOKUP(E143, Premades!B:R, 12, FALSE) * P143</f>
        <v>0</v>
      </c>
      <c r="Z143">
        <f>VLOOKUP(E143, Premades!B:R, 13, FALSE) * P143</f>
        <v>0</v>
      </c>
      <c r="AA143">
        <f>VLOOKUP(E143, Premades!B:R, 14, FALSE) * P143</f>
        <v>0</v>
      </c>
      <c r="AB143">
        <f>VLOOKUP(E143, Premades!B:R, 15, FALSE) * P143</f>
        <v>0</v>
      </c>
      <c r="AC143">
        <f>VLOOKUP(E143, Premades!B:R, 16, FALSE) * P143</f>
        <v>60</v>
      </c>
      <c r="AD143">
        <f>VLOOKUP(E143, Premades!B:R, 17, FALSE) * P143</f>
        <v>0</v>
      </c>
    </row>
    <row r="144" spans="1:30" x14ac:dyDescent="0.25">
      <c r="A144" s="1">
        <v>142</v>
      </c>
      <c r="C144">
        <v>2750</v>
      </c>
      <c r="D144" t="s">
        <v>86</v>
      </c>
      <c r="E144" t="s">
        <v>121</v>
      </c>
      <c r="F144">
        <v>7045</v>
      </c>
      <c r="G144" t="s">
        <v>185</v>
      </c>
      <c r="H144" t="e">
        <f>VALUE(LEFT(J144, MAX(ISNUMBER(VALUE(MID(J144,{1,2,3,4,5,6,7,8,9},1)))*{1,2,3,4,5,6,7,8,9})+1-1))</f>
        <v>#VALUE!</v>
      </c>
      <c r="I144" t="str">
        <f>TRIM(RIGHT(J144, LEN(J144) - MAX(ISNUMBER(VALUE(MID(J144,{1,2,3,4,5,6,7,8,9},1)))*{1,2,3,4,5,6,7,8,9})))</f>
        <v/>
      </c>
      <c r="K144" t="e">
        <f>VLOOKUP(F144&amp;":"&amp;J144,'CNF Data'!$B$1:$AI$260,5,FALSE)</f>
        <v>#N/A</v>
      </c>
      <c r="L144" t="e">
        <f>VLOOKUP(F144&amp;":"&amp;J144,'CNF Data'!$B$1:$AI$260,6,FALSE)</f>
        <v>#N/A</v>
      </c>
      <c r="M144" t="e">
        <f t="shared" si="14"/>
        <v>#N/A</v>
      </c>
      <c r="N144">
        <f>VLOOKUP(E144, Premades!B:R, 2, FALSE)</f>
        <v>30.4</v>
      </c>
      <c r="O144" t="str">
        <f>VLOOKUP(E144, Premades!B:R, 3, FALSE)</f>
        <v>g</v>
      </c>
      <c r="P144">
        <f>C144/N144</f>
        <v>90.46052631578948</v>
      </c>
      <c r="Q144">
        <f>VLOOKUP(E144, Premades!B:R, 4, FALSE) * P144</f>
        <v>5427.6315789473683</v>
      </c>
      <c r="R144">
        <f>VLOOKUP(E144, Premades!B:R, 5, FALSE) * P144</f>
        <v>45.23026315789474</v>
      </c>
      <c r="S144">
        <f>VLOOKUP(E144, Premades!B:R, 6, FALSE) * P144</f>
        <v>0</v>
      </c>
      <c r="T144">
        <f>VLOOKUP(E144, Premades!B:R, 7, FALSE) * P144</f>
        <v>0</v>
      </c>
      <c r="U144">
        <f>VLOOKUP(E144, Premades!B:R, 8, FALSE) * P144</f>
        <v>0</v>
      </c>
      <c r="V144">
        <f>VLOOKUP(E144, Premades!B:R, 9, FALSE) * P144</f>
        <v>14473.684210526317</v>
      </c>
      <c r="W144">
        <f>VLOOKUP(E144, Premades!B:R, 10, FALSE) * P144</f>
        <v>1085.5263157894738</v>
      </c>
      <c r="X144">
        <f>VLOOKUP(E144, Premades!B:R, 11, FALSE) * P144</f>
        <v>0</v>
      </c>
      <c r="Y144">
        <f>VLOOKUP(E144, Premades!B:R, 12, FALSE) * P144</f>
        <v>995.06578947368428</v>
      </c>
      <c r="Z144">
        <f>VLOOKUP(E144, Premades!B:R, 13, FALSE) * P144</f>
        <v>45.23026315789474</v>
      </c>
      <c r="AA144">
        <f>VLOOKUP(E144, Premades!B:R, 14, FALSE) * P144</f>
        <v>0</v>
      </c>
      <c r="AB144">
        <f>VLOOKUP(E144, Premades!B:R, 15, FALSE) * P144</f>
        <v>0</v>
      </c>
      <c r="AC144">
        <f>VLOOKUP(E144, Premades!B:R, 16, FALSE) * P144</f>
        <v>0</v>
      </c>
      <c r="AD144">
        <f>VLOOKUP(E144, Premades!B:R, 17, FALSE) * P144</f>
        <v>25.328947368421058</v>
      </c>
    </row>
    <row r="145" spans="1:30" x14ac:dyDescent="0.25">
      <c r="A145" s="1">
        <v>143</v>
      </c>
      <c r="B145" t="s">
        <v>30</v>
      </c>
      <c r="C145">
        <v>100</v>
      </c>
      <c r="D145" t="s">
        <v>80</v>
      </c>
      <c r="E145" t="s">
        <v>128</v>
      </c>
      <c r="M145" t="e">
        <f>SUM(M135:M144)</f>
        <v>#N/A</v>
      </c>
      <c r="P145" t="e">
        <f>M145/C145</f>
        <v>#N/A</v>
      </c>
      <c r="Q145" t="e">
        <f>SUM(Q135:Q144) / P145</f>
        <v>#N/A</v>
      </c>
      <c r="R145" t="e">
        <f>SUM(R135:R144) / P145</f>
        <v>#N/A</v>
      </c>
      <c r="S145" t="e">
        <f>SUM(S135:S144) / P145</f>
        <v>#N/A</v>
      </c>
      <c r="T145" t="e">
        <f>SUM(T135:T144) / P145</f>
        <v>#N/A</v>
      </c>
      <c r="U145" t="e">
        <f>SUM(U135:U144) / P145</f>
        <v>#N/A</v>
      </c>
      <c r="V145" t="e">
        <f>SUM(V135:V144) / P145</f>
        <v>#N/A</v>
      </c>
      <c r="W145" t="e">
        <f>SUM(W135:W144) / P145</f>
        <v>#N/A</v>
      </c>
      <c r="X145" t="e">
        <f>SUM(X135:X144) / P145</f>
        <v>#N/A</v>
      </c>
      <c r="Y145" t="e">
        <f>SUM(Y135:Y144) / P145</f>
        <v>#N/A</v>
      </c>
      <c r="Z145" t="e">
        <f>SUM(Z135:Z144) / P145</f>
        <v>#N/A</v>
      </c>
      <c r="AA145" t="e">
        <f>SUM(AA135:AA144) / P145</f>
        <v>#N/A</v>
      </c>
      <c r="AB145" t="e">
        <f>SUM(AB135:AB144) / P145</f>
        <v>#N/A</v>
      </c>
      <c r="AC145" t="e">
        <f>SUM(AC135:AC144) / P145</f>
        <v>#N/A</v>
      </c>
      <c r="AD145" t="e">
        <f>SUM(AD135:AD144) / P145</f>
        <v>#N/A</v>
      </c>
    </row>
    <row r="146" spans="1:30" x14ac:dyDescent="0.25">
      <c r="A146" s="1">
        <v>144</v>
      </c>
    </row>
    <row r="147" spans="1:30" x14ac:dyDescent="0.25">
      <c r="A147" s="1">
        <v>145</v>
      </c>
    </row>
    <row r="148" spans="1:30" x14ac:dyDescent="0.25">
      <c r="A148" s="1">
        <v>146</v>
      </c>
      <c r="B148" t="s">
        <v>29</v>
      </c>
      <c r="C148" t="s">
        <v>47</v>
      </c>
    </row>
    <row r="149" spans="1:30" x14ac:dyDescent="0.25">
      <c r="A149" s="1">
        <v>147</v>
      </c>
      <c r="C149">
        <v>400</v>
      </c>
      <c r="D149" t="s">
        <v>89</v>
      </c>
      <c r="G149" t="s">
        <v>183</v>
      </c>
    </row>
    <row r="150" spans="1:30" x14ac:dyDescent="0.25">
      <c r="A150" s="1">
        <v>148</v>
      </c>
      <c r="C150">
        <v>4000</v>
      </c>
      <c r="D150" t="s">
        <v>80</v>
      </c>
      <c r="E150" t="s">
        <v>129</v>
      </c>
      <c r="F150">
        <v>2348</v>
      </c>
      <c r="G150" t="s">
        <v>184</v>
      </c>
      <c r="H150">
        <f>VALUE(LEFT(J150, MAX(ISNUMBER(VALUE(MID(J150,{1,2,3,4,5,6,7,8,9},1)))*{1,2,3,4,5,6,7,8,9})+1-1))</f>
        <v>30</v>
      </c>
      <c r="I150" t="str">
        <f>TRIM(RIGHT(J150, LEN(J150) - MAX(ISNUMBER(VALUE(MID(J150,{1,2,3,4,5,6,7,8,9},1)))*{1,2,3,4,5,6,7,8,9})))</f>
        <v>g</v>
      </c>
      <c r="J150" t="s">
        <v>569</v>
      </c>
      <c r="K150">
        <f>VLOOKUP(F150&amp;":"&amp;J150,'CNF Data'!$B$1:$AI$260,5,FALSE)</f>
        <v>1454</v>
      </c>
      <c r="L150">
        <f>VLOOKUP(F150&amp;":"&amp;J150,'CNF Data'!$B$1:$AI$260,6,FALSE)</f>
        <v>0.3</v>
      </c>
      <c r="M150">
        <f t="shared" ref="M150:M156" si="16">C150*L150/H150* 100</f>
        <v>4000</v>
      </c>
      <c r="P150">
        <f>C150/H150</f>
        <v>133.33333333333334</v>
      </c>
      <c r="Q150">
        <f>VLOOKUP(F150&amp;":"&amp;J150,'CNF Data'!$B$1:$AI$2260,21,FALSE) * P150</f>
        <v>10320</v>
      </c>
      <c r="R150">
        <f>VLOOKUP(F150&amp;":"&amp;J150,'CNF Data'!$B$1:$AI$2260,22,FALSE) * P150</f>
        <v>118.80000000000001</v>
      </c>
      <c r="S150">
        <f>VLOOKUP(F150&amp;":"&amp;J150,'CNF Data'!$B$1:$AI$2260,23,FALSE) * P150</f>
        <v>17.04</v>
      </c>
      <c r="T150">
        <f>VLOOKUP(F150&amp;":"&amp;J150,'CNF Data'!$B$1:$AI$2260,24,FALSE) * P150</f>
        <v>0</v>
      </c>
      <c r="U150">
        <f>VLOOKUP(F150&amp;":"&amp;J150,'CNF Data'!$B$1:$AI$2260,25,FALSE) * P150</f>
        <v>0</v>
      </c>
      <c r="V150">
        <f>VLOOKUP(F150&amp;":"&amp;J150,'CNF Data'!$B$1:$AI$2260,26,FALSE) * P150</f>
        <v>9880</v>
      </c>
      <c r="W150">
        <f>VLOOKUP(F150&amp;":"&amp;J150,'CNF Data'!$B$1:$AI$2260,27,FALSE) * P150</f>
        <v>2230.4000000000005</v>
      </c>
      <c r="X150">
        <f>VLOOKUP(F150&amp;":"&amp;J150,'CNF Data'!$B$1:$AI$2260,28,FALSE) * P150</f>
        <v>492</v>
      </c>
      <c r="Y150">
        <f>VLOOKUP(F150&amp;":"&amp;J150,'CNF Data'!$B$1:$AI$2260,29,FALSE) * P150</f>
        <v>1503.6</v>
      </c>
      <c r="Z150">
        <f>VLOOKUP(F150&amp;":"&amp;J150,'CNF Data'!$B$1:$AI$2260,30,FALSE) * P150</f>
        <v>564.4</v>
      </c>
      <c r="AA150">
        <f>VLOOKUP(F150&amp;":"&amp;J150,'CNF Data'!$B$1:$AI$2260,31,FALSE) * P150</f>
        <v>0</v>
      </c>
      <c r="AB150">
        <f>VLOOKUP(F150&amp;":"&amp;J150,'CNF Data'!$B$1:$AI$2260,32,FALSE) * P150</f>
        <v>1568</v>
      </c>
      <c r="AC150">
        <f>VLOOKUP(F150&amp;":"&amp;J150,'CNF Data'!$B$1:$AI$2260,33,FALSE) * P150</f>
        <v>4400</v>
      </c>
      <c r="AD150">
        <f>VLOOKUP(F150&amp;":"&amp;J150,'CNF Data'!$B$1:$AI$2260,34,FALSE) * P150</f>
        <v>363.6</v>
      </c>
    </row>
    <row r="151" spans="1:30" x14ac:dyDescent="0.25">
      <c r="A151" s="1">
        <v>149</v>
      </c>
      <c r="C151">
        <v>2957</v>
      </c>
      <c r="D151" t="s">
        <v>81</v>
      </c>
      <c r="E151" t="s">
        <v>130</v>
      </c>
      <c r="F151">
        <v>2462</v>
      </c>
      <c r="G151" t="s">
        <v>185</v>
      </c>
      <c r="H151">
        <f>VALUE(LEFT(J151, MAX(ISNUMBER(VALUE(MID(J151,{1,2,3,4,5,6,7,8,9},1)))*{1,2,3,4,5,6,7,8,9})+1-1))</f>
        <v>100</v>
      </c>
      <c r="I151" t="str">
        <f>TRIM(RIGHT(J151, LEN(J151) - MAX(ISNUMBER(VALUE(MID(J151,{1,2,3,4,5,6,7,8,9},1)))*{1,2,3,4,5,6,7,8,9})))</f>
        <v>ml</v>
      </c>
      <c r="J151" t="s">
        <v>505</v>
      </c>
      <c r="K151">
        <f>VLOOKUP(F151&amp;":"&amp;J151,'CNF Data'!$B$1:$AI$260,5,FALSE)</f>
        <v>341</v>
      </c>
      <c r="L151">
        <f>VLOOKUP(F151&amp;":"&amp;J151,'CNF Data'!$B$1:$AI$260,6,FALSE)</f>
        <v>1.01437</v>
      </c>
      <c r="M151">
        <f t="shared" si="16"/>
        <v>2999.4920900000002</v>
      </c>
      <c r="N151">
        <f>VLOOKUP(E151, Premades!B:R, 2, FALSE)</f>
        <v>125</v>
      </c>
      <c r="O151" t="str">
        <f>VLOOKUP(E151, Premades!B:R, 3, FALSE)</f>
        <v xml:space="preserve">ml </v>
      </c>
      <c r="P151">
        <f>C151/N151</f>
        <v>23.655999999999999</v>
      </c>
      <c r="Q151">
        <f>VLOOKUP(E151, Premades!B:R, 4, FALSE) * P151</f>
        <v>827.95999999999992</v>
      </c>
      <c r="R151">
        <f>VLOOKUP(E151, Premades!B:R, 5, FALSE) * P151</f>
        <v>0</v>
      </c>
      <c r="S151">
        <f>VLOOKUP(E151, Premades!B:R, 6, FALSE) * P151</f>
        <v>0</v>
      </c>
      <c r="T151">
        <f>VLOOKUP(E151, Premades!B:R, 7, FALSE) * P151</f>
        <v>0</v>
      </c>
      <c r="U151">
        <f>VLOOKUP(E151, Premades!B:R, 8, FALSE) * P151</f>
        <v>0</v>
      </c>
      <c r="V151">
        <f>VLOOKUP(E151, Premades!B:R, 9, FALSE) * P151</f>
        <v>2720.44</v>
      </c>
      <c r="W151">
        <f>VLOOKUP(E151, Premades!B:R, 10, FALSE) * P151</f>
        <v>141.93599999999998</v>
      </c>
      <c r="X151">
        <f>VLOOKUP(E151, Premades!B:R, 11, FALSE) * P151</f>
        <v>23.655999999999999</v>
      </c>
      <c r="Y151">
        <f>VLOOKUP(E151, Premades!B:R, 12, FALSE) * P151</f>
        <v>118.28</v>
      </c>
      <c r="Z151">
        <f>VLOOKUP(E151, Premades!B:R, 13, FALSE) * P151</f>
        <v>47.311999999999998</v>
      </c>
      <c r="AA151">
        <f>VLOOKUP(E151, Premades!B:R, 14, FALSE) * P151</f>
        <v>0</v>
      </c>
      <c r="AB151">
        <f>VLOOKUP(E151, Premades!B:R, 15, FALSE) * P151</f>
        <v>425.80799999999999</v>
      </c>
      <c r="AC151">
        <f>VLOOKUP(E151, Premades!B:R, 16, FALSE) * P151</f>
        <v>709.68</v>
      </c>
      <c r="AD151">
        <f>VLOOKUP(E151, Premades!B:R, 17, FALSE) * P151</f>
        <v>17.741999999999997</v>
      </c>
    </row>
    <row r="152" spans="1:30" x14ac:dyDescent="0.25">
      <c r="A152" s="1">
        <v>150</v>
      </c>
      <c r="C152">
        <v>125</v>
      </c>
      <c r="D152" t="s">
        <v>81</v>
      </c>
      <c r="E152" t="s">
        <v>99</v>
      </c>
      <c r="F152">
        <v>214</v>
      </c>
      <c r="G152" t="s">
        <v>184</v>
      </c>
      <c r="H152">
        <f>VALUE(LEFT(J152, MAX(ISNUMBER(VALUE(MID(J152,{1,2,3,4,5,6,7,8,9},1)))*{1,2,3,4,5,6,7,8,9})+1-1))</f>
        <v>250</v>
      </c>
      <c r="I152" t="str">
        <f>TRIM(RIGHT(J152, LEN(J152) - MAX(ISNUMBER(VALUE(MID(J152,{1,2,3,4,5,6,7,8,9},1)))*{1,2,3,4,5,6,7,8,9})))</f>
        <v>ml</v>
      </c>
      <c r="J152" t="s">
        <v>510</v>
      </c>
      <c r="K152">
        <f>VLOOKUP(F152&amp;":"&amp;J152,'CNF Data'!$B$1:$AI$260,5,FALSE)</f>
        <v>415</v>
      </c>
      <c r="L152">
        <f>VLOOKUP(F152&amp;":"&amp;J152,'CNF Data'!$B$1:$AI$260,6,FALSE)</f>
        <v>3.0853799999999998</v>
      </c>
      <c r="M152">
        <f t="shared" si="16"/>
        <v>154.26899999999998</v>
      </c>
      <c r="P152">
        <f>C152/H152</f>
        <v>0.5</v>
      </c>
      <c r="Q152">
        <f>VLOOKUP(F152&amp;":"&amp;J152,'CNF Data'!$B$1:$AI$2260,21,FALSE) * P152</f>
        <v>0</v>
      </c>
      <c r="R152">
        <f>VLOOKUP(F152&amp;":"&amp;J152,'CNF Data'!$B$1:$AI$2260,22,FALSE) * P152</f>
        <v>0</v>
      </c>
      <c r="S152">
        <f>VLOOKUP(F152&amp;":"&amp;J152,'CNF Data'!$B$1:$AI$2260,23,FALSE) * P152</f>
        <v>0</v>
      </c>
      <c r="T152">
        <f>VLOOKUP(F152&amp;":"&amp;J152,'CNF Data'!$B$1:$AI$2260,24,FALSE) * P152</f>
        <v>0</v>
      </c>
      <c r="U152">
        <f>VLOOKUP(F152&amp;":"&amp;J152,'CNF Data'!$B$1:$AI$2260,25,FALSE) * P152</f>
        <v>0</v>
      </c>
      <c r="V152">
        <f>VLOOKUP(F152&amp;":"&amp;J152,'CNF Data'!$B$1:$AI$2260,26,FALSE) * P152</f>
        <v>59791.579019999997</v>
      </c>
      <c r="W152">
        <f>VLOOKUP(F152&amp;":"&amp;J152,'CNF Data'!$B$1:$AI$2260,27,FALSE) * P152</f>
        <v>0</v>
      </c>
      <c r="X152">
        <f>VLOOKUP(F152&amp;":"&amp;J152,'CNF Data'!$B$1:$AI$2260,28,FALSE) * P152</f>
        <v>0</v>
      </c>
      <c r="Y152">
        <f>VLOOKUP(F152&amp;":"&amp;J152,'CNF Data'!$B$1:$AI$2260,29,FALSE) * P152</f>
        <v>0</v>
      </c>
      <c r="Z152">
        <f>VLOOKUP(F152&amp;":"&amp;J152,'CNF Data'!$B$1:$AI$2260,30,FALSE) * P152</f>
        <v>0</v>
      </c>
      <c r="AA152">
        <f>VLOOKUP(F152&amp;":"&amp;J152,'CNF Data'!$B$1:$AI$2260,31,FALSE) * P152</f>
        <v>0</v>
      </c>
      <c r="AB152">
        <f>VLOOKUP(F152&amp;":"&amp;J152,'CNF Data'!$B$1:$AI$2260,32,FALSE) * P152</f>
        <v>0</v>
      </c>
      <c r="AC152">
        <f>VLOOKUP(F152&amp;":"&amp;J152,'CNF Data'!$B$1:$AI$2260,33,FALSE) * P152</f>
        <v>37.024559999999994</v>
      </c>
      <c r="AD152">
        <f>VLOOKUP(F152&amp;":"&amp;J152,'CNF Data'!$B$1:$AI$2260,34,FALSE) * P152</f>
        <v>0.50908770000000003</v>
      </c>
    </row>
    <row r="153" spans="1:30" x14ac:dyDescent="0.25">
      <c r="A153" s="1">
        <v>151</v>
      </c>
      <c r="C153">
        <v>60</v>
      </c>
      <c r="D153" t="s">
        <v>81</v>
      </c>
      <c r="E153" t="s">
        <v>100</v>
      </c>
      <c r="F153">
        <v>198</v>
      </c>
      <c r="G153" t="s">
        <v>184</v>
      </c>
      <c r="H153">
        <f>VALUE(LEFT(J153, MAX(ISNUMBER(VALUE(MID(J153,{1,2,3,4,5,6,7,8,9},1)))*{1,2,3,4,5,6,7,8,9})+1-1))</f>
        <v>15</v>
      </c>
      <c r="I153" t="str">
        <f>TRIM(RIGHT(J153, LEN(J153) - MAX(ISNUMBER(VALUE(MID(J153,{1,2,3,4,5,6,7,8,9},1)))*{1,2,3,4,5,6,7,8,9})))</f>
        <v>ml ground</v>
      </c>
      <c r="J153" t="s">
        <v>521</v>
      </c>
      <c r="K153">
        <f>VLOOKUP(F153&amp;":"&amp;J153,'CNF Data'!$B$1:$AI$260,5,FALSE)</f>
        <v>1641</v>
      </c>
      <c r="L153">
        <f>VLOOKUP(F153&amp;":"&amp;J153,'CNF Data'!$B$1:$AI$260,6,FALSE)</f>
        <v>6.9989999999999997E-2</v>
      </c>
      <c r="M153">
        <f t="shared" si="16"/>
        <v>27.995999999999999</v>
      </c>
      <c r="P153">
        <f>C153/H153</f>
        <v>4</v>
      </c>
      <c r="Q153">
        <f>VLOOKUP(F153&amp;":"&amp;J153,'CNF Data'!$B$1:$AI$2260,21,FALSE) * P153</f>
        <v>70.269959999999998</v>
      </c>
      <c r="R153">
        <f>VLOOKUP(F153&amp;":"&amp;J153,'CNF Data'!$B$1:$AI$2260,22,FALSE) * P153</f>
        <v>0.91266959999999997</v>
      </c>
      <c r="S153">
        <f>VLOOKUP(F153&amp;":"&amp;J153,'CNF Data'!$B$1:$AI$2260,23,FALSE) * P153</f>
        <v>0.38970431999999994</v>
      </c>
      <c r="T153">
        <f>VLOOKUP(F153&amp;":"&amp;J153,'CNF Data'!$B$1:$AI$2260,24,FALSE) * P153</f>
        <v>0</v>
      </c>
      <c r="U153">
        <f>VLOOKUP(F153&amp;":"&amp;J153,'CNF Data'!$B$1:$AI$2260,25,FALSE) * P153</f>
        <v>0</v>
      </c>
      <c r="V153">
        <f>VLOOKUP(F153&amp;":"&amp;J153,'CNF Data'!$B$1:$AI$2260,26,FALSE) * P153</f>
        <v>5.5991999999999997</v>
      </c>
      <c r="W153">
        <f>VLOOKUP(F153&amp;":"&amp;J153,'CNF Data'!$B$1:$AI$2260,27,FALSE) * P153</f>
        <v>17.903441999999998</v>
      </c>
      <c r="X153">
        <f>VLOOKUP(F153&amp;":"&amp;J153,'CNF Data'!$B$1:$AI$2260,28,FALSE) * P153</f>
        <v>7.0829880000000003</v>
      </c>
      <c r="Y153">
        <f>VLOOKUP(F153&amp;":"&amp;J153,'CNF Data'!$B$1:$AI$2260,29,FALSE) * P153</f>
        <v>0.17917440000000001</v>
      </c>
      <c r="Z153">
        <f>VLOOKUP(F153&amp;":"&amp;J153,'CNF Data'!$B$1:$AI$2260,30,FALSE) * P153</f>
        <v>2.9087844</v>
      </c>
      <c r="AA153">
        <f>VLOOKUP(F153&amp;":"&amp;J153,'CNF Data'!$B$1:$AI$2260,31,FALSE) * P153</f>
        <v>0</v>
      </c>
      <c r="AB153">
        <f>VLOOKUP(F153&amp;":"&amp;J153,'CNF Data'!$B$1:$AI$2260,32,FALSE) * P153</f>
        <v>0</v>
      </c>
      <c r="AC153">
        <f>VLOOKUP(F153&amp;":"&amp;J153,'CNF Data'!$B$1:$AI$2260,33,FALSE) * P153</f>
        <v>124.02227999999999</v>
      </c>
      <c r="AD153">
        <f>VLOOKUP(F153&amp;":"&amp;J153,'CNF Data'!$B$1:$AI$2260,34,FALSE) * P153</f>
        <v>2.7184116</v>
      </c>
    </row>
    <row r="154" spans="1:30" x14ac:dyDescent="0.25">
      <c r="A154" s="1">
        <v>152</v>
      </c>
      <c r="C154">
        <v>3000</v>
      </c>
      <c r="D154" t="s">
        <v>81</v>
      </c>
      <c r="E154" t="s">
        <v>98</v>
      </c>
      <c r="F154">
        <v>422</v>
      </c>
      <c r="G154" t="s">
        <v>185</v>
      </c>
      <c r="H154">
        <f>VALUE(LEFT(J154, MAX(ISNUMBER(VALUE(MID(J154,{1,2,3,4,5,6,7,8,9},1)))*{1,2,3,4,5,6,7,8,9})+1-1))</f>
        <v>250</v>
      </c>
      <c r="I154" t="str">
        <f>TRIM(RIGHT(J154, LEN(J154) - MAX(ISNUMBER(VALUE(MID(J154,{1,2,3,4,5,6,7,8,9},1)))*{1,2,3,4,5,6,7,8,9})))</f>
        <v>ml</v>
      </c>
      <c r="J154" t="s">
        <v>510</v>
      </c>
      <c r="K154">
        <f>VLOOKUP(F154&amp;":"&amp;J154,'CNF Data'!$B$1:$AI$260,5,FALSE)</f>
        <v>415</v>
      </c>
      <c r="L154">
        <f>VLOOKUP(F154&amp;":"&amp;J154,'CNF Data'!$B$1:$AI$260,6,FALSE)</f>
        <v>2.28233</v>
      </c>
      <c r="M154">
        <f t="shared" si="16"/>
        <v>2738.7959999999998</v>
      </c>
      <c r="N154">
        <f>VLOOKUP(E154, Premades!B:R, 2, FALSE)</f>
        <v>100</v>
      </c>
      <c r="O154" t="str">
        <f>VLOOKUP(E154, Premades!B:R, 3, FALSE)</f>
        <v xml:space="preserve">ml </v>
      </c>
      <c r="P154">
        <f>C154/N154</f>
        <v>30</v>
      </c>
      <c r="Q154">
        <f>VLOOKUP(E154, Premades!B:R, 4, FALSE) * P154</f>
        <v>24570</v>
      </c>
      <c r="R154">
        <f>VLOOKUP(E154, Premades!B:R, 5, FALSE) * P154</f>
        <v>2730</v>
      </c>
      <c r="S154">
        <f>VLOOKUP(E154, Premades!B:R, 6, FALSE) * P154</f>
        <v>450</v>
      </c>
      <c r="T154">
        <f>VLOOKUP(E154, Premades!B:R, 7, FALSE) * P154</f>
        <v>0</v>
      </c>
      <c r="U154">
        <f>VLOOKUP(E154, Premades!B:R, 8, FALSE) * P154</f>
        <v>0</v>
      </c>
      <c r="V154">
        <f>VLOOKUP(E154, Premades!B:R, 9, FALSE) * P154</f>
        <v>0</v>
      </c>
      <c r="W154">
        <f>VLOOKUP(E154, Premades!B:R, 10, FALSE) * P154</f>
        <v>0</v>
      </c>
      <c r="X154">
        <f>VLOOKUP(E154, Premades!B:R, 11, FALSE) * P154</f>
        <v>0</v>
      </c>
      <c r="Y154">
        <f>VLOOKUP(E154, Premades!B:R, 12, FALSE) * P154</f>
        <v>0</v>
      </c>
      <c r="Z154">
        <f>VLOOKUP(E154, Premades!B:R, 13, FALSE) * P154</f>
        <v>0</v>
      </c>
      <c r="AA154">
        <f>VLOOKUP(E154, Premades!B:R, 14, FALSE) * P154</f>
        <v>0</v>
      </c>
      <c r="AB154">
        <f>VLOOKUP(E154, Premades!B:R, 15, FALSE) * P154</f>
        <v>0</v>
      </c>
      <c r="AC154">
        <f>VLOOKUP(E154, Premades!B:R, 16, FALSE) * P154</f>
        <v>30</v>
      </c>
      <c r="AD154">
        <f>VLOOKUP(E154, Premades!B:R, 17, FALSE) * P154</f>
        <v>0</v>
      </c>
    </row>
    <row r="155" spans="1:30" x14ac:dyDescent="0.25">
      <c r="A155" s="1">
        <v>153</v>
      </c>
      <c r="C155">
        <v>750</v>
      </c>
      <c r="D155" t="s">
        <v>81</v>
      </c>
      <c r="E155" t="s">
        <v>131</v>
      </c>
      <c r="F155">
        <v>5417</v>
      </c>
      <c r="G155" t="s">
        <v>184</v>
      </c>
      <c r="H155">
        <f>VALUE(LEFT(J155, MAX(ISNUMBER(VALUE(MID(J155,{1,2,3,4,5,6,7,8,9},1)))*{1,2,3,4,5,6,7,8,9})+1-1))</f>
        <v>250</v>
      </c>
      <c r="I155" t="str">
        <f>TRIM(RIGHT(J155, LEN(J155) - MAX(ISNUMBER(VALUE(MID(J155,{1,2,3,4,5,6,7,8,9},1)))*{1,2,3,4,5,6,7,8,9})))</f>
        <v>ml</v>
      </c>
      <c r="J155" t="s">
        <v>510</v>
      </c>
      <c r="K155">
        <f>VLOOKUP(F155&amp;":"&amp;J155,'CNF Data'!$B$1:$AI$260,5,FALSE)</f>
        <v>415</v>
      </c>
      <c r="L155">
        <f>VLOOKUP(F155&amp;":"&amp;J155,'CNF Data'!$B$1:$AI$260,6,FALSE)</f>
        <v>1.48986</v>
      </c>
      <c r="M155">
        <f t="shared" si="16"/>
        <v>446.95799999999997</v>
      </c>
      <c r="P155">
        <f>C155/H155</f>
        <v>3</v>
      </c>
      <c r="Q155">
        <f>VLOOKUP(F155&amp;":"&amp;J155,'CNF Data'!$B$1:$AI$2260,21,FALSE) * P155</f>
        <v>594.45413999999994</v>
      </c>
      <c r="R155">
        <f>VLOOKUP(F155&amp;":"&amp;J155,'CNF Data'!$B$1:$AI$2260,22,FALSE) * P155</f>
        <v>56.987144999999998</v>
      </c>
      <c r="S155">
        <f>VLOOKUP(F155&amp;":"&amp;J155,'CNF Data'!$B$1:$AI$2260,23,FALSE) * P155</f>
        <v>6.9591360599999996</v>
      </c>
      <c r="T155">
        <f>VLOOKUP(F155&amp;":"&amp;J155,'CNF Data'!$B$1:$AI$2260,24,FALSE) * P155</f>
        <v>0</v>
      </c>
      <c r="U155">
        <f>VLOOKUP(F155&amp;":"&amp;J155,'CNF Data'!$B$1:$AI$2260,25,FALSE) * P155</f>
        <v>0</v>
      </c>
      <c r="V155">
        <f>VLOOKUP(F155&amp;":"&amp;J155,'CNF Data'!$B$1:$AI$2260,26,FALSE) * P155</f>
        <v>93.861180000000004</v>
      </c>
      <c r="W155">
        <f>VLOOKUP(F155&amp;":"&amp;J155,'CNF Data'!$B$1:$AI$2260,27,FALSE) * P155</f>
        <v>29.365140600000004</v>
      </c>
      <c r="X155">
        <f>VLOOKUP(F155&amp;":"&amp;J155,'CNF Data'!$B$1:$AI$2260,28,FALSE) * P155</f>
        <v>8.0452440000000003</v>
      </c>
      <c r="Y155">
        <f>VLOOKUP(F155&amp;":"&amp;J155,'CNF Data'!$B$1:$AI$2260,29,FALSE) * P155</f>
        <v>19.129802400000003</v>
      </c>
      <c r="Z155">
        <f>VLOOKUP(F155&amp;":"&amp;J155,'CNF Data'!$B$1:$AI$2260,30,FALSE) * P155</f>
        <v>4.6483631999999995</v>
      </c>
      <c r="AA155">
        <f>VLOOKUP(F155&amp;":"&amp;J155,'CNF Data'!$B$1:$AI$2260,31,FALSE) * P155</f>
        <v>0</v>
      </c>
      <c r="AB155">
        <f>VLOOKUP(F155&amp;":"&amp;J155,'CNF Data'!$B$1:$AI$2260,32,FALSE) * P155</f>
        <v>727.64762399999995</v>
      </c>
      <c r="AC155">
        <f>VLOOKUP(F155&amp;":"&amp;J155,'CNF Data'!$B$1:$AI$2260,33,FALSE) * P155</f>
        <v>31.287059999999997</v>
      </c>
      <c r="AD155">
        <f>VLOOKUP(F155&amp;":"&amp;J155,'CNF Data'!$B$1:$AI$2260,34,FALSE) * P155</f>
        <v>2.1007026</v>
      </c>
    </row>
    <row r="156" spans="1:30" x14ac:dyDescent="0.25">
      <c r="A156" s="1">
        <v>154</v>
      </c>
      <c r="C156">
        <v>500</v>
      </c>
      <c r="D156" t="s">
        <v>86</v>
      </c>
      <c r="E156" t="s">
        <v>109</v>
      </c>
      <c r="F156">
        <v>1589</v>
      </c>
      <c r="G156" t="s">
        <v>184</v>
      </c>
      <c r="H156">
        <f>VALUE(LEFT(J156, MAX(ISNUMBER(VALUE(MID(J156,{1,2,3,4,5,6,7,8,9},1)))*{1,2,3,4,5,6,7,8,9})+1-1))</f>
        <v>100</v>
      </c>
      <c r="I156" t="str">
        <f>TRIM(RIGHT(J156, LEN(J156) - MAX(ISNUMBER(VALUE(MID(J156,{1,2,3,4,5,6,7,8,9},1)))*{1,2,3,4,5,6,7,8,9})))</f>
        <v>ml</v>
      </c>
      <c r="J156" t="s">
        <v>505</v>
      </c>
      <c r="K156">
        <f>VLOOKUP(F156&amp;":"&amp;J156,'CNF Data'!$B$1:$AI$260,5,FALSE)</f>
        <v>341</v>
      </c>
      <c r="L156">
        <f>VLOOKUP(F156&amp;":"&amp;J156,'CNF Data'!$B$1:$AI$260,6,FALSE)</f>
        <v>1.03128</v>
      </c>
      <c r="M156">
        <f t="shared" si="16"/>
        <v>515.64</v>
      </c>
      <c r="P156">
        <f>C156/H156</f>
        <v>5</v>
      </c>
      <c r="Q156">
        <f>VLOOKUP(F156&amp;":"&amp;J156,'CNF Data'!$B$1:$AI$2260,21,FALSE) * P156</f>
        <v>113.4408</v>
      </c>
      <c r="R156">
        <f>VLOOKUP(F156&amp;":"&amp;J156,'CNF Data'!$B$1:$AI$2260,22,FALSE) * P156</f>
        <v>1.237536</v>
      </c>
      <c r="S156">
        <f>VLOOKUP(F156&amp;":"&amp;J156,'CNF Data'!$B$1:$AI$2260,23,FALSE) * P156</f>
        <v>0.20625599999999999</v>
      </c>
      <c r="T156">
        <f>VLOOKUP(F156&amp;":"&amp;J156,'CNF Data'!$B$1:$AI$2260,24,FALSE) * P156</f>
        <v>0</v>
      </c>
      <c r="U156">
        <f>VLOOKUP(F156&amp;":"&amp;J156,'CNF Data'!$B$1:$AI$2260,25,FALSE) * P156</f>
        <v>0</v>
      </c>
      <c r="V156">
        <f>VLOOKUP(F156&amp;":"&amp;J156,'CNF Data'!$B$1:$AI$2260,26,FALSE) * P156</f>
        <v>5.1563999999999997</v>
      </c>
      <c r="W156">
        <f>VLOOKUP(F156&amp;":"&amp;J156,'CNF Data'!$B$1:$AI$2260,27,FALSE) * P156</f>
        <v>35.579160000000002</v>
      </c>
      <c r="X156">
        <f>VLOOKUP(F156&amp;":"&amp;J156,'CNF Data'!$B$1:$AI$2260,28,FALSE) * P156</f>
        <v>1.5469200000000001</v>
      </c>
      <c r="Y156">
        <f>VLOOKUP(F156&amp;":"&amp;J156,'CNF Data'!$B$1:$AI$2260,29,FALSE) * P156</f>
        <v>12.994128</v>
      </c>
      <c r="Z156">
        <f>VLOOKUP(F156&amp;":"&amp;J156,'CNF Data'!$B$1:$AI$2260,30,FALSE) * P156</f>
        <v>1.80474</v>
      </c>
      <c r="AA156">
        <f>VLOOKUP(F156&amp;":"&amp;J156,'CNF Data'!$B$1:$AI$2260,31,FALSE) * P156</f>
        <v>0</v>
      </c>
      <c r="AB156">
        <f>VLOOKUP(F156&amp;":"&amp;J156,'CNF Data'!$B$1:$AI$2260,32,FALSE) * P156</f>
        <v>199.55268000000001</v>
      </c>
      <c r="AC156">
        <f>VLOOKUP(F156&amp;":"&amp;J156,'CNF Data'!$B$1:$AI$2260,33,FALSE) * P156</f>
        <v>30.938400000000001</v>
      </c>
      <c r="AD156">
        <f>VLOOKUP(F156&amp;":"&amp;J156,'CNF Data'!$B$1:$AI$2260,34,FALSE) * P156</f>
        <v>0.41251199999999999</v>
      </c>
    </row>
    <row r="157" spans="1:30" x14ac:dyDescent="0.25">
      <c r="A157" s="1">
        <v>155</v>
      </c>
      <c r="B157" t="s">
        <v>30</v>
      </c>
      <c r="C157">
        <v>100</v>
      </c>
      <c r="D157" t="s">
        <v>80</v>
      </c>
      <c r="E157" t="s">
        <v>47</v>
      </c>
      <c r="M157">
        <f>SUM(M148:M156)</f>
        <v>10883.151089999999</v>
      </c>
      <c r="P157">
        <f>M157/C157</f>
        <v>108.8315109</v>
      </c>
      <c r="Q157">
        <f>SUM(Q148:Q156) / P157</f>
        <v>335.34520101934925</v>
      </c>
      <c r="R157">
        <f>SUM(R148:R156) / P157</f>
        <v>26.719626756555488</v>
      </c>
      <c r="S157">
        <f>SUM(S148:S156) / P157</f>
        <v>4.3608242911934063</v>
      </c>
      <c r="T157">
        <f>SUM(T148:T156) / P157</f>
        <v>0</v>
      </c>
      <c r="U157">
        <f>SUM(U148:U156) / P157</f>
        <v>0</v>
      </c>
      <c r="V157">
        <f>SUM(V148:V156) / P157</f>
        <v>666.13644523058815</v>
      </c>
      <c r="W157">
        <f>SUM(W148:W156) / P157</f>
        <v>22.559493314909041</v>
      </c>
      <c r="X157">
        <f>SUM(X148:X156) / P157</f>
        <v>4.8913329200137019</v>
      </c>
      <c r="Y157">
        <f>SUM(Y148:Y156) / P157</f>
        <v>15.199486721451002</v>
      </c>
      <c r="Z157">
        <f>SUM(Z148:Z156) / P157</f>
        <v>5.7067469013700878</v>
      </c>
      <c r="AA157">
        <f>SUM(AA148:AA156) / P157</f>
        <v>0</v>
      </c>
      <c r="AB157">
        <f>SUM(AB148:AB156) / P157</f>
        <v>26.839729411493451</v>
      </c>
      <c r="AC157">
        <f>SUM(AC148:AC156) / P157</f>
        <v>49.277569112568479</v>
      </c>
      <c r="AD157">
        <f>SUM(AD148:AD156) / P157</f>
        <v>3.5567154282703251</v>
      </c>
    </row>
    <row r="158" spans="1:30" x14ac:dyDescent="0.25">
      <c r="A158" s="1">
        <v>156</v>
      </c>
    </row>
    <row r="159" spans="1:30" x14ac:dyDescent="0.25">
      <c r="A159" s="1">
        <v>157</v>
      </c>
      <c r="B159" t="s">
        <v>29</v>
      </c>
      <c r="C159" t="s">
        <v>48</v>
      </c>
    </row>
    <row r="160" spans="1:30" x14ac:dyDescent="0.25">
      <c r="A160" s="1">
        <v>158</v>
      </c>
      <c r="C160">
        <v>350</v>
      </c>
      <c r="D160" t="s">
        <v>90</v>
      </c>
      <c r="G160" t="s">
        <v>183</v>
      </c>
    </row>
    <row r="161" spans="1:30" x14ac:dyDescent="0.25">
      <c r="A161" s="1">
        <v>159</v>
      </c>
      <c r="C161">
        <v>2840</v>
      </c>
      <c r="D161" t="s">
        <v>81</v>
      </c>
      <c r="E161" t="s">
        <v>132</v>
      </c>
      <c r="F161">
        <v>7061</v>
      </c>
      <c r="G161" t="s">
        <v>185</v>
      </c>
      <c r="H161" t="e">
        <f>VALUE(LEFT(J161, MAX(ISNUMBER(VALUE(MID(J161,{1,2,3,4,5,6,7,8,9},1)))*{1,2,3,4,5,6,7,8,9})+1-1))</f>
        <v>#VALUE!</v>
      </c>
      <c r="I161" t="str">
        <f>TRIM(RIGHT(J161, LEN(J161) - MAX(ISNUMBER(VALUE(MID(J161,{1,2,3,4,5,6,7,8,9},1)))*{1,2,3,4,5,6,7,8,9})))</f>
        <v/>
      </c>
      <c r="K161" t="e">
        <f>VLOOKUP(F161&amp;":"&amp;J161,'CNF Data'!$B$1:$AI$260,5,FALSE)</f>
        <v>#N/A</v>
      </c>
      <c r="L161" t="e">
        <f>VLOOKUP(F161&amp;":"&amp;J161,'CNF Data'!$B$1:$AI$260,6,FALSE)</f>
        <v>#N/A</v>
      </c>
      <c r="M161" t="e">
        <f t="shared" ref="M161:M166" si="17">C161*L161/H161* 100</f>
        <v>#N/A</v>
      </c>
      <c r="N161" t="e">
        <f>VLOOKUP(E161, Premades!B:R, 2, FALSE)</f>
        <v>#N/A</v>
      </c>
      <c r="O161" t="e">
        <f>VLOOKUP(E161, Premades!B:R, 3, FALSE)</f>
        <v>#N/A</v>
      </c>
      <c r="P161" t="e">
        <f>C161/N161</f>
        <v>#N/A</v>
      </c>
      <c r="Q161" t="e">
        <f>VLOOKUP(E161, Premades!B:R, 4, FALSE) * P161</f>
        <v>#N/A</v>
      </c>
      <c r="R161" t="e">
        <f>VLOOKUP(E161, Premades!B:R, 5, FALSE) * P161</f>
        <v>#N/A</v>
      </c>
      <c r="S161" t="e">
        <f>VLOOKUP(E161, Premades!B:R, 6, FALSE) * P161</f>
        <v>#N/A</v>
      </c>
      <c r="T161" t="e">
        <f>VLOOKUP(E161, Premades!B:R, 7, FALSE) * P161</f>
        <v>#N/A</v>
      </c>
      <c r="U161" t="e">
        <f>VLOOKUP(E161, Premades!B:R, 8, FALSE) * P161</f>
        <v>#N/A</v>
      </c>
      <c r="V161" t="e">
        <f>VLOOKUP(E161, Premades!B:R, 9, FALSE) * P161</f>
        <v>#N/A</v>
      </c>
      <c r="W161" t="e">
        <f>VLOOKUP(E161, Premades!B:R, 10, FALSE) * P161</f>
        <v>#N/A</v>
      </c>
      <c r="X161" t="e">
        <f>VLOOKUP(E161, Premades!B:R, 11, FALSE) * P161</f>
        <v>#N/A</v>
      </c>
      <c r="Y161" t="e">
        <f>VLOOKUP(E161, Premades!B:R, 12, FALSE) * P161</f>
        <v>#N/A</v>
      </c>
      <c r="Z161" t="e">
        <f>VLOOKUP(E161, Premades!B:R, 13, FALSE) * P161</f>
        <v>#N/A</v>
      </c>
      <c r="AA161" t="e">
        <f>VLOOKUP(E161, Premades!B:R, 14, FALSE) * P161</f>
        <v>#N/A</v>
      </c>
      <c r="AB161" t="e">
        <f>VLOOKUP(E161, Premades!B:R, 15, FALSE) * P161</f>
        <v>#N/A</v>
      </c>
      <c r="AC161" t="e">
        <f>VLOOKUP(E161, Premades!B:R, 16, FALSE) * P161</f>
        <v>#N/A</v>
      </c>
      <c r="AD161" t="e">
        <f>VLOOKUP(E161, Premades!B:R, 17, FALSE) * P161</f>
        <v>#N/A</v>
      </c>
    </row>
    <row r="162" spans="1:30" x14ac:dyDescent="0.25">
      <c r="A162" s="1">
        <v>160</v>
      </c>
      <c r="C162">
        <v>625</v>
      </c>
      <c r="D162" t="s">
        <v>81</v>
      </c>
      <c r="E162" t="s">
        <v>110</v>
      </c>
      <c r="F162">
        <v>2394</v>
      </c>
      <c r="G162" t="s">
        <v>184</v>
      </c>
      <c r="H162">
        <f>VALUE(LEFT(J162, MAX(ISNUMBER(VALUE(MID(J162,{1,2,3,4,5,6,7,8,9},1)))*{1,2,3,4,5,6,7,8,9})+1-1))</f>
        <v>100</v>
      </c>
      <c r="I162" t="str">
        <f>TRIM(RIGHT(J162, LEN(J162) - MAX(ISNUMBER(VALUE(MID(J162,{1,2,3,4,5,6,7,8,9},1)))*{1,2,3,4,5,6,7,8,9})))</f>
        <v>ml</v>
      </c>
      <c r="J162" t="s">
        <v>505</v>
      </c>
      <c r="K162">
        <f>VLOOKUP(F162&amp;":"&amp;J162,'CNF Data'!$B$1:$AI$260,5,FALSE)</f>
        <v>341</v>
      </c>
      <c r="L162">
        <f>VLOOKUP(F162&amp;":"&amp;J162,'CNF Data'!$B$1:$AI$260,6,FALSE)</f>
        <v>0.57481000000000004</v>
      </c>
      <c r="M162">
        <f t="shared" si="17"/>
        <v>359.25625000000002</v>
      </c>
      <c r="P162">
        <f>C162/H162</f>
        <v>6.25</v>
      </c>
      <c r="Q162">
        <f>VLOOKUP(F162&amp;":"&amp;J162,'CNF Data'!$B$1:$AI$2260,21,FALSE) * P162</f>
        <v>535.29181249999999</v>
      </c>
      <c r="R162">
        <f>VLOOKUP(F162&amp;":"&amp;J162,'CNF Data'!$B$1:$AI$2260,22,FALSE) * P162</f>
        <v>1.7962812500000001</v>
      </c>
      <c r="S162">
        <f>VLOOKUP(F162&amp;":"&amp;J162,'CNF Data'!$B$1:$AI$2260,23,FALSE) * P162</f>
        <v>0.31973806250000003</v>
      </c>
      <c r="T162">
        <f>VLOOKUP(F162&amp;":"&amp;J162,'CNF Data'!$B$1:$AI$2260,24,FALSE) * P162</f>
        <v>0</v>
      </c>
      <c r="U162">
        <f>VLOOKUP(F162&amp;":"&amp;J162,'CNF Data'!$B$1:$AI$2260,25,FALSE) * P162</f>
        <v>0</v>
      </c>
      <c r="V162">
        <f>VLOOKUP(F162&amp;":"&amp;J162,'CNF Data'!$B$1:$AI$2260,26,FALSE) * P162</f>
        <v>61.073562500000001</v>
      </c>
      <c r="W162">
        <f>VLOOKUP(F162&amp;":"&amp;J162,'CNF Data'!$B$1:$AI$2260,27,FALSE) * P162</f>
        <v>118.77011625</v>
      </c>
      <c r="X162">
        <f>VLOOKUP(F162&amp;":"&amp;J162,'CNF Data'!$B$1:$AI$2260,28,FALSE) * P162</f>
        <v>7.5443812499999998</v>
      </c>
      <c r="Y162">
        <f>VLOOKUP(F162&amp;":"&amp;J162,'CNF Data'!$B$1:$AI$2260,29,FALSE) * P162</f>
        <v>3.5925625000000001</v>
      </c>
      <c r="Z162">
        <f>VLOOKUP(F162&amp;":"&amp;J162,'CNF Data'!$B$1:$AI$2260,30,FALSE) * P162</f>
        <v>22.848697500000007</v>
      </c>
      <c r="AA162">
        <f>VLOOKUP(F162&amp;":"&amp;J162,'CNF Data'!$B$1:$AI$2260,31,FALSE) * P162</f>
        <v>0</v>
      </c>
      <c r="AB162">
        <f>VLOOKUP(F162&amp;":"&amp;J162,'CNF Data'!$B$1:$AI$2260,32,FALSE) * P162</f>
        <v>112.08795000000001</v>
      </c>
      <c r="AC162">
        <f>VLOOKUP(F162&amp;":"&amp;J162,'CNF Data'!$B$1:$AI$2260,33,FALSE) * P162</f>
        <v>650.25381249999998</v>
      </c>
      <c r="AD162">
        <f>VLOOKUP(F162&amp;":"&amp;J162,'CNF Data'!$B$1:$AI$2260,34,FALSE) * P162</f>
        <v>6.1073562500000005</v>
      </c>
    </row>
    <row r="163" spans="1:30" x14ac:dyDescent="0.25">
      <c r="A163" s="1">
        <v>161</v>
      </c>
      <c r="C163">
        <v>60</v>
      </c>
      <c r="D163" t="s">
        <v>81</v>
      </c>
      <c r="E163" t="s">
        <v>99</v>
      </c>
      <c r="F163">
        <v>214</v>
      </c>
      <c r="G163" t="s">
        <v>184</v>
      </c>
      <c r="H163">
        <f>VALUE(LEFT(J163, MAX(ISNUMBER(VALUE(MID(J163,{1,2,3,4,5,6,7,8,9},1)))*{1,2,3,4,5,6,7,8,9})+1-1))</f>
        <v>15</v>
      </c>
      <c r="I163" t="str">
        <f>TRIM(RIGHT(J163, LEN(J163) - MAX(ISNUMBER(VALUE(MID(J163,{1,2,3,4,5,6,7,8,9},1)))*{1,2,3,4,5,6,7,8,9})))</f>
        <v>ml</v>
      </c>
      <c r="J163" t="s">
        <v>507</v>
      </c>
      <c r="K163">
        <f>VLOOKUP(F163&amp;":"&amp;J163,'CNF Data'!$B$1:$AI$260,5,FALSE)</f>
        <v>385</v>
      </c>
      <c r="L163">
        <f>VLOOKUP(F163&amp;":"&amp;J163,'CNF Data'!$B$1:$AI$260,6,FALSE)</f>
        <v>0.18243000000000001</v>
      </c>
      <c r="M163">
        <f t="shared" si="17"/>
        <v>72.972000000000008</v>
      </c>
      <c r="P163">
        <f>C163/H163</f>
        <v>4</v>
      </c>
      <c r="Q163">
        <f>VLOOKUP(F163&amp;":"&amp;J163,'CNF Data'!$B$1:$AI$2260,21,FALSE) * P163</f>
        <v>0</v>
      </c>
      <c r="R163">
        <f>VLOOKUP(F163&amp;":"&amp;J163,'CNF Data'!$B$1:$AI$2260,22,FALSE) * P163</f>
        <v>0</v>
      </c>
      <c r="S163">
        <f>VLOOKUP(F163&amp;":"&amp;J163,'CNF Data'!$B$1:$AI$2260,23,FALSE) * P163</f>
        <v>0</v>
      </c>
      <c r="T163">
        <f>VLOOKUP(F163&amp;":"&amp;J163,'CNF Data'!$B$1:$AI$2260,24,FALSE) * P163</f>
        <v>0</v>
      </c>
      <c r="U163">
        <f>VLOOKUP(F163&amp;":"&amp;J163,'CNF Data'!$B$1:$AI$2260,25,FALSE) * P163</f>
        <v>0</v>
      </c>
      <c r="V163">
        <f>VLOOKUP(F163&amp;":"&amp;J163,'CNF Data'!$B$1:$AI$2260,26,FALSE) * P163</f>
        <v>28282.48776</v>
      </c>
      <c r="W163">
        <f>VLOOKUP(F163&amp;":"&amp;J163,'CNF Data'!$B$1:$AI$2260,27,FALSE) * P163</f>
        <v>0</v>
      </c>
      <c r="X163">
        <f>VLOOKUP(F163&amp;":"&amp;J163,'CNF Data'!$B$1:$AI$2260,28,FALSE) * P163</f>
        <v>0</v>
      </c>
      <c r="Y163">
        <f>VLOOKUP(F163&amp;":"&amp;J163,'CNF Data'!$B$1:$AI$2260,29,FALSE) * P163</f>
        <v>0</v>
      </c>
      <c r="Z163">
        <f>VLOOKUP(F163&amp;":"&amp;J163,'CNF Data'!$B$1:$AI$2260,30,FALSE) * P163</f>
        <v>0</v>
      </c>
      <c r="AA163">
        <f>VLOOKUP(F163&amp;":"&amp;J163,'CNF Data'!$B$1:$AI$2260,31,FALSE) * P163</f>
        <v>0</v>
      </c>
      <c r="AB163">
        <f>VLOOKUP(F163&amp;":"&amp;J163,'CNF Data'!$B$1:$AI$2260,32,FALSE) * P163</f>
        <v>0</v>
      </c>
      <c r="AC163">
        <f>VLOOKUP(F163&amp;":"&amp;J163,'CNF Data'!$B$1:$AI$2260,33,FALSE) * P163</f>
        <v>17.513280000000002</v>
      </c>
      <c r="AD163">
        <f>VLOOKUP(F163&amp;":"&amp;J163,'CNF Data'!$B$1:$AI$2260,34,FALSE) * P163</f>
        <v>0.24080760000000001</v>
      </c>
    </row>
    <row r="164" spans="1:30" x14ac:dyDescent="0.25">
      <c r="A164" s="1">
        <v>162</v>
      </c>
      <c r="C164">
        <v>500</v>
      </c>
      <c r="D164" t="s">
        <v>81</v>
      </c>
      <c r="E164" t="s">
        <v>109</v>
      </c>
      <c r="F164">
        <v>1589</v>
      </c>
      <c r="G164" t="s">
        <v>184</v>
      </c>
      <c r="H164">
        <f>VALUE(LEFT(J164, MAX(ISNUMBER(VALUE(MID(J164,{1,2,3,4,5,6,7,8,9},1)))*{1,2,3,4,5,6,7,8,9})+1-1))</f>
        <v>250</v>
      </c>
      <c r="I164" t="str">
        <f>TRIM(RIGHT(J164, LEN(J164) - MAX(ISNUMBER(VALUE(MID(J164,{1,2,3,4,5,6,7,8,9},1)))*{1,2,3,4,5,6,7,8,9})))</f>
        <v>ml</v>
      </c>
      <c r="J164" t="s">
        <v>510</v>
      </c>
      <c r="K164">
        <f>VLOOKUP(F164&amp;":"&amp;J164,'CNF Data'!$B$1:$AI$260,5,FALSE)</f>
        <v>415</v>
      </c>
      <c r="L164">
        <f>VLOOKUP(F164&amp;":"&amp;J164,'CNF Data'!$B$1:$AI$260,6,FALSE)</f>
        <v>2.5781900000000002</v>
      </c>
      <c r="M164">
        <f t="shared" si="17"/>
        <v>515.63800000000003</v>
      </c>
      <c r="P164">
        <f>C164/H164</f>
        <v>2</v>
      </c>
      <c r="Q164">
        <f>VLOOKUP(F164&amp;":"&amp;J164,'CNF Data'!$B$1:$AI$2260,21,FALSE) * P164</f>
        <v>113.44036000000003</v>
      </c>
      <c r="R164">
        <f>VLOOKUP(F164&amp;":"&amp;J164,'CNF Data'!$B$1:$AI$2260,22,FALSE) * P164</f>
        <v>1.2375312000000001</v>
      </c>
      <c r="S164">
        <f>VLOOKUP(F164&amp;":"&amp;J164,'CNF Data'!$B$1:$AI$2260,23,FALSE) * P164</f>
        <v>0.2062552</v>
      </c>
      <c r="T164">
        <f>VLOOKUP(F164&amp;":"&amp;J164,'CNF Data'!$B$1:$AI$2260,24,FALSE) * P164</f>
        <v>0</v>
      </c>
      <c r="U164">
        <f>VLOOKUP(F164&amp;":"&amp;J164,'CNF Data'!$B$1:$AI$2260,25,FALSE) * P164</f>
        <v>0</v>
      </c>
      <c r="V164">
        <f>VLOOKUP(F164&amp;":"&amp;J164,'CNF Data'!$B$1:$AI$2260,26,FALSE) * P164</f>
        <v>5.1563800000000004</v>
      </c>
      <c r="W164">
        <f>VLOOKUP(F164&amp;":"&amp;J164,'CNF Data'!$B$1:$AI$2260,27,FALSE) * P164</f>
        <v>35.579022000000002</v>
      </c>
      <c r="X164">
        <f>VLOOKUP(F164&amp;":"&amp;J164,'CNF Data'!$B$1:$AI$2260,28,FALSE) * P164</f>
        <v>1.5469140000000001</v>
      </c>
      <c r="Y164">
        <f>VLOOKUP(F164&amp;":"&amp;J164,'CNF Data'!$B$1:$AI$2260,29,FALSE) * P164</f>
        <v>12.994077600000001</v>
      </c>
      <c r="Z164">
        <f>VLOOKUP(F164&amp;":"&amp;J164,'CNF Data'!$B$1:$AI$2260,30,FALSE) * P164</f>
        <v>1.8047329999999999</v>
      </c>
      <c r="AA164">
        <f>VLOOKUP(F164&amp;":"&amp;J164,'CNF Data'!$B$1:$AI$2260,31,FALSE) * P164</f>
        <v>0</v>
      </c>
      <c r="AB164">
        <f>VLOOKUP(F164&amp;":"&amp;J164,'CNF Data'!$B$1:$AI$2260,32,FALSE) * P164</f>
        <v>199.55190600000003</v>
      </c>
      <c r="AC164">
        <f>VLOOKUP(F164&amp;":"&amp;J164,'CNF Data'!$B$1:$AI$2260,33,FALSE) * P164</f>
        <v>30.938279999999999</v>
      </c>
      <c r="AD164">
        <f>VLOOKUP(F164&amp;":"&amp;J164,'CNF Data'!$B$1:$AI$2260,34,FALSE) * P164</f>
        <v>0.4125104</v>
      </c>
    </row>
    <row r="165" spans="1:30" x14ac:dyDescent="0.25">
      <c r="A165" s="1">
        <v>163</v>
      </c>
      <c r="C165">
        <v>750</v>
      </c>
      <c r="D165" t="s">
        <v>81</v>
      </c>
      <c r="E165" t="s">
        <v>98</v>
      </c>
      <c r="F165">
        <v>422</v>
      </c>
      <c r="G165" t="s">
        <v>185</v>
      </c>
      <c r="H165">
        <f>VALUE(LEFT(J165, MAX(ISNUMBER(VALUE(MID(J165,{1,2,3,4,5,6,7,8,9},1)))*{1,2,3,4,5,6,7,8,9})+1-1))</f>
        <v>250</v>
      </c>
      <c r="I165" t="str">
        <f>TRIM(RIGHT(J165, LEN(J165) - MAX(ISNUMBER(VALUE(MID(J165,{1,2,3,4,5,6,7,8,9},1)))*{1,2,3,4,5,6,7,8,9})))</f>
        <v>ml</v>
      </c>
      <c r="J165" t="s">
        <v>510</v>
      </c>
      <c r="K165">
        <f>VLOOKUP(F165&amp;":"&amp;J165,'CNF Data'!$B$1:$AI$260,5,FALSE)</f>
        <v>415</v>
      </c>
      <c r="L165">
        <f>VLOOKUP(F165&amp;":"&amp;J165,'CNF Data'!$B$1:$AI$260,6,FALSE)</f>
        <v>2.28233</v>
      </c>
      <c r="M165">
        <f t="shared" si="17"/>
        <v>684.69899999999996</v>
      </c>
      <c r="N165">
        <f>VLOOKUP(E165, Premades!B:R, 2, FALSE)</f>
        <v>100</v>
      </c>
      <c r="O165" t="str">
        <f>VLOOKUP(E165, Premades!B:R, 3, FALSE)</f>
        <v xml:space="preserve">ml </v>
      </c>
      <c r="P165">
        <f>C165/N165</f>
        <v>7.5</v>
      </c>
      <c r="Q165">
        <f>VLOOKUP(E165, Premades!B:R, 4, FALSE) * P165</f>
        <v>6142.5</v>
      </c>
      <c r="R165">
        <f>VLOOKUP(E165, Premades!B:R, 5, FALSE) * P165</f>
        <v>682.5</v>
      </c>
      <c r="S165">
        <f>VLOOKUP(E165, Premades!B:R, 6, FALSE) * P165</f>
        <v>112.5</v>
      </c>
      <c r="T165">
        <f>VLOOKUP(E165, Premades!B:R, 7, FALSE) * P165</f>
        <v>0</v>
      </c>
      <c r="U165">
        <f>VLOOKUP(E165, Premades!B:R, 8, FALSE) * P165</f>
        <v>0</v>
      </c>
      <c r="V165">
        <f>VLOOKUP(E165, Premades!B:R, 9, FALSE) * P165</f>
        <v>0</v>
      </c>
      <c r="W165">
        <f>VLOOKUP(E165, Premades!B:R, 10, FALSE) * P165</f>
        <v>0</v>
      </c>
      <c r="X165">
        <f>VLOOKUP(E165, Premades!B:R, 11, FALSE) * P165</f>
        <v>0</v>
      </c>
      <c r="Y165">
        <f>VLOOKUP(E165, Premades!B:R, 12, FALSE) * P165</f>
        <v>0</v>
      </c>
      <c r="Z165">
        <f>VLOOKUP(E165, Premades!B:R, 13, FALSE) * P165</f>
        <v>0</v>
      </c>
      <c r="AA165">
        <f>VLOOKUP(E165, Premades!B:R, 14, FALSE) * P165</f>
        <v>0</v>
      </c>
      <c r="AB165">
        <f>VLOOKUP(E165, Premades!B:R, 15, FALSE) * P165</f>
        <v>0</v>
      </c>
      <c r="AC165">
        <f>VLOOKUP(E165, Premades!B:R, 16, FALSE) * P165</f>
        <v>7.5</v>
      </c>
      <c r="AD165">
        <f>VLOOKUP(E165, Premades!B:R, 17, FALSE) * P165</f>
        <v>0</v>
      </c>
    </row>
    <row r="166" spans="1:30" x14ac:dyDescent="0.25">
      <c r="A166" s="1">
        <v>164</v>
      </c>
      <c r="C166">
        <v>60</v>
      </c>
      <c r="D166" t="s">
        <v>81</v>
      </c>
      <c r="E166" t="s">
        <v>127</v>
      </c>
      <c r="F166">
        <v>198</v>
      </c>
      <c r="G166" t="s">
        <v>184</v>
      </c>
      <c r="H166">
        <f>VALUE(LEFT(J166, MAX(ISNUMBER(VALUE(MID(J166,{1,2,3,4,5,6,7,8,9},1)))*{1,2,3,4,5,6,7,8,9})+1-1))</f>
        <v>15</v>
      </c>
      <c r="I166" t="str">
        <f>TRIM(RIGHT(J166, LEN(J166) - MAX(ISNUMBER(VALUE(MID(J166,{1,2,3,4,5,6,7,8,9},1)))*{1,2,3,4,5,6,7,8,9})))</f>
        <v>ml whole</v>
      </c>
      <c r="J166" t="s">
        <v>522</v>
      </c>
      <c r="K166">
        <f>VLOOKUP(F166&amp;":"&amp;J166,'CNF Data'!$B$1:$AI$260,5,FALSE)</f>
        <v>502517</v>
      </c>
      <c r="L166">
        <f>VLOOKUP(F166&amp;":"&amp;J166,'CNF Data'!$B$1:$AI$260,6,FALSE)</f>
        <v>8.8249999999999995E-2</v>
      </c>
      <c r="M166">
        <f t="shared" si="17"/>
        <v>35.299999999999997</v>
      </c>
      <c r="P166">
        <f>C166/H166</f>
        <v>4</v>
      </c>
      <c r="Q166">
        <f>VLOOKUP(F166&amp;":"&amp;J166,'CNF Data'!$B$1:$AI$2260,21,FALSE) * P166</f>
        <v>88.602999999999994</v>
      </c>
      <c r="R166">
        <f>VLOOKUP(F166&amp;":"&amp;J166,'CNF Data'!$B$1:$AI$2260,22,FALSE) * P166</f>
        <v>1.1507799999999999</v>
      </c>
      <c r="S166">
        <f>VLOOKUP(F166&amp;":"&amp;J166,'CNF Data'!$B$1:$AI$2260,23,FALSE) * P166</f>
        <v>0.49137599999999998</v>
      </c>
      <c r="T166">
        <f>VLOOKUP(F166&amp;":"&amp;J166,'CNF Data'!$B$1:$AI$2260,24,FALSE) * P166</f>
        <v>0</v>
      </c>
      <c r="U166">
        <f>VLOOKUP(F166&amp;":"&amp;J166,'CNF Data'!$B$1:$AI$2260,25,FALSE) * P166</f>
        <v>0</v>
      </c>
      <c r="V166">
        <f>VLOOKUP(F166&amp;":"&amp;J166,'CNF Data'!$B$1:$AI$2260,26,FALSE) * P166</f>
        <v>7.06</v>
      </c>
      <c r="W166">
        <f>VLOOKUP(F166&amp;":"&amp;J166,'CNF Data'!$B$1:$AI$2260,27,FALSE) * P166</f>
        <v>22.574349999999999</v>
      </c>
      <c r="X166">
        <f>VLOOKUP(F166&amp;":"&amp;J166,'CNF Data'!$B$1:$AI$2260,28,FALSE) * P166</f>
        <v>8.9308999999999994</v>
      </c>
      <c r="Y166">
        <f>VLOOKUP(F166&amp;":"&amp;J166,'CNF Data'!$B$1:$AI$2260,29,FALSE) * P166</f>
        <v>0.22592000000000001</v>
      </c>
      <c r="Z166">
        <f>VLOOKUP(F166&amp;":"&amp;J166,'CNF Data'!$B$1:$AI$2260,30,FALSE) * P166</f>
        <v>3.6676700000000002</v>
      </c>
      <c r="AA166">
        <f>VLOOKUP(F166&amp;":"&amp;J166,'CNF Data'!$B$1:$AI$2260,31,FALSE) * P166</f>
        <v>0</v>
      </c>
      <c r="AB166">
        <f>VLOOKUP(F166&amp;":"&amp;J166,'CNF Data'!$B$1:$AI$2260,32,FALSE) * P166</f>
        <v>0</v>
      </c>
      <c r="AC166">
        <f>VLOOKUP(F166&amp;":"&amp;J166,'CNF Data'!$B$1:$AI$2260,33,FALSE) * P166</f>
        <v>156.37899999999999</v>
      </c>
      <c r="AD166">
        <f>VLOOKUP(F166&amp;":"&amp;J166,'CNF Data'!$B$1:$AI$2260,34,FALSE) * P166</f>
        <v>3.4276300000000002</v>
      </c>
    </row>
    <row r="167" spans="1:30" x14ac:dyDescent="0.25">
      <c r="A167" s="1">
        <v>165</v>
      </c>
      <c r="B167" t="s">
        <v>30</v>
      </c>
      <c r="C167">
        <v>100</v>
      </c>
      <c r="D167" t="s">
        <v>80</v>
      </c>
      <c r="E167" t="s">
        <v>133</v>
      </c>
      <c r="M167" t="e">
        <f>SUM(M159:M166)</f>
        <v>#N/A</v>
      </c>
      <c r="P167" t="e">
        <f>M167/C167</f>
        <v>#N/A</v>
      </c>
      <c r="Q167" t="e">
        <f>SUM(Q159:Q166) / P167</f>
        <v>#N/A</v>
      </c>
      <c r="R167" t="e">
        <f>SUM(R159:R166) / P167</f>
        <v>#N/A</v>
      </c>
      <c r="S167" t="e">
        <f>SUM(S159:S166) / P167</f>
        <v>#N/A</v>
      </c>
      <c r="T167" t="e">
        <f>SUM(T159:T166) / P167</f>
        <v>#N/A</v>
      </c>
      <c r="U167" t="e">
        <f>SUM(U159:U166) / P167</f>
        <v>#N/A</v>
      </c>
      <c r="V167" t="e">
        <f>SUM(V159:V166) / P167</f>
        <v>#N/A</v>
      </c>
      <c r="W167" t="e">
        <f>SUM(W159:W166) / P167</f>
        <v>#N/A</v>
      </c>
      <c r="X167" t="e">
        <f>SUM(X159:X166) / P167</f>
        <v>#N/A</v>
      </c>
      <c r="Y167" t="e">
        <f>SUM(Y159:Y166) / P167</f>
        <v>#N/A</v>
      </c>
      <c r="Z167" t="e">
        <f>SUM(Z159:Z166) / P167</f>
        <v>#N/A</v>
      </c>
      <c r="AA167" t="e">
        <f>SUM(AA159:AA166) / P167</f>
        <v>#N/A</v>
      </c>
      <c r="AB167" t="e">
        <f>SUM(AB159:AB166) / P167</f>
        <v>#N/A</v>
      </c>
      <c r="AC167" t="e">
        <f>SUM(AC159:AC166) / P167</f>
        <v>#N/A</v>
      </c>
      <c r="AD167" t="e">
        <f>SUM(AD159:AD166) / P167</f>
        <v>#N/A</v>
      </c>
    </row>
    <row r="168" spans="1:30" x14ac:dyDescent="0.25">
      <c r="A168" s="1">
        <v>166</v>
      </c>
    </row>
    <row r="169" spans="1:30" x14ac:dyDescent="0.25">
      <c r="A169" s="1">
        <v>167</v>
      </c>
      <c r="B169" t="s">
        <v>29</v>
      </c>
      <c r="C169" t="s">
        <v>49</v>
      </c>
    </row>
    <row r="170" spans="1:30" x14ac:dyDescent="0.25">
      <c r="A170" s="1">
        <v>168</v>
      </c>
      <c r="C170">
        <v>100</v>
      </c>
      <c r="D170" t="s">
        <v>82</v>
      </c>
      <c r="G170" t="s">
        <v>183</v>
      </c>
    </row>
    <row r="171" spans="1:30" x14ac:dyDescent="0.25">
      <c r="A171" s="1">
        <v>169</v>
      </c>
      <c r="C171">
        <v>25</v>
      </c>
      <c r="D171" t="s">
        <v>91</v>
      </c>
      <c r="E171" t="s">
        <v>123</v>
      </c>
      <c r="F171">
        <v>1511</v>
      </c>
      <c r="G171" t="s">
        <v>184</v>
      </c>
      <c r="H171">
        <f>VALUE(LEFT(J171, MAX(ISNUMBER(VALUE(MID(J171,{1,2,3,4,5,6,7,8,9},1)))*{1,2,3,4,5,6,7,8,9})+1-1))</f>
        <v>1</v>
      </c>
      <c r="I171" t="str">
        <f>TRIM(RIGHT(J171, LEN(J171) - MAX(ISNUMBER(VALUE(MID(J171,{1,2,3,4,5,6,7,8,9},1)))*{1,2,3,4,5,6,7,8,9})))</f>
        <v>fruit</v>
      </c>
      <c r="J171" t="s">
        <v>534</v>
      </c>
      <c r="K171">
        <f>VLOOKUP(F171&amp;":"&amp;J171,'CNF Data'!$B$1:$AI$260,5,FALSE)</f>
        <v>110</v>
      </c>
      <c r="L171">
        <f>VLOOKUP(F171&amp;":"&amp;J171,'CNF Data'!$B$1:$AI$260,6,FALSE)</f>
        <v>2.0099999999999998</v>
      </c>
      <c r="M171">
        <f>C171*L171/H171* 100</f>
        <v>5024.9999999999991</v>
      </c>
      <c r="P171">
        <f>C171/H171</f>
        <v>25</v>
      </c>
      <c r="Q171">
        <f>VLOOKUP(F171&amp;":"&amp;J171,'CNF Data'!$B$1:$AI$2260,21,FALSE) * P171</f>
        <v>8040.0000000000009</v>
      </c>
      <c r="R171">
        <f>VLOOKUP(F171&amp;":"&amp;J171,'CNF Data'!$B$1:$AI$2260,22,FALSE) * P171</f>
        <v>736.66499999999996</v>
      </c>
      <c r="S171">
        <f>VLOOKUP(F171&amp;":"&amp;J171,'CNF Data'!$B$1:$AI$2260,23,FALSE) * P171</f>
        <v>106.83149999999999</v>
      </c>
      <c r="T171">
        <f>VLOOKUP(F171&amp;":"&amp;J171,'CNF Data'!$B$1:$AI$2260,24,FALSE) * P171</f>
        <v>0</v>
      </c>
      <c r="U171">
        <f>VLOOKUP(F171&amp;":"&amp;J171,'CNF Data'!$B$1:$AI$2260,25,FALSE) * P171</f>
        <v>0</v>
      </c>
      <c r="V171">
        <f>VLOOKUP(F171&amp;":"&amp;J171,'CNF Data'!$B$1:$AI$2260,26,FALSE) * P171</f>
        <v>351.75</v>
      </c>
      <c r="W171">
        <f>VLOOKUP(F171&amp;":"&amp;J171,'CNF Data'!$B$1:$AI$2260,27,FALSE) * P171</f>
        <v>428.63249999999999</v>
      </c>
      <c r="X171">
        <f>VLOOKUP(F171&amp;":"&amp;J171,'CNF Data'!$B$1:$AI$2260,28,FALSE) * P171</f>
        <v>336.67500000000001</v>
      </c>
      <c r="Y171">
        <f>VLOOKUP(F171&amp;":"&amp;J171,'CNF Data'!$B$1:$AI$2260,29,FALSE) * P171</f>
        <v>33.164999999999999</v>
      </c>
      <c r="Z171">
        <f>VLOOKUP(F171&amp;":"&amp;J171,'CNF Data'!$B$1:$AI$2260,30,FALSE) * P171</f>
        <v>100.49999999999999</v>
      </c>
      <c r="AA171">
        <f>VLOOKUP(F171&amp;":"&amp;J171,'CNF Data'!$B$1:$AI$2260,31,FALSE) * P171</f>
        <v>0</v>
      </c>
      <c r="AB171">
        <f>VLOOKUP(F171&amp;":"&amp;J171,'CNF Data'!$B$1:$AI$2260,32,FALSE) * P171</f>
        <v>502.50000000000006</v>
      </c>
      <c r="AC171">
        <f>VLOOKUP(F171&amp;":"&amp;J171,'CNF Data'!$B$1:$AI$2260,33,FALSE) * P171</f>
        <v>603</v>
      </c>
      <c r="AD171">
        <f>VLOOKUP(F171&amp;":"&amp;J171,'CNF Data'!$B$1:$AI$2260,34,FALSE) * P171</f>
        <v>27.637499999999999</v>
      </c>
    </row>
    <row r="172" spans="1:30" x14ac:dyDescent="0.25">
      <c r="A172" s="1">
        <v>170</v>
      </c>
      <c r="C172">
        <v>1000</v>
      </c>
      <c r="D172" t="s">
        <v>81</v>
      </c>
      <c r="E172" t="s">
        <v>134</v>
      </c>
      <c r="F172">
        <v>1589</v>
      </c>
      <c r="G172" t="s">
        <v>184</v>
      </c>
      <c r="H172">
        <f>VALUE(LEFT(J172, MAX(ISNUMBER(VALUE(MID(J172,{1,2,3,4,5,6,7,8,9},1)))*{1,2,3,4,5,6,7,8,9})+1-1))</f>
        <v>250</v>
      </c>
      <c r="I172" t="str">
        <f>TRIM(RIGHT(J172, LEN(J172) - MAX(ISNUMBER(VALUE(MID(J172,{1,2,3,4,5,6,7,8,9},1)))*{1,2,3,4,5,6,7,8,9})))</f>
        <v>ml</v>
      </c>
      <c r="J172" t="s">
        <v>510</v>
      </c>
      <c r="K172">
        <f>VLOOKUP(F172&amp;":"&amp;J172,'CNF Data'!$B$1:$AI$260,5,FALSE)</f>
        <v>415</v>
      </c>
      <c r="L172">
        <f>VLOOKUP(F172&amp;":"&amp;J172,'CNF Data'!$B$1:$AI$260,6,FALSE)</f>
        <v>2.5781900000000002</v>
      </c>
      <c r="M172">
        <f>C172*L172/H172* 100</f>
        <v>1031.2760000000001</v>
      </c>
      <c r="P172">
        <f>C172/H172</f>
        <v>4</v>
      </c>
      <c r="Q172">
        <f>VLOOKUP(F172&amp;":"&amp;J172,'CNF Data'!$B$1:$AI$2260,21,FALSE) * P172</f>
        <v>226.88072000000005</v>
      </c>
      <c r="R172">
        <f>VLOOKUP(F172&amp;":"&amp;J172,'CNF Data'!$B$1:$AI$2260,22,FALSE) * P172</f>
        <v>2.4750624000000001</v>
      </c>
      <c r="S172">
        <f>VLOOKUP(F172&amp;":"&amp;J172,'CNF Data'!$B$1:$AI$2260,23,FALSE) * P172</f>
        <v>0.4125104</v>
      </c>
      <c r="T172">
        <f>VLOOKUP(F172&amp;":"&amp;J172,'CNF Data'!$B$1:$AI$2260,24,FALSE) * P172</f>
        <v>0</v>
      </c>
      <c r="U172">
        <f>VLOOKUP(F172&amp;":"&amp;J172,'CNF Data'!$B$1:$AI$2260,25,FALSE) * P172</f>
        <v>0</v>
      </c>
      <c r="V172">
        <f>VLOOKUP(F172&amp;":"&amp;J172,'CNF Data'!$B$1:$AI$2260,26,FALSE) * P172</f>
        <v>10.312760000000001</v>
      </c>
      <c r="W172">
        <f>VLOOKUP(F172&amp;":"&amp;J172,'CNF Data'!$B$1:$AI$2260,27,FALSE) * P172</f>
        <v>71.158044000000004</v>
      </c>
      <c r="X172">
        <f>VLOOKUP(F172&amp;":"&amp;J172,'CNF Data'!$B$1:$AI$2260,28,FALSE) * P172</f>
        <v>3.0938280000000002</v>
      </c>
      <c r="Y172">
        <f>VLOOKUP(F172&amp;":"&amp;J172,'CNF Data'!$B$1:$AI$2260,29,FALSE) * P172</f>
        <v>25.988155200000001</v>
      </c>
      <c r="Z172">
        <f>VLOOKUP(F172&amp;":"&amp;J172,'CNF Data'!$B$1:$AI$2260,30,FALSE) * P172</f>
        <v>3.6094659999999998</v>
      </c>
      <c r="AA172">
        <f>VLOOKUP(F172&amp;":"&amp;J172,'CNF Data'!$B$1:$AI$2260,31,FALSE) * P172</f>
        <v>0</v>
      </c>
      <c r="AB172">
        <f>VLOOKUP(F172&amp;":"&amp;J172,'CNF Data'!$B$1:$AI$2260,32,FALSE) * P172</f>
        <v>399.10381200000006</v>
      </c>
      <c r="AC172">
        <f>VLOOKUP(F172&amp;":"&amp;J172,'CNF Data'!$B$1:$AI$2260,33,FALSE) * P172</f>
        <v>61.876559999999998</v>
      </c>
      <c r="AD172">
        <f>VLOOKUP(F172&amp;":"&amp;J172,'CNF Data'!$B$1:$AI$2260,34,FALSE) * P172</f>
        <v>0.8250208</v>
      </c>
    </row>
    <row r="173" spans="1:30" x14ac:dyDescent="0.25">
      <c r="A173" s="1">
        <v>171</v>
      </c>
      <c r="C173">
        <v>204</v>
      </c>
      <c r="D173" t="s">
        <v>80</v>
      </c>
      <c r="E173" t="s">
        <v>112</v>
      </c>
      <c r="G173" t="s">
        <v>29</v>
      </c>
      <c r="M173">
        <f>C173</f>
        <v>204</v>
      </c>
      <c r="N173" t="s">
        <v>188</v>
      </c>
      <c r="O173" t="s">
        <v>80</v>
      </c>
      <c r="P173">
        <f>C173/N173</f>
        <v>2.04</v>
      </c>
      <c r="Q173">
        <f>VLOOKUP(E173, E:AD, 13, FALSE) * P173</f>
        <v>69.026702739199237</v>
      </c>
      <c r="R173">
        <f>VLOOKUP(E173, E:AD, 14, FALSE) * P173</f>
        <v>1.0125221894765573</v>
      </c>
      <c r="S173">
        <f>VLOOKUP(E173, E:AD, 15, FALSE) * P173</f>
        <v>0.18215515414945685</v>
      </c>
      <c r="T173">
        <f>VLOOKUP(E173, E:AD, 16, FALSE) * P173</f>
        <v>0</v>
      </c>
      <c r="U173">
        <f>VLOOKUP(E173, E:AD, 17, FALSE) * P173</f>
        <v>0</v>
      </c>
      <c r="V173">
        <f>VLOOKUP(E173, E:AD, 18, FALSE) * P173</f>
        <v>5570.4988328568306</v>
      </c>
      <c r="W173">
        <f>VLOOKUP(E173, E:AD, 19, FALSE) * P173</f>
        <v>13.433073045313028</v>
      </c>
      <c r="X173">
        <f>VLOOKUP(E173, E:AD, 20, FALSE) * P173</f>
        <v>4.225231638214356</v>
      </c>
      <c r="Y173">
        <f>VLOOKUP(E173, E:AD, 21, FALSE) * P173</f>
        <v>1.8188056861579549</v>
      </c>
      <c r="Z173">
        <f>VLOOKUP(E173, E:AD, 22, FALSE) * P173</f>
        <v>4.2249270466694471</v>
      </c>
      <c r="AA173">
        <f>VLOOKUP(E173, E:AD, 23, FALSE) * P173</f>
        <v>3.9918450842384572</v>
      </c>
      <c r="AB173">
        <f>VLOOKUP(E173, E:AD, 24, FALSE) * P173</f>
        <v>166.41696122074995</v>
      </c>
      <c r="AC173">
        <f>VLOOKUP(E173, E:AD, 25, FALSE) * P173</f>
        <v>171.74628671930685</v>
      </c>
      <c r="AD173">
        <f>VLOOKUP(E173, E:AD, 26, FALSE) * P173</f>
        <v>8.8135088338587053</v>
      </c>
    </row>
    <row r="174" spans="1:30" x14ac:dyDescent="0.25">
      <c r="A174" s="1">
        <v>172</v>
      </c>
      <c r="C174">
        <v>60</v>
      </c>
      <c r="D174" t="s">
        <v>81</v>
      </c>
      <c r="E174" t="s">
        <v>99</v>
      </c>
      <c r="F174">
        <v>214</v>
      </c>
      <c r="G174" t="s">
        <v>184</v>
      </c>
      <c r="H174">
        <f>VALUE(LEFT(J174, MAX(ISNUMBER(VALUE(MID(J174,{1,2,3,4,5,6,7,8,9},1)))*{1,2,3,4,5,6,7,8,9})+1-1))</f>
        <v>15</v>
      </c>
      <c r="I174" t="str">
        <f>TRIM(RIGHT(J174, LEN(J174) - MAX(ISNUMBER(VALUE(MID(J174,{1,2,3,4,5,6,7,8,9},1)))*{1,2,3,4,5,6,7,8,9})))</f>
        <v>ml</v>
      </c>
      <c r="J174" t="s">
        <v>507</v>
      </c>
      <c r="K174">
        <f>VLOOKUP(F174&amp;":"&amp;J174,'CNF Data'!$B$1:$AI$260,5,FALSE)</f>
        <v>385</v>
      </c>
      <c r="L174">
        <f>VLOOKUP(F174&amp;":"&amp;J174,'CNF Data'!$B$1:$AI$260,6,FALSE)</f>
        <v>0.18243000000000001</v>
      </c>
      <c r="M174">
        <f>C174*L174/H174* 100</f>
        <v>72.972000000000008</v>
      </c>
      <c r="P174">
        <f>C174/H174</f>
        <v>4</v>
      </c>
      <c r="Q174">
        <f>VLOOKUP(F174&amp;":"&amp;J174,'CNF Data'!$B$1:$AI$2260,21,FALSE) * P174</f>
        <v>0</v>
      </c>
      <c r="R174">
        <f>VLOOKUP(F174&amp;":"&amp;J174,'CNF Data'!$B$1:$AI$2260,22,FALSE) * P174</f>
        <v>0</v>
      </c>
      <c r="S174">
        <f>VLOOKUP(F174&amp;":"&amp;J174,'CNF Data'!$B$1:$AI$2260,23,FALSE) * P174</f>
        <v>0</v>
      </c>
      <c r="T174">
        <f>VLOOKUP(F174&amp;":"&amp;J174,'CNF Data'!$B$1:$AI$2260,24,FALSE) * P174</f>
        <v>0</v>
      </c>
      <c r="U174">
        <f>VLOOKUP(F174&amp;":"&amp;J174,'CNF Data'!$B$1:$AI$2260,25,FALSE) * P174</f>
        <v>0</v>
      </c>
      <c r="V174">
        <f>VLOOKUP(F174&amp;":"&amp;J174,'CNF Data'!$B$1:$AI$2260,26,FALSE) * P174</f>
        <v>28282.48776</v>
      </c>
      <c r="W174">
        <f>VLOOKUP(F174&amp;":"&amp;J174,'CNF Data'!$B$1:$AI$2260,27,FALSE) * P174</f>
        <v>0</v>
      </c>
      <c r="X174">
        <f>VLOOKUP(F174&amp;":"&amp;J174,'CNF Data'!$B$1:$AI$2260,28,FALSE) * P174</f>
        <v>0</v>
      </c>
      <c r="Y174">
        <f>VLOOKUP(F174&amp;":"&amp;J174,'CNF Data'!$B$1:$AI$2260,29,FALSE) * P174</f>
        <v>0</v>
      </c>
      <c r="Z174">
        <f>VLOOKUP(F174&amp;":"&amp;J174,'CNF Data'!$B$1:$AI$2260,30,FALSE) * P174</f>
        <v>0</v>
      </c>
      <c r="AA174">
        <f>VLOOKUP(F174&amp;":"&amp;J174,'CNF Data'!$B$1:$AI$2260,31,FALSE) * P174</f>
        <v>0</v>
      </c>
      <c r="AB174">
        <f>VLOOKUP(F174&amp;":"&amp;J174,'CNF Data'!$B$1:$AI$2260,32,FALSE) * P174</f>
        <v>0</v>
      </c>
      <c r="AC174">
        <f>VLOOKUP(F174&amp;":"&amp;J174,'CNF Data'!$B$1:$AI$2260,33,FALSE) * P174</f>
        <v>17.513280000000002</v>
      </c>
      <c r="AD174">
        <f>VLOOKUP(F174&amp;":"&amp;J174,'CNF Data'!$B$1:$AI$2260,34,FALSE) * P174</f>
        <v>0.24080760000000001</v>
      </c>
    </row>
    <row r="175" spans="1:30" x14ac:dyDescent="0.25">
      <c r="A175" s="1">
        <v>173</v>
      </c>
      <c r="C175">
        <v>30</v>
      </c>
      <c r="D175" t="s">
        <v>81</v>
      </c>
      <c r="E175" t="s">
        <v>100</v>
      </c>
      <c r="F175">
        <v>198</v>
      </c>
      <c r="G175" t="s">
        <v>184</v>
      </c>
      <c r="H175">
        <f>VALUE(LEFT(J175, MAX(ISNUMBER(VALUE(MID(J175,{1,2,3,4,5,6,7,8,9},1)))*{1,2,3,4,5,6,7,8,9})+1-1))</f>
        <v>15</v>
      </c>
      <c r="I175" t="str">
        <f>TRIM(RIGHT(J175, LEN(J175) - MAX(ISNUMBER(VALUE(MID(J175,{1,2,3,4,5,6,7,8,9},1)))*{1,2,3,4,5,6,7,8,9})))</f>
        <v>ml ground</v>
      </c>
      <c r="J175" t="s">
        <v>521</v>
      </c>
      <c r="K175">
        <f>VLOOKUP(F175&amp;":"&amp;J175,'CNF Data'!$B$1:$AI$260,5,FALSE)</f>
        <v>1641</v>
      </c>
      <c r="L175">
        <f>VLOOKUP(F175&amp;":"&amp;J175,'CNF Data'!$B$1:$AI$260,6,FALSE)</f>
        <v>6.9989999999999997E-2</v>
      </c>
      <c r="M175">
        <f>C175*L175/H175* 100</f>
        <v>13.997999999999999</v>
      </c>
      <c r="P175">
        <f>C175/H175</f>
        <v>2</v>
      </c>
      <c r="Q175">
        <f>VLOOKUP(F175&amp;":"&amp;J175,'CNF Data'!$B$1:$AI$2260,21,FALSE) * P175</f>
        <v>35.134979999999999</v>
      </c>
      <c r="R175">
        <f>VLOOKUP(F175&amp;":"&amp;J175,'CNF Data'!$B$1:$AI$2260,22,FALSE) * P175</f>
        <v>0.45633479999999998</v>
      </c>
      <c r="S175">
        <f>VLOOKUP(F175&amp;":"&amp;J175,'CNF Data'!$B$1:$AI$2260,23,FALSE) * P175</f>
        <v>0.19485215999999997</v>
      </c>
      <c r="T175">
        <f>VLOOKUP(F175&amp;":"&amp;J175,'CNF Data'!$B$1:$AI$2260,24,FALSE) * P175</f>
        <v>0</v>
      </c>
      <c r="U175">
        <f>VLOOKUP(F175&amp;":"&amp;J175,'CNF Data'!$B$1:$AI$2260,25,FALSE) * P175</f>
        <v>0</v>
      </c>
      <c r="V175">
        <f>VLOOKUP(F175&amp;":"&amp;J175,'CNF Data'!$B$1:$AI$2260,26,FALSE) * P175</f>
        <v>2.7995999999999999</v>
      </c>
      <c r="W175">
        <f>VLOOKUP(F175&amp;":"&amp;J175,'CNF Data'!$B$1:$AI$2260,27,FALSE) * P175</f>
        <v>8.9517209999999992</v>
      </c>
      <c r="X175">
        <f>VLOOKUP(F175&amp;":"&amp;J175,'CNF Data'!$B$1:$AI$2260,28,FALSE) * P175</f>
        <v>3.5414940000000001</v>
      </c>
      <c r="Y175">
        <f>VLOOKUP(F175&amp;":"&amp;J175,'CNF Data'!$B$1:$AI$2260,29,FALSE) * P175</f>
        <v>8.9587200000000006E-2</v>
      </c>
      <c r="Z175">
        <f>VLOOKUP(F175&amp;":"&amp;J175,'CNF Data'!$B$1:$AI$2260,30,FALSE) * P175</f>
        <v>1.4543922</v>
      </c>
      <c r="AA175">
        <f>VLOOKUP(F175&amp;":"&amp;J175,'CNF Data'!$B$1:$AI$2260,31,FALSE) * P175</f>
        <v>0</v>
      </c>
      <c r="AB175">
        <f>VLOOKUP(F175&amp;":"&amp;J175,'CNF Data'!$B$1:$AI$2260,32,FALSE) * P175</f>
        <v>0</v>
      </c>
      <c r="AC175">
        <f>VLOOKUP(F175&amp;":"&amp;J175,'CNF Data'!$B$1:$AI$2260,33,FALSE) * P175</f>
        <v>62.011139999999997</v>
      </c>
      <c r="AD175">
        <f>VLOOKUP(F175&amp;":"&amp;J175,'CNF Data'!$B$1:$AI$2260,34,FALSE) * P175</f>
        <v>1.3592058</v>
      </c>
    </row>
    <row r="176" spans="1:30" x14ac:dyDescent="0.25">
      <c r="A176" s="1">
        <v>174</v>
      </c>
      <c r="C176">
        <v>1420</v>
      </c>
      <c r="D176" t="s">
        <v>81</v>
      </c>
      <c r="E176" t="s">
        <v>135</v>
      </c>
      <c r="F176">
        <v>7061</v>
      </c>
      <c r="G176" t="s">
        <v>185</v>
      </c>
      <c r="H176" t="e">
        <f>VALUE(LEFT(J176, MAX(ISNUMBER(VALUE(MID(J176,{1,2,3,4,5,6,7,8,9},1)))*{1,2,3,4,5,6,7,8,9})+1-1))</f>
        <v>#VALUE!</v>
      </c>
      <c r="I176" t="str">
        <f>TRIM(RIGHT(J176, LEN(J176) - MAX(ISNUMBER(VALUE(MID(J176,{1,2,3,4,5,6,7,8,9},1)))*{1,2,3,4,5,6,7,8,9})))</f>
        <v/>
      </c>
      <c r="K176" t="e">
        <f>VLOOKUP(F176&amp;":"&amp;J176,'CNF Data'!$B$1:$AI$260,5,FALSE)</f>
        <v>#N/A</v>
      </c>
      <c r="L176" t="e">
        <f>VLOOKUP(F176&amp;":"&amp;J176,'CNF Data'!$B$1:$AI$260,6,FALSE)</f>
        <v>#N/A</v>
      </c>
      <c r="M176" t="e">
        <f>C176*L176/H176* 100</f>
        <v>#N/A</v>
      </c>
      <c r="N176">
        <f>VLOOKUP(E176, Premades!B:R, 2, FALSE)</f>
        <v>125</v>
      </c>
      <c r="O176" t="str">
        <f>VLOOKUP(E176, Premades!B:R, 3, FALSE)</f>
        <v>ml</v>
      </c>
      <c r="P176">
        <f>C176/N176</f>
        <v>11.36</v>
      </c>
      <c r="Q176">
        <f>VLOOKUP(E176, Premades!B:R, 4, FALSE) * P176</f>
        <v>1136</v>
      </c>
      <c r="R176">
        <f>VLOOKUP(E176, Premades!B:R, 5, FALSE) * P176</f>
        <v>22.72</v>
      </c>
      <c r="S176">
        <f>VLOOKUP(E176, Premades!B:R, 6, FALSE) * P176</f>
        <v>3.4079999999999999</v>
      </c>
      <c r="T176">
        <f>VLOOKUP(E176, Premades!B:R, 7, FALSE) * P176</f>
        <v>0</v>
      </c>
      <c r="U176">
        <f>VLOOKUP(E176, Premades!B:R, 8, FALSE) * P176</f>
        <v>0</v>
      </c>
      <c r="V176">
        <f>VLOOKUP(E176, Premades!B:R, 9, FALSE) * P176</f>
        <v>1704</v>
      </c>
      <c r="W176">
        <f>VLOOKUP(E176, Premades!B:R, 10, FALSE) * P176</f>
        <v>227.2</v>
      </c>
      <c r="X176">
        <f>VLOOKUP(E176, Premades!B:R, 11, FALSE) * P176</f>
        <v>79.52</v>
      </c>
      <c r="Y176">
        <f>VLOOKUP(E176, Premades!B:R, 12, FALSE) * P176</f>
        <v>0</v>
      </c>
      <c r="Z176">
        <f>VLOOKUP(E176, Premades!B:R, 13, FALSE) * P176</f>
        <v>56.8</v>
      </c>
      <c r="AA176">
        <f>VLOOKUP(E176, Premades!B:R, 14, FALSE) * P176</f>
        <v>0</v>
      </c>
      <c r="AB176">
        <f>VLOOKUP(E176, Premades!B:R, 15, FALSE) * P176</f>
        <v>2.2719999999999998</v>
      </c>
      <c r="AC176">
        <f>VLOOKUP(E176, Premades!B:R, 16, FALSE) * P176</f>
        <v>454.4</v>
      </c>
      <c r="AD176">
        <f>VLOOKUP(E176, Premades!B:R, 17, FALSE) * P176</f>
        <v>17.04</v>
      </c>
    </row>
    <row r="177" spans="1:30" x14ac:dyDescent="0.25">
      <c r="A177" s="1">
        <v>175</v>
      </c>
      <c r="B177" t="s">
        <v>30</v>
      </c>
      <c r="C177">
        <v>100</v>
      </c>
      <c r="D177" t="s">
        <v>80</v>
      </c>
      <c r="E177" t="s">
        <v>49</v>
      </c>
      <c r="M177" t="e">
        <f>SUM(M169:M176)</f>
        <v>#N/A</v>
      </c>
      <c r="P177" t="e">
        <f>M177/C177</f>
        <v>#N/A</v>
      </c>
      <c r="Q177" t="e">
        <f>SUM(Q169:Q176) / P177</f>
        <v>#N/A</v>
      </c>
      <c r="R177" t="e">
        <f>SUM(R169:R176) / P177</f>
        <v>#N/A</v>
      </c>
      <c r="S177" t="e">
        <f>SUM(S169:S176) / P177</f>
        <v>#N/A</v>
      </c>
      <c r="T177" t="e">
        <f>SUM(T169:T176) / P177</f>
        <v>#N/A</v>
      </c>
      <c r="U177" t="e">
        <f>SUM(U169:U176) / P177</f>
        <v>#N/A</v>
      </c>
      <c r="V177" t="e">
        <f>SUM(V169:V176) / P177</f>
        <v>#N/A</v>
      </c>
      <c r="W177" t="e">
        <f>SUM(W169:W176) / P177</f>
        <v>#N/A</v>
      </c>
      <c r="X177" t="e">
        <f>SUM(X169:X176) / P177</f>
        <v>#N/A</v>
      </c>
      <c r="Y177" t="e">
        <f>SUM(Y169:Y176) / P177</f>
        <v>#N/A</v>
      </c>
      <c r="Z177" t="e">
        <f>SUM(Z169:Z176) / P177</f>
        <v>#N/A</v>
      </c>
      <c r="AA177" t="e">
        <f>SUM(AA169:AA176) / P177</f>
        <v>#N/A</v>
      </c>
      <c r="AB177" t="e">
        <f>SUM(AB169:AB176) / P177</f>
        <v>#N/A</v>
      </c>
      <c r="AC177" t="e">
        <f>SUM(AC169:AC176) / P177</f>
        <v>#N/A</v>
      </c>
      <c r="AD177" t="e">
        <f>SUM(AD169:AD176) / P177</f>
        <v>#N/A</v>
      </c>
    </row>
    <row r="178" spans="1:30" x14ac:dyDescent="0.25">
      <c r="A178" s="1">
        <v>176</v>
      </c>
    </row>
    <row r="179" spans="1:30" x14ac:dyDescent="0.25">
      <c r="A179" s="1">
        <v>177</v>
      </c>
      <c r="B179" t="s">
        <v>29</v>
      </c>
      <c r="C179" t="s">
        <v>50</v>
      </c>
    </row>
    <row r="180" spans="1:30" x14ac:dyDescent="0.25">
      <c r="A180" s="1">
        <v>178</v>
      </c>
      <c r="C180">
        <v>96</v>
      </c>
      <c r="D180" t="s">
        <v>90</v>
      </c>
      <c r="G180" t="s">
        <v>183</v>
      </c>
    </row>
    <row r="181" spans="1:30" x14ac:dyDescent="0.25">
      <c r="A181" s="1">
        <v>179</v>
      </c>
      <c r="C181">
        <v>75</v>
      </c>
      <c r="D181" t="s">
        <v>84</v>
      </c>
      <c r="E181" t="s">
        <v>136</v>
      </c>
      <c r="F181">
        <v>527</v>
      </c>
      <c r="G181" t="s">
        <v>185</v>
      </c>
      <c r="H181">
        <f>VALUE(LEFT(J181, MAX(ISNUMBER(VALUE(MID(J181,{1,2,3,4,5,6,7,8,9},1)))*{1,2,3,4,5,6,7,8,9})+1-1))</f>
        <v>15</v>
      </c>
      <c r="I181" t="str">
        <f>TRIM(RIGHT(J181, LEN(J181) - MAX(ISNUMBER(VALUE(MID(J181,{1,2,3,4,5,6,7,8,9},1)))*{1,2,3,4,5,6,7,8,9})))</f>
        <v>ml</v>
      </c>
      <c r="J181" t="s">
        <v>507</v>
      </c>
      <c r="K181">
        <f>VLOOKUP(F181&amp;":"&amp;J181,'CNF Data'!$B$1:$AI$260,5,FALSE)</f>
        <v>385</v>
      </c>
      <c r="L181">
        <f>VLOOKUP(F181&amp;":"&amp;J181,'CNF Data'!$B$1:$AI$260,6,FALSE)</f>
        <v>0.14899000000000001</v>
      </c>
      <c r="M181">
        <f>C181*L181/H181* 100</f>
        <v>74.495000000000005</v>
      </c>
      <c r="N181">
        <f>VLOOKUP(E181, Premades!B:R, 2, FALSE)</f>
        <v>15</v>
      </c>
      <c r="O181" t="str">
        <f>VLOOKUP(E181, Premades!B:R, 3, FALSE)</f>
        <v>ml</v>
      </c>
      <c r="P181">
        <f>C181/N181</f>
        <v>5</v>
      </c>
      <c r="Q181">
        <f>VLOOKUP(E181, Premades!B:R, 4, FALSE) * P181</f>
        <v>500</v>
      </c>
      <c r="R181">
        <f>VLOOKUP(E181, Premades!B:R, 5, FALSE) * P181</f>
        <v>50</v>
      </c>
      <c r="S181">
        <f>VLOOKUP(E181, Premades!B:R, 6, FALSE) * P181</f>
        <v>5</v>
      </c>
      <c r="T181">
        <f>VLOOKUP(E181, Premades!B:R, 7, FALSE) * P181</f>
        <v>0</v>
      </c>
      <c r="U181">
        <f>VLOOKUP(E181, Premades!B:R, 8, FALSE) * P181</f>
        <v>25</v>
      </c>
      <c r="V181">
        <f>VLOOKUP(E181, Premades!B:R, 9, FALSE) * P181</f>
        <v>450</v>
      </c>
      <c r="W181">
        <f>VLOOKUP(E181, Premades!B:R, 10, FALSE) * P181</f>
        <v>0</v>
      </c>
      <c r="X181">
        <f>VLOOKUP(E181, Premades!B:R, 11, FALSE) * P181</f>
        <v>0</v>
      </c>
      <c r="Y181">
        <f>VLOOKUP(E181, Premades!B:R, 12, FALSE) * P181</f>
        <v>0</v>
      </c>
      <c r="Z181">
        <f>VLOOKUP(E181, Premades!B:R, 13, FALSE) * P181</f>
        <v>0.5</v>
      </c>
      <c r="AA181">
        <f>VLOOKUP(E181, Premades!B:R, 14, FALSE) * P181</f>
        <v>0</v>
      </c>
      <c r="AB181">
        <f>VLOOKUP(E181, Premades!B:R, 15, FALSE) * P181</f>
        <v>0</v>
      </c>
      <c r="AC181">
        <f>VLOOKUP(E181, Premades!B:R, 16, FALSE) * P181</f>
        <v>0</v>
      </c>
      <c r="AD181">
        <f>VLOOKUP(E181, Premades!B:R, 17, FALSE) * P181</f>
        <v>0</v>
      </c>
    </row>
    <row r="182" spans="1:30" x14ac:dyDescent="0.25">
      <c r="A182" s="1">
        <v>180</v>
      </c>
      <c r="C182">
        <v>20</v>
      </c>
      <c r="D182" t="s">
        <v>84</v>
      </c>
      <c r="E182" t="s">
        <v>137</v>
      </c>
      <c r="G182" t="s">
        <v>186</v>
      </c>
      <c r="M182">
        <f>C182</f>
        <v>20</v>
      </c>
      <c r="N182">
        <f>VLOOKUP(E182, Premades!B:R, 2, FALSE)</f>
        <v>5</v>
      </c>
      <c r="O182" t="str">
        <f>VLOOKUP(E182, Premades!B:R, 3, FALSE)</f>
        <v>g</v>
      </c>
      <c r="P182">
        <f>C182/N182</f>
        <v>4</v>
      </c>
      <c r="Q182">
        <f>VLOOKUP(E182, Premades!B:R, 4, FALSE) * P182</f>
        <v>40</v>
      </c>
      <c r="R182">
        <f>VLOOKUP(E182, Premades!B:R, 5, FALSE) * P182</f>
        <v>2</v>
      </c>
      <c r="S182">
        <f>VLOOKUP(E182, Premades!B:R, 6, FALSE) * P182</f>
        <v>0</v>
      </c>
      <c r="T182">
        <f>VLOOKUP(E182, Premades!B:R, 7, FALSE) * P182</f>
        <v>0</v>
      </c>
      <c r="U182">
        <f>VLOOKUP(E182, Premades!B:R, 8, FALSE) * P182</f>
        <v>0</v>
      </c>
      <c r="V182">
        <f>VLOOKUP(E182, Premades!B:R, 9, FALSE) * P182</f>
        <v>440</v>
      </c>
      <c r="W182">
        <f>VLOOKUP(E182, Premades!B:R, 10, FALSE) * P182</f>
        <v>0</v>
      </c>
      <c r="X182">
        <f>VLOOKUP(E182, Premades!B:R, 11, FALSE) * P182</f>
        <v>0</v>
      </c>
      <c r="Y182">
        <f>VLOOKUP(E182, Premades!B:R, 12, FALSE) * P182</f>
        <v>0</v>
      </c>
      <c r="Z182">
        <f>VLOOKUP(E182, Premades!B:R, 13, FALSE) * P182</f>
        <v>0</v>
      </c>
      <c r="AA182">
        <f>VLOOKUP(E182, Premades!B:R, 14, FALSE) * P182</f>
        <v>0</v>
      </c>
      <c r="AB182">
        <f>VLOOKUP(E182, Premades!B:R, 15, FALSE) * P182</f>
        <v>0</v>
      </c>
      <c r="AC182">
        <f>VLOOKUP(E182, Premades!B:R, 16, FALSE) * P182</f>
        <v>28</v>
      </c>
      <c r="AD182">
        <f>VLOOKUP(E182, Premades!B:R, 17, FALSE) * P182</f>
        <v>4</v>
      </c>
    </row>
    <row r="183" spans="1:30" x14ac:dyDescent="0.25">
      <c r="A183" s="1">
        <v>181</v>
      </c>
      <c r="C183">
        <v>5</v>
      </c>
      <c r="D183" t="s">
        <v>84</v>
      </c>
      <c r="E183" t="s">
        <v>138</v>
      </c>
      <c r="F183">
        <v>197</v>
      </c>
      <c r="G183" t="s">
        <v>184</v>
      </c>
      <c r="H183">
        <f>VALUE(LEFT(J183, MAX(ISNUMBER(VALUE(MID(J183,{1,2,3,4,5,6,7,8,9},1)))*{1,2,3,4,5,6,7,8,9})+1-1))</f>
        <v>0.5</v>
      </c>
      <c r="I183" t="str">
        <f>TRIM(RIGHT(J183, LEN(J183) - MAX(ISNUMBER(VALUE(MID(J183,{1,2,3,4,5,6,7,8,9},1)))*{1,2,3,4,5,6,7,8,9})))</f>
        <v>g</v>
      </c>
      <c r="J183" t="s">
        <v>518</v>
      </c>
      <c r="K183">
        <f>VLOOKUP(F183&amp;":"&amp;J183,'CNF Data'!$B$1:$AI$260,5,FALSE)</f>
        <v>1484</v>
      </c>
      <c r="L183">
        <f>VLOOKUP(F183&amp;":"&amp;J183,'CNF Data'!$B$1:$AI$260,6,FALSE)</f>
        <v>5.0000000000000001E-3</v>
      </c>
      <c r="M183">
        <f>C183*L183/H183* 100</f>
        <v>5</v>
      </c>
      <c r="P183">
        <f>C183/H183</f>
        <v>10</v>
      </c>
      <c r="Q183">
        <f>VLOOKUP(F183&amp;":"&amp;J183,'CNF Data'!$B$1:$AI$2260,21,FALSE) * P183</f>
        <v>13.799999999999999</v>
      </c>
      <c r="R183">
        <f>VLOOKUP(F183&amp;":"&amp;J183,'CNF Data'!$B$1:$AI$2260,22,FALSE) * P183</f>
        <v>0.2215</v>
      </c>
      <c r="S183">
        <f>VLOOKUP(F183&amp;":"&amp;J183,'CNF Data'!$B$1:$AI$2260,23,FALSE) * P183</f>
        <v>6.8899999999999989E-2</v>
      </c>
      <c r="T183">
        <f>VLOOKUP(F183&amp;":"&amp;J183,'CNF Data'!$B$1:$AI$2260,24,FALSE) * P183</f>
        <v>0</v>
      </c>
      <c r="U183">
        <f>VLOOKUP(F183&amp;":"&amp;J183,'CNF Data'!$B$1:$AI$2260,25,FALSE) * P183</f>
        <v>0</v>
      </c>
      <c r="V183">
        <f>VLOOKUP(F183&amp;":"&amp;J183,'CNF Data'!$B$1:$AI$2260,26,FALSE) * P183</f>
        <v>22.599999999999998</v>
      </c>
      <c r="W183">
        <f>VLOOKUP(F183&amp;":"&amp;J183,'CNF Data'!$B$1:$AI$2260,27,FALSE) * P183</f>
        <v>2.5829999999999997</v>
      </c>
      <c r="X183">
        <f>VLOOKUP(F183&amp;":"&amp;J183,'CNF Data'!$B$1:$AI$2260,28,FALSE) * P183</f>
        <v>1.52</v>
      </c>
      <c r="Y183">
        <f>VLOOKUP(F183&amp;":"&amp;J183,'CNF Data'!$B$1:$AI$2260,29,FALSE) * P183</f>
        <v>0.36349999999999999</v>
      </c>
      <c r="Z183">
        <f>VLOOKUP(F183&amp;":"&amp;J183,'CNF Data'!$B$1:$AI$2260,30,FALSE) * P183</f>
        <v>1.121</v>
      </c>
      <c r="AA183">
        <f>VLOOKUP(F183&amp;":"&amp;J183,'CNF Data'!$B$1:$AI$2260,31,FALSE) * P183</f>
        <v>0</v>
      </c>
      <c r="AB183">
        <f>VLOOKUP(F183&amp;":"&amp;J183,'CNF Data'!$B$1:$AI$2260,32,FALSE) * P183</f>
        <v>6.1</v>
      </c>
      <c r="AC183">
        <f>VLOOKUP(F183&amp;":"&amp;J183,'CNF Data'!$B$1:$AI$2260,33,FALSE) * P183</f>
        <v>73.400000000000006</v>
      </c>
      <c r="AD183">
        <f>VLOOKUP(F183&amp;":"&amp;J183,'CNF Data'!$B$1:$AI$2260,34,FALSE) * P183</f>
        <v>4.8929999999999998</v>
      </c>
    </row>
    <row r="184" spans="1:30" x14ac:dyDescent="0.25">
      <c r="A184" s="1">
        <v>182</v>
      </c>
      <c r="B184" t="s">
        <v>30</v>
      </c>
      <c r="C184">
        <v>100</v>
      </c>
      <c r="D184" t="s">
        <v>80</v>
      </c>
      <c r="E184" t="s">
        <v>50</v>
      </c>
      <c r="M184">
        <f>SUM(M179:M183)</f>
        <v>99.495000000000005</v>
      </c>
      <c r="P184">
        <f>M184/C184</f>
        <v>0.99495</v>
      </c>
      <c r="Q184">
        <f>SUM(Q179:Q183) / P184</f>
        <v>556.61088496909383</v>
      </c>
      <c r="R184">
        <f>SUM(R179:R183) / P184</f>
        <v>52.486557113422784</v>
      </c>
      <c r="S184">
        <f>SUM(S179:S183) / P184</f>
        <v>5.0946278707472743</v>
      </c>
      <c r="T184">
        <f>SUM(T179:T183) / P184</f>
        <v>0</v>
      </c>
      <c r="U184">
        <f>SUM(U179:U183) / P184</f>
        <v>25.126890798532589</v>
      </c>
      <c r="V184">
        <f>SUM(V179:V183) / P184</f>
        <v>917.23202170963373</v>
      </c>
      <c r="W184">
        <f>SUM(W179:W183) / P184</f>
        <v>2.5961103573043869</v>
      </c>
      <c r="X184">
        <f>SUM(X179:X183) / P184</f>
        <v>1.5277149605507814</v>
      </c>
      <c r="Y184">
        <f>SUM(Y179:Y183) / P184</f>
        <v>0.36534499221066385</v>
      </c>
      <c r="Z184">
        <f>SUM(Z179:Z183) / P184</f>
        <v>1.629227599376853</v>
      </c>
      <c r="AA184">
        <f>SUM(AA179:AA183) / P184</f>
        <v>0</v>
      </c>
      <c r="AB184">
        <f>SUM(AB179:AB183) / P184</f>
        <v>6.1309613548419515</v>
      </c>
      <c r="AC184">
        <f>SUM(AC179:AC183) / P184</f>
        <v>101.91466907884819</v>
      </c>
      <c r="AD184">
        <f>SUM(AD179:AD183) / P184</f>
        <v>8.9381375948540143</v>
      </c>
    </row>
    <row r="185" spans="1:30" x14ac:dyDescent="0.25">
      <c r="A185" s="1">
        <v>183</v>
      </c>
    </row>
    <row r="186" spans="1:30" x14ac:dyDescent="0.25">
      <c r="A186" s="1">
        <v>184</v>
      </c>
      <c r="B186" t="s">
        <v>29</v>
      </c>
      <c r="C186" t="s">
        <v>51</v>
      </c>
    </row>
    <row r="187" spans="1:30" x14ac:dyDescent="0.25">
      <c r="A187" s="1">
        <v>185</v>
      </c>
      <c r="C187">
        <v>2840</v>
      </c>
      <c r="D187" t="s">
        <v>81</v>
      </c>
      <c r="E187" t="s">
        <v>135</v>
      </c>
      <c r="G187" t="s">
        <v>186</v>
      </c>
      <c r="M187">
        <f>C187</f>
        <v>2840</v>
      </c>
      <c r="N187">
        <f>VLOOKUP(E187, Premades!B:R, 2, FALSE)</f>
        <v>125</v>
      </c>
      <c r="O187" t="str">
        <f>VLOOKUP(E187, Premades!B:R, 3, FALSE)</f>
        <v>ml</v>
      </c>
      <c r="P187">
        <f>C187/N187</f>
        <v>22.72</v>
      </c>
      <c r="Q187">
        <f>VLOOKUP(E187, Premades!B:R, 4, FALSE) * P187</f>
        <v>2272</v>
      </c>
      <c r="R187">
        <f>VLOOKUP(E187, Premades!B:R, 5, FALSE) * P187</f>
        <v>45.44</v>
      </c>
      <c r="S187">
        <f>VLOOKUP(E187, Premades!B:R, 6, FALSE) * P187</f>
        <v>6.8159999999999998</v>
      </c>
      <c r="T187">
        <f>VLOOKUP(E187, Premades!B:R, 7, FALSE) * P187</f>
        <v>0</v>
      </c>
      <c r="U187">
        <f>VLOOKUP(E187, Premades!B:R, 8, FALSE) * P187</f>
        <v>0</v>
      </c>
      <c r="V187">
        <f>VLOOKUP(E187, Premades!B:R, 9, FALSE) * P187</f>
        <v>3408</v>
      </c>
      <c r="W187">
        <f>VLOOKUP(E187, Premades!B:R, 10, FALSE) * P187</f>
        <v>454.4</v>
      </c>
      <c r="X187">
        <f>VLOOKUP(E187, Premades!B:R, 11, FALSE) * P187</f>
        <v>159.04</v>
      </c>
      <c r="Y187">
        <f>VLOOKUP(E187, Premades!B:R, 12, FALSE) * P187</f>
        <v>0</v>
      </c>
      <c r="Z187">
        <f>VLOOKUP(E187, Premades!B:R, 13, FALSE) * P187</f>
        <v>113.6</v>
      </c>
      <c r="AA187">
        <f>VLOOKUP(E187, Premades!B:R, 14, FALSE) * P187</f>
        <v>0</v>
      </c>
      <c r="AB187">
        <f>VLOOKUP(E187, Premades!B:R, 15, FALSE) * P187</f>
        <v>4.5439999999999996</v>
      </c>
      <c r="AC187">
        <f>VLOOKUP(E187, Premades!B:R, 16, FALSE) * P187</f>
        <v>908.8</v>
      </c>
      <c r="AD187">
        <f>VLOOKUP(E187, Premades!B:R, 17, FALSE) * P187</f>
        <v>34.08</v>
      </c>
    </row>
    <row r="188" spans="1:30" x14ac:dyDescent="0.25">
      <c r="A188" s="1">
        <v>186</v>
      </c>
      <c r="C188">
        <v>15</v>
      </c>
      <c r="D188" t="s">
        <v>81</v>
      </c>
      <c r="E188" t="s">
        <v>138</v>
      </c>
      <c r="F188">
        <v>197</v>
      </c>
      <c r="G188" t="s">
        <v>184</v>
      </c>
      <c r="H188">
        <f>VALUE(LEFT(J188, MAX(ISNUMBER(VALUE(MID(J188,{1,2,3,4,5,6,7,8,9},1)))*{1,2,3,4,5,6,7,8,9})+1-1))</f>
        <v>15</v>
      </c>
      <c r="I188" t="str">
        <f>TRIM(RIGHT(J188, LEN(J188) - MAX(ISNUMBER(VALUE(MID(J188,{1,2,3,4,5,6,7,8,9},1)))*{1,2,3,4,5,6,7,8,9})))</f>
        <v>ml</v>
      </c>
      <c r="J188" t="s">
        <v>507</v>
      </c>
      <c r="K188">
        <f>VLOOKUP(F188&amp;":"&amp;J188,'CNF Data'!$B$1:$AI$260,5,FALSE)</f>
        <v>385</v>
      </c>
      <c r="L188">
        <f>VLOOKUP(F188&amp;":"&amp;J188,'CNF Data'!$B$1:$AI$260,6,FALSE)</f>
        <v>1.3180000000000001E-2</v>
      </c>
      <c r="M188">
        <f>C188*L188/H188* 100</f>
        <v>1.3180000000000001</v>
      </c>
      <c r="P188">
        <f>C188/H188</f>
        <v>1</v>
      </c>
      <c r="Q188">
        <f>VLOOKUP(F188&amp;":"&amp;J188,'CNF Data'!$B$1:$AI$2260,21,FALSE) * P188</f>
        <v>3.63768</v>
      </c>
      <c r="R188">
        <f>VLOOKUP(F188&amp;":"&amp;J188,'CNF Data'!$B$1:$AI$2260,22,FALSE) * P188</f>
        <v>5.8387399999999999E-2</v>
      </c>
      <c r="S188">
        <f>VLOOKUP(F188&amp;":"&amp;J188,'CNF Data'!$B$1:$AI$2260,23,FALSE) * P188</f>
        <v>1.8162040000000001E-2</v>
      </c>
      <c r="T188">
        <f>VLOOKUP(F188&amp;":"&amp;J188,'CNF Data'!$B$1:$AI$2260,24,FALSE) * P188</f>
        <v>0</v>
      </c>
      <c r="U188">
        <f>VLOOKUP(F188&amp;":"&amp;J188,'CNF Data'!$B$1:$AI$2260,25,FALSE) * P188</f>
        <v>0</v>
      </c>
      <c r="V188">
        <f>VLOOKUP(F188&amp;":"&amp;J188,'CNF Data'!$B$1:$AI$2260,26,FALSE) * P188</f>
        <v>5.9573600000000004</v>
      </c>
      <c r="W188">
        <f>VLOOKUP(F188&amp;":"&amp;J188,'CNF Data'!$B$1:$AI$2260,27,FALSE) * P188</f>
        <v>0.68087880000000001</v>
      </c>
      <c r="X188">
        <f>VLOOKUP(F188&amp;":"&amp;J188,'CNF Data'!$B$1:$AI$2260,28,FALSE) * P188</f>
        <v>0.40067199999999997</v>
      </c>
      <c r="Y188">
        <f>VLOOKUP(F188&amp;":"&amp;J188,'CNF Data'!$B$1:$AI$2260,29,FALSE) * P188</f>
        <v>9.5818600000000004E-2</v>
      </c>
      <c r="Z188">
        <f>VLOOKUP(F188&amp;":"&amp;J188,'CNF Data'!$B$1:$AI$2260,30,FALSE) * P188</f>
        <v>0.29549560000000002</v>
      </c>
      <c r="AA188">
        <f>VLOOKUP(F188&amp;":"&amp;J188,'CNF Data'!$B$1:$AI$2260,31,FALSE) * P188</f>
        <v>0</v>
      </c>
      <c r="AB188">
        <f>VLOOKUP(F188&amp;":"&amp;J188,'CNF Data'!$B$1:$AI$2260,32,FALSE) * P188</f>
        <v>1.6079600000000001</v>
      </c>
      <c r="AC188">
        <f>VLOOKUP(F188&amp;":"&amp;J188,'CNF Data'!$B$1:$AI$2260,33,FALSE) * P188</f>
        <v>19.348240000000001</v>
      </c>
      <c r="AD188">
        <f>VLOOKUP(F188&amp;":"&amp;J188,'CNF Data'!$B$1:$AI$2260,34,FALSE) * P188</f>
        <v>1.2897947999999999</v>
      </c>
    </row>
    <row r="189" spans="1:30" x14ac:dyDescent="0.25">
      <c r="A189" s="1">
        <v>187</v>
      </c>
      <c r="C189">
        <v>60</v>
      </c>
      <c r="D189" t="s">
        <v>81</v>
      </c>
      <c r="E189" t="s">
        <v>102</v>
      </c>
      <c r="F189">
        <v>196</v>
      </c>
      <c r="G189" t="s">
        <v>184</v>
      </c>
      <c r="H189">
        <f>VALUE(LEFT(J189, MAX(ISNUMBER(VALUE(MID(J189,{1,2,3,4,5,6,7,8,9},1)))*{1,2,3,4,5,6,7,8,9})+1-1))</f>
        <v>15</v>
      </c>
      <c r="I189" t="str">
        <f>TRIM(RIGHT(J189, LEN(J189) - MAX(ISNUMBER(VALUE(MID(J189,{1,2,3,4,5,6,7,8,9},1)))*{1,2,3,4,5,6,7,8,9})))</f>
        <v>ml</v>
      </c>
      <c r="J189" t="s">
        <v>507</v>
      </c>
      <c r="K189">
        <f>VLOOKUP(F189&amp;":"&amp;J189,'CNF Data'!$B$1:$AI$260,5,FALSE)</f>
        <v>385</v>
      </c>
      <c r="L189">
        <f>VLOOKUP(F189&amp;":"&amp;J189,'CNF Data'!$B$1:$AI$260,6,FALSE)</f>
        <v>6.9930000000000006E-2</v>
      </c>
      <c r="M189">
        <f>C189*L189/H189* 100</f>
        <v>27.972000000000001</v>
      </c>
      <c r="P189">
        <f>C189/H189</f>
        <v>4</v>
      </c>
      <c r="Q189">
        <f>VLOOKUP(F189&amp;":"&amp;J189,'CNF Data'!$B$1:$AI$2260,21,FALSE) * P189</f>
        <v>78.881039999999999</v>
      </c>
      <c r="R189">
        <f>VLOOKUP(F189&amp;":"&amp;J189,'CNF Data'!$B$1:$AI$2260,22,FALSE) * P189</f>
        <v>3.6055908000000003</v>
      </c>
      <c r="S189">
        <f>VLOOKUP(F189&amp;":"&amp;J189,'CNF Data'!$B$1:$AI$2260,23,FALSE) * P189</f>
        <v>0.59860080000000004</v>
      </c>
      <c r="T189">
        <f>VLOOKUP(F189&amp;":"&amp;J189,'CNF Data'!$B$1:$AI$2260,24,FALSE) * P189</f>
        <v>0</v>
      </c>
      <c r="U189">
        <f>VLOOKUP(F189&amp;":"&amp;J189,'CNF Data'!$B$1:$AI$2260,25,FALSE) * P189</f>
        <v>0</v>
      </c>
      <c r="V189">
        <f>VLOOKUP(F189&amp;":"&amp;J189,'CNF Data'!$B$1:$AI$2260,26,FALSE) * P189</f>
        <v>19.020960000000002</v>
      </c>
      <c r="W189">
        <f>VLOOKUP(F189&amp;":"&amp;J189,'CNF Data'!$B$1:$AI$2260,27,FALSE) * P189</f>
        <v>15.1020828</v>
      </c>
      <c r="X189">
        <f>VLOOKUP(F189&amp;":"&amp;J189,'CNF Data'!$B$1:$AI$2260,28,FALSE) * P189</f>
        <v>9.7622280000000003</v>
      </c>
      <c r="Y189">
        <f>VLOOKUP(F189&amp;":"&amp;J189,'CNF Data'!$B$1:$AI$2260,29,FALSE) * P189</f>
        <v>2.8923048000000002</v>
      </c>
      <c r="Z189">
        <f>VLOOKUP(F189&amp;":"&amp;J189,'CNF Data'!$B$1:$AI$2260,30,FALSE) * P189</f>
        <v>3.9552408000000003</v>
      </c>
      <c r="AA189">
        <f>VLOOKUP(F189&amp;":"&amp;J189,'CNF Data'!$B$1:$AI$2260,31,FALSE) * P189</f>
        <v>0</v>
      </c>
      <c r="AB189">
        <f>VLOOKUP(F189&amp;":"&amp;J189,'CNF Data'!$B$1:$AI$2260,32,FALSE) * P189</f>
        <v>0.25174800000000003</v>
      </c>
      <c r="AC189">
        <f>VLOOKUP(F189&amp;":"&amp;J189,'CNF Data'!$B$1:$AI$2260,33,FALSE) * P189</f>
        <v>64.055880000000002</v>
      </c>
      <c r="AD189">
        <f>VLOOKUP(F189&amp;":"&amp;J189,'CNF Data'!$B$1:$AI$2260,34,FALSE) * P189</f>
        <v>5.9132807999999999</v>
      </c>
    </row>
    <row r="190" spans="1:30" x14ac:dyDescent="0.25">
      <c r="A190" s="1">
        <v>188</v>
      </c>
      <c r="C190">
        <v>60</v>
      </c>
      <c r="D190" t="s">
        <v>81</v>
      </c>
      <c r="E190" t="s">
        <v>98</v>
      </c>
      <c r="F190">
        <v>422</v>
      </c>
      <c r="G190" t="s">
        <v>185</v>
      </c>
      <c r="H190">
        <f>VALUE(LEFT(J190, MAX(ISNUMBER(VALUE(MID(J190,{1,2,3,4,5,6,7,8,9},1)))*{1,2,3,4,5,6,7,8,9})+1-1))</f>
        <v>15</v>
      </c>
      <c r="I190" t="str">
        <f>TRIM(RIGHT(J190, LEN(J190) - MAX(ISNUMBER(VALUE(MID(J190,{1,2,3,4,5,6,7,8,9},1)))*{1,2,3,4,5,6,7,8,9})))</f>
        <v>ml</v>
      </c>
      <c r="J190" t="s">
        <v>507</v>
      </c>
      <c r="K190">
        <f>VLOOKUP(F190&amp;":"&amp;J190,'CNF Data'!$B$1:$AI$260,5,FALSE)</f>
        <v>385</v>
      </c>
      <c r="L190">
        <f>VLOOKUP(F190&amp;":"&amp;J190,'CNF Data'!$B$1:$AI$260,6,FALSE)</f>
        <v>0.13682</v>
      </c>
      <c r="M190">
        <f>C190*L190/H190* 100</f>
        <v>54.728000000000002</v>
      </c>
      <c r="N190">
        <f>VLOOKUP(E190, Premades!B:R, 2, FALSE)</f>
        <v>100</v>
      </c>
      <c r="O190" t="str">
        <f>VLOOKUP(E190, Premades!B:R, 3, FALSE)</f>
        <v xml:space="preserve">ml </v>
      </c>
      <c r="P190">
        <f>C190/N190</f>
        <v>0.6</v>
      </c>
      <c r="Q190">
        <f>VLOOKUP(E190, Premades!B:R, 4, FALSE) * P190</f>
        <v>491.4</v>
      </c>
      <c r="R190">
        <f>VLOOKUP(E190, Premades!B:R, 5, FALSE) * P190</f>
        <v>54.6</v>
      </c>
      <c r="S190">
        <f>VLOOKUP(E190, Premades!B:R, 6, FALSE) * P190</f>
        <v>9</v>
      </c>
      <c r="T190">
        <f>VLOOKUP(E190, Premades!B:R, 7, FALSE) * P190</f>
        <v>0</v>
      </c>
      <c r="U190">
        <f>VLOOKUP(E190, Premades!B:R, 8, FALSE) * P190</f>
        <v>0</v>
      </c>
      <c r="V190">
        <f>VLOOKUP(E190, Premades!B:R, 9, FALSE) * P190</f>
        <v>0</v>
      </c>
      <c r="W190">
        <f>VLOOKUP(E190, Premades!B:R, 10, FALSE) * P190</f>
        <v>0</v>
      </c>
      <c r="X190">
        <f>VLOOKUP(E190, Premades!B:R, 11, FALSE) * P190</f>
        <v>0</v>
      </c>
      <c r="Y190">
        <f>VLOOKUP(E190, Premades!B:R, 12, FALSE) * P190</f>
        <v>0</v>
      </c>
      <c r="Z190">
        <f>VLOOKUP(E190, Premades!B:R, 13, FALSE) * P190</f>
        <v>0</v>
      </c>
      <c r="AA190">
        <f>VLOOKUP(E190, Premades!B:R, 14, FALSE) * P190</f>
        <v>0</v>
      </c>
      <c r="AB190">
        <f>VLOOKUP(E190, Premades!B:R, 15, FALSE) * P190</f>
        <v>0</v>
      </c>
      <c r="AC190">
        <f>VLOOKUP(E190, Premades!B:R, 16, FALSE) * P190</f>
        <v>0.6</v>
      </c>
      <c r="AD190">
        <f>VLOOKUP(E190, Premades!B:R, 17, FALSE) * P190</f>
        <v>0</v>
      </c>
    </row>
    <row r="191" spans="1:30" x14ac:dyDescent="0.25">
      <c r="A191" s="1">
        <v>189</v>
      </c>
      <c r="B191" t="s">
        <v>30</v>
      </c>
      <c r="C191">
        <v>100</v>
      </c>
      <c r="D191" t="s">
        <v>80</v>
      </c>
      <c r="E191" t="s">
        <v>139</v>
      </c>
      <c r="M191">
        <f>SUM(M186:M190)</f>
        <v>2924.0180000000005</v>
      </c>
      <c r="P191">
        <f>M191/C191</f>
        <v>29.240180000000006</v>
      </c>
      <c r="Q191">
        <f>SUM(Q186:Q190) / P191</f>
        <v>97.329042434075291</v>
      </c>
      <c r="R191">
        <f>SUM(R186:R190) / P191</f>
        <v>3.546625848404489</v>
      </c>
      <c r="S191">
        <f>SUM(S186:S190) / P191</f>
        <v>0.56199253356169476</v>
      </c>
      <c r="T191">
        <f>SUM(T186:T190) / P191</f>
        <v>0</v>
      </c>
      <c r="U191">
        <f>SUM(U186:U190) / P191</f>
        <v>0</v>
      </c>
      <c r="V191">
        <f>SUM(V186:V190) / P191</f>
        <v>117.40619654188173</v>
      </c>
      <c r="W191">
        <f>SUM(W186:W190) / P191</f>
        <v>16.080029657820159</v>
      </c>
      <c r="X191">
        <f>SUM(X186:X190) / P191</f>
        <v>5.7866572640797678</v>
      </c>
      <c r="Y191">
        <f>SUM(Y186:Y190) / P191</f>
        <v>0.10219237364475867</v>
      </c>
      <c r="Z191">
        <f>SUM(Z186:Z190) / P191</f>
        <v>4.0304381299978305</v>
      </c>
      <c r="AA191">
        <f>SUM(AA186:AA190) / P191</f>
        <v>0</v>
      </c>
      <c r="AB191">
        <f>SUM(AB186:AB190) / P191</f>
        <v>0.2190037133834333</v>
      </c>
      <c r="AC191">
        <f>SUM(AC186:AC190) / P191</f>
        <v>33.953420259382803</v>
      </c>
      <c r="AD191">
        <f>SUM(AD186:AD190) / P191</f>
        <v>1.4118611992128638</v>
      </c>
    </row>
    <row r="192" spans="1:30" x14ac:dyDescent="0.25">
      <c r="A192" s="1">
        <v>190</v>
      </c>
    </row>
    <row r="193" spans="1:30" x14ac:dyDescent="0.25">
      <c r="A193" s="1">
        <v>191</v>
      </c>
      <c r="B193" t="s">
        <v>29</v>
      </c>
      <c r="C193" t="s">
        <v>52</v>
      </c>
    </row>
    <row r="194" spans="1:30" x14ac:dyDescent="0.25">
      <c r="A194" s="1">
        <v>192</v>
      </c>
      <c r="C194">
        <v>4000</v>
      </c>
      <c r="D194" t="s">
        <v>80</v>
      </c>
      <c r="E194" t="s">
        <v>140</v>
      </c>
      <c r="F194">
        <v>7052</v>
      </c>
      <c r="G194" t="s">
        <v>184</v>
      </c>
      <c r="H194" t="e">
        <f>VALUE(LEFT(J194, MAX(ISNUMBER(VALUE(MID(J194,{1,2,3,4,5,6,7,8,9},1)))*{1,2,3,4,5,6,7,8,9})+1-1))</f>
        <v>#VALUE!</v>
      </c>
      <c r="I194" t="str">
        <f>TRIM(RIGHT(J194, LEN(J194) - MAX(ISNUMBER(VALUE(MID(J194,{1,2,3,4,5,6,7,8,9},1)))*{1,2,3,4,5,6,7,8,9})))</f>
        <v/>
      </c>
      <c r="K194" t="e">
        <f>VLOOKUP(F194&amp;":"&amp;J194,'CNF Data'!$B$1:$AI$260,5,FALSE)</f>
        <v>#N/A</v>
      </c>
      <c r="L194" t="e">
        <f>VLOOKUP(F194&amp;":"&amp;J194,'CNF Data'!$B$1:$AI$260,6,FALSE)</f>
        <v>#N/A</v>
      </c>
      <c r="M194" t="e">
        <f>C194*L194/H194* 100</f>
        <v>#N/A</v>
      </c>
      <c r="P194" t="e">
        <f>C194/H194</f>
        <v>#VALUE!</v>
      </c>
      <c r="Q194" t="e">
        <f>VLOOKUP(F194&amp;":"&amp;J194,'CNF Data'!$B$1:$AI$2260,21,FALSE) * P194</f>
        <v>#N/A</v>
      </c>
      <c r="R194" t="e">
        <f>VLOOKUP(F194&amp;":"&amp;J194,'CNF Data'!$B$1:$AI$2260,22,FALSE) * P194</f>
        <v>#N/A</v>
      </c>
      <c r="S194" t="e">
        <f>VLOOKUP(F194&amp;":"&amp;J194,'CNF Data'!$B$1:$AI$2260,23,FALSE) * P194</f>
        <v>#N/A</v>
      </c>
      <c r="T194" t="e">
        <f>VLOOKUP(F194&amp;":"&amp;J194,'CNF Data'!$B$1:$AI$2260,24,FALSE) * P194</f>
        <v>#N/A</v>
      </c>
      <c r="U194" t="e">
        <f>VLOOKUP(F194&amp;":"&amp;J194,'CNF Data'!$B$1:$AI$2260,25,FALSE) * P194</f>
        <v>#N/A</v>
      </c>
      <c r="V194" t="e">
        <f>VLOOKUP(F194&amp;":"&amp;J194,'CNF Data'!$B$1:$AI$2260,26,FALSE) * P194</f>
        <v>#N/A</v>
      </c>
      <c r="W194" t="e">
        <f>VLOOKUP(F194&amp;":"&amp;J194,'CNF Data'!$B$1:$AI$2260,27,FALSE) * P194</f>
        <v>#N/A</v>
      </c>
      <c r="X194" t="e">
        <f>VLOOKUP(F194&amp;":"&amp;J194,'CNF Data'!$B$1:$AI$2260,28,FALSE) * P194</f>
        <v>#N/A</v>
      </c>
      <c r="Y194" t="e">
        <f>VLOOKUP(F194&amp;":"&amp;J194,'CNF Data'!$B$1:$AI$2260,29,FALSE) * P194</f>
        <v>#N/A</v>
      </c>
      <c r="Z194" t="e">
        <f>VLOOKUP(F194&amp;":"&amp;J194,'CNF Data'!$B$1:$AI$2260,30,FALSE) * P194</f>
        <v>#N/A</v>
      </c>
      <c r="AA194" t="e">
        <f>VLOOKUP(F194&amp;":"&amp;J194,'CNF Data'!$B$1:$AI$2260,31,FALSE) * P194</f>
        <v>#N/A</v>
      </c>
      <c r="AB194" t="e">
        <f>VLOOKUP(F194&amp;":"&amp;J194,'CNF Data'!$B$1:$AI$2260,32,FALSE) * P194</f>
        <v>#N/A</v>
      </c>
      <c r="AC194" t="e">
        <f>VLOOKUP(F194&amp;":"&amp;J194,'CNF Data'!$B$1:$AI$2260,33,FALSE) * P194</f>
        <v>#N/A</v>
      </c>
      <c r="AD194" t="e">
        <f>VLOOKUP(F194&amp;":"&amp;J194,'CNF Data'!$B$1:$AI$2260,34,FALSE) * P194</f>
        <v>#N/A</v>
      </c>
    </row>
    <row r="195" spans="1:30" x14ac:dyDescent="0.25">
      <c r="A195" s="1">
        <v>193</v>
      </c>
      <c r="C195">
        <v>60</v>
      </c>
      <c r="D195" t="s">
        <v>81</v>
      </c>
      <c r="E195" t="s">
        <v>138</v>
      </c>
      <c r="F195">
        <v>197</v>
      </c>
      <c r="G195" t="s">
        <v>184</v>
      </c>
      <c r="H195">
        <f>VALUE(LEFT(J195, MAX(ISNUMBER(VALUE(MID(J195,{1,2,3,4,5,6,7,8,9},1)))*{1,2,3,4,5,6,7,8,9})+1-1))</f>
        <v>15</v>
      </c>
      <c r="I195" t="str">
        <f>TRIM(RIGHT(J195, LEN(J195) - MAX(ISNUMBER(VALUE(MID(J195,{1,2,3,4,5,6,7,8,9},1)))*{1,2,3,4,5,6,7,8,9})))</f>
        <v>ml</v>
      </c>
      <c r="J195" t="s">
        <v>507</v>
      </c>
      <c r="K195">
        <f>VLOOKUP(F195&amp;":"&amp;J195,'CNF Data'!$B$1:$AI$260,5,FALSE)</f>
        <v>385</v>
      </c>
      <c r="L195">
        <f>VLOOKUP(F195&amp;":"&amp;J195,'CNF Data'!$B$1:$AI$260,6,FALSE)</f>
        <v>1.3180000000000001E-2</v>
      </c>
      <c r="M195">
        <f>C195*L195/H195* 100</f>
        <v>5.2720000000000002</v>
      </c>
      <c r="P195">
        <f>C195/H195</f>
        <v>4</v>
      </c>
      <c r="Q195">
        <f>VLOOKUP(F195&amp;":"&amp;J195,'CNF Data'!$B$1:$AI$2260,21,FALSE) * P195</f>
        <v>14.55072</v>
      </c>
      <c r="R195">
        <f>VLOOKUP(F195&amp;":"&amp;J195,'CNF Data'!$B$1:$AI$2260,22,FALSE) * P195</f>
        <v>0.2335496</v>
      </c>
      <c r="S195">
        <f>VLOOKUP(F195&amp;":"&amp;J195,'CNF Data'!$B$1:$AI$2260,23,FALSE) * P195</f>
        <v>7.2648160000000003E-2</v>
      </c>
      <c r="T195">
        <f>VLOOKUP(F195&amp;":"&amp;J195,'CNF Data'!$B$1:$AI$2260,24,FALSE) * P195</f>
        <v>0</v>
      </c>
      <c r="U195">
        <f>VLOOKUP(F195&amp;":"&amp;J195,'CNF Data'!$B$1:$AI$2260,25,FALSE) * P195</f>
        <v>0</v>
      </c>
      <c r="V195">
        <f>VLOOKUP(F195&amp;":"&amp;J195,'CNF Data'!$B$1:$AI$2260,26,FALSE) * P195</f>
        <v>23.829440000000002</v>
      </c>
      <c r="W195">
        <f>VLOOKUP(F195&amp;":"&amp;J195,'CNF Data'!$B$1:$AI$2260,27,FALSE) * P195</f>
        <v>2.7235152</v>
      </c>
      <c r="X195">
        <f>VLOOKUP(F195&amp;":"&amp;J195,'CNF Data'!$B$1:$AI$2260,28,FALSE) * P195</f>
        <v>1.6026879999999999</v>
      </c>
      <c r="Y195">
        <f>VLOOKUP(F195&amp;":"&amp;J195,'CNF Data'!$B$1:$AI$2260,29,FALSE) * P195</f>
        <v>0.38327440000000002</v>
      </c>
      <c r="Z195">
        <f>VLOOKUP(F195&amp;":"&amp;J195,'CNF Data'!$B$1:$AI$2260,30,FALSE) * P195</f>
        <v>1.1819824000000001</v>
      </c>
      <c r="AA195">
        <f>VLOOKUP(F195&amp;":"&amp;J195,'CNF Data'!$B$1:$AI$2260,31,FALSE) * P195</f>
        <v>0</v>
      </c>
      <c r="AB195">
        <f>VLOOKUP(F195&amp;":"&amp;J195,'CNF Data'!$B$1:$AI$2260,32,FALSE) * P195</f>
        <v>6.4318400000000002</v>
      </c>
      <c r="AC195">
        <f>VLOOKUP(F195&amp;":"&amp;J195,'CNF Data'!$B$1:$AI$2260,33,FALSE) * P195</f>
        <v>77.392960000000002</v>
      </c>
      <c r="AD195">
        <f>VLOOKUP(F195&amp;":"&amp;J195,'CNF Data'!$B$1:$AI$2260,34,FALSE) * P195</f>
        <v>5.1591791999999996</v>
      </c>
    </row>
    <row r="196" spans="1:30" x14ac:dyDescent="0.25">
      <c r="A196" s="1">
        <v>194</v>
      </c>
      <c r="C196">
        <v>60</v>
      </c>
      <c r="D196" t="s">
        <v>81</v>
      </c>
      <c r="E196" t="s">
        <v>98</v>
      </c>
      <c r="F196">
        <v>422</v>
      </c>
      <c r="G196" t="s">
        <v>185</v>
      </c>
      <c r="H196">
        <f>VALUE(LEFT(J196, MAX(ISNUMBER(VALUE(MID(J196,{1,2,3,4,5,6,7,8,9},1)))*{1,2,3,4,5,6,7,8,9})+1-1))</f>
        <v>15</v>
      </c>
      <c r="I196" t="str">
        <f>TRIM(RIGHT(J196, LEN(J196) - MAX(ISNUMBER(VALUE(MID(J196,{1,2,3,4,5,6,7,8,9},1)))*{1,2,3,4,5,6,7,8,9})))</f>
        <v>ml</v>
      </c>
      <c r="J196" t="s">
        <v>507</v>
      </c>
      <c r="K196">
        <f>VLOOKUP(F196&amp;":"&amp;J196,'CNF Data'!$B$1:$AI$260,5,FALSE)</f>
        <v>385</v>
      </c>
      <c r="L196">
        <f>VLOOKUP(F196&amp;":"&amp;J196,'CNF Data'!$B$1:$AI$260,6,FALSE)</f>
        <v>0.13682</v>
      </c>
      <c r="M196">
        <f>C196*L196/H196* 100</f>
        <v>54.728000000000002</v>
      </c>
      <c r="N196">
        <f>VLOOKUP(E196, Premades!B:R, 2, FALSE)</f>
        <v>100</v>
      </c>
      <c r="O196" t="str">
        <f>VLOOKUP(E196, Premades!B:R, 3, FALSE)</f>
        <v xml:space="preserve">ml </v>
      </c>
      <c r="P196">
        <f>C196/N196</f>
        <v>0.6</v>
      </c>
      <c r="Q196">
        <f>VLOOKUP(E196, Premades!B:R, 4, FALSE) * P196</f>
        <v>491.4</v>
      </c>
      <c r="R196">
        <f>VLOOKUP(E196, Premades!B:R, 5, FALSE) * P196</f>
        <v>54.6</v>
      </c>
      <c r="S196">
        <f>VLOOKUP(E196, Premades!B:R, 6, FALSE) * P196</f>
        <v>9</v>
      </c>
      <c r="T196">
        <f>VLOOKUP(E196, Premades!B:R, 7, FALSE) * P196</f>
        <v>0</v>
      </c>
      <c r="U196">
        <f>VLOOKUP(E196, Premades!B:R, 8, FALSE) * P196</f>
        <v>0</v>
      </c>
      <c r="V196">
        <f>VLOOKUP(E196, Premades!B:R, 9, FALSE) * P196</f>
        <v>0</v>
      </c>
      <c r="W196">
        <f>VLOOKUP(E196, Premades!B:R, 10, FALSE) * P196</f>
        <v>0</v>
      </c>
      <c r="X196">
        <f>VLOOKUP(E196, Premades!B:R, 11, FALSE) * P196</f>
        <v>0</v>
      </c>
      <c r="Y196">
        <f>VLOOKUP(E196, Premades!B:R, 12, FALSE) * P196</f>
        <v>0</v>
      </c>
      <c r="Z196">
        <f>VLOOKUP(E196, Premades!B:R, 13, FALSE) * P196</f>
        <v>0</v>
      </c>
      <c r="AA196">
        <f>VLOOKUP(E196, Premades!B:R, 14, FALSE) * P196</f>
        <v>0</v>
      </c>
      <c r="AB196">
        <f>VLOOKUP(E196, Premades!B:R, 15, FALSE) * P196</f>
        <v>0</v>
      </c>
      <c r="AC196">
        <f>VLOOKUP(E196, Premades!B:R, 16, FALSE) * P196</f>
        <v>0.6</v>
      </c>
      <c r="AD196">
        <f>VLOOKUP(E196, Premades!B:R, 17, FALSE) * P196</f>
        <v>0</v>
      </c>
    </row>
    <row r="197" spans="1:30" x14ac:dyDescent="0.25">
      <c r="A197" s="1">
        <v>195</v>
      </c>
      <c r="B197" t="s">
        <v>30</v>
      </c>
      <c r="C197">
        <v>100</v>
      </c>
      <c r="D197" t="s">
        <v>80</v>
      </c>
      <c r="E197" t="s">
        <v>52</v>
      </c>
      <c r="M197" t="e">
        <f>SUM(M193:M196)</f>
        <v>#N/A</v>
      </c>
      <c r="P197" t="e">
        <f>M197/C197</f>
        <v>#N/A</v>
      </c>
      <c r="Q197" t="e">
        <f>SUM(Q193:Q196) / P197</f>
        <v>#N/A</v>
      </c>
      <c r="R197" t="e">
        <f>SUM(R193:R196) / P197</f>
        <v>#N/A</v>
      </c>
      <c r="S197" t="e">
        <f>SUM(S193:S196) / P197</f>
        <v>#N/A</v>
      </c>
      <c r="T197" t="e">
        <f>SUM(T193:T196) / P197</f>
        <v>#N/A</v>
      </c>
      <c r="U197" t="e">
        <f>SUM(U193:U196) / P197</f>
        <v>#N/A</v>
      </c>
      <c r="V197" t="e">
        <f>SUM(V193:V196) / P197</f>
        <v>#N/A</v>
      </c>
      <c r="W197" t="e">
        <f>SUM(W193:W196) / P197</f>
        <v>#N/A</v>
      </c>
      <c r="X197" t="e">
        <f>SUM(X193:X196) / P197</f>
        <v>#N/A</v>
      </c>
      <c r="Y197" t="e">
        <f>SUM(Y193:Y196) / P197</f>
        <v>#N/A</v>
      </c>
      <c r="Z197" t="e">
        <f>SUM(Z193:Z196) / P197</f>
        <v>#N/A</v>
      </c>
      <c r="AA197" t="e">
        <f>SUM(AA193:AA196) / P197</f>
        <v>#N/A</v>
      </c>
      <c r="AB197" t="e">
        <f>SUM(AB193:AB196) / P197</f>
        <v>#N/A</v>
      </c>
      <c r="AC197" t="e">
        <f>SUM(AC193:AC196) / P197</f>
        <v>#N/A</v>
      </c>
      <c r="AD197" t="e">
        <f>SUM(AD193:AD196) / P197</f>
        <v>#N/A</v>
      </c>
    </row>
    <row r="198" spans="1:30" x14ac:dyDescent="0.25">
      <c r="A198" s="1">
        <v>196</v>
      </c>
    </row>
    <row r="199" spans="1:30" x14ac:dyDescent="0.25">
      <c r="A199" s="1">
        <v>197</v>
      </c>
      <c r="B199" t="s">
        <v>29</v>
      </c>
      <c r="C199" t="s">
        <v>53</v>
      </c>
    </row>
    <row r="200" spans="1:30" x14ac:dyDescent="0.25">
      <c r="A200" s="1">
        <v>198</v>
      </c>
      <c r="C200">
        <v>3</v>
      </c>
      <c r="D200" t="s">
        <v>92</v>
      </c>
      <c r="E200" t="s">
        <v>141</v>
      </c>
      <c r="F200">
        <v>2361</v>
      </c>
      <c r="G200" t="s">
        <v>184</v>
      </c>
      <c r="H200">
        <f>VALUE(LEFT(J200, MAX(ISNUMBER(VALUE(MID(J200,{1,2,3,4,5,6,7,8,9},1)))*{1,2,3,4,5,6,7,8,9})+1-1))</f>
        <v>1</v>
      </c>
      <c r="I200" t="str">
        <f>TRIM(RIGHT(J200, LEN(J200) - MAX(ISNUMBER(VALUE(MID(J200,{1,2,3,4,5,6,7,8,9},1)))*{1,2,3,4,5,6,7,8,9})))</f>
        <v>head</v>
      </c>
      <c r="J200" t="s">
        <v>623</v>
      </c>
      <c r="K200" t="e">
        <f>VLOOKUP(F200&amp;":"&amp;J200,'CNF Data'!$B$1:$AI$260,5,FALSE)</f>
        <v>#N/A</v>
      </c>
      <c r="L200" t="e">
        <f>VLOOKUP(F200&amp;":"&amp;J200,'CNF Data'!$B$1:$AI$260,6,FALSE)</f>
        <v>#N/A</v>
      </c>
      <c r="M200" t="e">
        <f t="shared" ref="M200:M208" si="18">C200*L200/H200* 100</f>
        <v>#N/A</v>
      </c>
      <c r="P200">
        <f t="shared" ref="P200:P206" si="19">C200/H200</f>
        <v>3</v>
      </c>
      <c r="Q200" t="e">
        <f>VLOOKUP(F200&amp;":"&amp;J200,'CNF Data'!$B$1:$AI$2260,21,FALSE) * P200</f>
        <v>#N/A</v>
      </c>
      <c r="R200" t="e">
        <f>VLOOKUP(F200&amp;":"&amp;J200,'CNF Data'!$B$1:$AI$2260,22,FALSE) * P200</f>
        <v>#N/A</v>
      </c>
      <c r="S200" t="e">
        <f>VLOOKUP(F200&amp;":"&amp;J200,'CNF Data'!$B$1:$AI$2260,23,FALSE) * P200</f>
        <v>#N/A</v>
      </c>
      <c r="T200" t="e">
        <f>VLOOKUP(F200&amp;":"&amp;J200,'CNF Data'!$B$1:$AI$2260,24,FALSE) * P200</f>
        <v>#N/A</v>
      </c>
      <c r="U200" t="e">
        <f>VLOOKUP(F200&amp;":"&amp;J200,'CNF Data'!$B$1:$AI$2260,25,FALSE) * P200</f>
        <v>#N/A</v>
      </c>
      <c r="V200" t="e">
        <f>VLOOKUP(F200&amp;":"&amp;J200,'CNF Data'!$B$1:$AI$2260,26,FALSE) * P200</f>
        <v>#N/A</v>
      </c>
      <c r="W200" t="e">
        <f>VLOOKUP(F200&amp;":"&amp;J200,'CNF Data'!$B$1:$AI$2260,27,FALSE) * P200</f>
        <v>#N/A</v>
      </c>
      <c r="X200" t="e">
        <f>VLOOKUP(F200&amp;":"&amp;J200,'CNF Data'!$B$1:$AI$2260,28,FALSE) * P200</f>
        <v>#N/A</v>
      </c>
      <c r="Y200" t="e">
        <f>VLOOKUP(F200&amp;":"&amp;J200,'CNF Data'!$B$1:$AI$2260,29,FALSE) * P200</f>
        <v>#N/A</v>
      </c>
      <c r="Z200" t="e">
        <f>VLOOKUP(F200&amp;":"&amp;J200,'CNF Data'!$B$1:$AI$2260,30,FALSE) * P200</f>
        <v>#N/A</v>
      </c>
      <c r="AA200" t="e">
        <f>VLOOKUP(F200&amp;":"&amp;J200,'CNF Data'!$B$1:$AI$2260,31,FALSE) * P200</f>
        <v>#N/A</v>
      </c>
      <c r="AB200" t="e">
        <f>VLOOKUP(F200&amp;":"&amp;J200,'CNF Data'!$B$1:$AI$2260,32,FALSE) * P200</f>
        <v>#N/A</v>
      </c>
      <c r="AC200" t="e">
        <f>VLOOKUP(F200&amp;":"&amp;J200,'CNF Data'!$B$1:$AI$2260,33,FALSE) * P200</f>
        <v>#N/A</v>
      </c>
      <c r="AD200" t="e">
        <f>VLOOKUP(F200&amp;":"&amp;J200,'CNF Data'!$B$1:$AI$2260,34,FALSE) * P200</f>
        <v>#N/A</v>
      </c>
    </row>
    <row r="201" spans="1:30" x14ac:dyDescent="0.25">
      <c r="A201" s="1">
        <v>199</v>
      </c>
      <c r="C201">
        <v>1</v>
      </c>
      <c r="D201" t="s">
        <v>93</v>
      </c>
      <c r="E201" t="s">
        <v>142</v>
      </c>
      <c r="F201">
        <v>2034</v>
      </c>
      <c r="G201" t="s">
        <v>184</v>
      </c>
      <c r="H201">
        <f>VALUE(LEFT(J201, MAX(ISNUMBER(VALUE(MID(J201,{1,2,3,4,5,6,7,8,9},1)))*{1,2,3,4,5,6,7,8,9})+1-1))</f>
        <v>1</v>
      </c>
      <c r="I201" t="str">
        <f>TRIM(RIGHT(J201, LEN(J201) - MAX(ISNUMBER(VALUE(MID(J201,{1,2,3,4,5,6,7,8,9},1)))*{1,2,3,4,5,6,7,8,9})))</f>
        <v>medium (12.7cm dia)</v>
      </c>
      <c r="J201" t="s">
        <v>555</v>
      </c>
      <c r="K201">
        <f>VLOOKUP(F201&amp;":"&amp;J201,'CNF Data'!$B$1:$AI$260,5,FALSE)</f>
        <v>1153</v>
      </c>
      <c r="L201">
        <f>VLOOKUP(F201&amp;":"&amp;J201,'CNF Data'!$B$1:$AI$260,6,FALSE)</f>
        <v>8.39</v>
      </c>
      <c r="M201">
        <f t="shared" si="18"/>
        <v>839</v>
      </c>
      <c r="P201">
        <f t="shared" si="19"/>
        <v>1</v>
      </c>
      <c r="Q201">
        <f>VLOOKUP(F201&amp;":"&amp;J201,'CNF Data'!$B$1:$AI$2260,21,FALSE) * P201</f>
        <v>260.08999999999997</v>
      </c>
      <c r="R201">
        <f>VLOOKUP(F201&amp;":"&amp;J201,'CNF Data'!$B$1:$AI$2260,22,FALSE) * P201</f>
        <v>1.3424</v>
      </c>
      <c r="S201">
        <f>VLOOKUP(F201&amp;":"&amp;J201,'CNF Data'!$B$1:$AI$2260,23,FALSE) * P201</f>
        <v>0.17619000000000001</v>
      </c>
      <c r="T201">
        <f>VLOOKUP(F201&amp;":"&amp;J201,'CNF Data'!$B$1:$AI$2260,24,FALSE) * P201</f>
        <v>0</v>
      </c>
      <c r="U201">
        <f>VLOOKUP(F201&amp;":"&amp;J201,'CNF Data'!$B$1:$AI$2260,25,FALSE) * P201</f>
        <v>0</v>
      </c>
      <c r="V201">
        <f>VLOOKUP(F201&amp;":"&amp;J201,'CNF Data'!$B$1:$AI$2260,26,FALSE) * P201</f>
        <v>226.53</v>
      </c>
      <c r="W201">
        <f>VLOOKUP(F201&amp;":"&amp;J201,'CNF Data'!$B$1:$AI$2260,27,FALSE) * P201</f>
        <v>61.834300000000013</v>
      </c>
      <c r="X201">
        <f>VLOOKUP(F201&amp;":"&amp;J201,'CNF Data'!$B$1:$AI$2260,28,FALSE) * P201</f>
        <v>17.619</v>
      </c>
      <c r="Y201">
        <f>VLOOKUP(F201&amp;":"&amp;J201,'CNF Data'!$B$1:$AI$2260,29,FALSE) * P201</f>
        <v>32.133699999999997</v>
      </c>
      <c r="Z201">
        <f>VLOOKUP(F201&amp;":"&amp;J201,'CNF Data'!$B$1:$AI$2260,30,FALSE) * P201</f>
        <v>11.9977</v>
      </c>
      <c r="AA201">
        <f>VLOOKUP(F201&amp;":"&amp;J201,'CNF Data'!$B$1:$AI$2260,31,FALSE) * P201</f>
        <v>0</v>
      </c>
      <c r="AB201">
        <f>VLOOKUP(F201&amp;":"&amp;J201,'CNF Data'!$B$1:$AI$2260,32,FALSE) * P201</f>
        <v>478.23</v>
      </c>
      <c r="AC201">
        <f>VLOOKUP(F201&amp;":"&amp;J201,'CNF Data'!$B$1:$AI$2260,33,FALSE) * P201</f>
        <v>377.55</v>
      </c>
      <c r="AD201">
        <f>VLOOKUP(F201&amp;":"&amp;J201,'CNF Data'!$B$1:$AI$2260,34,FALSE) * P201</f>
        <v>6.7120000000000006</v>
      </c>
    </row>
    <row r="202" spans="1:30" x14ac:dyDescent="0.25">
      <c r="A202" s="1">
        <v>200</v>
      </c>
      <c r="C202">
        <v>0.5</v>
      </c>
      <c r="D202" t="s">
        <v>93</v>
      </c>
      <c r="E202" t="s">
        <v>143</v>
      </c>
      <c r="F202">
        <v>2350</v>
      </c>
      <c r="G202" t="s">
        <v>184</v>
      </c>
      <c r="H202">
        <f>VALUE(LEFT(J202, MAX(ISNUMBER(VALUE(MID(J202,{1,2,3,4,5,6,7,8,9},1)))*{1,2,3,4,5,6,7,8,9})+1-1))</f>
        <v>1</v>
      </c>
      <c r="I202" t="str">
        <f>TRIM(RIGHT(J202, LEN(J202) - MAX(ISNUMBER(VALUE(MID(J202,{1,2,3,4,5,6,7,8,9},1)))*{1,2,3,4,5,6,7,8,9})))</f>
        <v>bulb</v>
      </c>
      <c r="J202" t="s">
        <v>572</v>
      </c>
      <c r="K202">
        <f>VLOOKUP(F202&amp;":"&amp;J202,'CNF Data'!$B$1:$AI$260,5,FALSE)</f>
        <v>26</v>
      </c>
      <c r="L202">
        <f>VLOOKUP(F202&amp;":"&amp;J202,'CNF Data'!$B$1:$AI$260,6,FALSE)</f>
        <v>2.34</v>
      </c>
      <c r="M202">
        <f t="shared" si="18"/>
        <v>117</v>
      </c>
      <c r="P202">
        <f t="shared" si="19"/>
        <v>0.5</v>
      </c>
      <c r="Q202">
        <f>VLOOKUP(F202&amp;":"&amp;J202,'CNF Data'!$B$1:$AI$2260,21,FALSE) * P202</f>
        <v>36.269999999999996</v>
      </c>
      <c r="R202">
        <f>VLOOKUP(F202&amp;":"&amp;J202,'CNF Data'!$B$1:$AI$2260,22,FALSE) * P202</f>
        <v>0.23400000000000001</v>
      </c>
      <c r="S202">
        <f>VLOOKUP(F202&amp;":"&amp;J202,'CNF Data'!$B$1:$AI$2260,23,FALSE) * P202</f>
        <v>0.1053</v>
      </c>
      <c r="T202">
        <f>VLOOKUP(F202&amp;":"&amp;J202,'CNF Data'!$B$1:$AI$2260,24,FALSE) * P202</f>
        <v>0</v>
      </c>
      <c r="U202">
        <f>VLOOKUP(F202&amp;":"&amp;J202,'CNF Data'!$B$1:$AI$2260,25,FALSE) * P202</f>
        <v>0</v>
      </c>
      <c r="V202">
        <f>VLOOKUP(F202&amp;":"&amp;J202,'CNF Data'!$B$1:$AI$2260,26,FALSE) * P202</f>
        <v>60.84</v>
      </c>
      <c r="W202">
        <f>VLOOKUP(F202&amp;":"&amp;J202,'CNF Data'!$B$1:$AI$2260,27,FALSE) * P202</f>
        <v>8.5410000000000004</v>
      </c>
      <c r="X202">
        <f>VLOOKUP(F202&amp;":"&amp;J202,'CNF Data'!$B$1:$AI$2260,28,FALSE) * P202</f>
        <v>3.6269999999999998</v>
      </c>
      <c r="Y202">
        <f>VLOOKUP(F202&amp;":"&amp;J202,'CNF Data'!$B$1:$AI$2260,29,FALSE) * P202</f>
        <v>4.5980999999999996</v>
      </c>
      <c r="Z202">
        <f>VLOOKUP(F202&amp;":"&amp;J202,'CNF Data'!$B$1:$AI$2260,30,FALSE) * P202</f>
        <v>1.4508000000000001</v>
      </c>
      <c r="AA202">
        <f>VLOOKUP(F202&amp;":"&amp;J202,'CNF Data'!$B$1:$AI$2260,31,FALSE) * P202</f>
        <v>0</v>
      </c>
      <c r="AB202">
        <f>VLOOKUP(F202&amp;":"&amp;J202,'CNF Data'!$B$1:$AI$2260,32,FALSE) * P202</f>
        <v>14.04</v>
      </c>
      <c r="AC202">
        <f>VLOOKUP(F202&amp;":"&amp;J202,'CNF Data'!$B$1:$AI$2260,33,FALSE) * P202</f>
        <v>57.33</v>
      </c>
      <c r="AD202">
        <f>VLOOKUP(F202&amp;":"&amp;J202,'CNF Data'!$B$1:$AI$2260,34,FALSE) * P202</f>
        <v>0.85409999999999997</v>
      </c>
    </row>
    <row r="203" spans="1:30" x14ac:dyDescent="0.25">
      <c r="A203" s="1">
        <v>201</v>
      </c>
      <c r="C203">
        <v>3</v>
      </c>
      <c r="D203" t="s">
        <v>94</v>
      </c>
      <c r="E203" t="s">
        <v>144</v>
      </c>
      <c r="F203">
        <v>2225</v>
      </c>
      <c r="G203" t="s">
        <v>184</v>
      </c>
      <c r="H203" t="e">
        <f>VALUE(LEFT(J203, MAX(ISNUMBER(VALUE(MID(J203,{1,2,3,4,5,6,7,8,9},1)))*{1,2,3,4,5,6,7,8,9})+1-1))</f>
        <v>#VALUE!</v>
      </c>
      <c r="I203" t="str">
        <f>TRIM(RIGHT(J203, LEN(J203) - MAX(ISNUMBER(VALUE(MID(J203,{1,2,3,4,5,6,7,8,9},1)))*{1,2,3,4,5,6,7,8,9})))</f>
        <v/>
      </c>
      <c r="K203" t="e">
        <f>VLOOKUP(F203&amp;":"&amp;J203,'CNF Data'!$B$1:$AI$260,5,FALSE)</f>
        <v>#N/A</v>
      </c>
      <c r="L203" t="e">
        <f>VLOOKUP(F203&amp;":"&amp;J203,'CNF Data'!$B$1:$AI$260,6,FALSE)</f>
        <v>#N/A</v>
      </c>
      <c r="M203" t="e">
        <f t="shared" si="18"/>
        <v>#N/A</v>
      </c>
      <c r="P203" t="e">
        <f t="shared" si="19"/>
        <v>#VALUE!</v>
      </c>
      <c r="Q203" t="e">
        <f>VLOOKUP(F203&amp;":"&amp;J203,'CNF Data'!$B$1:$AI$2260,21,FALSE) * P203</f>
        <v>#N/A</v>
      </c>
      <c r="R203" t="e">
        <f>VLOOKUP(F203&amp;":"&amp;J203,'CNF Data'!$B$1:$AI$2260,22,FALSE) * P203</f>
        <v>#N/A</v>
      </c>
      <c r="S203" t="e">
        <f>VLOOKUP(F203&amp;":"&amp;J203,'CNF Data'!$B$1:$AI$2260,23,FALSE) * P203</f>
        <v>#N/A</v>
      </c>
      <c r="T203" t="e">
        <f>VLOOKUP(F203&amp;":"&amp;J203,'CNF Data'!$B$1:$AI$2260,24,FALSE) * P203</f>
        <v>#N/A</v>
      </c>
      <c r="U203" t="e">
        <f>VLOOKUP(F203&amp;":"&amp;J203,'CNF Data'!$B$1:$AI$2260,25,FALSE) * P203</f>
        <v>#N/A</v>
      </c>
      <c r="V203" t="e">
        <f>VLOOKUP(F203&amp;":"&amp;J203,'CNF Data'!$B$1:$AI$2260,26,FALSE) * P203</f>
        <v>#N/A</v>
      </c>
      <c r="W203" t="e">
        <f>VLOOKUP(F203&amp;":"&amp;J203,'CNF Data'!$B$1:$AI$2260,27,FALSE) * P203</f>
        <v>#N/A</v>
      </c>
      <c r="X203" t="e">
        <f>VLOOKUP(F203&amp;":"&amp;J203,'CNF Data'!$B$1:$AI$2260,28,FALSE) * P203</f>
        <v>#N/A</v>
      </c>
      <c r="Y203" t="e">
        <f>VLOOKUP(F203&amp;":"&amp;J203,'CNF Data'!$B$1:$AI$2260,29,FALSE) * P203</f>
        <v>#N/A</v>
      </c>
      <c r="Z203" t="e">
        <f>VLOOKUP(F203&amp;":"&amp;J203,'CNF Data'!$B$1:$AI$2260,30,FALSE) * P203</f>
        <v>#N/A</v>
      </c>
      <c r="AA203" t="e">
        <f>VLOOKUP(F203&amp;":"&amp;J203,'CNF Data'!$B$1:$AI$2260,31,FALSE) * P203</f>
        <v>#N/A</v>
      </c>
      <c r="AB203" t="e">
        <f>VLOOKUP(F203&amp;":"&amp;J203,'CNF Data'!$B$1:$AI$2260,32,FALSE) * P203</f>
        <v>#N/A</v>
      </c>
      <c r="AC203" t="e">
        <f>VLOOKUP(F203&amp;":"&amp;J203,'CNF Data'!$B$1:$AI$2260,33,FALSE) * P203</f>
        <v>#N/A</v>
      </c>
      <c r="AD203" t="e">
        <f>VLOOKUP(F203&amp;":"&amp;J203,'CNF Data'!$B$1:$AI$2260,34,FALSE) * P203</f>
        <v>#N/A</v>
      </c>
    </row>
    <row r="204" spans="1:30" x14ac:dyDescent="0.25">
      <c r="A204" s="1">
        <v>202</v>
      </c>
      <c r="C204">
        <v>3</v>
      </c>
      <c r="D204" t="s">
        <v>92</v>
      </c>
      <c r="E204" t="s">
        <v>145</v>
      </c>
      <c r="F204">
        <v>2380</v>
      </c>
      <c r="G204" t="s">
        <v>184</v>
      </c>
      <c r="H204">
        <f>VALUE(LEFT(J204, MAX(ISNUMBER(VALUE(MID(J204,{1,2,3,4,5,6,7,8,9},1)))*{1,2,3,4,5,6,7,8,9})+1-1))</f>
        <v>1</v>
      </c>
      <c r="I204" t="str">
        <f>TRIM(RIGHT(J204, LEN(J204) - MAX(ISNUMBER(VALUE(MID(J204,{1,2,3,4,5,6,7,8,9},1)))*{1,2,3,4,5,6,7,8,9})))</f>
        <v>medium</v>
      </c>
      <c r="J204" t="s">
        <v>560</v>
      </c>
      <c r="K204">
        <f>VLOOKUP(F204&amp;":"&amp;J204,'CNF Data'!$B$1:$AI$260,5,FALSE)</f>
        <v>160</v>
      </c>
      <c r="L204">
        <f>VLOOKUP(F204&amp;":"&amp;J204,'CNF Data'!$B$1:$AI$260,6,FALSE)</f>
        <v>0.61</v>
      </c>
      <c r="M204">
        <f t="shared" si="18"/>
        <v>183</v>
      </c>
      <c r="P204">
        <f t="shared" si="19"/>
        <v>3</v>
      </c>
      <c r="Q204">
        <f>VLOOKUP(F204&amp;":"&amp;J204,'CNF Data'!$B$1:$AI$2260,21,FALSE) * P204</f>
        <v>75.03</v>
      </c>
      <c r="R204">
        <f>VLOOKUP(F204&amp;":"&amp;J204,'CNF Data'!$B$1:$AI$2260,22,FALSE) * P204</f>
        <v>0.43920000000000003</v>
      </c>
      <c r="S204">
        <f>VLOOKUP(F204&amp;":"&amp;J204,'CNF Data'!$B$1:$AI$2260,23,FALSE) * P204</f>
        <v>6.7709999999999992E-2</v>
      </c>
      <c r="T204">
        <f>VLOOKUP(F204&amp;":"&amp;J204,'CNF Data'!$B$1:$AI$2260,24,FALSE) * P204</f>
        <v>0</v>
      </c>
      <c r="U204">
        <f>VLOOKUP(F204&amp;":"&amp;J204,'CNF Data'!$B$1:$AI$2260,25,FALSE) * P204</f>
        <v>0</v>
      </c>
      <c r="V204">
        <f>VLOOKUP(F204&amp;":"&amp;J204,'CNF Data'!$B$1:$AI$2260,26,FALSE) * P204</f>
        <v>126.27000000000001</v>
      </c>
      <c r="W204">
        <f>VLOOKUP(F204&amp;":"&amp;J204,'CNF Data'!$B$1:$AI$2260,27,FALSE) * P204</f>
        <v>17.531399999999998</v>
      </c>
      <c r="X204">
        <f>VLOOKUP(F204&amp;":"&amp;J204,'CNF Data'!$B$1:$AI$2260,28,FALSE) * P204</f>
        <v>4.4651999999999994</v>
      </c>
      <c r="Y204">
        <f>VLOOKUP(F204&amp;":"&amp;J204,'CNF Data'!$B$1:$AI$2260,29,FALSE) * P204</f>
        <v>8.674199999999999</v>
      </c>
      <c r="Z204">
        <f>VLOOKUP(F204&amp;":"&amp;J204,'CNF Data'!$B$1:$AI$2260,30,FALSE) * P204</f>
        <v>1.7019000000000002</v>
      </c>
      <c r="AA204">
        <f>VLOOKUP(F204&amp;":"&amp;J204,'CNF Data'!$B$1:$AI$2260,31,FALSE) * P204</f>
        <v>0</v>
      </c>
      <c r="AB204">
        <f>VLOOKUP(F204&amp;":"&amp;J204,'CNF Data'!$B$1:$AI$2260,32,FALSE) * P204</f>
        <v>10.797000000000001</v>
      </c>
      <c r="AC204">
        <f>VLOOKUP(F204&amp;":"&amp;J204,'CNF Data'!$B$1:$AI$2260,33,FALSE) * P204</f>
        <v>60.39</v>
      </c>
      <c r="AD204">
        <f>VLOOKUP(F204&amp;":"&amp;J204,'CNF Data'!$B$1:$AI$2260,34,FALSE) * P204</f>
        <v>0.54899999999999993</v>
      </c>
    </row>
    <row r="205" spans="1:30" x14ac:dyDescent="0.25">
      <c r="A205" s="1">
        <v>203</v>
      </c>
      <c r="C205">
        <v>60</v>
      </c>
      <c r="D205" t="s">
        <v>81</v>
      </c>
      <c r="E205" t="s">
        <v>99</v>
      </c>
      <c r="F205">
        <v>214</v>
      </c>
      <c r="G205" t="s">
        <v>184</v>
      </c>
      <c r="H205">
        <f>VALUE(LEFT(J205, MAX(ISNUMBER(VALUE(MID(J205,{1,2,3,4,5,6,7,8,9},1)))*{1,2,3,4,5,6,7,8,9})+1-1))</f>
        <v>15</v>
      </c>
      <c r="I205" t="str">
        <f>TRIM(RIGHT(J205, LEN(J205) - MAX(ISNUMBER(VALUE(MID(J205,{1,2,3,4,5,6,7,8,9},1)))*{1,2,3,4,5,6,7,8,9})))</f>
        <v>ml</v>
      </c>
      <c r="J205" t="s">
        <v>507</v>
      </c>
      <c r="K205">
        <f>VLOOKUP(F205&amp;":"&amp;J205,'CNF Data'!$B$1:$AI$260,5,FALSE)</f>
        <v>385</v>
      </c>
      <c r="L205">
        <f>VLOOKUP(F205&amp;":"&amp;J205,'CNF Data'!$B$1:$AI$260,6,FALSE)</f>
        <v>0.18243000000000001</v>
      </c>
      <c r="M205">
        <f t="shared" si="18"/>
        <v>72.972000000000008</v>
      </c>
      <c r="P205">
        <f t="shared" si="19"/>
        <v>4</v>
      </c>
      <c r="Q205">
        <f>VLOOKUP(F205&amp;":"&amp;J205,'CNF Data'!$B$1:$AI$2260,21,FALSE) * P205</f>
        <v>0</v>
      </c>
      <c r="R205">
        <f>VLOOKUP(F205&amp;":"&amp;J205,'CNF Data'!$B$1:$AI$2260,22,FALSE) * P205</f>
        <v>0</v>
      </c>
      <c r="S205">
        <f>VLOOKUP(F205&amp;":"&amp;J205,'CNF Data'!$B$1:$AI$2260,23,FALSE) * P205</f>
        <v>0</v>
      </c>
      <c r="T205">
        <f>VLOOKUP(F205&amp;":"&amp;J205,'CNF Data'!$B$1:$AI$2260,24,FALSE) * P205</f>
        <v>0</v>
      </c>
      <c r="U205">
        <f>VLOOKUP(F205&amp;":"&amp;J205,'CNF Data'!$B$1:$AI$2260,25,FALSE) * P205</f>
        <v>0</v>
      </c>
      <c r="V205">
        <f>VLOOKUP(F205&amp;":"&amp;J205,'CNF Data'!$B$1:$AI$2260,26,FALSE) * P205</f>
        <v>28282.48776</v>
      </c>
      <c r="W205">
        <f>VLOOKUP(F205&amp;":"&amp;J205,'CNF Data'!$B$1:$AI$2260,27,FALSE) * P205</f>
        <v>0</v>
      </c>
      <c r="X205">
        <f>VLOOKUP(F205&amp;":"&amp;J205,'CNF Data'!$B$1:$AI$2260,28,FALSE) * P205</f>
        <v>0</v>
      </c>
      <c r="Y205">
        <f>VLOOKUP(F205&amp;":"&amp;J205,'CNF Data'!$B$1:$AI$2260,29,FALSE) * P205</f>
        <v>0</v>
      </c>
      <c r="Z205">
        <f>VLOOKUP(F205&amp;":"&amp;J205,'CNF Data'!$B$1:$AI$2260,30,FALSE) * P205</f>
        <v>0</v>
      </c>
      <c r="AA205">
        <f>VLOOKUP(F205&amp;":"&amp;J205,'CNF Data'!$B$1:$AI$2260,31,FALSE) * P205</f>
        <v>0</v>
      </c>
      <c r="AB205">
        <f>VLOOKUP(F205&amp;":"&amp;J205,'CNF Data'!$B$1:$AI$2260,32,FALSE) * P205</f>
        <v>0</v>
      </c>
      <c r="AC205">
        <f>VLOOKUP(F205&amp;":"&amp;J205,'CNF Data'!$B$1:$AI$2260,33,FALSE) * P205</f>
        <v>17.513280000000002</v>
      </c>
      <c r="AD205">
        <f>VLOOKUP(F205&amp;":"&amp;J205,'CNF Data'!$B$1:$AI$2260,34,FALSE) * P205</f>
        <v>0.24080760000000001</v>
      </c>
    </row>
    <row r="206" spans="1:30" x14ac:dyDescent="0.25">
      <c r="A206" s="1">
        <v>204</v>
      </c>
      <c r="C206">
        <v>60</v>
      </c>
      <c r="D206" t="s">
        <v>81</v>
      </c>
      <c r="E206" t="s">
        <v>100</v>
      </c>
      <c r="F206">
        <v>198</v>
      </c>
      <c r="G206" t="s">
        <v>184</v>
      </c>
      <c r="H206">
        <f>VALUE(LEFT(J206, MAX(ISNUMBER(VALUE(MID(J206,{1,2,3,4,5,6,7,8,9},1)))*{1,2,3,4,5,6,7,8,9})+1-1))</f>
        <v>15</v>
      </c>
      <c r="I206" t="str">
        <f>TRIM(RIGHT(J206, LEN(J206) - MAX(ISNUMBER(VALUE(MID(J206,{1,2,3,4,5,6,7,8,9},1)))*{1,2,3,4,5,6,7,8,9})))</f>
        <v>ml ground</v>
      </c>
      <c r="J206" t="s">
        <v>521</v>
      </c>
      <c r="K206">
        <f>VLOOKUP(F206&amp;":"&amp;J206,'CNF Data'!$B$1:$AI$260,5,FALSE)</f>
        <v>1641</v>
      </c>
      <c r="L206">
        <f>VLOOKUP(F206&amp;":"&amp;J206,'CNF Data'!$B$1:$AI$260,6,FALSE)</f>
        <v>6.9989999999999997E-2</v>
      </c>
      <c r="M206">
        <f t="shared" si="18"/>
        <v>27.995999999999999</v>
      </c>
      <c r="P206">
        <f t="shared" si="19"/>
        <v>4</v>
      </c>
      <c r="Q206">
        <f>VLOOKUP(F206&amp;":"&amp;J206,'CNF Data'!$B$1:$AI$2260,21,FALSE) * P206</f>
        <v>70.269959999999998</v>
      </c>
      <c r="R206">
        <f>VLOOKUP(F206&amp;":"&amp;J206,'CNF Data'!$B$1:$AI$2260,22,FALSE) * P206</f>
        <v>0.91266959999999997</v>
      </c>
      <c r="S206">
        <f>VLOOKUP(F206&amp;":"&amp;J206,'CNF Data'!$B$1:$AI$2260,23,FALSE) * P206</f>
        <v>0.38970431999999994</v>
      </c>
      <c r="T206">
        <f>VLOOKUP(F206&amp;":"&amp;J206,'CNF Data'!$B$1:$AI$2260,24,FALSE) * P206</f>
        <v>0</v>
      </c>
      <c r="U206">
        <f>VLOOKUP(F206&amp;":"&amp;J206,'CNF Data'!$B$1:$AI$2260,25,FALSE) * P206</f>
        <v>0</v>
      </c>
      <c r="V206">
        <f>VLOOKUP(F206&amp;":"&amp;J206,'CNF Data'!$B$1:$AI$2260,26,FALSE) * P206</f>
        <v>5.5991999999999997</v>
      </c>
      <c r="W206">
        <f>VLOOKUP(F206&amp;":"&amp;J206,'CNF Data'!$B$1:$AI$2260,27,FALSE) * P206</f>
        <v>17.903441999999998</v>
      </c>
      <c r="X206">
        <f>VLOOKUP(F206&amp;":"&amp;J206,'CNF Data'!$B$1:$AI$2260,28,FALSE) * P206</f>
        <v>7.0829880000000003</v>
      </c>
      <c r="Y206">
        <f>VLOOKUP(F206&amp;":"&amp;J206,'CNF Data'!$B$1:$AI$2260,29,FALSE) * P206</f>
        <v>0.17917440000000001</v>
      </c>
      <c r="Z206">
        <f>VLOOKUP(F206&amp;":"&amp;J206,'CNF Data'!$B$1:$AI$2260,30,FALSE) * P206</f>
        <v>2.9087844</v>
      </c>
      <c r="AA206">
        <f>VLOOKUP(F206&amp;":"&amp;J206,'CNF Data'!$B$1:$AI$2260,31,FALSE) * P206</f>
        <v>0</v>
      </c>
      <c r="AB206">
        <f>VLOOKUP(F206&amp;":"&amp;J206,'CNF Data'!$B$1:$AI$2260,32,FALSE) * P206</f>
        <v>0</v>
      </c>
      <c r="AC206">
        <f>VLOOKUP(F206&amp;":"&amp;J206,'CNF Data'!$B$1:$AI$2260,33,FALSE) * P206</f>
        <v>124.02227999999999</v>
      </c>
      <c r="AD206">
        <f>VLOOKUP(F206&amp;":"&amp;J206,'CNF Data'!$B$1:$AI$2260,34,FALSE) * P206</f>
        <v>2.7184116</v>
      </c>
    </row>
    <row r="207" spans="1:30" x14ac:dyDescent="0.25">
      <c r="A207" s="1">
        <v>205</v>
      </c>
      <c r="C207">
        <v>175</v>
      </c>
      <c r="D207" t="s">
        <v>81</v>
      </c>
      <c r="E207" t="s">
        <v>98</v>
      </c>
      <c r="F207">
        <v>422</v>
      </c>
      <c r="G207" t="s">
        <v>185</v>
      </c>
      <c r="H207">
        <f>VALUE(LEFT(J207, MAX(ISNUMBER(VALUE(MID(J207,{1,2,3,4,5,6,7,8,9},1)))*{1,2,3,4,5,6,7,8,9})+1-1))</f>
        <v>250</v>
      </c>
      <c r="I207" t="str">
        <f>TRIM(RIGHT(J207, LEN(J207) - MAX(ISNUMBER(VALUE(MID(J207,{1,2,3,4,5,6,7,8,9},1)))*{1,2,3,4,5,6,7,8,9})))</f>
        <v>ml</v>
      </c>
      <c r="J207" t="s">
        <v>510</v>
      </c>
      <c r="K207">
        <f>VLOOKUP(F207&amp;":"&amp;J207,'CNF Data'!$B$1:$AI$260,5,FALSE)</f>
        <v>415</v>
      </c>
      <c r="L207">
        <f>VLOOKUP(F207&amp;":"&amp;J207,'CNF Data'!$B$1:$AI$260,6,FALSE)</f>
        <v>2.28233</v>
      </c>
      <c r="M207">
        <f t="shared" si="18"/>
        <v>159.76310000000001</v>
      </c>
      <c r="N207">
        <f>VLOOKUP(E207, Premades!B:R, 2, FALSE)</f>
        <v>100</v>
      </c>
      <c r="O207" t="str">
        <f>VLOOKUP(E207, Premades!B:R, 3, FALSE)</f>
        <v xml:space="preserve">ml </v>
      </c>
      <c r="P207">
        <f>C207/N207</f>
        <v>1.75</v>
      </c>
      <c r="Q207">
        <f>VLOOKUP(E207, Premades!B:R, 4, FALSE) * P207</f>
        <v>1433.25</v>
      </c>
      <c r="R207">
        <f>VLOOKUP(E207, Premades!B:R, 5, FALSE) * P207</f>
        <v>159.25</v>
      </c>
      <c r="S207">
        <f>VLOOKUP(E207, Premades!B:R, 6, FALSE) * P207</f>
        <v>26.25</v>
      </c>
      <c r="T207">
        <f>VLOOKUP(E207, Premades!B:R, 7, FALSE) * P207</f>
        <v>0</v>
      </c>
      <c r="U207">
        <f>VLOOKUP(E207, Premades!B:R, 8, FALSE) * P207</f>
        <v>0</v>
      </c>
      <c r="V207">
        <f>VLOOKUP(E207, Premades!B:R, 9, FALSE) * P207</f>
        <v>0</v>
      </c>
      <c r="W207">
        <f>VLOOKUP(E207, Premades!B:R, 10, FALSE) * P207</f>
        <v>0</v>
      </c>
      <c r="X207">
        <f>VLOOKUP(E207, Premades!B:R, 11, FALSE) * P207</f>
        <v>0</v>
      </c>
      <c r="Y207">
        <f>VLOOKUP(E207, Premades!B:R, 12, FALSE) * P207</f>
        <v>0</v>
      </c>
      <c r="Z207">
        <f>VLOOKUP(E207, Premades!B:R, 13, FALSE) * P207</f>
        <v>0</v>
      </c>
      <c r="AA207">
        <f>VLOOKUP(E207, Premades!B:R, 14, FALSE) * P207</f>
        <v>0</v>
      </c>
      <c r="AB207">
        <f>VLOOKUP(E207, Premades!B:R, 15, FALSE) * P207</f>
        <v>0</v>
      </c>
      <c r="AC207">
        <f>VLOOKUP(E207, Premades!B:R, 16, FALSE) * P207</f>
        <v>1.75</v>
      </c>
      <c r="AD207">
        <f>VLOOKUP(E207, Premades!B:R, 17, FALSE) * P207</f>
        <v>0</v>
      </c>
    </row>
    <row r="208" spans="1:30" x14ac:dyDescent="0.25">
      <c r="A208" s="1">
        <v>206</v>
      </c>
      <c r="C208">
        <v>175</v>
      </c>
      <c r="D208" t="s">
        <v>81</v>
      </c>
      <c r="E208" t="s">
        <v>109</v>
      </c>
      <c r="F208">
        <v>1589</v>
      </c>
      <c r="G208" t="s">
        <v>184</v>
      </c>
      <c r="H208">
        <f>VALUE(LEFT(J208, MAX(ISNUMBER(VALUE(MID(J208,{1,2,3,4,5,6,7,8,9},1)))*{1,2,3,4,5,6,7,8,9})+1-1))</f>
        <v>250</v>
      </c>
      <c r="I208" t="str">
        <f>TRIM(RIGHT(J208, LEN(J208) - MAX(ISNUMBER(VALUE(MID(J208,{1,2,3,4,5,6,7,8,9},1)))*{1,2,3,4,5,6,7,8,9})))</f>
        <v>ml</v>
      </c>
      <c r="J208" t="s">
        <v>510</v>
      </c>
      <c r="K208">
        <f>VLOOKUP(F208&amp;":"&amp;J208,'CNF Data'!$B$1:$AI$260,5,FALSE)</f>
        <v>415</v>
      </c>
      <c r="L208">
        <f>VLOOKUP(F208&amp;":"&amp;J208,'CNF Data'!$B$1:$AI$260,6,FALSE)</f>
        <v>2.5781900000000002</v>
      </c>
      <c r="M208">
        <f t="shared" si="18"/>
        <v>180.47330000000002</v>
      </c>
      <c r="P208">
        <f>C208/H208</f>
        <v>0.7</v>
      </c>
      <c r="Q208">
        <f>VLOOKUP(F208&amp;":"&amp;J208,'CNF Data'!$B$1:$AI$2260,21,FALSE) * P208</f>
        <v>39.704126000000009</v>
      </c>
      <c r="R208">
        <f>VLOOKUP(F208&amp;":"&amp;J208,'CNF Data'!$B$1:$AI$2260,22,FALSE) * P208</f>
        <v>0.43313592000000001</v>
      </c>
      <c r="S208">
        <f>VLOOKUP(F208&amp;":"&amp;J208,'CNF Data'!$B$1:$AI$2260,23,FALSE) * P208</f>
        <v>7.2189320000000001E-2</v>
      </c>
      <c r="T208">
        <f>VLOOKUP(F208&amp;":"&amp;J208,'CNF Data'!$B$1:$AI$2260,24,FALSE) * P208</f>
        <v>0</v>
      </c>
      <c r="U208">
        <f>VLOOKUP(F208&amp;":"&amp;J208,'CNF Data'!$B$1:$AI$2260,25,FALSE) * P208</f>
        <v>0</v>
      </c>
      <c r="V208">
        <f>VLOOKUP(F208&amp;":"&amp;J208,'CNF Data'!$B$1:$AI$2260,26,FALSE) * P208</f>
        <v>1.8047329999999999</v>
      </c>
      <c r="W208">
        <f>VLOOKUP(F208&amp;":"&amp;J208,'CNF Data'!$B$1:$AI$2260,27,FALSE) * P208</f>
        <v>12.4526577</v>
      </c>
      <c r="X208">
        <f>VLOOKUP(F208&amp;":"&amp;J208,'CNF Data'!$B$1:$AI$2260,28,FALSE) * P208</f>
        <v>0.54141989999999995</v>
      </c>
      <c r="Y208">
        <f>VLOOKUP(F208&amp;":"&amp;J208,'CNF Data'!$B$1:$AI$2260,29,FALSE) * P208</f>
        <v>4.5479271599999995</v>
      </c>
      <c r="Z208">
        <f>VLOOKUP(F208&amp;":"&amp;J208,'CNF Data'!$B$1:$AI$2260,30,FALSE) * P208</f>
        <v>0.63165654999999998</v>
      </c>
      <c r="AA208">
        <f>VLOOKUP(F208&amp;":"&amp;J208,'CNF Data'!$B$1:$AI$2260,31,FALSE) * P208</f>
        <v>0</v>
      </c>
      <c r="AB208">
        <f>VLOOKUP(F208&amp;":"&amp;J208,'CNF Data'!$B$1:$AI$2260,32,FALSE) * P208</f>
        <v>69.843167100000002</v>
      </c>
      <c r="AC208">
        <f>VLOOKUP(F208&amp;":"&amp;J208,'CNF Data'!$B$1:$AI$2260,33,FALSE) * P208</f>
        <v>10.828397999999998</v>
      </c>
      <c r="AD208">
        <f>VLOOKUP(F208&amp;":"&amp;J208,'CNF Data'!$B$1:$AI$2260,34,FALSE) * P208</f>
        <v>0.14437864</v>
      </c>
    </row>
    <row r="209" spans="1:30" x14ac:dyDescent="0.25">
      <c r="A209" s="1">
        <v>207</v>
      </c>
      <c r="B209" t="s">
        <v>30</v>
      </c>
      <c r="C209">
        <v>100</v>
      </c>
      <c r="D209" t="s">
        <v>80</v>
      </c>
      <c r="E209" t="s">
        <v>146</v>
      </c>
      <c r="M209" t="e">
        <f>SUM(M199:M208)</f>
        <v>#N/A</v>
      </c>
      <c r="P209" t="e">
        <f>M209/C209</f>
        <v>#N/A</v>
      </c>
      <c r="Q209" t="e">
        <f>SUM(Q199:Q208) / P209</f>
        <v>#N/A</v>
      </c>
      <c r="R209" t="e">
        <f>SUM(R199:R208) / P209</f>
        <v>#N/A</v>
      </c>
      <c r="S209" t="e">
        <f>SUM(S199:S208) / P209</f>
        <v>#N/A</v>
      </c>
      <c r="T209" t="e">
        <f>SUM(T199:T208) / P209</f>
        <v>#N/A</v>
      </c>
      <c r="U209" t="e">
        <f>SUM(U199:U208) / P209</f>
        <v>#N/A</v>
      </c>
      <c r="V209" t="e">
        <f>SUM(V199:V208) / P209</f>
        <v>#N/A</v>
      </c>
      <c r="W209" t="e">
        <f>SUM(W199:W208) / P209</f>
        <v>#N/A</v>
      </c>
      <c r="X209" t="e">
        <f>SUM(X199:X208) / P209</f>
        <v>#N/A</v>
      </c>
      <c r="Y209" t="e">
        <f>SUM(Y199:Y208) / P209</f>
        <v>#N/A</v>
      </c>
      <c r="Z209" t="e">
        <f>SUM(Z199:Z208) / P209</f>
        <v>#N/A</v>
      </c>
      <c r="AA209" t="e">
        <f>SUM(AA199:AA208) / P209</f>
        <v>#N/A</v>
      </c>
      <c r="AB209" t="e">
        <f>SUM(AB199:AB208) / P209</f>
        <v>#N/A</v>
      </c>
      <c r="AC209" t="e">
        <f>SUM(AC199:AC208) / P209</f>
        <v>#N/A</v>
      </c>
      <c r="AD209" t="e">
        <f>SUM(AD199:AD208) / P209</f>
        <v>#N/A</v>
      </c>
    </row>
    <row r="210" spans="1:30" x14ac:dyDescent="0.25">
      <c r="A210" s="1">
        <v>208</v>
      </c>
    </row>
    <row r="211" spans="1:30" x14ac:dyDescent="0.25">
      <c r="A211" s="1">
        <v>209</v>
      </c>
      <c r="B211" t="s">
        <v>29</v>
      </c>
      <c r="C211" t="s">
        <v>54</v>
      </c>
    </row>
    <row r="212" spans="1:30" x14ac:dyDescent="0.25">
      <c r="A212" s="1">
        <v>210</v>
      </c>
      <c r="C212">
        <v>24</v>
      </c>
      <c r="D212" t="s">
        <v>92</v>
      </c>
      <c r="E212" t="s">
        <v>147</v>
      </c>
      <c r="F212">
        <v>2363</v>
      </c>
      <c r="G212" t="s">
        <v>184</v>
      </c>
      <c r="H212">
        <f>VALUE(LEFT(J212, MAX(ISNUMBER(VALUE(MID(J212,{1,2,3,4,5,6,7,8,9},1)))*{1,2,3,4,5,6,7,8,9})+1-1))</f>
        <v>1</v>
      </c>
      <c r="I212" t="str">
        <f>TRIM(RIGHT(J212, LEN(J212) - MAX(ISNUMBER(VALUE(MID(J212,{1,2,3,4,5,6,7,8,9},1)))*{1,2,3,4,5,6,7,8,9})))</f>
        <v>cucumber (21cm long)</v>
      </c>
      <c r="J212" t="s">
        <v>578</v>
      </c>
      <c r="K212">
        <f>VLOOKUP(F212&amp;":"&amp;J212,'CNF Data'!$B$1:$AI$260,5,FALSE)</f>
        <v>1231</v>
      </c>
      <c r="L212">
        <f>VLOOKUP(F212&amp;":"&amp;J212,'CNF Data'!$B$1:$AI$260,6,FALSE)</f>
        <v>3.01</v>
      </c>
      <c r="M212">
        <f t="shared" ref="M212:M218" si="20">C212*L212/H212* 100</f>
        <v>7223.9999999999991</v>
      </c>
      <c r="P212">
        <f>C212/H212</f>
        <v>24</v>
      </c>
      <c r="Q212">
        <f>VLOOKUP(F212&amp;":"&amp;J212,'CNF Data'!$B$1:$AI$2260,21,FALSE) * P212</f>
        <v>1155.8399999999999</v>
      </c>
      <c r="R212">
        <f>VLOOKUP(F212&amp;":"&amp;J212,'CNF Data'!$B$1:$AI$2260,22,FALSE) * P212</f>
        <v>7.9464000000000006</v>
      </c>
      <c r="S212">
        <f>VLOOKUP(F212&amp;":"&amp;J212,'CNF Data'!$B$1:$AI$2260,23,FALSE) * P212</f>
        <v>2.6728800000000001</v>
      </c>
      <c r="T212">
        <f>VLOOKUP(F212&amp;":"&amp;J212,'CNF Data'!$B$1:$AI$2260,24,FALSE) * P212</f>
        <v>0</v>
      </c>
      <c r="U212">
        <f>VLOOKUP(F212&amp;":"&amp;J212,'CNF Data'!$B$1:$AI$2260,25,FALSE) * P212</f>
        <v>0</v>
      </c>
      <c r="V212">
        <f>VLOOKUP(F212&amp;":"&amp;J212,'CNF Data'!$B$1:$AI$2260,26,FALSE) * P212</f>
        <v>144.47999999999999</v>
      </c>
      <c r="W212">
        <f>VLOOKUP(F212&amp;":"&amp;J212,'CNF Data'!$B$1:$AI$2260,27,FALSE) * P212</f>
        <v>262.2312</v>
      </c>
      <c r="X212">
        <f>VLOOKUP(F212&amp;":"&amp;J212,'CNF Data'!$B$1:$AI$2260,28,FALSE) * P212</f>
        <v>52.735199999999992</v>
      </c>
      <c r="Y212">
        <f>VLOOKUP(F212&amp;":"&amp;J212,'CNF Data'!$B$1:$AI$2260,29,FALSE) * P212</f>
        <v>120.64079999999998</v>
      </c>
      <c r="Z212">
        <f>VLOOKUP(F212&amp;":"&amp;J212,'CNF Data'!$B$1:$AI$2260,30,FALSE) * P212</f>
        <v>46.955999999999996</v>
      </c>
      <c r="AA212">
        <f>VLOOKUP(F212&amp;":"&amp;J212,'CNF Data'!$B$1:$AI$2260,31,FALSE) * P212</f>
        <v>0</v>
      </c>
      <c r="AB212">
        <f>VLOOKUP(F212&amp;":"&amp;J212,'CNF Data'!$B$1:$AI$2260,32,FALSE) * P212</f>
        <v>202.27199999999999</v>
      </c>
      <c r="AC212">
        <f>VLOOKUP(F212&amp;":"&amp;J212,'CNF Data'!$B$1:$AI$2260,33,FALSE) * P212</f>
        <v>1155.8399999999999</v>
      </c>
      <c r="AD212">
        <f>VLOOKUP(F212&amp;":"&amp;J212,'CNF Data'!$B$1:$AI$2260,34,FALSE) * P212</f>
        <v>20.2272</v>
      </c>
    </row>
    <row r="213" spans="1:30" x14ac:dyDescent="0.25">
      <c r="A213" s="1">
        <v>211</v>
      </c>
      <c r="C213">
        <v>35</v>
      </c>
      <c r="D213" t="s">
        <v>92</v>
      </c>
      <c r="E213" t="s">
        <v>148</v>
      </c>
      <c r="F213">
        <v>2460</v>
      </c>
      <c r="G213" t="s">
        <v>184</v>
      </c>
      <c r="H213" t="e">
        <f>VALUE(LEFT(J213, MAX(ISNUMBER(VALUE(MID(J213,{1,2,3,4,5,6,7,8,9},1)))*{1,2,3,4,5,6,7,8,9})+1-1))</f>
        <v>#VALUE!</v>
      </c>
      <c r="I213" t="str">
        <f>TRIM(RIGHT(J213, LEN(J213) - MAX(ISNUMBER(VALUE(MID(J213,{1,2,3,4,5,6,7,8,9},1)))*{1,2,3,4,5,6,7,8,9})))</f>
        <v/>
      </c>
      <c r="K213" t="e">
        <f>VLOOKUP(F213&amp;":"&amp;J213,'CNF Data'!$B$1:$AI$260,5,FALSE)</f>
        <v>#N/A</v>
      </c>
      <c r="L213" t="e">
        <f>VLOOKUP(F213&amp;":"&amp;J213,'CNF Data'!$B$1:$AI$260,6,FALSE)</f>
        <v>#N/A</v>
      </c>
      <c r="M213" t="e">
        <f t="shared" si="20"/>
        <v>#N/A</v>
      </c>
      <c r="P213" t="e">
        <f>C213/H213</f>
        <v>#VALUE!</v>
      </c>
      <c r="Q213" t="e">
        <f>VLOOKUP(F213&amp;":"&amp;J213,'CNF Data'!$B$1:$AI$2260,21,FALSE) * P213</f>
        <v>#N/A</v>
      </c>
      <c r="R213" t="e">
        <f>VLOOKUP(F213&amp;":"&amp;J213,'CNF Data'!$B$1:$AI$2260,22,FALSE) * P213</f>
        <v>#N/A</v>
      </c>
      <c r="S213" t="e">
        <f>VLOOKUP(F213&amp;":"&amp;J213,'CNF Data'!$B$1:$AI$2260,23,FALSE) * P213</f>
        <v>#N/A</v>
      </c>
      <c r="T213" t="e">
        <f>VLOOKUP(F213&amp;":"&amp;J213,'CNF Data'!$B$1:$AI$2260,24,FALSE) * P213</f>
        <v>#N/A</v>
      </c>
      <c r="U213" t="e">
        <f>VLOOKUP(F213&amp;":"&amp;J213,'CNF Data'!$B$1:$AI$2260,25,FALSE) * P213</f>
        <v>#N/A</v>
      </c>
      <c r="V213" t="e">
        <f>VLOOKUP(F213&amp;":"&amp;J213,'CNF Data'!$B$1:$AI$2260,26,FALSE) * P213</f>
        <v>#N/A</v>
      </c>
      <c r="W213" t="e">
        <f>VLOOKUP(F213&amp;":"&amp;J213,'CNF Data'!$B$1:$AI$2260,27,FALSE) * P213</f>
        <v>#N/A</v>
      </c>
      <c r="X213" t="e">
        <f>VLOOKUP(F213&amp;":"&amp;J213,'CNF Data'!$B$1:$AI$2260,28,FALSE) * P213</f>
        <v>#N/A</v>
      </c>
      <c r="Y213" t="e">
        <f>VLOOKUP(F213&amp;":"&amp;J213,'CNF Data'!$B$1:$AI$2260,29,FALSE) * P213</f>
        <v>#N/A</v>
      </c>
      <c r="Z213" t="e">
        <f>VLOOKUP(F213&amp;":"&amp;J213,'CNF Data'!$B$1:$AI$2260,30,FALSE) * P213</f>
        <v>#N/A</v>
      </c>
      <c r="AA213" t="e">
        <f>VLOOKUP(F213&amp;":"&amp;J213,'CNF Data'!$B$1:$AI$2260,31,FALSE) * P213</f>
        <v>#N/A</v>
      </c>
      <c r="AB213" t="e">
        <f>VLOOKUP(F213&amp;":"&amp;J213,'CNF Data'!$B$1:$AI$2260,32,FALSE) * P213</f>
        <v>#N/A</v>
      </c>
      <c r="AC213" t="e">
        <f>VLOOKUP(F213&amp;":"&amp;J213,'CNF Data'!$B$1:$AI$2260,33,FALSE) * P213</f>
        <v>#N/A</v>
      </c>
      <c r="AD213" t="e">
        <f>VLOOKUP(F213&amp;":"&amp;J213,'CNF Data'!$B$1:$AI$2260,34,FALSE) * P213</f>
        <v>#N/A</v>
      </c>
    </row>
    <row r="214" spans="1:30" x14ac:dyDescent="0.25">
      <c r="A214" s="1">
        <v>212</v>
      </c>
      <c r="C214">
        <v>5</v>
      </c>
      <c r="D214" t="s">
        <v>92</v>
      </c>
      <c r="E214" t="s">
        <v>149</v>
      </c>
      <c r="F214">
        <v>2402</v>
      </c>
      <c r="G214" t="s">
        <v>184</v>
      </c>
      <c r="H214">
        <f>VALUE(LEFT(J214, MAX(ISNUMBER(VALUE(MID(J214,{1,2,3,4,5,6,7,8,9},1)))*{1,2,3,4,5,6,7,8,9})+1-1))</f>
        <v>1</v>
      </c>
      <c r="I214" t="str">
        <f>TRIM(RIGHT(J214, LEN(J214) - MAX(ISNUMBER(VALUE(MID(J214,{1,2,3,4,5,6,7,8,9},1)))*{1,2,3,4,5,6,7,8,9})))</f>
        <v>medium</v>
      </c>
      <c r="J214" t="s">
        <v>560</v>
      </c>
      <c r="K214">
        <f>VLOOKUP(F214&amp;":"&amp;J214,'CNF Data'!$B$1:$AI$260,5,FALSE)</f>
        <v>160</v>
      </c>
      <c r="L214">
        <f>VLOOKUP(F214&amp;":"&amp;J214,'CNF Data'!$B$1:$AI$260,6,FALSE)</f>
        <v>0.94</v>
      </c>
      <c r="M214">
        <f t="shared" si="20"/>
        <v>469.99999999999994</v>
      </c>
      <c r="P214">
        <f>C214/H214</f>
        <v>5</v>
      </c>
      <c r="Q214">
        <f>VLOOKUP(F214&amp;":"&amp;J214,'CNF Data'!$B$1:$AI$2260,21,FALSE) * P214</f>
        <v>206.8</v>
      </c>
      <c r="R214">
        <f>VLOOKUP(F214&amp;":"&amp;J214,'CNF Data'!$B$1:$AI$2260,22,FALSE) * P214</f>
        <v>0.89300000000000002</v>
      </c>
      <c r="S214">
        <f>VLOOKUP(F214&amp;":"&amp;J214,'CNF Data'!$B$1:$AI$2260,23,FALSE) * P214</f>
        <v>0.1457</v>
      </c>
      <c r="T214">
        <f>VLOOKUP(F214&amp;":"&amp;J214,'CNF Data'!$B$1:$AI$2260,24,FALSE) * P214</f>
        <v>0</v>
      </c>
      <c r="U214">
        <f>VLOOKUP(F214&amp;":"&amp;J214,'CNF Data'!$B$1:$AI$2260,25,FALSE) * P214</f>
        <v>0</v>
      </c>
      <c r="V214">
        <f>VLOOKUP(F214&amp;":"&amp;J214,'CNF Data'!$B$1:$AI$2260,26,FALSE) * P214</f>
        <v>14.1</v>
      </c>
      <c r="W214">
        <f>VLOOKUP(F214&amp;":"&amp;J214,'CNF Data'!$B$1:$AI$2260,27,FALSE) * P214</f>
        <v>47.704999999999998</v>
      </c>
      <c r="X214">
        <f>VLOOKUP(F214&amp;":"&amp;J214,'CNF Data'!$B$1:$AI$2260,28,FALSE) * P214</f>
        <v>7.99</v>
      </c>
      <c r="Y214">
        <f>VLOOKUP(F214&amp;":"&amp;J214,'CNF Data'!$B$1:$AI$2260,29,FALSE) * P214</f>
        <v>22.231000000000002</v>
      </c>
      <c r="Z214">
        <f>VLOOKUP(F214&amp;":"&amp;J214,'CNF Data'!$B$1:$AI$2260,30,FALSE) * P214</f>
        <v>6.3919999999999995</v>
      </c>
      <c r="AA214">
        <f>VLOOKUP(F214&amp;":"&amp;J214,'CNF Data'!$B$1:$AI$2260,31,FALSE) * P214</f>
        <v>0</v>
      </c>
      <c r="AB214">
        <f>VLOOKUP(F214&amp;":"&amp;J214,'CNF Data'!$B$1:$AI$2260,32,FALSE) * P214</f>
        <v>24.439999999999998</v>
      </c>
      <c r="AC214">
        <f>VLOOKUP(F214&amp;":"&amp;J214,'CNF Data'!$B$1:$AI$2260,33,FALSE) * P214</f>
        <v>103.4</v>
      </c>
      <c r="AD214">
        <f>VLOOKUP(F214&amp;":"&amp;J214,'CNF Data'!$B$1:$AI$2260,34,FALSE) * P214</f>
        <v>1.1279999999999999</v>
      </c>
    </row>
    <row r="215" spans="1:30" x14ac:dyDescent="0.25">
      <c r="A215" s="1">
        <v>213</v>
      </c>
      <c r="C215">
        <v>250</v>
      </c>
      <c r="D215" t="s">
        <v>81</v>
      </c>
      <c r="E215" t="s">
        <v>98</v>
      </c>
      <c r="F215">
        <v>422</v>
      </c>
      <c r="G215" t="s">
        <v>185</v>
      </c>
      <c r="H215">
        <f>VALUE(LEFT(J215, MAX(ISNUMBER(VALUE(MID(J215,{1,2,3,4,5,6,7,8,9},1)))*{1,2,3,4,5,6,7,8,9})+1-1))</f>
        <v>250</v>
      </c>
      <c r="I215" t="str">
        <f>TRIM(RIGHT(J215, LEN(J215) - MAX(ISNUMBER(VALUE(MID(J215,{1,2,3,4,5,6,7,8,9},1)))*{1,2,3,4,5,6,7,8,9})))</f>
        <v>ml</v>
      </c>
      <c r="J215" t="s">
        <v>510</v>
      </c>
      <c r="K215">
        <f>VLOOKUP(F215&amp;":"&amp;J215,'CNF Data'!$B$1:$AI$260,5,FALSE)</f>
        <v>415</v>
      </c>
      <c r="L215">
        <f>VLOOKUP(F215&amp;":"&amp;J215,'CNF Data'!$B$1:$AI$260,6,FALSE)</f>
        <v>2.28233</v>
      </c>
      <c r="M215">
        <f t="shared" si="20"/>
        <v>228.233</v>
      </c>
      <c r="N215">
        <f>VLOOKUP(E215, Premades!B:R, 2, FALSE)</f>
        <v>100</v>
      </c>
      <c r="O215" t="str">
        <f>VLOOKUP(E215, Premades!B:R, 3, FALSE)</f>
        <v xml:space="preserve">ml </v>
      </c>
      <c r="P215">
        <f>C215/N215</f>
        <v>2.5</v>
      </c>
      <c r="Q215">
        <f>VLOOKUP(E215, Premades!B:R, 4, FALSE) * P215</f>
        <v>2047.5</v>
      </c>
      <c r="R215">
        <f>VLOOKUP(E215, Premades!B:R, 5, FALSE) * P215</f>
        <v>227.5</v>
      </c>
      <c r="S215">
        <f>VLOOKUP(E215, Premades!B:R, 6, FALSE) * P215</f>
        <v>37.5</v>
      </c>
      <c r="T215">
        <f>VLOOKUP(E215, Premades!B:R, 7, FALSE) * P215</f>
        <v>0</v>
      </c>
      <c r="U215">
        <f>VLOOKUP(E215, Premades!B:R, 8, FALSE) * P215</f>
        <v>0</v>
      </c>
      <c r="V215">
        <f>VLOOKUP(E215, Premades!B:R, 9, FALSE) * P215</f>
        <v>0</v>
      </c>
      <c r="W215">
        <f>VLOOKUP(E215, Premades!B:R, 10, FALSE) * P215</f>
        <v>0</v>
      </c>
      <c r="X215">
        <f>VLOOKUP(E215, Premades!B:R, 11, FALSE) * P215</f>
        <v>0</v>
      </c>
      <c r="Y215">
        <f>VLOOKUP(E215, Premades!B:R, 12, FALSE) * P215</f>
        <v>0</v>
      </c>
      <c r="Z215">
        <f>VLOOKUP(E215, Premades!B:R, 13, FALSE) * P215</f>
        <v>0</v>
      </c>
      <c r="AA215">
        <f>VLOOKUP(E215, Premades!B:R, 14, FALSE) * P215</f>
        <v>0</v>
      </c>
      <c r="AB215">
        <f>VLOOKUP(E215, Premades!B:R, 15, FALSE) * P215</f>
        <v>0</v>
      </c>
      <c r="AC215">
        <f>VLOOKUP(E215, Premades!B:R, 16, FALSE) * P215</f>
        <v>2.5</v>
      </c>
      <c r="AD215">
        <f>VLOOKUP(E215, Premades!B:R, 17, FALSE) * P215</f>
        <v>0</v>
      </c>
    </row>
    <row r="216" spans="1:30" x14ac:dyDescent="0.25">
      <c r="A216" s="1">
        <v>214</v>
      </c>
      <c r="C216">
        <v>250</v>
      </c>
      <c r="D216" t="s">
        <v>81</v>
      </c>
      <c r="E216" t="s">
        <v>109</v>
      </c>
      <c r="F216">
        <v>1589</v>
      </c>
      <c r="G216" t="s">
        <v>184</v>
      </c>
      <c r="H216">
        <f>VALUE(LEFT(J216, MAX(ISNUMBER(VALUE(MID(J216,{1,2,3,4,5,6,7,8,9},1)))*{1,2,3,4,5,6,7,8,9})+1-1))</f>
        <v>250</v>
      </c>
      <c r="I216" t="str">
        <f>TRIM(RIGHT(J216, LEN(J216) - MAX(ISNUMBER(VALUE(MID(J216,{1,2,3,4,5,6,7,8,9},1)))*{1,2,3,4,5,6,7,8,9})))</f>
        <v>ml</v>
      </c>
      <c r="J216" t="s">
        <v>510</v>
      </c>
      <c r="K216">
        <f>VLOOKUP(F216&amp;":"&amp;J216,'CNF Data'!$B$1:$AI$260,5,FALSE)</f>
        <v>415</v>
      </c>
      <c r="L216">
        <f>VLOOKUP(F216&amp;":"&amp;J216,'CNF Data'!$B$1:$AI$260,6,FALSE)</f>
        <v>2.5781900000000002</v>
      </c>
      <c r="M216">
        <f t="shared" si="20"/>
        <v>257.81900000000002</v>
      </c>
      <c r="P216">
        <f>C216/H216</f>
        <v>1</v>
      </c>
      <c r="Q216">
        <f>VLOOKUP(F216&amp;":"&amp;J216,'CNF Data'!$B$1:$AI$2260,21,FALSE) * P216</f>
        <v>56.720180000000013</v>
      </c>
      <c r="R216">
        <f>VLOOKUP(F216&amp;":"&amp;J216,'CNF Data'!$B$1:$AI$2260,22,FALSE) * P216</f>
        <v>0.61876560000000003</v>
      </c>
      <c r="S216">
        <f>VLOOKUP(F216&amp;":"&amp;J216,'CNF Data'!$B$1:$AI$2260,23,FALSE) * P216</f>
        <v>0.1031276</v>
      </c>
      <c r="T216">
        <f>VLOOKUP(F216&amp;":"&amp;J216,'CNF Data'!$B$1:$AI$2260,24,FALSE) * P216</f>
        <v>0</v>
      </c>
      <c r="U216">
        <f>VLOOKUP(F216&amp;":"&amp;J216,'CNF Data'!$B$1:$AI$2260,25,FALSE) * P216</f>
        <v>0</v>
      </c>
      <c r="V216">
        <f>VLOOKUP(F216&amp;":"&amp;J216,'CNF Data'!$B$1:$AI$2260,26,FALSE) * P216</f>
        <v>2.5781900000000002</v>
      </c>
      <c r="W216">
        <f>VLOOKUP(F216&amp;":"&amp;J216,'CNF Data'!$B$1:$AI$2260,27,FALSE) * P216</f>
        <v>17.789511000000001</v>
      </c>
      <c r="X216">
        <f>VLOOKUP(F216&amp;":"&amp;J216,'CNF Data'!$B$1:$AI$2260,28,FALSE) * P216</f>
        <v>0.77345700000000006</v>
      </c>
      <c r="Y216">
        <f>VLOOKUP(F216&amp;":"&amp;J216,'CNF Data'!$B$1:$AI$2260,29,FALSE) * P216</f>
        <v>6.4970388000000003</v>
      </c>
      <c r="Z216">
        <f>VLOOKUP(F216&amp;":"&amp;J216,'CNF Data'!$B$1:$AI$2260,30,FALSE) * P216</f>
        <v>0.90236649999999996</v>
      </c>
      <c r="AA216">
        <f>VLOOKUP(F216&amp;":"&amp;J216,'CNF Data'!$B$1:$AI$2260,31,FALSE) * P216</f>
        <v>0</v>
      </c>
      <c r="AB216">
        <f>VLOOKUP(F216&amp;":"&amp;J216,'CNF Data'!$B$1:$AI$2260,32,FALSE) * P216</f>
        <v>99.775953000000015</v>
      </c>
      <c r="AC216">
        <f>VLOOKUP(F216&amp;":"&amp;J216,'CNF Data'!$B$1:$AI$2260,33,FALSE) * P216</f>
        <v>15.469139999999999</v>
      </c>
      <c r="AD216">
        <f>VLOOKUP(F216&amp;":"&amp;J216,'CNF Data'!$B$1:$AI$2260,34,FALSE) * P216</f>
        <v>0.2062552</v>
      </c>
    </row>
    <row r="217" spans="1:30" x14ac:dyDescent="0.25">
      <c r="A217" s="1">
        <v>215</v>
      </c>
      <c r="C217">
        <v>15</v>
      </c>
      <c r="D217" t="s">
        <v>81</v>
      </c>
      <c r="E217" t="s">
        <v>99</v>
      </c>
      <c r="F217">
        <v>214</v>
      </c>
      <c r="G217" t="s">
        <v>184</v>
      </c>
      <c r="H217">
        <f>VALUE(LEFT(J217, MAX(ISNUMBER(VALUE(MID(J217,{1,2,3,4,5,6,7,8,9},1)))*{1,2,3,4,5,6,7,8,9})+1-1))</f>
        <v>15</v>
      </c>
      <c r="I217" t="str">
        <f>TRIM(RIGHT(J217, LEN(J217) - MAX(ISNUMBER(VALUE(MID(J217,{1,2,3,4,5,6,7,8,9},1)))*{1,2,3,4,5,6,7,8,9})))</f>
        <v>ml</v>
      </c>
      <c r="J217" t="s">
        <v>507</v>
      </c>
      <c r="K217">
        <f>VLOOKUP(F217&amp;":"&amp;J217,'CNF Data'!$B$1:$AI$260,5,FALSE)</f>
        <v>385</v>
      </c>
      <c r="L217">
        <f>VLOOKUP(F217&amp;":"&amp;J217,'CNF Data'!$B$1:$AI$260,6,FALSE)</f>
        <v>0.18243000000000001</v>
      </c>
      <c r="M217">
        <f t="shared" si="20"/>
        <v>18.243000000000002</v>
      </c>
      <c r="P217">
        <f>C217/H217</f>
        <v>1</v>
      </c>
      <c r="Q217">
        <f>VLOOKUP(F217&amp;":"&amp;J217,'CNF Data'!$B$1:$AI$2260,21,FALSE) * P217</f>
        <v>0</v>
      </c>
      <c r="R217">
        <f>VLOOKUP(F217&amp;":"&amp;J217,'CNF Data'!$B$1:$AI$2260,22,FALSE) * P217</f>
        <v>0</v>
      </c>
      <c r="S217">
        <f>VLOOKUP(F217&amp;":"&amp;J217,'CNF Data'!$B$1:$AI$2260,23,FALSE) * P217</f>
        <v>0</v>
      </c>
      <c r="T217">
        <f>VLOOKUP(F217&amp;":"&amp;J217,'CNF Data'!$B$1:$AI$2260,24,FALSE) * P217</f>
        <v>0</v>
      </c>
      <c r="U217">
        <f>VLOOKUP(F217&amp;":"&amp;J217,'CNF Data'!$B$1:$AI$2260,25,FALSE) * P217</f>
        <v>0</v>
      </c>
      <c r="V217">
        <f>VLOOKUP(F217&amp;":"&amp;J217,'CNF Data'!$B$1:$AI$2260,26,FALSE) * P217</f>
        <v>7070.62194</v>
      </c>
      <c r="W217">
        <f>VLOOKUP(F217&amp;":"&amp;J217,'CNF Data'!$B$1:$AI$2260,27,FALSE) * P217</f>
        <v>0</v>
      </c>
      <c r="X217">
        <f>VLOOKUP(F217&amp;":"&amp;J217,'CNF Data'!$B$1:$AI$2260,28,FALSE) * P217</f>
        <v>0</v>
      </c>
      <c r="Y217">
        <f>VLOOKUP(F217&amp;":"&amp;J217,'CNF Data'!$B$1:$AI$2260,29,FALSE) * P217</f>
        <v>0</v>
      </c>
      <c r="Z217">
        <f>VLOOKUP(F217&amp;":"&amp;J217,'CNF Data'!$B$1:$AI$2260,30,FALSE) * P217</f>
        <v>0</v>
      </c>
      <c r="AA217">
        <f>VLOOKUP(F217&amp;":"&amp;J217,'CNF Data'!$B$1:$AI$2260,31,FALSE) * P217</f>
        <v>0</v>
      </c>
      <c r="AB217">
        <f>VLOOKUP(F217&amp;":"&amp;J217,'CNF Data'!$B$1:$AI$2260,32,FALSE) * P217</f>
        <v>0</v>
      </c>
      <c r="AC217">
        <f>VLOOKUP(F217&amp;":"&amp;J217,'CNF Data'!$B$1:$AI$2260,33,FALSE) * P217</f>
        <v>4.3783200000000004</v>
      </c>
      <c r="AD217">
        <f>VLOOKUP(F217&amp;":"&amp;J217,'CNF Data'!$B$1:$AI$2260,34,FALSE) * P217</f>
        <v>6.0201900000000003E-2</v>
      </c>
    </row>
    <row r="218" spans="1:30" x14ac:dyDescent="0.25">
      <c r="A218" s="1">
        <v>216</v>
      </c>
      <c r="C218">
        <v>15</v>
      </c>
      <c r="D218" t="s">
        <v>81</v>
      </c>
      <c r="E218" t="s">
        <v>100</v>
      </c>
      <c r="F218">
        <v>198</v>
      </c>
      <c r="G218" t="s">
        <v>184</v>
      </c>
      <c r="H218">
        <f>VALUE(LEFT(J218, MAX(ISNUMBER(VALUE(MID(J218,{1,2,3,4,5,6,7,8,9},1)))*{1,2,3,4,5,6,7,8,9})+1-1))</f>
        <v>15</v>
      </c>
      <c r="I218" t="str">
        <f>TRIM(RIGHT(J218, LEN(J218) - MAX(ISNUMBER(VALUE(MID(J218,{1,2,3,4,5,6,7,8,9},1)))*{1,2,3,4,5,6,7,8,9})))</f>
        <v>ml ground</v>
      </c>
      <c r="J218" t="s">
        <v>521</v>
      </c>
      <c r="K218">
        <f>VLOOKUP(F218&amp;":"&amp;J218,'CNF Data'!$B$1:$AI$260,5,FALSE)</f>
        <v>1641</v>
      </c>
      <c r="L218">
        <f>VLOOKUP(F218&amp;":"&amp;J218,'CNF Data'!$B$1:$AI$260,6,FALSE)</f>
        <v>6.9989999999999997E-2</v>
      </c>
      <c r="M218">
        <f t="shared" si="20"/>
        <v>6.9989999999999997</v>
      </c>
      <c r="P218">
        <f>C218/H218</f>
        <v>1</v>
      </c>
      <c r="Q218">
        <f>VLOOKUP(F218&amp;":"&amp;J218,'CNF Data'!$B$1:$AI$2260,21,FALSE) * P218</f>
        <v>17.567489999999999</v>
      </c>
      <c r="R218">
        <f>VLOOKUP(F218&amp;":"&amp;J218,'CNF Data'!$B$1:$AI$2260,22,FALSE) * P218</f>
        <v>0.22816739999999999</v>
      </c>
      <c r="S218">
        <f>VLOOKUP(F218&amp;":"&amp;J218,'CNF Data'!$B$1:$AI$2260,23,FALSE) * P218</f>
        <v>9.7426079999999984E-2</v>
      </c>
      <c r="T218">
        <f>VLOOKUP(F218&amp;":"&amp;J218,'CNF Data'!$B$1:$AI$2260,24,FALSE) * P218</f>
        <v>0</v>
      </c>
      <c r="U218">
        <f>VLOOKUP(F218&amp;":"&amp;J218,'CNF Data'!$B$1:$AI$2260,25,FALSE) * P218</f>
        <v>0</v>
      </c>
      <c r="V218">
        <f>VLOOKUP(F218&amp;":"&amp;J218,'CNF Data'!$B$1:$AI$2260,26,FALSE) * P218</f>
        <v>1.3997999999999999</v>
      </c>
      <c r="W218">
        <f>VLOOKUP(F218&amp;":"&amp;J218,'CNF Data'!$B$1:$AI$2260,27,FALSE) * P218</f>
        <v>4.4758604999999996</v>
      </c>
      <c r="X218">
        <f>VLOOKUP(F218&amp;":"&amp;J218,'CNF Data'!$B$1:$AI$2260,28,FALSE) * P218</f>
        <v>1.7707470000000001</v>
      </c>
      <c r="Y218">
        <f>VLOOKUP(F218&amp;":"&amp;J218,'CNF Data'!$B$1:$AI$2260,29,FALSE) * P218</f>
        <v>4.4793600000000003E-2</v>
      </c>
      <c r="Z218">
        <f>VLOOKUP(F218&amp;":"&amp;J218,'CNF Data'!$B$1:$AI$2260,30,FALSE) * P218</f>
        <v>0.72719610000000001</v>
      </c>
      <c r="AA218">
        <f>VLOOKUP(F218&amp;":"&amp;J218,'CNF Data'!$B$1:$AI$2260,31,FALSE) * P218</f>
        <v>0</v>
      </c>
      <c r="AB218">
        <f>VLOOKUP(F218&amp;":"&amp;J218,'CNF Data'!$B$1:$AI$2260,32,FALSE) * P218</f>
        <v>0</v>
      </c>
      <c r="AC218">
        <f>VLOOKUP(F218&amp;":"&amp;J218,'CNF Data'!$B$1:$AI$2260,33,FALSE) * P218</f>
        <v>31.005569999999999</v>
      </c>
      <c r="AD218">
        <f>VLOOKUP(F218&amp;":"&amp;J218,'CNF Data'!$B$1:$AI$2260,34,FALSE) * P218</f>
        <v>0.67960290000000001</v>
      </c>
    </row>
    <row r="219" spans="1:30" x14ac:dyDescent="0.25">
      <c r="A219" s="1">
        <v>217</v>
      </c>
      <c r="B219" t="s">
        <v>30</v>
      </c>
      <c r="C219">
        <v>100</v>
      </c>
      <c r="D219" t="s">
        <v>80</v>
      </c>
      <c r="E219" t="s">
        <v>150</v>
      </c>
      <c r="M219" t="e">
        <f>SUM(M211:M218)</f>
        <v>#N/A</v>
      </c>
      <c r="P219" t="e">
        <f>M219/C219</f>
        <v>#N/A</v>
      </c>
      <c r="Q219" t="e">
        <f>SUM(Q211:Q218) / P219</f>
        <v>#N/A</v>
      </c>
      <c r="R219" t="e">
        <f>SUM(R211:R218) / P219</f>
        <v>#N/A</v>
      </c>
      <c r="S219" t="e">
        <f>SUM(S211:S218) / P219</f>
        <v>#N/A</v>
      </c>
      <c r="T219" t="e">
        <f>SUM(T211:T218) / P219</f>
        <v>#N/A</v>
      </c>
      <c r="U219" t="e">
        <f>SUM(U211:U218) / P219</f>
        <v>#N/A</v>
      </c>
      <c r="V219" t="e">
        <f>SUM(V211:V218) / P219</f>
        <v>#N/A</v>
      </c>
      <c r="W219" t="e">
        <f>SUM(W211:W218) / P219</f>
        <v>#N/A</v>
      </c>
      <c r="X219" t="e">
        <f>SUM(X211:X218) / P219</f>
        <v>#N/A</v>
      </c>
      <c r="Y219" t="e">
        <f>SUM(Y211:Y218) / P219</f>
        <v>#N/A</v>
      </c>
      <c r="Z219" t="e">
        <f>SUM(Z211:Z218) / P219</f>
        <v>#N/A</v>
      </c>
      <c r="AA219" t="e">
        <f>SUM(AA211:AA218) / P219</f>
        <v>#N/A</v>
      </c>
      <c r="AB219" t="e">
        <f>SUM(AB211:AB218) / P219</f>
        <v>#N/A</v>
      </c>
      <c r="AC219" t="e">
        <f>SUM(AC211:AC218) / P219</f>
        <v>#N/A</v>
      </c>
      <c r="AD219" t="e">
        <f>SUM(AD211:AD218) / P219</f>
        <v>#N/A</v>
      </c>
    </row>
    <row r="220" spans="1:30" x14ac:dyDescent="0.25">
      <c r="A220" s="1">
        <v>218</v>
      </c>
    </row>
    <row r="221" spans="1:30" x14ac:dyDescent="0.25">
      <c r="A221" s="1">
        <v>219</v>
      </c>
      <c r="B221" t="s">
        <v>29</v>
      </c>
      <c r="C221" t="s">
        <v>55</v>
      </c>
    </row>
    <row r="222" spans="1:30" x14ac:dyDescent="0.25">
      <c r="A222" s="1">
        <v>220</v>
      </c>
      <c r="C222">
        <v>60</v>
      </c>
      <c r="D222" t="s">
        <v>81</v>
      </c>
      <c r="E222" t="s">
        <v>98</v>
      </c>
      <c r="F222">
        <v>422</v>
      </c>
      <c r="G222" t="s">
        <v>185</v>
      </c>
      <c r="H222">
        <f>VALUE(LEFT(J222, MAX(ISNUMBER(VALUE(MID(J222,{1,2,3,4,5,6,7,8,9},1)))*{1,2,3,4,5,6,7,8,9})+1-1))</f>
        <v>15</v>
      </c>
      <c r="I222" t="str">
        <f>TRIM(RIGHT(J222, LEN(J222) - MAX(ISNUMBER(VALUE(MID(J222,{1,2,3,4,5,6,7,8,9},1)))*{1,2,3,4,5,6,7,8,9})))</f>
        <v>ml</v>
      </c>
      <c r="J222" t="s">
        <v>507</v>
      </c>
      <c r="K222">
        <f>VLOOKUP(F222&amp;":"&amp;J222,'CNF Data'!$B$1:$AI$260,5,FALSE)</f>
        <v>385</v>
      </c>
      <c r="L222">
        <f>VLOOKUP(F222&amp;":"&amp;J222,'CNF Data'!$B$1:$AI$260,6,FALSE)</f>
        <v>0.13682</v>
      </c>
      <c r="M222">
        <f>C222*L222/H222* 100</f>
        <v>54.728000000000002</v>
      </c>
      <c r="N222">
        <f>VLOOKUP(E222, Premades!B:R, 2, FALSE)</f>
        <v>100</v>
      </c>
      <c r="O222" t="str">
        <f>VLOOKUP(E222, Premades!B:R, 3, FALSE)</f>
        <v xml:space="preserve">ml </v>
      </c>
      <c r="P222">
        <f>C222/N222</f>
        <v>0.6</v>
      </c>
      <c r="Q222">
        <f>VLOOKUP(E222, Premades!B:R, 4, FALSE) * P222</f>
        <v>491.4</v>
      </c>
      <c r="R222">
        <f>VLOOKUP(E222, Premades!B:R, 5, FALSE) * P222</f>
        <v>54.6</v>
      </c>
      <c r="S222">
        <f>VLOOKUP(E222, Premades!B:R, 6, FALSE) * P222</f>
        <v>9</v>
      </c>
      <c r="T222">
        <f>VLOOKUP(E222, Premades!B:R, 7, FALSE) * P222</f>
        <v>0</v>
      </c>
      <c r="U222">
        <f>VLOOKUP(E222, Premades!B:R, 8, FALSE) * P222</f>
        <v>0</v>
      </c>
      <c r="V222">
        <f>VLOOKUP(E222, Premades!B:R, 9, FALSE) * P222</f>
        <v>0</v>
      </c>
      <c r="W222">
        <f>VLOOKUP(E222, Premades!B:R, 10, FALSE) * P222</f>
        <v>0</v>
      </c>
      <c r="X222">
        <f>VLOOKUP(E222, Premades!B:R, 11, FALSE) * P222</f>
        <v>0</v>
      </c>
      <c r="Y222">
        <f>VLOOKUP(E222, Premades!B:R, 12, FALSE) * P222</f>
        <v>0</v>
      </c>
      <c r="Z222">
        <f>VLOOKUP(E222, Premades!B:R, 13, FALSE) * P222</f>
        <v>0</v>
      </c>
      <c r="AA222">
        <f>VLOOKUP(E222, Premades!B:R, 14, FALSE) * P222</f>
        <v>0</v>
      </c>
      <c r="AB222">
        <f>VLOOKUP(E222, Premades!B:R, 15, FALSE) * P222</f>
        <v>0</v>
      </c>
      <c r="AC222">
        <f>VLOOKUP(E222, Premades!B:R, 16, FALSE) * P222</f>
        <v>0.6</v>
      </c>
      <c r="AD222">
        <f>VLOOKUP(E222, Premades!B:R, 17, FALSE) * P222</f>
        <v>0</v>
      </c>
    </row>
    <row r="223" spans="1:30" x14ac:dyDescent="0.25">
      <c r="A223" s="1">
        <v>221</v>
      </c>
      <c r="C223">
        <v>5</v>
      </c>
      <c r="D223" t="s">
        <v>81</v>
      </c>
      <c r="E223" t="s">
        <v>99</v>
      </c>
      <c r="F223">
        <v>214</v>
      </c>
      <c r="G223" t="s">
        <v>184</v>
      </c>
      <c r="H223">
        <f>VALUE(LEFT(J223, MAX(ISNUMBER(VALUE(MID(J223,{1,2,3,4,5,6,7,8,9},1)))*{1,2,3,4,5,6,7,8,9})+1-1))</f>
        <v>5</v>
      </c>
      <c r="I223" t="str">
        <f>TRIM(RIGHT(J223, LEN(J223) - MAX(ISNUMBER(VALUE(MID(J223,{1,2,3,4,5,6,7,8,9},1)))*{1,2,3,4,5,6,7,8,9})))</f>
        <v>ml</v>
      </c>
      <c r="J223" t="s">
        <v>508</v>
      </c>
      <c r="K223">
        <f>VLOOKUP(F223&amp;":"&amp;J223,'CNF Data'!$B$1:$AI$260,5,FALSE)</f>
        <v>439</v>
      </c>
      <c r="L223">
        <f>VLOOKUP(F223&amp;":"&amp;J223,'CNF Data'!$B$1:$AI$260,6,FALSE)</f>
        <v>6.1219999999999997E-2</v>
      </c>
      <c r="M223">
        <f>C223*L223/H223* 100</f>
        <v>6.1219999999999999</v>
      </c>
      <c r="P223">
        <f>C223/H223</f>
        <v>1</v>
      </c>
      <c r="Q223">
        <f>VLOOKUP(F223&amp;":"&amp;J223,'CNF Data'!$B$1:$AI$2260,21,FALSE) * P223</f>
        <v>0</v>
      </c>
      <c r="R223">
        <f>VLOOKUP(F223&amp;":"&amp;J223,'CNF Data'!$B$1:$AI$2260,22,FALSE) * P223</f>
        <v>0</v>
      </c>
      <c r="S223">
        <f>VLOOKUP(F223&amp;":"&amp;J223,'CNF Data'!$B$1:$AI$2260,23,FALSE) * P223</f>
        <v>0</v>
      </c>
      <c r="T223">
        <f>VLOOKUP(F223&amp;":"&amp;J223,'CNF Data'!$B$1:$AI$2260,24,FALSE) * P223</f>
        <v>0</v>
      </c>
      <c r="U223">
        <f>VLOOKUP(F223&amp;":"&amp;J223,'CNF Data'!$B$1:$AI$2260,25,FALSE) * P223</f>
        <v>0</v>
      </c>
      <c r="V223">
        <f>VLOOKUP(F223&amp;":"&amp;J223,'CNF Data'!$B$1:$AI$2260,26,FALSE) * P223</f>
        <v>2372.76476</v>
      </c>
      <c r="W223">
        <f>VLOOKUP(F223&amp;":"&amp;J223,'CNF Data'!$B$1:$AI$2260,27,FALSE) * P223</f>
        <v>0</v>
      </c>
      <c r="X223">
        <f>VLOOKUP(F223&amp;":"&amp;J223,'CNF Data'!$B$1:$AI$2260,28,FALSE) * P223</f>
        <v>0</v>
      </c>
      <c r="Y223">
        <f>VLOOKUP(F223&amp;":"&amp;J223,'CNF Data'!$B$1:$AI$2260,29,FALSE) * P223</f>
        <v>0</v>
      </c>
      <c r="Z223">
        <f>VLOOKUP(F223&amp;":"&amp;J223,'CNF Data'!$B$1:$AI$2260,30,FALSE) * P223</f>
        <v>0</v>
      </c>
      <c r="AA223">
        <f>VLOOKUP(F223&amp;":"&amp;J223,'CNF Data'!$B$1:$AI$2260,31,FALSE) * P223</f>
        <v>0</v>
      </c>
      <c r="AB223">
        <f>VLOOKUP(F223&amp;":"&amp;J223,'CNF Data'!$B$1:$AI$2260,32,FALSE) * P223</f>
        <v>0</v>
      </c>
      <c r="AC223">
        <f>VLOOKUP(F223&amp;":"&amp;J223,'CNF Data'!$B$1:$AI$2260,33,FALSE) * P223</f>
        <v>1.4692799999999999</v>
      </c>
      <c r="AD223">
        <f>VLOOKUP(F223&amp;":"&amp;J223,'CNF Data'!$B$1:$AI$2260,34,FALSE) * P223</f>
        <v>2.0202600000000001E-2</v>
      </c>
    </row>
    <row r="224" spans="1:30" x14ac:dyDescent="0.25">
      <c r="A224" s="1">
        <v>222</v>
      </c>
      <c r="C224">
        <v>5</v>
      </c>
      <c r="D224" t="s">
        <v>86</v>
      </c>
      <c r="E224" t="s">
        <v>100</v>
      </c>
      <c r="F224">
        <v>198</v>
      </c>
      <c r="G224" t="s">
        <v>184</v>
      </c>
      <c r="H224">
        <f>VALUE(LEFT(J224, MAX(ISNUMBER(VALUE(MID(J224,{1,2,3,4,5,6,7,8,9},1)))*{1,2,3,4,5,6,7,8,9})+1-1))</f>
        <v>5</v>
      </c>
      <c r="I224" t="str">
        <f>TRIM(RIGHT(J224, LEN(J224) - MAX(ISNUMBER(VALUE(MID(J224,{1,2,3,4,5,6,7,8,9},1)))*{1,2,3,4,5,6,7,8,9})))</f>
        <v>ml ground</v>
      </c>
      <c r="J224" t="s">
        <v>523</v>
      </c>
      <c r="K224">
        <f>VLOOKUP(F224&amp;":"&amp;J224,'CNF Data'!$B$1:$AI$260,5,FALSE)</f>
        <v>502598</v>
      </c>
      <c r="L224">
        <f>VLOOKUP(F224&amp;":"&amp;J224,'CNF Data'!$B$1:$AI$260,6,FALSE)</f>
        <v>2.333E-2</v>
      </c>
      <c r="M224">
        <f>C224*L224/H224* 100</f>
        <v>2.3330000000000002</v>
      </c>
      <c r="P224">
        <f>C224/H224</f>
        <v>1</v>
      </c>
      <c r="Q224">
        <f>VLOOKUP(F224&amp;":"&amp;J224,'CNF Data'!$B$1:$AI$2260,21,FALSE) * P224</f>
        <v>5.8558300000000001</v>
      </c>
      <c r="R224">
        <f>VLOOKUP(F224&amp;":"&amp;J224,'CNF Data'!$B$1:$AI$2260,22,FALSE) * P224</f>
        <v>7.6055799999999993E-2</v>
      </c>
      <c r="S224">
        <f>VLOOKUP(F224&amp;":"&amp;J224,'CNF Data'!$B$1:$AI$2260,23,FALSE) * P224</f>
        <v>3.2475359999999988E-2</v>
      </c>
      <c r="T224">
        <f>VLOOKUP(F224&amp;":"&amp;J224,'CNF Data'!$B$1:$AI$2260,24,FALSE) * P224</f>
        <v>0</v>
      </c>
      <c r="U224">
        <f>VLOOKUP(F224&amp;":"&amp;J224,'CNF Data'!$B$1:$AI$2260,25,FALSE) * P224</f>
        <v>0</v>
      </c>
      <c r="V224">
        <f>VLOOKUP(F224&amp;":"&amp;J224,'CNF Data'!$B$1:$AI$2260,26,FALSE) * P224</f>
        <v>0.46660000000000001</v>
      </c>
      <c r="W224">
        <f>VLOOKUP(F224&amp;":"&amp;J224,'CNF Data'!$B$1:$AI$2260,27,FALSE) * P224</f>
        <v>1.4919534999999999</v>
      </c>
      <c r="X224">
        <f>VLOOKUP(F224&amp;":"&amp;J224,'CNF Data'!$B$1:$AI$2260,28,FALSE) * P224</f>
        <v>0.59024900000000002</v>
      </c>
      <c r="Y224">
        <f>VLOOKUP(F224&amp;":"&amp;J224,'CNF Data'!$B$1:$AI$2260,29,FALSE) * P224</f>
        <v>1.49312E-2</v>
      </c>
      <c r="Z224">
        <f>VLOOKUP(F224&amp;":"&amp;J224,'CNF Data'!$B$1:$AI$2260,30,FALSE) * P224</f>
        <v>0.24239869999999999</v>
      </c>
      <c r="AA224">
        <f>VLOOKUP(F224&amp;":"&amp;J224,'CNF Data'!$B$1:$AI$2260,31,FALSE) * P224</f>
        <v>0</v>
      </c>
      <c r="AB224">
        <f>VLOOKUP(F224&amp;":"&amp;J224,'CNF Data'!$B$1:$AI$2260,32,FALSE) * P224</f>
        <v>0</v>
      </c>
      <c r="AC224">
        <f>VLOOKUP(F224&amp;":"&amp;J224,'CNF Data'!$B$1:$AI$2260,33,FALSE) * P224</f>
        <v>10.335190000000001</v>
      </c>
      <c r="AD224">
        <f>VLOOKUP(F224&amp;":"&amp;J224,'CNF Data'!$B$1:$AI$2260,34,FALSE) * P224</f>
        <v>0.22653429999999999</v>
      </c>
    </row>
    <row r="225" spans="1:30" x14ac:dyDescent="0.25">
      <c r="A225" s="1">
        <v>223</v>
      </c>
      <c r="B225" t="s">
        <v>30</v>
      </c>
      <c r="C225">
        <v>100</v>
      </c>
      <c r="D225" t="s">
        <v>80</v>
      </c>
      <c r="E225" t="s">
        <v>55</v>
      </c>
      <c r="M225">
        <f>SUM(M221:M224)</f>
        <v>63.183</v>
      </c>
      <c r="P225">
        <f>M225/C225</f>
        <v>0.63183</v>
      </c>
      <c r="Q225">
        <f>SUM(Q221:Q224) / P225</f>
        <v>787.00889479765124</v>
      </c>
      <c r="R225">
        <f>SUM(R221:R224) / P225</f>
        <v>86.536023613946796</v>
      </c>
      <c r="S225">
        <f>SUM(S221:S224) / P225</f>
        <v>14.295736764636056</v>
      </c>
      <c r="T225">
        <f>SUM(T221:T224) / P225</f>
        <v>0</v>
      </c>
      <c r="U225">
        <f>SUM(U221:U224) / P225</f>
        <v>0</v>
      </c>
      <c r="V225">
        <f>SUM(V221:V224) / P225</f>
        <v>3756.1232610037514</v>
      </c>
      <c r="W225">
        <f>SUM(W221:W224) / P225</f>
        <v>2.36132108320276</v>
      </c>
      <c r="X225">
        <f>SUM(X221:X224) / P225</f>
        <v>0.93418957631008348</v>
      </c>
      <c r="Y225">
        <f>SUM(Y221:Y224) / P225</f>
        <v>2.363167307661871E-2</v>
      </c>
      <c r="Z225">
        <f>SUM(Z221:Z224) / P225</f>
        <v>0.38364544260323186</v>
      </c>
      <c r="AA225">
        <f>SUM(AA221:AA224) / P225</f>
        <v>0</v>
      </c>
      <c r="AB225">
        <f>SUM(AB221:AB224) / P225</f>
        <v>0</v>
      </c>
      <c r="AC225">
        <f>SUM(AC221:AC224) / P225</f>
        <v>19.632606872101672</v>
      </c>
      <c r="AD225">
        <f>SUM(AD221:AD224) / P225</f>
        <v>0.39051153000015826</v>
      </c>
    </row>
    <row r="226" spans="1:30" x14ac:dyDescent="0.25">
      <c r="A226" s="1">
        <v>224</v>
      </c>
    </row>
    <row r="227" spans="1:30" x14ac:dyDescent="0.25">
      <c r="A227" s="1">
        <v>225</v>
      </c>
      <c r="B227" t="s">
        <v>29</v>
      </c>
      <c r="C227" t="s">
        <v>56</v>
      </c>
    </row>
    <row r="228" spans="1:30" x14ac:dyDescent="0.25">
      <c r="A228" s="1">
        <v>226</v>
      </c>
      <c r="C228">
        <v>15</v>
      </c>
      <c r="D228" t="s">
        <v>81</v>
      </c>
      <c r="E228" t="s">
        <v>99</v>
      </c>
      <c r="F228">
        <v>214</v>
      </c>
      <c r="G228" t="s">
        <v>184</v>
      </c>
      <c r="H228">
        <f>VALUE(LEFT(J228, MAX(ISNUMBER(VALUE(MID(J228,{1,2,3,4,5,6,7,8,9},1)))*{1,2,3,4,5,6,7,8,9})+1-1))</f>
        <v>15</v>
      </c>
      <c r="I228" t="str">
        <f>TRIM(RIGHT(J228, LEN(J228) - MAX(ISNUMBER(VALUE(MID(J228,{1,2,3,4,5,6,7,8,9},1)))*{1,2,3,4,5,6,7,8,9})))</f>
        <v>ml</v>
      </c>
      <c r="J228" t="s">
        <v>507</v>
      </c>
      <c r="K228">
        <f>VLOOKUP(F228&amp;":"&amp;J228,'CNF Data'!$B$1:$AI$260,5,FALSE)</f>
        <v>385</v>
      </c>
      <c r="L228">
        <f>VLOOKUP(F228&amp;":"&amp;J228,'CNF Data'!$B$1:$AI$260,6,FALSE)</f>
        <v>0.18243000000000001</v>
      </c>
      <c r="M228">
        <f>C228*L228/H228* 100</f>
        <v>18.243000000000002</v>
      </c>
      <c r="P228">
        <f>C228/H228</f>
        <v>1</v>
      </c>
      <c r="Q228">
        <f>VLOOKUP(F228&amp;":"&amp;J228,'CNF Data'!$B$1:$AI$2260,21,FALSE) * P228</f>
        <v>0</v>
      </c>
      <c r="R228">
        <f>VLOOKUP(F228&amp;":"&amp;J228,'CNF Data'!$B$1:$AI$2260,22,FALSE) * P228</f>
        <v>0</v>
      </c>
      <c r="S228">
        <f>VLOOKUP(F228&amp;":"&amp;J228,'CNF Data'!$B$1:$AI$2260,23,FALSE) * P228</f>
        <v>0</v>
      </c>
      <c r="T228">
        <f>VLOOKUP(F228&amp;":"&amp;J228,'CNF Data'!$B$1:$AI$2260,24,FALSE) * P228</f>
        <v>0</v>
      </c>
      <c r="U228">
        <f>VLOOKUP(F228&amp;":"&amp;J228,'CNF Data'!$B$1:$AI$2260,25,FALSE) * P228</f>
        <v>0</v>
      </c>
      <c r="V228">
        <f>VLOOKUP(F228&amp;":"&amp;J228,'CNF Data'!$B$1:$AI$2260,26,FALSE) * P228</f>
        <v>7070.62194</v>
      </c>
      <c r="W228">
        <f>VLOOKUP(F228&amp;":"&amp;J228,'CNF Data'!$B$1:$AI$2260,27,FALSE) * P228</f>
        <v>0</v>
      </c>
      <c r="X228">
        <f>VLOOKUP(F228&amp;":"&amp;J228,'CNF Data'!$B$1:$AI$2260,28,FALSE) * P228</f>
        <v>0</v>
      </c>
      <c r="Y228">
        <f>VLOOKUP(F228&amp;":"&amp;J228,'CNF Data'!$B$1:$AI$2260,29,FALSE) * P228</f>
        <v>0</v>
      </c>
      <c r="Z228">
        <f>VLOOKUP(F228&amp;":"&amp;J228,'CNF Data'!$B$1:$AI$2260,30,FALSE) * P228</f>
        <v>0</v>
      </c>
      <c r="AA228">
        <f>VLOOKUP(F228&amp;":"&amp;J228,'CNF Data'!$B$1:$AI$2260,31,FALSE) * P228</f>
        <v>0</v>
      </c>
      <c r="AB228">
        <f>VLOOKUP(F228&amp;":"&amp;J228,'CNF Data'!$B$1:$AI$2260,32,FALSE) * P228</f>
        <v>0</v>
      </c>
      <c r="AC228">
        <f>VLOOKUP(F228&amp;":"&amp;J228,'CNF Data'!$B$1:$AI$2260,33,FALSE) * P228</f>
        <v>4.3783200000000004</v>
      </c>
      <c r="AD228">
        <f>VLOOKUP(F228&amp;":"&amp;J228,'CNF Data'!$B$1:$AI$2260,34,FALSE) * P228</f>
        <v>6.0201900000000003E-2</v>
      </c>
    </row>
    <row r="229" spans="1:30" x14ac:dyDescent="0.25">
      <c r="A229" s="1">
        <v>227</v>
      </c>
      <c r="C229">
        <v>15</v>
      </c>
      <c r="D229" t="s">
        <v>81</v>
      </c>
      <c r="E229" t="s">
        <v>100</v>
      </c>
      <c r="F229">
        <v>198</v>
      </c>
      <c r="G229" t="s">
        <v>184</v>
      </c>
      <c r="H229">
        <f>VALUE(LEFT(J229, MAX(ISNUMBER(VALUE(MID(J229,{1,2,3,4,5,6,7,8,9},1)))*{1,2,3,4,5,6,7,8,9})+1-1))</f>
        <v>15</v>
      </c>
      <c r="I229" t="str">
        <f>TRIM(RIGHT(J229, LEN(J229) - MAX(ISNUMBER(VALUE(MID(J229,{1,2,3,4,5,6,7,8,9},1)))*{1,2,3,4,5,6,7,8,9})))</f>
        <v>ml ground</v>
      </c>
      <c r="J229" t="s">
        <v>521</v>
      </c>
      <c r="K229">
        <f>VLOOKUP(F229&amp;":"&amp;J229,'CNF Data'!$B$1:$AI$260,5,FALSE)</f>
        <v>1641</v>
      </c>
      <c r="L229">
        <f>VLOOKUP(F229&amp;":"&amp;J229,'CNF Data'!$B$1:$AI$260,6,FALSE)</f>
        <v>6.9989999999999997E-2</v>
      </c>
      <c r="M229">
        <f>C229*L229/H229* 100</f>
        <v>6.9989999999999997</v>
      </c>
      <c r="P229">
        <f>C229/H229</f>
        <v>1</v>
      </c>
      <c r="Q229">
        <f>VLOOKUP(F229&amp;":"&amp;J229,'CNF Data'!$B$1:$AI$2260,21,FALSE) * P229</f>
        <v>17.567489999999999</v>
      </c>
      <c r="R229">
        <f>VLOOKUP(F229&amp;":"&amp;J229,'CNF Data'!$B$1:$AI$2260,22,FALSE) * P229</f>
        <v>0.22816739999999999</v>
      </c>
      <c r="S229">
        <f>VLOOKUP(F229&amp;":"&amp;J229,'CNF Data'!$B$1:$AI$2260,23,FALSE) * P229</f>
        <v>9.7426079999999984E-2</v>
      </c>
      <c r="T229">
        <f>VLOOKUP(F229&amp;":"&amp;J229,'CNF Data'!$B$1:$AI$2260,24,FALSE) * P229</f>
        <v>0</v>
      </c>
      <c r="U229">
        <f>VLOOKUP(F229&amp;":"&amp;J229,'CNF Data'!$B$1:$AI$2260,25,FALSE) * P229</f>
        <v>0</v>
      </c>
      <c r="V229">
        <f>VLOOKUP(F229&amp;":"&amp;J229,'CNF Data'!$B$1:$AI$2260,26,FALSE) * P229</f>
        <v>1.3997999999999999</v>
      </c>
      <c r="W229">
        <f>VLOOKUP(F229&amp;":"&amp;J229,'CNF Data'!$B$1:$AI$2260,27,FALSE) * P229</f>
        <v>4.4758604999999996</v>
      </c>
      <c r="X229">
        <f>VLOOKUP(F229&amp;":"&amp;J229,'CNF Data'!$B$1:$AI$2260,28,FALSE) * P229</f>
        <v>1.7707470000000001</v>
      </c>
      <c r="Y229">
        <f>VLOOKUP(F229&amp;":"&amp;J229,'CNF Data'!$B$1:$AI$2260,29,FALSE) * P229</f>
        <v>4.4793600000000003E-2</v>
      </c>
      <c r="Z229">
        <f>VLOOKUP(F229&amp;":"&amp;J229,'CNF Data'!$B$1:$AI$2260,30,FALSE) * P229</f>
        <v>0.72719610000000001</v>
      </c>
      <c r="AA229">
        <f>VLOOKUP(F229&amp;":"&amp;J229,'CNF Data'!$B$1:$AI$2260,31,FALSE) * P229</f>
        <v>0</v>
      </c>
      <c r="AB229">
        <f>VLOOKUP(F229&amp;":"&amp;J229,'CNF Data'!$B$1:$AI$2260,32,FALSE) * P229</f>
        <v>0</v>
      </c>
      <c r="AC229">
        <f>VLOOKUP(F229&amp;":"&amp;J229,'CNF Data'!$B$1:$AI$2260,33,FALSE) * P229</f>
        <v>31.005569999999999</v>
      </c>
      <c r="AD229">
        <f>VLOOKUP(F229&amp;":"&amp;J229,'CNF Data'!$B$1:$AI$2260,34,FALSE) * P229</f>
        <v>0.67960290000000001</v>
      </c>
    </row>
    <row r="230" spans="1:30" x14ac:dyDescent="0.25">
      <c r="A230" s="1">
        <v>228</v>
      </c>
      <c r="C230">
        <v>15</v>
      </c>
      <c r="D230" t="s">
        <v>81</v>
      </c>
      <c r="E230" t="s">
        <v>151</v>
      </c>
      <c r="F230">
        <v>211</v>
      </c>
      <c r="G230" t="s">
        <v>184</v>
      </c>
      <c r="H230">
        <f>VALUE(LEFT(J230, MAX(ISNUMBER(VALUE(MID(J230,{1,2,3,4,5,6,7,8,9},1)))*{1,2,3,4,5,6,7,8,9})+1-1))</f>
        <v>15</v>
      </c>
      <c r="I230" t="str">
        <f>TRIM(RIGHT(J230, LEN(J230) - MAX(ISNUMBER(VALUE(MID(J230,{1,2,3,4,5,6,7,8,9},1)))*{1,2,3,4,5,6,7,8,9})))</f>
        <v>ml</v>
      </c>
      <c r="J230" t="s">
        <v>507</v>
      </c>
      <c r="K230">
        <f>VLOOKUP(F230&amp;":"&amp;J230,'CNF Data'!$B$1:$AI$260,5,FALSE)</f>
        <v>385</v>
      </c>
      <c r="L230">
        <f>VLOOKUP(F230&amp;":"&amp;J230,'CNF Data'!$B$1:$AI$260,6,FALSE)</f>
        <v>6.8919999999999995E-2</v>
      </c>
      <c r="M230">
        <f>C230*L230/H230* 100</f>
        <v>6.8919999999999995</v>
      </c>
      <c r="P230">
        <f>C230/H230</f>
        <v>1</v>
      </c>
      <c r="Q230">
        <f>VLOOKUP(F230&amp;":"&amp;J230,'CNF Data'!$B$1:$AI$2260,21,FALSE) * P230</f>
        <v>21.503039999999999</v>
      </c>
      <c r="R230">
        <f>VLOOKUP(F230&amp;":"&amp;J230,'CNF Data'!$B$1:$AI$2260,22,FALSE) * P230</f>
        <v>0.22398999999999999</v>
      </c>
      <c r="S230">
        <f>VLOOKUP(F230&amp;":"&amp;J230,'CNF Data'!$B$1:$AI$2260,23,FALSE) * P230</f>
        <v>0.12667496</v>
      </c>
      <c r="T230">
        <f>VLOOKUP(F230&amp;":"&amp;J230,'CNF Data'!$B$1:$AI$2260,24,FALSE) * P230</f>
        <v>3.85952E-3</v>
      </c>
      <c r="U230">
        <f>VLOOKUP(F230&amp;":"&amp;J230,'CNF Data'!$B$1:$AI$2260,25,FALSE) * P230</f>
        <v>0</v>
      </c>
      <c r="V230">
        <f>VLOOKUP(F230&amp;":"&amp;J230,'CNF Data'!$B$1:$AI$2260,26,FALSE) * P230</f>
        <v>1.86084</v>
      </c>
      <c r="W230">
        <f>VLOOKUP(F230&amp;":"&amp;J230,'CNF Data'!$B$1:$AI$2260,27,FALSE) * P230</f>
        <v>4.6272887999999996</v>
      </c>
      <c r="X230">
        <f>VLOOKUP(F230&amp;":"&amp;J230,'CNF Data'!$B$1:$AI$2260,28,FALSE) * P230</f>
        <v>1.564484</v>
      </c>
      <c r="Y230">
        <f>VLOOKUP(F230&amp;":"&amp;J230,'CNF Data'!$B$1:$AI$2260,29,FALSE) * P230</f>
        <v>0.22123319999999999</v>
      </c>
      <c r="Z230">
        <f>VLOOKUP(F230&amp;":"&amp;J230,'CNF Data'!$B$1:$AI$2260,30,FALSE) * P230</f>
        <v>0.66714559999999989</v>
      </c>
      <c r="AA230">
        <f>VLOOKUP(F230&amp;":"&amp;J230,'CNF Data'!$B$1:$AI$2260,31,FALSE) * P230</f>
        <v>0</v>
      </c>
      <c r="AB230">
        <f>VLOOKUP(F230&amp;":"&amp;J230,'CNF Data'!$B$1:$AI$2260,32,FALSE) * P230</f>
        <v>4.8244000000000002E-2</v>
      </c>
      <c r="AC230">
        <f>VLOOKUP(F230&amp;":"&amp;J230,'CNF Data'!$B$1:$AI$2260,33,FALSE) * P230</f>
        <v>11.57856</v>
      </c>
      <c r="AD230">
        <f>VLOOKUP(F230&amp;":"&amp;J230,'CNF Data'!$B$1:$AI$2260,34,FALSE) * P230</f>
        <v>3.7906</v>
      </c>
    </row>
    <row r="231" spans="1:30" x14ac:dyDescent="0.25">
      <c r="A231" s="1">
        <v>229</v>
      </c>
      <c r="C231">
        <v>2300</v>
      </c>
      <c r="D231" t="s">
        <v>80</v>
      </c>
      <c r="E231" t="s">
        <v>152</v>
      </c>
      <c r="F231">
        <v>2385</v>
      </c>
      <c r="G231" t="s">
        <v>184</v>
      </c>
      <c r="H231">
        <f>VALUE(LEFT(J231, MAX(ISNUMBER(VALUE(MID(J231,{1,2,3,4,5,6,7,8,9},1)))*{1,2,3,4,5,6,7,8,9})+1-1))</f>
        <v>1</v>
      </c>
      <c r="I231" t="str">
        <f>TRIM(RIGHT(J231, LEN(J231) - MAX(ISNUMBER(VALUE(MID(J231,{1,2,3,4,5,6,7,8,9},1)))*{1,2,3,4,5,6,7,8,9})))</f>
        <v>medium head (13cm to 15cm dia)</v>
      </c>
      <c r="J231" t="s">
        <v>589</v>
      </c>
      <c r="K231">
        <f>VLOOKUP(F231&amp;":"&amp;J231,'CNF Data'!$B$1:$AI$260,5,FALSE)</f>
        <v>1229</v>
      </c>
      <c r="L231">
        <f>VLOOKUP(F231&amp;":"&amp;J231,'CNF Data'!$B$1:$AI$260,6,FALSE)</f>
        <v>5.75</v>
      </c>
      <c r="M231">
        <f>C231*L231/H231* 100</f>
        <v>1322500</v>
      </c>
      <c r="P231">
        <f>C231/H231</f>
        <v>2300</v>
      </c>
      <c r="Q231">
        <f>VLOOKUP(F231&amp;":"&amp;J231,'CNF Data'!$B$1:$AI$2260,21,FALSE) * P231</f>
        <v>330625</v>
      </c>
      <c r="R231">
        <f>VLOOKUP(F231&amp;":"&amp;J231,'CNF Data'!$B$1:$AI$2260,22,FALSE) * P231</f>
        <v>3703</v>
      </c>
      <c r="S231">
        <f>VLOOKUP(F231&amp;":"&amp;J231,'CNF Data'!$B$1:$AI$2260,23,FALSE) * P231</f>
        <v>1719.2500000000002</v>
      </c>
      <c r="T231">
        <f>VLOOKUP(F231&amp;":"&amp;J231,'CNF Data'!$B$1:$AI$2260,24,FALSE) * P231</f>
        <v>0</v>
      </c>
      <c r="U231">
        <f>VLOOKUP(F231&amp;":"&amp;J231,'CNF Data'!$B$1:$AI$2260,25,FALSE) * P231</f>
        <v>0</v>
      </c>
      <c r="V231">
        <f>VLOOKUP(F231&amp;":"&amp;J231,'CNF Data'!$B$1:$AI$2260,26,FALSE) * P231</f>
        <v>396750</v>
      </c>
      <c r="W231">
        <f>VLOOKUP(F231&amp;":"&amp;J231,'CNF Data'!$B$1:$AI$2260,27,FALSE) * P231</f>
        <v>65728.25</v>
      </c>
      <c r="X231">
        <f>VLOOKUP(F231&amp;":"&amp;J231,'CNF Data'!$B$1:$AI$2260,28,FALSE) * P231</f>
        <v>23143.75</v>
      </c>
      <c r="Y231">
        <f>VLOOKUP(F231&amp;":"&amp;J231,'CNF Data'!$B$1:$AI$2260,29,FALSE) * P231</f>
        <v>25259.75</v>
      </c>
      <c r="Z231">
        <f>VLOOKUP(F231&amp;":"&amp;J231,'CNF Data'!$B$1:$AI$2260,30,FALSE) * P231</f>
        <v>25391.999999999996</v>
      </c>
      <c r="AA231">
        <f>VLOOKUP(F231&amp;":"&amp;J231,'CNF Data'!$B$1:$AI$2260,31,FALSE) * P231</f>
        <v>0</v>
      </c>
      <c r="AB231">
        <f>VLOOKUP(F231&amp;":"&amp;J231,'CNF Data'!$B$1:$AI$2260,32,FALSE) * P231</f>
        <v>637445</v>
      </c>
      <c r="AC231">
        <f>VLOOKUP(F231&amp;":"&amp;J231,'CNF Data'!$B$1:$AI$2260,33,FALSE) * P231</f>
        <v>290950</v>
      </c>
      <c r="AD231">
        <f>VLOOKUP(F231&amp;":"&amp;J231,'CNF Data'!$B$1:$AI$2260,34,FALSE) * P231</f>
        <v>5554.5</v>
      </c>
    </row>
    <row r="232" spans="1:30" x14ac:dyDescent="0.25">
      <c r="A232" s="1">
        <v>230</v>
      </c>
      <c r="B232" t="s">
        <v>30</v>
      </c>
      <c r="C232">
        <v>100</v>
      </c>
      <c r="D232" t="s">
        <v>80</v>
      </c>
      <c r="E232" t="s">
        <v>56</v>
      </c>
      <c r="M232">
        <f>SUM(M227:M231)</f>
        <v>1322532.1340000001</v>
      </c>
      <c r="P232">
        <f>M232/C232</f>
        <v>13225.32134</v>
      </c>
      <c r="Q232">
        <f>SUM(Q227:Q231) / P232</f>
        <v>25.002346788346543</v>
      </c>
      <c r="R232">
        <f>SUM(R227:R231) / P232</f>
        <v>0.28002738551228273</v>
      </c>
      <c r="S232">
        <f>SUM(S227:S231) / P232</f>
        <v>0.1300137861935686</v>
      </c>
      <c r="T232">
        <f>SUM(T227:T231) / P232</f>
        <v>2.9182806986525741E-7</v>
      </c>
      <c r="U232">
        <f>SUM(U227:U231) / P232</f>
        <v>0</v>
      </c>
      <c r="V232">
        <f>SUM(V227:V231) / P232</f>
        <v>30.534145235370133</v>
      </c>
      <c r="W232">
        <f>SUM(W227:W231) / P232</f>
        <v>4.9705675544137673</v>
      </c>
      <c r="X232">
        <f>SUM(X227:X231) / P232</f>
        <v>1.7502096649244818</v>
      </c>
      <c r="Y232">
        <f>SUM(Y227:Y231) / P232</f>
        <v>1.9099737070585234</v>
      </c>
      <c r="Z232">
        <f>SUM(Z227:Z231) / P232</f>
        <v>1.9200587788288852</v>
      </c>
      <c r="AA232">
        <f>SUM(AA227:AA231) / P232</f>
        <v>0</v>
      </c>
      <c r="AB232">
        <f>SUM(AB227:AB231) / P232</f>
        <v>48.19883251653377</v>
      </c>
      <c r="AC232">
        <f>SUM(AC227:AC231) / P232</f>
        <v>22.003016408371064</v>
      </c>
      <c r="AD232">
        <f>SUM(AD227:AD231) / P232</f>
        <v>0.42033235048790124</v>
      </c>
    </row>
    <row r="233" spans="1:30" x14ac:dyDescent="0.25">
      <c r="A233" s="1">
        <v>231</v>
      </c>
    </row>
    <row r="234" spans="1:30" x14ac:dyDescent="0.25">
      <c r="A234" s="1">
        <v>232</v>
      </c>
      <c r="B234" t="s">
        <v>29</v>
      </c>
      <c r="C234" t="s">
        <v>57</v>
      </c>
    </row>
    <row r="235" spans="1:30" x14ac:dyDescent="0.25">
      <c r="A235" s="1">
        <v>233</v>
      </c>
      <c r="C235">
        <v>60</v>
      </c>
      <c r="D235" t="s">
        <v>81</v>
      </c>
      <c r="E235" t="s">
        <v>153</v>
      </c>
      <c r="F235">
        <v>2402</v>
      </c>
      <c r="G235" t="s">
        <v>184</v>
      </c>
      <c r="H235">
        <f>VALUE(LEFT(J235, MAX(ISNUMBER(VALUE(MID(J235,{1,2,3,4,5,6,7,8,9},1)))*{1,2,3,4,5,6,7,8,9})+1-1))</f>
        <v>100</v>
      </c>
      <c r="I235" t="str">
        <f>TRIM(RIGHT(J235, LEN(J235) - MAX(ISNUMBER(VALUE(MID(J235,{1,2,3,4,5,6,7,8,9},1)))*{1,2,3,4,5,6,7,8,9})))</f>
        <v>ml chopped</v>
      </c>
      <c r="J235" t="s">
        <v>547</v>
      </c>
      <c r="K235">
        <f>VLOOKUP(F235&amp;":"&amp;J235,'CNF Data'!$B$1:$AI$260,5,FALSE)</f>
        <v>343</v>
      </c>
      <c r="L235">
        <f>VLOOKUP(F235&amp;":"&amp;J235,'CNF Data'!$B$1:$AI$260,6,FALSE)</f>
        <v>0.88756999999999997</v>
      </c>
      <c r="M235">
        <f>C235*L235/H235* 100</f>
        <v>53.254199999999997</v>
      </c>
      <c r="P235">
        <f>C235/H235</f>
        <v>0.6</v>
      </c>
      <c r="Q235">
        <f>VLOOKUP(F235&amp;":"&amp;J235,'CNF Data'!$B$1:$AI$2260,21,FALSE) * P235</f>
        <v>23.431847999999999</v>
      </c>
      <c r="R235">
        <f>VLOOKUP(F235&amp;":"&amp;J235,'CNF Data'!$B$1:$AI$2260,22,FALSE) * P235</f>
        <v>0.10118297999999999</v>
      </c>
      <c r="S235">
        <f>VLOOKUP(F235&amp;":"&amp;J235,'CNF Data'!$B$1:$AI$2260,23,FALSE) * P235</f>
        <v>1.6508802E-2</v>
      </c>
      <c r="T235">
        <f>VLOOKUP(F235&amp;":"&amp;J235,'CNF Data'!$B$1:$AI$2260,24,FALSE) * P235</f>
        <v>0</v>
      </c>
      <c r="U235">
        <f>VLOOKUP(F235&amp;":"&amp;J235,'CNF Data'!$B$1:$AI$2260,25,FALSE) * P235</f>
        <v>0</v>
      </c>
      <c r="V235">
        <f>VLOOKUP(F235&amp;":"&amp;J235,'CNF Data'!$B$1:$AI$2260,26,FALSE) * P235</f>
        <v>1.597626</v>
      </c>
      <c r="W235">
        <f>VLOOKUP(F235&amp;":"&amp;J235,'CNF Data'!$B$1:$AI$2260,27,FALSE) * P235</f>
        <v>5.4053012999999996</v>
      </c>
      <c r="X235">
        <f>VLOOKUP(F235&amp;":"&amp;J235,'CNF Data'!$B$1:$AI$2260,28,FALSE) * P235</f>
        <v>0.90532139999999994</v>
      </c>
      <c r="Y235">
        <f>VLOOKUP(F235&amp;":"&amp;J235,'CNF Data'!$B$1:$AI$2260,29,FALSE) * P235</f>
        <v>2.51892366</v>
      </c>
      <c r="Z235">
        <f>VLOOKUP(F235&amp;":"&amp;J235,'CNF Data'!$B$1:$AI$2260,30,FALSE) * P235</f>
        <v>0.72425711999999998</v>
      </c>
      <c r="AA235">
        <f>VLOOKUP(F235&amp;":"&amp;J235,'CNF Data'!$B$1:$AI$2260,31,FALSE) * P235</f>
        <v>0</v>
      </c>
      <c r="AB235">
        <f>VLOOKUP(F235&amp;":"&amp;J235,'CNF Data'!$B$1:$AI$2260,32,FALSE) * P235</f>
        <v>2.7692183999999997</v>
      </c>
      <c r="AC235">
        <f>VLOOKUP(F235&amp;":"&amp;J235,'CNF Data'!$B$1:$AI$2260,33,FALSE) * P235</f>
        <v>11.715923999999999</v>
      </c>
      <c r="AD235">
        <f>VLOOKUP(F235&amp;":"&amp;J235,'CNF Data'!$B$1:$AI$2260,34,FALSE) * P235</f>
        <v>0.12781007999999999</v>
      </c>
    </row>
    <row r="236" spans="1:30" x14ac:dyDescent="0.25">
      <c r="A236" s="1">
        <v>234</v>
      </c>
      <c r="C236">
        <v>2.5</v>
      </c>
      <c r="D236" t="s">
        <v>86</v>
      </c>
      <c r="E236" t="s">
        <v>154</v>
      </c>
      <c r="G236" t="s">
        <v>186</v>
      </c>
      <c r="M236">
        <f>C236</f>
        <v>2.5</v>
      </c>
      <c r="N236">
        <f>VLOOKUP(E236, Premades!B:R, 2, FALSE)</f>
        <v>100</v>
      </c>
      <c r="O236" t="str">
        <f>VLOOKUP(E236, Premades!B:R, 3, FALSE)</f>
        <v>g</v>
      </c>
      <c r="P236">
        <f>C236/N236</f>
        <v>2.5000000000000001E-2</v>
      </c>
      <c r="Q236">
        <f>VLOOKUP(E236, Premades!B:R, 4, FALSE) * P236</f>
        <v>0</v>
      </c>
      <c r="R236">
        <f>VLOOKUP(E236, Premades!B:R, 5, FALSE) * P236</f>
        <v>0</v>
      </c>
      <c r="S236">
        <f>VLOOKUP(E236, Premades!B:R, 6, FALSE) * P236</f>
        <v>0</v>
      </c>
      <c r="T236">
        <f>VLOOKUP(E236, Premades!B:R, 7, FALSE) * P236</f>
        <v>0</v>
      </c>
      <c r="U236">
        <f>VLOOKUP(E236, Premades!B:R, 8, FALSE) * P236</f>
        <v>0</v>
      </c>
      <c r="V236">
        <f>VLOOKUP(E236, Premades!B:R, 9, FALSE) * P236</f>
        <v>0</v>
      </c>
      <c r="W236">
        <f>VLOOKUP(E236, Premades!B:R, 10, FALSE) * P236</f>
        <v>0</v>
      </c>
      <c r="X236">
        <f>VLOOKUP(E236, Premades!B:R, 11, FALSE) * P236</f>
        <v>0</v>
      </c>
      <c r="Y236">
        <f>VLOOKUP(E236, Premades!B:R, 12, FALSE) * P236</f>
        <v>0</v>
      </c>
      <c r="Z236">
        <f>VLOOKUP(E236, Premades!B:R, 13, FALSE) * P236</f>
        <v>0</v>
      </c>
      <c r="AA236">
        <f>VLOOKUP(E236, Premades!B:R, 14, FALSE) * P236</f>
        <v>0</v>
      </c>
      <c r="AB236">
        <f>VLOOKUP(E236, Premades!B:R, 15, FALSE) * P236</f>
        <v>0</v>
      </c>
      <c r="AC236">
        <f>VLOOKUP(E236, Premades!B:R, 16, FALSE) * P236</f>
        <v>0</v>
      </c>
      <c r="AD236">
        <f>VLOOKUP(E236, Premades!B:R, 17, FALSE) * P236</f>
        <v>0</v>
      </c>
    </row>
    <row r="237" spans="1:30" x14ac:dyDescent="0.25">
      <c r="A237" s="1">
        <v>235</v>
      </c>
      <c r="C237">
        <v>2.5</v>
      </c>
      <c r="D237" t="s">
        <v>81</v>
      </c>
      <c r="E237" t="s">
        <v>98</v>
      </c>
      <c r="F237">
        <v>422</v>
      </c>
      <c r="G237" t="s">
        <v>185</v>
      </c>
      <c r="H237">
        <f>VALUE(LEFT(J237, MAX(ISNUMBER(VALUE(MID(J237,{1,2,3,4,5,6,7,8,9},1)))*{1,2,3,4,5,6,7,8,9})+1-1))</f>
        <v>5</v>
      </c>
      <c r="I237" t="str">
        <f>TRIM(RIGHT(J237, LEN(J237) - MAX(ISNUMBER(VALUE(MID(J237,{1,2,3,4,5,6,7,8,9},1)))*{1,2,3,4,5,6,7,8,9})))</f>
        <v>ml</v>
      </c>
      <c r="J237" t="s">
        <v>508</v>
      </c>
      <c r="K237">
        <f>VLOOKUP(F237&amp;":"&amp;J237,'CNF Data'!$B$1:$AI$260,5,FALSE)</f>
        <v>439</v>
      </c>
      <c r="L237">
        <f>VLOOKUP(F237&amp;":"&amp;J237,'CNF Data'!$B$1:$AI$260,6,FALSE)</f>
        <v>4.5920000000000002E-2</v>
      </c>
      <c r="M237">
        <f>C237*L237/H237* 100</f>
        <v>2.2960000000000003</v>
      </c>
      <c r="N237">
        <f>VLOOKUP(E237, Premades!B:R, 2, FALSE)</f>
        <v>100</v>
      </c>
      <c r="O237" t="str">
        <f>VLOOKUP(E237, Premades!B:R, 3, FALSE)</f>
        <v xml:space="preserve">ml </v>
      </c>
      <c r="P237">
        <f>C237/N237</f>
        <v>2.5000000000000001E-2</v>
      </c>
      <c r="Q237">
        <f>VLOOKUP(E237, Premades!B:R, 4, FALSE) * P237</f>
        <v>20.475000000000001</v>
      </c>
      <c r="R237">
        <f>VLOOKUP(E237, Premades!B:R, 5, FALSE) * P237</f>
        <v>2.2749999999999999</v>
      </c>
      <c r="S237">
        <f>VLOOKUP(E237, Premades!B:R, 6, FALSE) * P237</f>
        <v>0.375</v>
      </c>
      <c r="T237">
        <f>VLOOKUP(E237, Premades!B:R, 7, FALSE) * P237</f>
        <v>0</v>
      </c>
      <c r="U237">
        <f>VLOOKUP(E237, Premades!B:R, 8, FALSE) * P237</f>
        <v>0</v>
      </c>
      <c r="V237">
        <f>VLOOKUP(E237, Premades!B:R, 9, FALSE) * P237</f>
        <v>0</v>
      </c>
      <c r="W237">
        <f>VLOOKUP(E237, Premades!B:R, 10, FALSE) * P237</f>
        <v>0</v>
      </c>
      <c r="X237">
        <f>VLOOKUP(E237, Premades!B:R, 11, FALSE) * P237</f>
        <v>0</v>
      </c>
      <c r="Y237">
        <f>VLOOKUP(E237, Premades!B:R, 12, FALSE) * P237</f>
        <v>0</v>
      </c>
      <c r="Z237">
        <f>VLOOKUP(E237, Premades!B:R, 13, FALSE) * P237</f>
        <v>0</v>
      </c>
      <c r="AA237">
        <f>VLOOKUP(E237, Premades!B:R, 14, FALSE) * P237</f>
        <v>0</v>
      </c>
      <c r="AB237">
        <f>VLOOKUP(E237, Premades!B:R, 15, FALSE) * P237</f>
        <v>0</v>
      </c>
      <c r="AC237">
        <f>VLOOKUP(E237, Premades!B:R, 16, FALSE) * P237</f>
        <v>2.5000000000000001E-2</v>
      </c>
      <c r="AD237">
        <f>VLOOKUP(E237, Premades!B:R, 17, FALSE) * P237</f>
        <v>0</v>
      </c>
    </row>
    <row r="238" spans="1:30" x14ac:dyDescent="0.25">
      <c r="A238" s="1">
        <v>236</v>
      </c>
      <c r="B238" t="s">
        <v>30</v>
      </c>
      <c r="C238">
        <v>100</v>
      </c>
      <c r="D238" t="s">
        <v>80</v>
      </c>
      <c r="E238" t="s">
        <v>155</v>
      </c>
      <c r="M238">
        <f>SUM(M234:M237)</f>
        <v>58.050199999999997</v>
      </c>
      <c r="P238">
        <f>M238/C238</f>
        <v>0.58050199999999996</v>
      </c>
      <c r="Q238">
        <f>SUM(Q234:Q237) / P238</f>
        <v>75.635997808793078</v>
      </c>
      <c r="R238">
        <f>SUM(R234:R237) / P238</f>
        <v>4.0933243640848787</v>
      </c>
      <c r="S238">
        <f>SUM(S234:S237) / P238</f>
        <v>0.67443144381931508</v>
      </c>
      <c r="T238">
        <f>SUM(T234:T237) / P238</f>
        <v>0</v>
      </c>
      <c r="U238">
        <f>SUM(U234:U237) / P238</f>
        <v>0</v>
      </c>
      <c r="V238">
        <f>SUM(V234:V237) / P238</f>
        <v>2.7521455567767208</v>
      </c>
      <c r="W238">
        <f>SUM(W234:W237) / P238</f>
        <v>9.3114258004279051</v>
      </c>
      <c r="X238">
        <f>SUM(X234:X237) / P238</f>
        <v>1.5595491488401418</v>
      </c>
      <c r="Y238">
        <f>SUM(Y234:Y237) / P238</f>
        <v>4.3392161611846305</v>
      </c>
      <c r="Z238">
        <f>SUM(Z234:Z237) / P238</f>
        <v>1.2476393190721136</v>
      </c>
      <c r="AA238">
        <f>SUM(AA234:AA237) / P238</f>
        <v>0</v>
      </c>
      <c r="AB238">
        <f>SUM(AB234:AB237) / P238</f>
        <v>4.7703856317463158</v>
      </c>
      <c r="AC238">
        <f>SUM(AC234:AC237) / P238</f>
        <v>20.225466923455905</v>
      </c>
      <c r="AD238">
        <f>SUM(AD234:AD237) / P238</f>
        <v>0.22017164454213767</v>
      </c>
    </row>
    <row r="239" spans="1:30" x14ac:dyDescent="0.25">
      <c r="A239" s="1">
        <v>237</v>
      </c>
    </row>
    <row r="240" spans="1:30" x14ac:dyDescent="0.25">
      <c r="A240" s="1">
        <v>238</v>
      </c>
      <c r="B240" t="s">
        <v>29</v>
      </c>
      <c r="C240" t="s">
        <v>58</v>
      </c>
    </row>
    <row r="241" spans="1:30" x14ac:dyDescent="0.25">
      <c r="A241" s="1">
        <v>239</v>
      </c>
      <c r="C241">
        <v>2</v>
      </c>
      <c r="D241" t="s">
        <v>79</v>
      </c>
      <c r="E241" t="s">
        <v>123</v>
      </c>
      <c r="F241">
        <v>1511</v>
      </c>
      <c r="G241" t="s">
        <v>184</v>
      </c>
      <c r="H241">
        <f>VALUE(LEFT(J241, MAX(ISNUMBER(VALUE(MID(J241,{1,2,3,4,5,6,7,8,9},1)))*{1,2,3,4,5,6,7,8,9})+1-1))</f>
        <v>1</v>
      </c>
      <c r="I241" t="str">
        <f>TRIM(RIGHT(J241, LEN(J241) - MAX(ISNUMBER(VALUE(MID(J241,{1,2,3,4,5,6,7,8,9},1)))*{1,2,3,4,5,6,7,8,9})))</f>
        <v>fruit</v>
      </c>
      <c r="J241" t="s">
        <v>534</v>
      </c>
      <c r="K241">
        <f>VLOOKUP(F241&amp;":"&amp;J241,'CNF Data'!$B$1:$AI$260,5,FALSE)</f>
        <v>110</v>
      </c>
      <c r="L241">
        <f>VLOOKUP(F241&amp;":"&amp;J241,'CNF Data'!$B$1:$AI$260,6,FALSE)</f>
        <v>2.0099999999999998</v>
      </c>
      <c r="M241">
        <f>C241*L241/H241* 100</f>
        <v>401.99999999999994</v>
      </c>
      <c r="P241">
        <f>C241/H241</f>
        <v>2</v>
      </c>
      <c r="Q241">
        <f>VLOOKUP(F241&amp;":"&amp;J241,'CNF Data'!$B$1:$AI$2260,21,FALSE) * P241</f>
        <v>643.20000000000005</v>
      </c>
      <c r="R241">
        <f>VLOOKUP(F241&amp;":"&amp;J241,'CNF Data'!$B$1:$AI$2260,22,FALSE) * P241</f>
        <v>58.933199999999999</v>
      </c>
      <c r="S241">
        <f>VLOOKUP(F241&amp;":"&amp;J241,'CNF Data'!$B$1:$AI$2260,23,FALSE) * P241</f>
        <v>8.5465199999999992</v>
      </c>
      <c r="T241">
        <f>VLOOKUP(F241&amp;":"&amp;J241,'CNF Data'!$B$1:$AI$2260,24,FALSE) * P241</f>
        <v>0</v>
      </c>
      <c r="U241">
        <f>VLOOKUP(F241&amp;":"&amp;J241,'CNF Data'!$B$1:$AI$2260,25,FALSE) * P241</f>
        <v>0</v>
      </c>
      <c r="V241">
        <f>VLOOKUP(F241&amp;":"&amp;J241,'CNF Data'!$B$1:$AI$2260,26,FALSE) * P241</f>
        <v>28.14</v>
      </c>
      <c r="W241">
        <f>VLOOKUP(F241&amp;":"&amp;J241,'CNF Data'!$B$1:$AI$2260,27,FALSE) * P241</f>
        <v>34.290599999999998</v>
      </c>
      <c r="X241">
        <f>VLOOKUP(F241&amp;":"&amp;J241,'CNF Data'!$B$1:$AI$2260,28,FALSE) * P241</f>
        <v>26.934000000000001</v>
      </c>
      <c r="Y241">
        <f>VLOOKUP(F241&amp;":"&amp;J241,'CNF Data'!$B$1:$AI$2260,29,FALSE) * P241</f>
        <v>2.6532</v>
      </c>
      <c r="Z241">
        <f>VLOOKUP(F241&amp;":"&amp;J241,'CNF Data'!$B$1:$AI$2260,30,FALSE) * P241</f>
        <v>8.0399999999999991</v>
      </c>
      <c r="AA241">
        <f>VLOOKUP(F241&amp;":"&amp;J241,'CNF Data'!$B$1:$AI$2260,31,FALSE) * P241</f>
        <v>0</v>
      </c>
      <c r="AB241">
        <f>VLOOKUP(F241&amp;":"&amp;J241,'CNF Data'!$B$1:$AI$2260,32,FALSE) * P241</f>
        <v>40.200000000000003</v>
      </c>
      <c r="AC241">
        <f>VLOOKUP(F241&amp;":"&amp;J241,'CNF Data'!$B$1:$AI$2260,33,FALSE) * P241</f>
        <v>48.24</v>
      </c>
      <c r="AD241">
        <f>VLOOKUP(F241&amp;":"&amp;J241,'CNF Data'!$B$1:$AI$2260,34,FALSE) * P241</f>
        <v>2.2109999999999999</v>
      </c>
    </row>
    <row r="242" spans="1:30" x14ac:dyDescent="0.25">
      <c r="A242" s="1">
        <v>240</v>
      </c>
      <c r="C242">
        <v>1</v>
      </c>
      <c r="D242" t="s">
        <v>95</v>
      </c>
      <c r="E242" t="s">
        <v>99</v>
      </c>
      <c r="F242">
        <v>214</v>
      </c>
      <c r="G242" t="s">
        <v>184</v>
      </c>
      <c r="H242">
        <f>VALUE(LEFT(J242, MAX(ISNUMBER(VALUE(MID(J242,{1,2,3,4,5,6,7,8,9},1)))*{1,2,3,4,5,6,7,8,9})+1-1))</f>
        <v>1</v>
      </c>
      <c r="I242" t="str">
        <f>TRIM(RIGHT(J242, LEN(J242) - MAX(ISNUMBER(VALUE(MID(J242,{1,2,3,4,5,6,7,8,9},1)))*{1,2,3,4,5,6,7,8,9})))</f>
        <v>dash</v>
      </c>
      <c r="J242" t="s">
        <v>520</v>
      </c>
      <c r="K242">
        <f>VLOOKUP(F242&amp;":"&amp;J242,'CNF Data'!$B$1:$AI$260,5,FALSE)</f>
        <v>1005</v>
      </c>
      <c r="L242">
        <f>VLOOKUP(F242&amp;":"&amp;J242,'CNF Data'!$B$1:$AI$260,6,FALSE)</f>
        <v>4.0000000000000001E-3</v>
      </c>
      <c r="M242">
        <f>C242*L242/H242* 100</f>
        <v>0.4</v>
      </c>
      <c r="P242">
        <f>C242/H242</f>
        <v>1</v>
      </c>
      <c r="Q242">
        <f>VLOOKUP(F242&amp;":"&amp;J242,'CNF Data'!$B$1:$AI$2260,21,FALSE) * P242</f>
        <v>0</v>
      </c>
      <c r="R242">
        <f>VLOOKUP(F242&amp;":"&amp;J242,'CNF Data'!$B$1:$AI$2260,22,FALSE) * P242</f>
        <v>0</v>
      </c>
      <c r="S242">
        <f>VLOOKUP(F242&amp;":"&amp;J242,'CNF Data'!$B$1:$AI$2260,23,FALSE) * P242</f>
        <v>0</v>
      </c>
      <c r="T242">
        <f>VLOOKUP(F242&amp;":"&amp;J242,'CNF Data'!$B$1:$AI$2260,24,FALSE) * P242</f>
        <v>0</v>
      </c>
      <c r="U242">
        <f>VLOOKUP(F242&amp;":"&amp;J242,'CNF Data'!$B$1:$AI$2260,25,FALSE) * P242</f>
        <v>0</v>
      </c>
      <c r="V242">
        <f>VLOOKUP(F242&amp;":"&amp;J242,'CNF Data'!$B$1:$AI$2260,26,FALSE) * P242</f>
        <v>155.03200000000001</v>
      </c>
      <c r="W242">
        <f>VLOOKUP(F242&amp;":"&amp;J242,'CNF Data'!$B$1:$AI$2260,27,FALSE) * P242</f>
        <v>0</v>
      </c>
      <c r="X242">
        <f>VLOOKUP(F242&amp;":"&amp;J242,'CNF Data'!$B$1:$AI$2260,28,FALSE) * P242</f>
        <v>0</v>
      </c>
      <c r="Y242">
        <f>VLOOKUP(F242&amp;":"&amp;J242,'CNF Data'!$B$1:$AI$2260,29,FALSE) * P242</f>
        <v>0</v>
      </c>
      <c r="Z242">
        <f>VLOOKUP(F242&amp;":"&amp;J242,'CNF Data'!$B$1:$AI$2260,30,FALSE) * P242</f>
        <v>0</v>
      </c>
      <c r="AA242">
        <f>VLOOKUP(F242&amp;":"&amp;J242,'CNF Data'!$B$1:$AI$2260,31,FALSE) * P242</f>
        <v>0</v>
      </c>
      <c r="AB242">
        <f>VLOOKUP(F242&amp;":"&amp;J242,'CNF Data'!$B$1:$AI$2260,32,FALSE) * P242</f>
        <v>0</v>
      </c>
      <c r="AC242">
        <f>VLOOKUP(F242&amp;":"&amp;J242,'CNF Data'!$B$1:$AI$2260,33,FALSE) * P242</f>
        <v>9.6000000000000002E-2</v>
      </c>
      <c r="AD242">
        <f>VLOOKUP(F242&amp;":"&amp;J242,'CNF Data'!$B$1:$AI$2260,34,FALSE) * P242</f>
        <v>1.32E-3</v>
      </c>
    </row>
    <row r="243" spans="1:30" x14ac:dyDescent="0.25">
      <c r="A243" s="1">
        <v>241</v>
      </c>
      <c r="C243">
        <v>1</v>
      </c>
      <c r="D243" t="s">
        <v>95</v>
      </c>
      <c r="E243" t="s">
        <v>100</v>
      </c>
      <c r="F243">
        <v>198</v>
      </c>
      <c r="G243" t="s">
        <v>184</v>
      </c>
      <c r="H243">
        <f>VALUE(LEFT(J243, MAX(ISNUMBER(VALUE(MID(J243,{1,2,3,4,5,6,7,8,9},1)))*{1,2,3,4,5,6,7,8,9})+1-1))</f>
        <v>1</v>
      </c>
      <c r="I243" t="str">
        <f>TRIM(RIGHT(J243, LEN(J243) - MAX(ISNUMBER(VALUE(MID(J243,{1,2,3,4,5,6,7,8,9},1)))*{1,2,3,4,5,6,7,8,9})))</f>
        <v>dash</v>
      </c>
      <c r="J243" t="s">
        <v>520</v>
      </c>
      <c r="K243">
        <f>VLOOKUP(F243&amp;":"&amp;J243,'CNF Data'!$B$1:$AI$260,5,FALSE)</f>
        <v>1005</v>
      </c>
      <c r="L243">
        <f>VLOOKUP(F243&amp;":"&amp;J243,'CNF Data'!$B$1:$AI$260,6,FALSE)</f>
        <v>1E-3</v>
      </c>
      <c r="M243">
        <f>C243*L243/H243* 100</f>
        <v>0.1</v>
      </c>
      <c r="P243">
        <f>C243/H243</f>
        <v>1</v>
      </c>
      <c r="Q243">
        <f>VLOOKUP(F243&amp;":"&amp;J243,'CNF Data'!$B$1:$AI$2260,21,FALSE) * P243</f>
        <v>0.251</v>
      </c>
      <c r="R243">
        <f>VLOOKUP(F243&amp;":"&amp;J243,'CNF Data'!$B$1:$AI$2260,22,FALSE) * P243</f>
        <v>3.2599999999999999E-3</v>
      </c>
      <c r="S243">
        <f>VLOOKUP(F243&amp;":"&amp;J243,'CNF Data'!$B$1:$AI$2260,23,FALSE) * P243</f>
        <v>1.392E-3</v>
      </c>
      <c r="T243">
        <f>VLOOKUP(F243&amp;":"&amp;J243,'CNF Data'!$B$1:$AI$2260,24,FALSE) * P243</f>
        <v>0</v>
      </c>
      <c r="U243">
        <f>VLOOKUP(F243&amp;":"&amp;J243,'CNF Data'!$B$1:$AI$2260,25,FALSE) * P243</f>
        <v>0</v>
      </c>
      <c r="V243">
        <f>VLOOKUP(F243&amp;":"&amp;J243,'CNF Data'!$B$1:$AI$2260,26,FALSE) * P243</f>
        <v>0.02</v>
      </c>
      <c r="W243">
        <f>VLOOKUP(F243&amp;":"&amp;J243,'CNF Data'!$B$1:$AI$2260,27,FALSE) * P243</f>
        <v>6.3950000000000007E-2</v>
      </c>
      <c r="X243">
        <f>VLOOKUP(F243&amp;":"&amp;J243,'CNF Data'!$B$1:$AI$2260,28,FALSE) * P243</f>
        <v>2.53E-2</v>
      </c>
      <c r="Y243">
        <f>VLOOKUP(F243&amp;":"&amp;J243,'CNF Data'!$B$1:$AI$2260,29,FALSE) * P243</f>
        <v>6.4000000000000005E-4</v>
      </c>
      <c r="Z243">
        <f>VLOOKUP(F243&amp;":"&amp;J243,'CNF Data'!$B$1:$AI$2260,30,FALSE) * P243</f>
        <v>1.039E-2</v>
      </c>
      <c r="AA243">
        <f>VLOOKUP(F243&amp;":"&amp;J243,'CNF Data'!$B$1:$AI$2260,31,FALSE) * P243</f>
        <v>0</v>
      </c>
      <c r="AB243">
        <f>VLOOKUP(F243&amp;":"&amp;J243,'CNF Data'!$B$1:$AI$2260,32,FALSE) * P243</f>
        <v>0</v>
      </c>
      <c r="AC243">
        <f>VLOOKUP(F243&amp;":"&amp;J243,'CNF Data'!$B$1:$AI$2260,33,FALSE) * P243</f>
        <v>0.443</v>
      </c>
      <c r="AD243">
        <f>VLOOKUP(F243&amp;":"&amp;J243,'CNF Data'!$B$1:$AI$2260,34,FALSE) * P243</f>
        <v>9.7100000000000016E-3</v>
      </c>
    </row>
    <row r="244" spans="1:30" x14ac:dyDescent="0.25">
      <c r="A244" s="1">
        <v>242</v>
      </c>
      <c r="C244">
        <v>15</v>
      </c>
      <c r="D244" t="s">
        <v>81</v>
      </c>
      <c r="E244" t="s">
        <v>109</v>
      </c>
      <c r="F244">
        <v>1589</v>
      </c>
      <c r="G244" t="s">
        <v>184</v>
      </c>
      <c r="H244">
        <f>VALUE(LEFT(J244, MAX(ISNUMBER(VALUE(MID(J244,{1,2,3,4,5,6,7,8,9},1)))*{1,2,3,4,5,6,7,8,9})+1-1))</f>
        <v>15</v>
      </c>
      <c r="I244" t="str">
        <f>TRIM(RIGHT(J244, LEN(J244) - MAX(ISNUMBER(VALUE(MID(J244,{1,2,3,4,5,6,7,8,9},1)))*{1,2,3,4,5,6,7,8,9})))</f>
        <v>ml</v>
      </c>
      <c r="J244" t="s">
        <v>507</v>
      </c>
      <c r="K244">
        <f>VLOOKUP(F244&amp;":"&amp;J244,'CNF Data'!$B$1:$AI$260,5,FALSE)</f>
        <v>385</v>
      </c>
      <c r="L244">
        <f>VLOOKUP(F244&amp;":"&amp;J244,'CNF Data'!$B$1:$AI$260,6,FALSE)</f>
        <v>0.15468999999999999</v>
      </c>
      <c r="M244">
        <f>C244*L244/H244* 100</f>
        <v>15.468999999999999</v>
      </c>
      <c r="P244">
        <f>C244/H244</f>
        <v>1</v>
      </c>
      <c r="Q244">
        <f>VLOOKUP(F244&amp;":"&amp;J244,'CNF Data'!$B$1:$AI$2260,21,FALSE) * P244</f>
        <v>3.4031799999999999</v>
      </c>
      <c r="R244">
        <f>VLOOKUP(F244&amp;":"&amp;J244,'CNF Data'!$B$1:$AI$2260,22,FALSE) * P244</f>
        <v>3.7125599999999988E-2</v>
      </c>
      <c r="S244">
        <f>VLOOKUP(F244&amp;":"&amp;J244,'CNF Data'!$B$1:$AI$2260,23,FALSE) * P244</f>
        <v>6.1875999999999997E-3</v>
      </c>
      <c r="T244">
        <f>VLOOKUP(F244&amp;":"&amp;J244,'CNF Data'!$B$1:$AI$2260,24,FALSE) * P244</f>
        <v>0</v>
      </c>
      <c r="U244">
        <f>VLOOKUP(F244&amp;":"&amp;J244,'CNF Data'!$B$1:$AI$2260,25,FALSE) * P244</f>
        <v>0</v>
      </c>
      <c r="V244">
        <f>VLOOKUP(F244&amp;":"&amp;J244,'CNF Data'!$B$1:$AI$2260,26,FALSE) * P244</f>
        <v>0.15468999999999999</v>
      </c>
      <c r="W244">
        <f>VLOOKUP(F244&amp;":"&amp;J244,'CNF Data'!$B$1:$AI$2260,27,FALSE) * P244</f>
        <v>1.067361</v>
      </c>
      <c r="X244">
        <f>VLOOKUP(F244&amp;":"&amp;J244,'CNF Data'!$B$1:$AI$2260,28,FALSE) * P244</f>
        <v>4.6406999999999997E-2</v>
      </c>
      <c r="Y244">
        <f>VLOOKUP(F244&amp;":"&amp;J244,'CNF Data'!$B$1:$AI$2260,29,FALSE) * P244</f>
        <v>0.38981880000000002</v>
      </c>
      <c r="Z244">
        <f>VLOOKUP(F244&amp;":"&amp;J244,'CNF Data'!$B$1:$AI$2260,30,FALSE) * P244</f>
        <v>5.4141500000000002E-2</v>
      </c>
      <c r="AA244">
        <f>VLOOKUP(F244&amp;":"&amp;J244,'CNF Data'!$B$1:$AI$2260,31,FALSE) * P244</f>
        <v>0</v>
      </c>
      <c r="AB244">
        <f>VLOOKUP(F244&amp;":"&amp;J244,'CNF Data'!$B$1:$AI$2260,32,FALSE) * P244</f>
        <v>5.9865029999999999</v>
      </c>
      <c r="AC244">
        <f>VLOOKUP(F244&amp;":"&amp;J244,'CNF Data'!$B$1:$AI$2260,33,FALSE) * P244</f>
        <v>0.92813999999999997</v>
      </c>
      <c r="AD244">
        <f>VLOOKUP(F244&amp;":"&amp;J244,'CNF Data'!$B$1:$AI$2260,34,FALSE) * P244</f>
        <v>1.2375199999999999E-2</v>
      </c>
    </row>
    <row r="245" spans="1:30" x14ac:dyDescent="0.25">
      <c r="A245" s="1">
        <v>243</v>
      </c>
      <c r="B245" t="s">
        <v>30</v>
      </c>
      <c r="C245">
        <v>100</v>
      </c>
      <c r="D245" t="s">
        <v>80</v>
      </c>
      <c r="E245" t="s">
        <v>58</v>
      </c>
      <c r="M245">
        <f>SUM(M240:M244)</f>
        <v>417.96899999999994</v>
      </c>
      <c r="P245">
        <f>M245/C245</f>
        <v>4.179689999999999</v>
      </c>
      <c r="Q245">
        <f>SUM(Q240:Q244) / P245</f>
        <v>154.76128133904672</v>
      </c>
      <c r="R245">
        <f>SUM(R240:R244) / P245</f>
        <v>14.109559704188591</v>
      </c>
      <c r="S245">
        <f>SUM(S240:S244) / P245</f>
        <v>2.0465870913871607</v>
      </c>
      <c r="T245">
        <f>SUM(T240:T244) / P245</f>
        <v>0</v>
      </c>
      <c r="U245">
        <f>SUM(U240:U244) / P245</f>
        <v>0</v>
      </c>
      <c r="V245">
        <f>SUM(V240:V244) / P245</f>
        <v>43.866097724950912</v>
      </c>
      <c r="W245">
        <f>SUM(W240:W244) / P245</f>
        <v>8.4747698992030518</v>
      </c>
      <c r="X245">
        <f>SUM(X240:X244) / P245</f>
        <v>6.4611746325684463</v>
      </c>
      <c r="Y245">
        <f>SUM(Y240:Y244) / P245</f>
        <v>0.72820204369223573</v>
      </c>
      <c r="Z245">
        <f>SUM(Z240:Z244) / P245</f>
        <v>1.9390269374044486</v>
      </c>
      <c r="AA245">
        <f>SUM(AA240:AA244) / P245</f>
        <v>0</v>
      </c>
      <c r="AB245">
        <f>SUM(AB240:AB244) / P245</f>
        <v>11.050222145661523</v>
      </c>
      <c r="AC245">
        <f>SUM(AC240:AC244) / P245</f>
        <v>11.892542269881261</v>
      </c>
      <c r="AD245">
        <f>SUM(AD240:AD244) / P245</f>
        <v>0.5345863449203172</v>
      </c>
    </row>
    <row r="246" spans="1:30" x14ac:dyDescent="0.25">
      <c r="A246" s="1">
        <v>244</v>
      </c>
    </row>
    <row r="247" spans="1:30" x14ac:dyDescent="0.25">
      <c r="A247" s="1">
        <v>245</v>
      </c>
      <c r="B247" t="s">
        <v>29</v>
      </c>
      <c r="C247" t="s">
        <v>59</v>
      </c>
    </row>
    <row r="248" spans="1:30" x14ac:dyDescent="0.25">
      <c r="A248" s="1">
        <v>246</v>
      </c>
      <c r="C248">
        <v>52.6666666666667</v>
      </c>
      <c r="D248" t="s">
        <v>80</v>
      </c>
      <c r="E248" t="s">
        <v>156</v>
      </c>
      <c r="F248">
        <v>2395</v>
      </c>
      <c r="G248" t="s">
        <v>184</v>
      </c>
      <c r="H248">
        <f>VALUE(LEFT(J248, MAX(ISNUMBER(VALUE(MID(J248,{1,2,3,4,5,6,7,8,9},1)))*{1,2,3,4,5,6,7,8,9})+1-1))</f>
        <v>85</v>
      </c>
      <c r="I248" t="str">
        <f>TRIM(RIGHT(J248, LEN(J248) - MAX(ISNUMBER(VALUE(MID(J248,{1,2,3,4,5,6,7,8,9},1)))*{1,2,3,4,5,6,7,8,9})))</f>
        <v>g</v>
      </c>
      <c r="J248" t="s">
        <v>557</v>
      </c>
      <c r="K248">
        <f>VLOOKUP(F248&amp;":"&amp;J248,'CNF Data'!$B$1:$AI$260,5,FALSE)</f>
        <v>1470</v>
      </c>
      <c r="L248">
        <f>VLOOKUP(F248&amp;":"&amp;J248,'CNF Data'!$B$1:$AI$260,6,FALSE)</f>
        <v>0.85</v>
      </c>
      <c r="M248">
        <f>C248*L248/H248* 100</f>
        <v>52.666666666666693</v>
      </c>
      <c r="P248">
        <f>C248/H248</f>
        <v>0.61960784313725525</v>
      </c>
      <c r="Q248">
        <f>VLOOKUP(F248&amp;":"&amp;J248,'CNF Data'!$B$1:$AI$2260,21,FALSE) * P248</f>
        <v>25.806666666666679</v>
      </c>
      <c r="R248">
        <f>VLOOKUP(F248&amp;":"&amp;J248,'CNF Data'!$B$1:$AI$2260,22,FALSE) * P248</f>
        <v>0.48980000000000029</v>
      </c>
      <c r="S248">
        <f>VLOOKUP(F248&amp;":"&amp;J248,'CNF Data'!$B$1:$AI$2260,23,FALSE) * P248</f>
        <v>4.7926666666666694E-2</v>
      </c>
      <c r="T248">
        <f>VLOOKUP(F248&amp;":"&amp;J248,'CNF Data'!$B$1:$AI$2260,24,FALSE) * P248</f>
        <v>0</v>
      </c>
      <c r="U248">
        <f>VLOOKUP(F248&amp;":"&amp;J248,'CNF Data'!$B$1:$AI$2260,25,FALSE) * P248</f>
        <v>0</v>
      </c>
      <c r="V248">
        <f>VLOOKUP(F248&amp;":"&amp;J248,'CNF Data'!$B$1:$AI$2260,26,FALSE) * P248</f>
        <v>20.013333333333343</v>
      </c>
      <c r="W248">
        <f>VLOOKUP(F248&amp;":"&amp;J248,'CNF Data'!$B$1:$AI$2260,27,FALSE) * P248</f>
        <v>4.6083333333333361</v>
      </c>
      <c r="X248">
        <f>VLOOKUP(F248&amp;":"&amp;J248,'CNF Data'!$B$1:$AI$2260,28,FALSE) * P248</f>
        <v>1.2850666666666672</v>
      </c>
      <c r="Y248">
        <f>VLOOKUP(F248&amp;":"&amp;J248,'CNF Data'!$B$1:$AI$2260,29,FALSE) * P248</f>
        <v>1.1902666666666675</v>
      </c>
      <c r="Z248">
        <f>VLOOKUP(F248&amp;":"&amp;J248,'CNF Data'!$B$1:$AI$2260,30,FALSE) * P248</f>
        <v>2.2541333333333347</v>
      </c>
      <c r="AA248">
        <f>VLOOKUP(F248&amp;":"&amp;J248,'CNF Data'!$B$1:$AI$2260,31,FALSE) * P248</f>
        <v>0</v>
      </c>
      <c r="AB248">
        <f>VLOOKUP(F248&amp;":"&amp;J248,'CNF Data'!$B$1:$AI$2260,32,FALSE) * P248</f>
        <v>63.200000000000038</v>
      </c>
      <c r="AC248">
        <f>VLOOKUP(F248&amp;":"&amp;J248,'CNF Data'!$B$1:$AI$2260,33,FALSE) * P248</f>
        <v>79.000000000000043</v>
      </c>
      <c r="AD248">
        <f>VLOOKUP(F248&amp;":"&amp;J248,'CNF Data'!$B$1:$AI$2260,34,FALSE) * P248</f>
        <v>0.77420000000000044</v>
      </c>
    </row>
    <row r="249" spans="1:30" x14ac:dyDescent="0.25">
      <c r="A249" s="1">
        <v>247</v>
      </c>
      <c r="B249" t="s">
        <v>30</v>
      </c>
      <c r="C249">
        <v>100</v>
      </c>
      <c r="D249" t="s">
        <v>80</v>
      </c>
      <c r="E249" t="s">
        <v>59</v>
      </c>
      <c r="M249">
        <f>SUM(M247:M248)</f>
        <v>52.666666666666693</v>
      </c>
      <c r="P249">
        <f>M249/C249</f>
        <v>0.52666666666666695</v>
      </c>
      <c r="Q249">
        <f>SUM(Q247:Q248) / P249</f>
        <v>49</v>
      </c>
      <c r="R249">
        <f>SUM(R247:R248) / P249</f>
        <v>0.93</v>
      </c>
      <c r="S249">
        <f>SUM(S247:S248) / P249</f>
        <v>9.0999999999999998E-2</v>
      </c>
      <c r="T249">
        <f>SUM(T247:T248) / P249</f>
        <v>0</v>
      </c>
      <c r="U249">
        <f>SUM(U247:U248) / P249</f>
        <v>0</v>
      </c>
      <c r="V249">
        <f>SUM(V247:V248) / P249</f>
        <v>38</v>
      </c>
      <c r="W249">
        <f>SUM(W247:W248) / P249</f>
        <v>8.75</v>
      </c>
      <c r="X249">
        <f>SUM(X247:X248) / P249</f>
        <v>2.44</v>
      </c>
      <c r="Y249">
        <f>SUM(Y247:Y248) / P249</f>
        <v>2.2600000000000002</v>
      </c>
      <c r="Z249">
        <f>SUM(Z247:Z248) / P249</f>
        <v>4.28</v>
      </c>
      <c r="AA249">
        <f>SUM(AA247:AA248) / P249</f>
        <v>0</v>
      </c>
      <c r="AB249">
        <f>SUM(AB247:AB248) / P249</f>
        <v>120.00000000000001</v>
      </c>
      <c r="AC249">
        <f>SUM(AC247:AC248) / P249</f>
        <v>150</v>
      </c>
      <c r="AD249">
        <f>SUM(AD247:AD248) / P249</f>
        <v>1.47</v>
      </c>
    </row>
    <row r="250" spans="1:30" x14ac:dyDescent="0.25">
      <c r="A250" s="1">
        <v>248</v>
      </c>
    </row>
    <row r="251" spans="1:30" x14ac:dyDescent="0.25">
      <c r="A251" s="1">
        <v>249</v>
      </c>
      <c r="B251" t="s">
        <v>29</v>
      </c>
      <c r="C251" t="s">
        <v>60</v>
      </c>
    </row>
    <row r="252" spans="1:30" x14ac:dyDescent="0.25">
      <c r="A252" s="1">
        <v>250</v>
      </c>
      <c r="C252">
        <v>52.6666666666667</v>
      </c>
      <c r="D252" t="s">
        <v>80</v>
      </c>
      <c r="E252" t="s">
        <v>157</v>
      </c>
      <c r="F252">
        <v>6616</v>
      </c>
      <c r="G252" t="s">
        <v>184</v>
      </c>
      <c r="H252" t="e">
        <f>VALUE(LEFT(J252, MAX(ISNUMBER(VALUE(MID(J252,{1,2,3,4,5,6,7,8,9},1)))*{1,2,3,4,5,6,7,8,9})+1-1))</f>
        <v>#VALUE!</v>
      </c>
      <c r="I252" t="str">
        <f>TRIM(RIGHT(J252, LEN(J252) - MAX(ISNUMBER(VALUE(MID(J252,{1,2,3,4,5,6,7,8,9},1)))*{1,2,3,4,5,6,7,8,9})))</f>
        <v/>
      </c>
      <c r="K252" t="e">
        <f>VLOOKUP(F252&amp;":"&amp;J252,'CNF Data'!$B$1:$AI$260,5,FALSE)</f>
        <v>#N/A</v>
      </c>
      <c r="L252" t="e">
        <f>VLOOKUP(F252&amp;":"&amp;J252,'CNF Data'!$B$1:$AI$260,6,FALSE)</f>
        <v>#N/A</v>
      </c>
      <c r="M252" t="e">
        <f>C252*L252/H252* 100</f>
        <v>#N/A</v>
      </c>
      <c r="P252" t="e">
        <f>C252/H252</f>
        <v>#VALUE!</v>
      </c>
      <c r="Q252" t="e">
        <f>VLOOKUP(F252&amp;":"&amp;J252,'CNF Data'!$B$1:$AI$2260,21,FALSE) * P252</f>
        <v>#N/A</v>
      </c>
      <c r="R252" t="e">
        <f>VLOOKUP(F252&amp;":"&amp;J252,'CNF Data'!$B$1:$AI$2260,22,FALSE) * P252</f>
        <v>#N/A</v>
      </c>
      <c r="S252" t="e">
        <f>VLOOKUP(F252&amp;":"&amp;J252,'CNF Data'!$B$1:$AI$2260,23,FALSE) * P252</f>
        <v>#N/A</v>
      </c>
      <c r="T252" t="e">
        <f>VLOOKUP(F252&amp;":"&amp;J252,'CNF Data'!$B$1:$AI$2260,24,FALSE) * P252</f>
        <v>#N/A</v>
      </c>
      <c r="U252" t="e">
        <f>VLOOKUP(F252&amp;":"&amp;J252,'CNF Data'!$B$1:$AI$2260,25,FALSE) * P252</f>
        <v>#N/A</v>
      </c>
      <c r="V252" t="e">
        <f>VLOOKUP(F252&amp;":"&amp;J252,'CNF Data'!$B$1:$AI$2260,26,FALSE) * P252</f>
        <v>#N/A</v>
      </c>
      <c r="W252" t="e">
        <f>VLOOKUP(F252&amp;":"&amp;J252,'CNF Data'!$B$1:$AI$2260,27,FALSE) * P252</f>
        <v>#N/A</v>
      </c>
      <c r="X252" t="e">
        <f>VLOOKUP(F252&amp;":"&amp;J252,'CNF Data'!$B$1:$AI$2260,28,FALSE) * P252</f>
        <v>#N/A</v>
      </c>
      <c r="Y252" t="e">
        <f>VLOOKUP(F252&amp;":"&amp;J252,'CNF Data'!$B$1:$AI$2260,29,FALSE) * P252</f>
        <v>#N/A</v>
      </c>
      <c r="Z252" t="e">
        <f>VLOOKUP(F252&amp;":"&amp;J252,'CNF Data'!$B$1:$AI$2260,30,FALSE) * P252</f>
        <v>#N/A</v>
      </c>
      <c r="AA252" t="e">
        <f>VLOOKUP(F252&amp;":"&amp;J252,'CNF Data'!$B$1:$AI$2260,31,FALSE) * P252</f>
        <v>#N/A</v>
      </c>
      <c r="AB252" t="e">
        <f>VLOOKUP(F252&amp;":"&amp;J252,'CNF Data'!$B$1:$AI$2260,32,FALSE) * P252</f>
        <v>#N/A</v>
      </c>
      <c r="AC252" t="e">
        <f>VLOOKUP(F252&amp;":"&amp;J252,'CNF Data'!$B$1:$AI$2260,33,FALSE) * P252</f>
        <v>#N/A</v>
      </c>
      <c r="AD252" t="e">
        <f>VLOOKUP(F252&amp;":"&amp;J252,'CNF Data'!$B$1:$AI$2260,34,FALSE) * P252</f>
        <v>#N/A</v>
      </c>
    </row>
    <row r="253" spans="1:30" x14ac:dyDescent="0.25">
      <c r="A253" s="1">
        <v>251</v>
      </c>
      <c r="B253" t="s">
        <v>30</v>
      </c>
      <c r="C253">
        <v>100</v>
      </c>
      <c r="D253" t="s">
        <v>80</v>
      </c>
      <c r="E253" t="s">
        <v>60</v>
      </c>
      <c r="M253" t="e">
        <f>SUM(M251:M252)</f>
        <v>#N/A</v>
      </c>
      <c r="P253" t="e">
        <f>M253/C253</f>
        <v>#N/A</v>
      </c>
      <c r="Q253" t="e">
        <f>SUM(Q251:Q252) / P253</f>
        <v>#N/A</v>
      </c>
      <c r="R253" t="e">
        <f>SUM(R251:R252) / P253</f>
        <v>#N/A</v>
      </c>
      <c r="S253" t="e">
        <f>SUM(S251:S252) / P253</f>
        <v>#N/A</v>
      </c>
      <c r="T253" t="e">
        <f>SUM(T251:T252) / P253</f>
        <v>#N/A</v>
      </c>
      <c r="U253" t="e">
        <f>SUM(U251:U252) / P253</f>
        <v>#N/A</v>
      </c>
      <c r="V253" t="e">
        <f>SUM(V251:V252) / P253</f>
        <v>#N/A</v>
      </c>
      <c r="W253" t="e">
        <f>SUM(W251:W252) / P253</f>
        <v>#N/A</v>
      </c>
      <c r="X253" t="e">
        <f>SUM(X251:X252) / P253</f>
        <v>#N/A</v>
      </c>
      <c r="Y253" t="e">
        <f>SUM(Y251:Y252) / P253</f>
        <v>#N/A</v>
      </c>
      <c r="Z253" t="e">
        <f>SUM(Z251:Z252) / P253</f>
        <v>#N/A</v>
      </c>
      <c r="AA253" t="e">
        <f>SUM(AA251:AA252) / P253</f>
        <v>#N/A</v>
      </c>
      <c r="AB253" t="e">
        <f>SUM(AB251:AB252) / P253</f>
        <v>#N/A</v>
      </c>
      <c r="AC253" t="e">
        <f>SUM(AC251:AC252) / P253</f>
        <v>#N/A</v>
      </c>
      <c r="AD253" t="e">
        <f>SUM(AD251:AD252) / P253</f>
        <v>#N/A</v>
      </c>
    </row>
    <row r="254" spans="1:30" x14ac:dyDescent="0.25">
      <c r="A254" s="1">
        <v>252</v>
      </c>
    </row>
    <row r="255" spans="1:30" x14ac:dyDescent="0.25">
      <c r="A255" s="1">
        <v>253</v>
      </c>
      <c r="B255" t="s">
        <v>29</v>
      </c>
      <c r="C255" t="s">
        <v>61</v>
      </c>
    </row>
    <row r="256" spans="1:30" x14ac:dyDescent="0.25">
      <c r="A256" s="1">
        <v>254</v>
      </c>
      <c r="C256">
        <v>46.67</v>
      </c>
      <c r="D256" t="s">
        <v>80</v>
      </c>
      <c r="E256" t="s">
        <v>158</v>
      </c>
      <c r="F256">
        <v>2035</v>
      </c>
      <c r="G256" t="s">
        <v>184</v>
      </c>
      <c r="H256">
        <f>VALUE(LEFT(J256, MAX(ISNUMBER(VALUE(MID(J256,{1,2,3,4,5,6,7,8,9},1)))*{1,2,3,4,5,6,7,8,9})+1-1))</f>
        <v>85</v>
      </c>
      <c r="I256" t="str">
        <f>TRIM(RIGHT(J256, LEN(J256) - MAX(ISNUMBER(VALUE(MID(J256,{1,2,3,4,5,6,7,8,9},1)))*{1,2,3,4,5,6,7,8,9})))</f>
        <v>g</v>
      </c>
      <c r="J256" t="s">
        <v>557</v>
      </c>
      <c r="K256">
        <f>VLOOKUP(F256&amp;":"&amp;J256,'CNF Data'!$B$1:$AI$260,5,FALSE)</f>
        <v>1470</v>
      </c>
      <c r="L256">
        <f>VLOOKUP(F256&amp;":"&amp;J256,'CNF Data'!$B$1:$AI$260,6,FALSE)</f>
        <v>0.85</v>
      </c>
      <c r="M256">
        <f>C256*L256/H256* 100</f>
        <v>46.67</v>
      </c>
      <c r="P256">
        <f>C256/H256</f>
        <v>0.54905882352941182</v>
      </c>
      <c r="Q256">
        <f>VLOOKUP(F256&amp;":"&amp;J256,'CNF Data'!$B$1:$AI$2260,21,FALSE) * P256</f>
        <v>13.5343</v>
      </c>
      <c r="R256">
        <f>VLOOKUP(F256&amp;":"&amp;J256,'CNF Data'!$B$1:$AI$2260,22,FALSE) * P256</f>
        <v>4.2003000000000006E-2</v>
      </c>
      <c r="S256">
        <f>VLOOKUP(F256&amp;":"&amp;J256,'CNF Data'!$B$1:$AI$2260,23,FALSE) * P256</f>
        <v>5.1336999999999997E-3</v>
      </c>
      <c r="T256">
        <f>VLOOKUP(F256&amp;":"&amp;J256,'CNF Data'!$B$1:$AI$2260,24,FALSE) * P256</f>
        <v>0</v>
      </c>
      <c r="U256">
        <f>VLOOKUP(F256&amp;":"&amp;J256,'CNF Data'!$B$1:$AI$2260,25,FALSE) * P256</f>
        <v>0</v>
      </c>
      <c r="V256">
        <f>VLOOKUP(F256&amp;":"&amp;J256,'CNF Data'!$B$1:$AI$2260,26,FALSE) * P256</f>
        <v>13.067600000000002</v>
      </c>
      <c r="W256">
        <f>VLOOKUP(F256&amp;":"&amp;J256,'CNF Data'!$B$1:$AI$2260,27,FALSE) * P256</f>
        <v>3.2388980000000003</v>
      </c>
      <c r="X256">
        <f>VLOOKUP(F256&amp;":"&amp;J256,'CNF Data'!$B$1:$AI$2260,28,FALSE) * P256</f>
        <v>1.2134200000000002</v>
      </c>
      <c r="Y256">
        <f>VLOOKUP(F256&amp;":"&amp;J256,'CNF Data'!$B$1:$AI$2260,29,FALSE) * P256</f>
        <v>1.5494440000000003</v>
      </c>
      <c r="Z256">
        <f>VLOOKUP(F256&amp;":"&amp;J256,'CNF Data'!$B$1:$AI$2260,30,FALSE) * P256</f>
        <v>0.70471700000000015</v>
      </c>
      <c r="AA256">
        <f>VLOOKUP(F256&amp;":"&amp;J256,'CNF Data'!$B$1:$AI$2260,31,FALSE) * P256</f>
        <v>0</v>
      </c>
      <c r="AB256">
        <f>VLOOKUP(F256&amp;":"&amp;J256,'CNF Data'!$B$1:$AI$2260,32,FALSE) * P256</f>
        <v>16.054480000000002</v>
      </c>
      <c r="AC256">
        <f>VLOOKUP(F256&amp;":"&amp;J256,'CNF Data'!$B$1:$AI$2260,33,FALSE) * P256</f>
        <v>19.601400000000005</v>
      </c>
      <c r="AD256">
        <f>VLOOKUP(F256&amp;":"&amp;J256,'CNF Data'!$B$1:$AI$2260,34,FALSE) * P256</f>
        <v>0.30802200000000007</v>
      </c>
    </row>
    <row r="257" spans="1:30" x14ac:dyDescent="0.25">
      <c r="A257" s="1">
        <v>255</v>
      </c>
      <c r="B257" t="s">
        <v>30</v>
      </c>
      <c r="C257">
        <v>100</v>
      </c>
      <c r="D257" t="s">
        <v>80</v>
      </c>
      <c r="E257" t="s">
        <v>61</v>
      </c>
      <c r="M257">
        <f>SUM(M255:M256)</f>
        <v>46.67</v>
      </c>
      <c r="P257">
        <f>M257/C257</f>
        <v>0.4667</v>
      </c>
      <c r="Q257">
        <f>SUM(Q255:Q256) / P257</f>
        <v>29</v>
      </c>
      <c r="R257">
        <f>SUM(R255:R256) / P257</f>
        <v>9.0000000000000011E-2</v>
      </c>
      <c r="S257">
        <f>SUM(S255:S256) / P257</f>
        <v>1.0999999999999999E-2</v>
      </c>
      <c r="T257">
        <f>SUM(T255:T256) / P257</f>
        <v>0</v>
      </c>
      <c r="U257">
        <f>SUM(U255:U256) / P257</f>
        <v>0</v>
      </c>
      <c r="V257">
        <f>SUM(V255:V256) / P257</f>
        <v>28.000000000000004</v>
      </c>
      <c r="W257">
        <f>SUM(W255:W256) / P257</f>
        <v>6.94</v>
      </c>
      <c r="X257">
        <f>SUM(X255:X256) / P257</f>
        <v>2.6000000000000005</v>
      </c>
      <c r="Y257">
        <f>SUM(Y255:Y256) / P257</f>
        <v>3.3200000000000007</v>
      </c>
      <c r="Z257">
        <f>SUM(Z255:Z256) / P257</f>
        <v>1.5100000000000002</v>
      </c>
      <c r="AA257">
        <f>SUM(AA255:AA256) / P257</f>
        <v>0</v>
      </c>
      <c r="AB257">
        <f>SUM(AB255:AB256) / P257</f>
        <v>34.400000000000006</v>
      </c>
      <c r="AC257">
        <f>SUM(AC255:AC256) / P257</f>
        <v>42.000000000000014</v>
      </c>
      <c r="AD257">
        <f>SUM(AD255:AD256) / P257</f>
        <v>0.66000000000000014</v>
      </c>
    </row>
    <row r="258" spans="1:30" x14ac:dyDescent="0.25">
      <c r="A258" s="1">
        <v>256</v>
      </c>
    </row>
    <row r="259" spans="1:30" x14ac:dyDescent="0.25">
      <c r="A259" s="1">
        <v>257</v>
      </c>
      <c r="B259" t="s">
        <v>29</v>
      </c>
      <c r="C259" t="s">
        <v>62</v>
      </c>
    </row>
    <row r="260" spans="1:30" x14ac:dyDescent="0.25">
      <c r="A260" s="1">
        <v>258</v>
      </c>
      <c r="C260">
        <v>39.33</v>
      </c>
      <c r="D260" t="s">
        <v>80</v>
      </c>
      <c r="E260" t="s">
        <v>159</v>
      </c>
      <c r="F260">
        <v>2460</v>
      </c>
      <c r="G260" t="s">
        <v>184</v>
      </c>
      <c r="H260" t="e">
        <f>VALUE(LEFT(J260, MAX(ISNUMBER(VALUE(MID(J260,{1,2,3,4,5,6,7,8,9},1)))*{1,2,3,4,5,6,7,8,9})+1-1))</f>
        <v>#VALUE!</v>
      </c>
      <c r="I260" t="str">
        <f>TRIM(RIGHT(J260, LEN(J260) - MAX(ISNUMBER(VALUE(MID(J260,{1,2,3,4,5,6,7,8,9},1)))*{1,2,3,4,5,6,7,8,9})))</f>
        <v/>
      </c>
      <c r="K260" t="e">
        <f>VLOOKUP(F260&amp;":"&amp;J260,'CNF Data'!$B$1:$AI$260,5,FALSE)</f>
        <v>#N/A</v>
      </c>
      <c r="L260" t="e">
        <f>VLOOKUP(F260&amp;":"&amp;J260,'CNF Data'!$B$1:$AI$260,6,FALSE)</f>
        <v>#N/A</v>
      </c>
      <c r="M260" t="e">
        <f>C260*L260/H260* 100</f>
        <v>#N/A</v>
      </c>
      <c r="P260" t="e">
        <f>C260/H260</f>
        <v>#VALUE!</v>
      </c>
      <c r="Q260" t="e">
        <f>VLOOKUP(F260&amp;":"&amp;J260,'CNF Data'!$B$1:$AI$2260,21,FALSE) * P260</f>
        <v>#N/A</v>
      </c>
      <c r="R260" t="e">
        <f>VLOOKUP(F260&amp;":"&amp;J260,'CNF Data'!$B$1:$AI$2260,22,FALSE) * P260</f>
        <v>#N/A</v>
      </c>
      <c r="S260" t="e">
        <f>VLOOKUP(F260&amp;":"&amp;J260,'CNF Data'!$B$1:$AI$2260,23,FALSE) * P260</f>
        <v>#N/A</v>
      </c>
      <c r="T260" t="e">
        <f>VLOOKUP(F260&amp;":"&amp;J260,'CNF Data'!$B$1:$AI$2260,24,FALSE) * P260</f>
        <v>#N/A</v>
      </c>
      <c r="U260" t="e">
        <f>VLOOKUP(F260&amp;":"&amp;J260,'CNF Data'!$B$1:$AI$2260,25,FALSE) * P260</f>
        <v>#N/A</v>
      </c>
      <c r="V260" t="e">
        <f>VLOOKUP(F260&amp;":"&amp;J260,'CNF Data'!$B$1:$AI$2260,26,FALSE) * P260</f>
        <v>#N/A</v>
      </c>
      <c r="W260" t="e">
        <f>VLOOKUP(F260&amp;":"&amp;J260,'CNF Data'!$B$1:$AI$2260,27,FALSE) * P260</f>
        <v>#N/A</v>
      </c>
      <c r="X260" t="e">
        <f>VLOOKUP(F260&amp;":"&amp;J260,'CNF Data'!$B$1:$AI$2260,28,FALSE) * P260</f>
        <v>#N/A</v>
      </c>
      <c r="Y260" t="e">
        <f>VLOOKUP(F260&amp;":"&amp;J260,'CNF Data'!$B$1:$AI$2260,29,FALSE) * P260</f>
        <v>#N/A</v>
      </c>
      <c r="Z260" t="e">
        <f>VLOOKUP(F260&amp;":"&amp;J260,'CNF Data'!$B$1:$AI$2260,30,FALSE) * P260</f>
        <v>#N/A</v>
      </c>
      <c r="AA260" t="e">
        <f>VLOOKUP(F260&amp;":"&amp;J260,'CNF Data'!$B$1:$AI$2260,31,FALSE) * P260</f>
        <v>#N/A</v>
      </c>
      <c r="AB260" t="e">
        <f>VLOOKUP(F260&amp;":"&amp;J260,'CNF Data'!$B$1:$AI$2260,32,FALSE) * P260</f>
        <v>#N/A</v>
      </c>
      <c r="AC260" t="e">
        <f>VLOOKUP(F260&amp;":"&amp;J260,'CNF Data'!$B$1:$AI$2260,33,FALSE) * P260</f>
        <v>#N/A</v>
      </c>
      <c r="AD260" t="e">
        <f>VLOOKUP(F260&amp;":"&amp;J260,'CNF Data'!$B$1:$AI$2260,34,FALSE) * P260</f>
        <v>#N/A</v>
      </c>
    </row>
    <row r="261" spans="1:30" x14ac:dyDescent="0.25">
      <c r="A261" s="1">
        <v>259</v>
      </c>
      <c r="B261" t="s">
        <v>30</v>
      </c>
      <c r="C261">
        <v>100</v>
      </c>
      <c r="D261" t="s">
        <v>80</v>
      </c>
      <c r="E261" t="s">
        <v>160</v>
      </c>
      <c r="M261" t="e">
        <f>SUM(M259:M260)</f>
        <v>#N/A</v>
      </c>
      <c r="P261" t="e">
        <f>M261/C261</f>
        <v>#N/A</v>
      </c>
      <c r="Q261" t="e">
        <f>SUM(Q259:Q260) / P261</f>
        <v>#N/A</v>
      </c>
      <c r="R261" t="e">
        <f>SUM(R259:R260) / P261</f>
        <v>#N/A</v>
      </c>
      <c r="S261" t="e">
        <f>SUM(S259:S260) / P261</f>
        <v>#N/A</v>
      </c>
      <c r="T261" t="e">
        <f>SUM(T259:T260) / P261</f>
        <v>#N/A</v>
      </c>
      <c r="U261" t="e">
        <f>SUM(U259:U260) / P261</f>
        <v>#N/A</v>
      </c>
      <c r="V261" t="e">
        <f>SUM(V259:V260) / P261</f>
        <v>#N/A</v>
      </c>
      <c r="W261" t="e">
        <f>SUM(W259:W260) / P261</f>
        <v>#N/A</v>
      </c>
      <c r="X261" t="e">
        <f>SUM(X259:X260) / P261</f>
        <v>#N/A</v>
      </c>
      <c r="Y261" t="e">
        <f>SUM(Y259:Y260) / P261</f>
        <v>#N/A</v>
      </c>
      <c r="Z261" t="e">
        <f>SUM(Z259:Z260) / P261</f>
        <v>#N/A</v>
      </c>
      <c r="AA261" t="e">
        <f>SUM(AA259:AA260) / P261</f>
        <v>#N/A</v>
      </c>
      <c r="AB261" t="e">
        <f>SUM(AB259:AB260) / P261</f>
        <v>#N/A</v>
      </c>
      <c r="AC261" t="e">
        <f>SUM(AC259:AC260) / P261</f>
        <v>#N/A</v>
      </c>
      <c r="AD261" t="e">
        <f>SUM(AD259:AD260) / P261</f>
        <v>#N/A</v>
      </c>
    </row>
    <row r="262" spans="1:30" x14ac:dyDescent="0.25">
      <c r="A262" s="1">
        <v>260</v>
      </c>
    </row>
    <row r="263" spans="1:30" x14ac:dyDescent="0.25">
      <c r="A263" s="1">
        <v>261</v>
      </c>
      <c r="B263" t="s">
        <v>29</v>
      </c>
      <c r="C263" t="s">
        <v>63</v>
      </c>
    </row>
    <row r="264" spans="1:30" x14ac:dyDescent="0.25">
      <c r="A264" s="1">
        <v>262</v>
      </c>
      <c r="C264">
        <v>100</v>
      </c>
      <c r="D264" t="s">
        <v>80</v>
      </c>
      <c r="E264" t="s">
        <v>161</v>
      </c>
      <c r="F264">
        <v>2500</v>
      </c>
      <c r="G264" t="s">
        <v>184</v>
      </c>
      <c r="H264">
        <f>VALUE(LEFT(J264, MAX(ISNUMBER(VALUE(MID(J264,{1,2,3,4,5,6,7,8,9},1)))*{1,2,3,4,5,6,7,8,9})+1-1))</f>
        <v>85</v>
      </c>
      <c r="I264" t="str">
        <f>TRIM(RIGHT(J264, LEN(J264) - MAX(ISNUMBER(VALUE(MID(J264,{1,2,3,4,5,6,7,8,9},1)))*{1,2,3,4,5,6,7,8,9})))</f>
        <v>g</v>
      </c>
      <c r="J264" t="s">
        <v>557</v>
      </c>
      <c r="K264">
        <f>VLOOKUP(F264&amp;":"&amp;J264,'CNF Data'!$B$1:$AI$260,5,FALSE)</f>
        <v>1470</v>
      </c>
      <c r="L264">
        <f>VLOOKUP(F264&amp;":"&amp;J264,'CNF Data'!$B$1:$AI$260,6,FALSE)</f>
        <v>0.85</v>
      </c>
      <c r="M264">
        <f>C264*L264/H264* 100</f>
        <v>100</v>
      </c>
      <c r="P264">
        <f>C264/H264</f>
        <v>1.1764705882352942</v>
      </c>
      <c r="Q264">
        <f>VLOOKUP(F264&amp;":"&amp;J264,'CNF Data'!$B$1:$AI$2260,21,FALSE) * P264</f>
        <v>43</v>
      </c>
      <c r="R264">
        <f>VLOOKUP(F264&amp;":"&amp;J264,'CNF Data'!$B$1:$AI$2260,22,FALSE) * P264</f>
        <v>0.16999999999999998</v>
      </c>
      <c r="S264">
        <f>VLOOKUP(F264&amp;":"&amp;J264,'CNF Data'!$B$1:$AI$2260,23,FALSE) * P264</f>
        <v>2.7000000000000003E-2</v>
      </c>
      <c r="T264">
        <f>VLOOKUP(F264&amp;":"&amp;J264,'CNF Data'!$B$1:$AI$2260,24,FALSE) * P264</f>
        <v>0</v>
      </c>
      <c r="U264">
        <f>VLOOKUP(F264&amp;":"&amp;J264,'CNF Data'!$B$1:$AI$2260,25,FALSE) * P264</f>
        <v>0</v>
      </c>
      <c r="V264">
        <f>VLOOKUP(F264&amp;":"&amp;J264,'CNF Data'!$B$1:$AI$2260,26,FALSE) * P264</f>
        <v>78</v>
      </c>
      <c r="W264">
        <f>VLOOKUP(F264&amp;":"&amp;J264,'CNF Data'!$B$1:$AI$2260,27,FALSE) * P264</f>
        <v>9.56</v>
      </c>
      <c r="X264">
        <f>VLOOKUP(F264&amp;":"&amp;J264,'CNF Data'!$B$1:$AI$2260,28,FALSE) * P264</f>
        <v>1.91</v>
      </c>
      <c r="Y264">
        <f>VLOOKUP(F264&amp;":"&amp;J264,'CNF Data'!$B$1:$AI$2260,29,FALSE) * P264</f>
        <v>6.7600000000000007</v>
      </c>
      <c r="Z264">
        <f>VLOOKUP(F264&amp;":"&amp;J264,'CNF Data'!$B$1:$AI$2260,30,FALSE) * P264</f>
        <v>1.61</v>
      </c>
      <c r="AA264">
        <f>VLOOKUP(F264&amp;":"&amp;J264,'CNF Data'!$B$1:$AI$2260,31,FALSE) * P264</f>
        <v>0</v>
      </c>
      <c r="AB264">
        <f>VLOOKUP(F264&amp;":"&amp;J264,'CNF Data'!$B$1:$AI$2260,32,FALSE) * P264</f>
        <v>4.9000000000000004</v>
      </c>
      <c r="AC264">
        <f>VLOOKUP(F264&amp;":"&amp;J264,'CNF Data'!$B$1:$AI$2260,33,FALSE) * P264</f>
        <v>16</v>
      </c>
      <c r="AD264">
        <f>VLOOKUP(F264&amp;":"&amp;J264,'CNF Data'!$B$1:$AI$2260,34,FALSE) * P264</f>
        <v>0.8</v>
      </c>
    </row>
    <row r="265" spans="1:30" x14ac:dyDescent="0.25">
      <c r="A265" s="1">
        <v>263</v>
      </c>
      <c r="B265" t="s">
        <v>30</v>
      </c>
      <c r="C265">
        <v>100</v>
      </c>
      <c r="D265" t="s">
        <v>80</v>
      </c>
      <c r="E265" t="s">
        <v>63</v>
      </c>
      <c r="M265">
        <f>SUM(M263:M264)</f>
        <v>100</v>
      </c>
      <c r="P265">
        <f>M265/C265</f>
        <v>1</v>
      </c>
      <c r="Q265">
        <f>SUM(Q263:Q264) / P265</f>
        <v>43</v>
      </c>
      <c r="R265">
        <f>SUM(R263:R264) / P265</f>
        <v>0.16999999999999998</v>
      </c>
      <c r="S265">
        <f>SUM(S263:S264) / P265</f>
        <v>2.7000000000000003E-2</v>
      </c>
      <c r="T265">
        <f>SUM(T263:T264) / P265</f>
        <v>0</v>
      </c>
      <c r="U265">
        <f>SUM(U263:U264) / P265</f>
        <v>0</v>
      </c>
      <c r="V265">
        <f>SUM(V263:V264) / P265</f>
        <v>78</v>
      </c>
      <c r="W265">
        <f>SUM(W263:W264) / P265</f>
        <v>9.56</v>
      </c>
      <c r="X265">
        <f>SUM(X263:X264) / P265</f>
        <v>1.91</v>
      </c>
      <c r="Y265">
        <f>SUM(Y263:Y264) / P265</f>
        <v>6.7600000000000007</v>
      </c>
      <c r="Z265">
        <f>SUM(Z263:Z264) / P265</f>
        <v>1.61</v>
      </c>
      <c r="AA265">
        <f>SUM(AA263:AA264) / P265</f>
        <v>0</v>
      </c>
      <c r="AB265">
        <f>SUM(AB263:AB264) / P265</f>
        <v>4.9000000000000004</v>
      </c>
      <c r="AC265">
        <f>SUM(AC263:AC264) / P265</f>
        <v>16</v>
      </c>
      <c r="AD265">
        <f>SUM(AD263:AD264) / P265</f>
        <v>0.8</v>
      </c>
    </row>
    <row r="266" spans="1:30" x14ac:dyDescent="0.25">
      <c r="A266" s="1">
        <v>264</v>
      </c>
    </row>
    <row r="267" spans="1:30" x14ac:dyDescent="0.25">
      <c r="A267" s="1">
        <v>265</v>
      </c>
      <c r="B267" t="s">
        <v>29</v>
      </c>
      <c r="C267" t="s">
        <v>64</v>
      </c>
    </row>
    <row r="268" spans="1:30" x14ac:dyDescent="0.25">
      <c r="A268" s="1">
        <v>266</v>
      </c>
      <c r="C268">
        <v>61</v>
      </c>
      <c r="D268" t="s">
        <v>80</v>
      </c>
      <c r="E268" t="s">
        <v>162</v>
      </c>
      <c r="F268">
        <v>2380</v>
      </c>
      <c r="G268" t="s">
        <v>184</v>
      </c>
      <c r="H268">
        <f>VALUE(LEFT(J268, MAX(ISNUMBER(VALUE(MID(J268,{1,2,3,4,5,6,7,8,9},1)))*{1,2,3,4,5,6,7,8,9})+1-1))</f>
        <v>85</v>
      </c>
      <c r="I268" t="str">
        <f>TRIM(RIGHT(J268, LEN(J268) - MAX(ISNUMBER(VALUE(MID(J268,{1,2,3,4,5,6,7,8,9},1)))*{1,2,3,4,5,6,7,8,9})))</f>
        <v>g</v>
      </c>
      <c r="J268" t="s">
        <v>557</v>
      </c>
      <c r="K268">
        <f>VLOOKUP(F268&amp;":"&amp;J268,'CNF Data'!$B$1:$AI$260,5,FALSE)</f>
        <v>1470</v>
      </c>
      <c r="L268">
        <f>VLOOKUP(F268&amp;":"&amp;J268,'CNF Data'!$B$1:$AI$260,6,FALSE)</f>
        <v>0.85</v>
      </c>
      <c r="M268">
        <f>C268*L268/H268* 100</f>
        <v>61</v>
      </c>
      <c r="P268">
        <f>C268/H268</f>
        <v>0.71764705882352942</v>
      </c>
      <c r="Q268">
        <f>VLOOKUP(F268&amp;":"&amp;J268,'CNF Data'!$B$1:$AI$2260,21,FALSE) * P268</f>
        <v>25.01</v>
      </c>
      <c r="R268">
        <f>VLOOKUP(F268&amp;":"&amp;J268,'CNF Data'!$B$1:$AI$2260,22,FALSE) * P268</f>
        <v>0.1464</v>
      </c>
      <c r="S268">
        <f>VLOOKUP(F268&amp;":"&amp;J268,'CNF Data'!$B$1:$AI$2260,23,FALSE) * P268</f>
        <v>2.257E-2</v>
      </c>
      <c r="T268">
        <f>VLOOKUP(F268&amp;":"&amp;J268,'CNF Data'!$B$1:$AI$2260,24,FALSE) * P268</f>
        <v>0</v>
      </c>
      <c r="U268">
        <f>VLOOKUP(F268&amp;":"&amp;J268,'CNF Data'!$B$1:$AI$2260,25,FALSE) * P268</f>
        <v>0</v>
      </c>
      <c r="V268">
        <f>VLOOKUP(F268&amp;":"&amp;J268,'CNF Data'!$B$1:$AI$2260,26,FALSE) * P268</f>
        <v>42.089999999999996</v>
      </c>
      <c r="W268">
        <f>VLOOKUP(F268&amp;":"&amp;J268,'CNF Data'!$B$1:$AI$2260,27,FALSE) * P268</f>
        <v>5.8438000000000008</v>
      </c>
      <c r="X268">
        <f>VLOOKUP(F268&amp;":"&amp;J268,'CNF Data'!$B$1:$AI$2260,28,FALSE) * P268</f>
        <v>1.4883999999999999</v>
      </c>
      <c r="Y268">
        <f>VLOOKUP(F268&amp;":"&amp;J268,'CNF Data'!$B$1:$AI$2260,29,FALSE) * P268</f>
        <v>2.8914</v>
      </c>
      <c r="Z268">
        <f>VLOOKUP(F268&amp;":"&amp;J268,'CNF Data'!$B$1:$AI$2260,30,FALSE) * P268</f>
        <v>0.56730000000000003</v>
      </c>
      <c r="AA268">
        <f>VLOOKUP(F268&amp;":"&amp;J268,'CNF Data'!$B$1:$AI$2260,31,FALSE) * P268</f>
        <v>0</v>
      </c>
      <c r="AB268">
        <f>VLOOKUP(F268&amp;":"&amp;J268,'CNF Data'!$B$1:$AI$2260,32,FALSE) * P268</f>
        <v>3.5990000000000006</v>
      </c>
      <c r="AC268">
        <f>VLOOKUP(F268&amp;":"&amp;J268,'CNF Data'!$B$1:$AI$2260,33,FALSE) * P268</f>
        <v>20.13</v>
      </c>
      <c r="AD268">
        <f>VLOOKUP(F268&amp;":"&amp;J268,'CNF Data'!$B$1:$AI$2260,34,FALSE) * P268</f>
        <v>0.183</v>
      </c>
    </row>
    <row r="269" spans="1:30" x14ac:dyDescent="0.25">
      <c r="A269" s="1">
        <v>267</v>
      </c>
      <c r="B269" t="s">
        <v>30</v>
      </c>
      <c r="C269">
        <v>100</v>
      </c>
      <c r="D269" t="s">
        <v>80</v>
      </c>
      <c r="E269" t="s">
        <v>64</v>
      </c>
      <c r="M269">
        <f>SUM(M267:M268)</f>
        <v>61</v>
      </c>
      <c r="P269">
        <f>M269/C269</f>
        <v>0.61</v>
      </c>
      <c r="Q269">
        <f>SUM(Q267:Q268) / P269</f>
        <v>41</v>
      </c>
      <c r="R269">
        <f>SUM(R267:R268) / P269</f>
        <v>0.24000000000000002</v>
      </c>
      <c r="S269">
        <f>SUM(S267:S268) / P269</f>
        <v>3.6999999999999998E-2</v>
      </c>
      <c r="T269">
        <f>SUM(T267:T268) / P269</f>
        <v>0</v>
      </c>
      <c r="U269">
        <f>SUM(U267:U268) / P269</f>
        <v>0</v>
      </c>
      <c r="V269">
        <f>SUM(V267:V268) / P269</f>
        <v>69</v>
      </c>
      <c r="W269">
        <f>SUM(W267:W268) / P269</f>
        <v>9.5800000000000018</v>
      </c>
      <c r="X269">
        <f>SUM(X267:X268) / P269</f>
        <v>2.44</v>
      </c>
      <c r="Y269">
        <f>SUM(Y267:Y268) / P269</f>
        <v>4.74</v>
      </c>
      <c r="Z269">
        <f>SUM(Z267:Z268) / P269</f>
        <v>0.93</v>
      </c>
      <c r="AA269">
        <f>SUM(AA267:AA268) / P269</f>
        <v>0</v>
      </c>
      <c r="AB269">
        <f>SUM(AB267:AB268) / P269</f>
        <v>5.9000000000000012</v>
      </c>
      <c r="AC269">
        <f>SUM(AC267:AC268) / P269</f>
        <v>33</v>
      </c>
      <c r="AD269">
        <f>SUM(AD267:AD268) / P269</f>
        <v>0.3</v>
      </c>
    </row>
    <row r="270" spans="1:30" x14ac:dyDescent="0.25">
      <c r="A270" s="1">
        <v>268</v>
      </c>
    </row>
    <row r="271" spans="1:30" x14ac:dyDescent="0.25">
      <c r="A271" s="1">
        <v>269</v>
      </c>
      <c r="B271" t="s">
        <v>29</v>
      </c>
      <c r="C271" t="s">
        <v>65</v>
      </c>
    </row>
    <row r="272" spans="1:30" x14ac:dyDescent="0.25">
      <c r="A272" s="1">
        <v>270</v>
      </c>
      <c r="C272">
        <v>100</v>
      </c>
      <c r="D272" t="s">
        <v>80</v>
      </c>
      <c r="E272" t="s">
        <v>123</v>
      </c>
      <c r="F272">
        <v>1511</v>
      </c>
      <c r="G272" t="s">
        <v>184</v>
      </c>
      <c r="H272">
        <f>VALUE(LEFT(J272, MAX(ISNUMBER(VALUE(MID(J272,{1,2,3,4,5,6,7,8,9},1)))*{1,2,3,4,5,6,7,8,9})+1-1))</f>
        <v>140</v>
      </c>
      <c r="I272" t="str">
        <f>TRIM(RIGHT(J272, LEN(J272) - MAX(ISNUMBER(VALUE(MID(J272,{1,2,3,4,5,6,7,8,9},1)))*{1,2,3,4,5,6,7,8,9})))</f>
        <v>g</v>
      </c>
      <c r="J272" t="s">
        <v>544</v>
      </c>
      <c r="K272">
        <f>VLOOKUP(F272&amp;":"&amp;J272,'CNF Data'!$B$1:$AI$260,5,FALSE)</f>
        <v>1457</v>
      </c>
      <c r="L272">
        <f>VLOOKUP(F272&amp;":"&amp;J272,'CNF Data'!$B$1:$AI$260,6,FALSE)</f>
        <v>1.4</v>
      </c>
      <c r="M272">
        <f>C272*L272/H272* 100</f>
        <v>100</v>
      </c>
      <c r="P272">
        <f>C272/H272</f>
        <v>0.7142857142857143</v>
      </c>
      <c r="Q272">
        <f>VLOOKUP(F272&amp;":"&amp;J272,'CNF Data'!$B$1:$AI$2260,21,FALSE) * P272</f>
        <v>160</v>
      </c>
      <c r="R272">
        <f>VLOOKUP(F272&amp;":"&amp;J272,'CNF Data'!$B$1:$AI$2260,22,FALSE) * P272</f>
        <v>14.66</v>
      </c>
      <c r="S272">
        <f>VLOOKUP(F272&amp;":"&amp;J272,'CNF Data'!$B$1:$AI$2260,23,FALSE) * P272</f>
        <v>2.1259999999999994</v>
      </c>
      <c r="T272">
        <f>VLOOKUP(F272&amp;":"&amp;J272,'CNF Data'!$B$1:$AI$2260,24,FALSE) * P272</f>
        <v>0</v>
      </c>
      <c r="U272">
        <f>VLOOKUP(F272&amp;":"&amp;J272,'CNF Data'!$B$1:$AI$2260,25,FALSE) * P272</f>
        <v>0</v>
      </c>
      <c r="V272">
        <f>VLOOKUP(F272&amp;":"&amp;J272,'CNF Data'!$B$1:$AI$2260,26,FALSE) * P272</f>
        <v>6.9999999999999991</v>
      </c>
      <c r="W272">
        <f>VLOOKUP(F272&amp;":"&amp;J272,'CNF Data'!$B$1:$AI$2260,27,FALSE) * P272</f>
        <v>8.5300000000000011</v>
      </c>
      <c r="X272">
        <f>VLOOKUP(F272&amp;":"&amp;J272,'CNF Data'!$B$1:$AI$2260,28,FALSE) * P272</f>
        <v>6.6999999999999993</v>
      </c>
      <c r="Y272">
        <f>VLOOKUP(F272&amp;":"&amp;J272,'CNF Data'!$B$1:$AI$2260,29,FALSE) * P272</f>
        <v>0.65999999999999992</v>
      </c>
      <c r="Z272">
        <f>VLOOKUP(F272&amp;":"&amp;J272,'CNF Data'!$B$1:$AI$2260,30,FALSE) * P272</f>
        <v>2</v>
      </c>
      <c r="AA272">
        <f>VLOOKUP(F272&amp;":"&amp;J272,'CNF Data'!$B$1:$AI$2260,31,FALSE) * P272</f>
        <v>0</v>
      </c>
      <c r="AB272">
        <f>VLOOKUP(F272&amp;":"&amp;J272,'CNF Data'!$B$1:$AI$2260,32,FALSE) * P272</f>
        <v>10</v>
      </c>
      <c r="AC272">
        <f>VLOOKUP(F272&amp;":"&amp;J272,'CNF Data'!$B$1:$AI$2260,33,FALSE) * P272</f>
        <v>12</v>
      </c>
      <c r="AD272">
        <f>VLOOKUP(F272&amp;":"&amp;J272,'CNF Data'!$B$1:$AI$2260,34,FALSE) * P272</f>
        <v>0.55000000000000004</v>
      </c>
    </row>
    <row r="273" spans="1:30" x14ac:dyDescent="0.25">
      <c r="A273" s="1">
        <v>271</v>
      </c>
      <c r="B273" t="s">
        <v>30</v>
      </c>
      <c r="C273">
        <v>100</v>
      </c>
      <c r="D273" t="s">
        <v>80</v>
      </c>
      <c r="E273" t="s">
        <v>163</v>
      </c>
      <c r="M273">
        <f>SUM(M271:M272)</f>
        <v>100</v>
      </c>
      <c r="P273">
        <f>M273/C273</f>
        <v>1</v>
      </c>
      <c r="Q273">
        <f>SUM(Q271:Q272) / P273</f>
        <v>160</v>
      </c>
      <c r="R273">
        <f>SUM(R271:R272) / P273</f>
        <v>14.66</v>
      </c>
      <c r="S273">
        <f>SUM(S271:S272) / P273</f>
        <v>2.1259999999999994</v>
      </c>
      <c r="T273">
        <f>SUM(T271:T272) / P273</f>
        <v>0</v>
      </c>
      <c r="U273">
        <f>SUM(U271:U272) / P273</f>
        <v>0</v>
      </c>
      <c r="V273">
        <f>SUM(V271:V272) / P273</f>
        <v>6.9999999999999991</v>
      </c>
      <c r="W273">
        <f>SUM(W271:W272) / P273</f>
        <v>8.5300000000000011</v>
      </c>
      <c r="X273">
        <f>SUM(X271:X272) / P273</f>
        <v>6.6999999999999993</v>
      </c>
      <c r="Y273">
        <f>SUM(Y271:Y272) / P273</f>
        <v>0.65999999999999992</v>
      </c>
      <c r="Z273">
        <f>SUM(Z271:Z272) / P273</f>
        <v>2</v>
      </c>
      <c r="AA273">
        <f>SUM(AA271:AA272) / P273</f>
        <v>0</v>
      </c>
      <c r="AB273">
        <f>SUM(AB271:AB272) / P273</f>
        <v>10</v>
      </c>
      <c r="AC273">
        <f>SUM(AC271:AC272) / P273</f>
        <v>12</v>
      </c>
      <c r="AD273">
        <f>SUM(AD271:AD272) / P273</f>
        <v>0.55000000000000004</v>
      </c>
    </row>
    <row r="274" spans="1:30" x14ac:dyDescent="0.25">
      <c r="A274" s="1">
        <v>272</v>
      </c>
    </row>
    <row r="275" spans="1:30" x14ac:dyDescent="0.25">
      <c r="A275" s="1">
        <v>273</v>
      </c>
      <c r="B275" t="s">
        <v>29</v>
      </c>
      <c r="C275" t="s">
        <v>66</v>
      </c>
    </row>
    <row r="276" spans="1:30" x14ac:dyDescent="0.25">
      <c r="A276" s="1">
        <v>274</v>
      </c>
      <c r="C276">
        <v>100</v>
      </c>
      <c r="D276" t="s">
        <v>80</v>
      </c>
      <c r="E276" t="s">
        <v>164</v>
      </c>
      <c r="G276" t="s">
        <v>186</v>
      </c>
      <c r="M276">
        <f>C276</f>
        <v>100</v>
      </c>
      <c r="N276">
        <f>VLOOKUP(E276, Premades!B:R, 2, FALSE)</f>
        <v>104</v>
      </c>
      <c r="O276" t="str">
        <f>VLOOKUP(E276, Premades!B:R, 3, FALSE)</f>
        <v>g</v>
      </c>
      <c r="P276">
        <f>C276/N276</f>
        <v>0.96153846153846156</v>
      </c>
      <c r="Q276">
        <f>VLOOKUP(E276, Premades!B:R, 4, FALSE) * P276</f>
        <v>269.23076923076923</v>
      </c>
      <c r="R276">
        <f>VLOOKUP(E276, Premades!B:R, 5, FALSE) * P276</f>
        <v>8.6538461538461533</v>
      </c>
      <c r="S276">
        <f>VLOOKUP(E276, Premades!B:R, 6, FALSE) * P276</f>
        <v>2.8846153846153846</v>
      </c>
      <c r="T276">
        <f>VLOOKUP(E276, Premades!B:R, 7, FALSE) * P276</f>
        <v>0</v>
      </c>
      <c r="U276">
        <f>VLOOKUP(E276, Premades!B:R, 8, FALSE) * P276</f>
        <v>0</v>
      </c>
      <c r="V276">
        <f>VLOOKUP(E276, Premades!B:R, 9, FALSE) * P276</f>
        <v>461.53846153846155</v>
      </c>
      <c r="W276">
        <f>VLOOKUP(E276, Premades!B:R, 10, FALSE) * P276</f>
        <v>42.307692307692307</v>
      </c>
      <c r="X276">
        <f>VLOOKUP(E276, Premades!B:R, 11, FALSE) * P276</f>
        <v>4.8076923076923075</v>
      </c>
      <c r="Y276">
        <f>VLOOKUP(E276, Premades!B:R, 12, FALSE) * P276</f>
        <v>0.96153846153846156</v>
      </c>
      <c r="Z276">
        <f>VLOOKUP(E276, Premades!B:R, 13, FALSE) * P276</f>
        <v>7.6923076923076925</v>
      </c>
      <c r="AA276">
        <f>VLOOKUP(E276, Premades!B:R, 14, FALSE) * P276</f>
        <v>0</v>
      </c>
      <c r="AB276">
        <f>VLOOKUP(E276, Premades!B:R, 15, FALSE) * P276</f>
        <v>0</v>
      </c>
      <c r="AC276">
        <f>VLOOKUP(E276, Premades!B:R, 16, FALSE) * P276</f>
        <v>84.615384615384613</v>
      </c>
      <c r="AD276">
        <f>VLOOKUP(E276, Premades!B:R, 17, FALSE) * P276</f>
        <v>2.0192307692307692</v>
      </c>
    </row>
    <row r="277" spans="1:30" x14ac:dyDescent="0.25">
      <c r="A277" s="1">
        <v>275</v>
      </c>
      <c r="B277" t="s">
        <v>30</v>
      </c>
      <c r="C277">
        <v>100</v>
      </c>
      <c r="D277" t="s">
        <v>80</v>
      </c>
      <c r="E277" t="s">
        <v>165</v>
      </c>
      <c r="M277">
        <f>SUM(M275:M276)</f>
        <v>100</v>
      </c>
      <c r="P277">
        <f>M277/C277</f>
        <v>1</v>
      </c>
      <c r="Q277">
        <f>SUM(Q275:Q276) / P277</f>
        <v>269.23076923076923</v>
      </c>
      <c r="R277">
        <f>SUM(R275:R276) / P277</f>
        <v>8.6538461538461533</v>
      </c>
      <c r="S277">
        <f>SUM(S275:S276) / P277</f>
        <v>2.8846153846153846</v>
      </c>
      <c r="T277">
        <f>SUM(T275:T276) / P277</f>
        <v>0</v>
      </c>
      <c r="U277">
        <f>SUM(U275:U276) / P277</f>
        <v>0</v>
      </c>
      <c r="V277">
        <f>SUM(V275:V276) / P277</f>
        <v>461.53846153846155</v>
      </c>
      <c r="W277">
        <f>SUM(W275:W276) / P277</f>
        <v>42.307692307692307</v>
      </c>
      <c r="X277">
        <f>SUM(X275:X276) / P277</f>
        <v>4.8076923076923075</v>
      </c>
      <c r="Y277">
        <f>SUM(Y275:Y276) / P277</f>
        <v>0.96153846153846156</v>
      </c>
      <c r="Z277">
        <f>SUM(Z275:Z276) / P277</f>
        <v>7.6923076923076925</v>
      </c>
      <c r="AA277">
        <f>SUM(AA275:AA276) / P277</f>
        <v>0</v>
      </c>
      <c r="AB277">
        <f>SUM(AB275:AB276) / P277</f>
        <v>0</v>
      </c>
      <c r="AC277">
        <f>SUM(AC275:AC276) / P277</f>
        <v>84.615384615384613</v>
      </c>
      <c r="AD277">
        <f>SUM(AD275:AD276) / P277</f>
        <v>2.0192307692307692</v>
      </c>
    </row>
    <row r="278" spans="1:30" x14ac:dyDescent="0.25">
      <c r="A278" s="1">
        <v>276</v>
      </c>
    </row>
    <row r="279" spans="1:30" x14ac:dyDescent="0.25">
      <c r="A279" s="1">
        <v>277</v>
      </c>
      <c r="B279" t="s">
        <v>29</v>
      </c>
      <c r="C279" t="s">
        <v>67</v>
      </c>
    </row>
    <row r="280" spans="1:30" x14ac:dyDescent="0.25">
      <c r="A280" s="1">
        <v>278</v>
      </c>
      <c r="C280">
        <v>100</v>
      </c>
      <c r="D280" t="s">
        <v>80</v>
      </c>
      <c r="E280" t="s">
        <v>166</v>
      </c>
      <c r="G280" t="s">
        <v>186</v>
      </c>
      <c r="M280">
        <f>C280</f>
        <v>100</v>
      </c>
      <c r="N280">
        <f>VLOOKUP(E280, Premades!B:R, 2, FALSE)</f>
        <v>110</v>
      </c>
      <c r="O280" t="str">
        <f>VLOOKUP(E280, Premades!B:R, 3, FALSE)</f>
        <v>g</v>
      </c>
      <c r="P280">
        <f>C280/N280</f>
        <v>0.90909090909090906</v>
      </c>
      <c r="Q280">
        <f>VLOOKUP(E280, Premades!B:R, 4, FALSE) * P280</f>
        <v>263.63636363636363</v>
      </c>
      <c r="R280">
        <f>VLOOKUP(E280, Premades!B:R, 5, FALSE) * P280</f>
        <v>4.0909090909090908</v>
      </c>
      <c r="S280">
        <f>VLOOKUP(E280, Premades!B:R, 6, FALSE) * P280</f>
        <v>0.45454545454545453</v>
      </c>
      <c r="T280">
        <f>VLOOKUP(E280, Premades!B:R, 7, FALSE) * P280</f>
        <v>0</v>
      </c>
      <c r="U280">
        <f>VLOOKUP(E280, Premades!B:R, 8, FALSE) * P280</f>
        <v>0</v>
      </c>
      <c r="V280">
        <f>VLOOKUP(E280, Premades!B:R, 9, FALSE) * P280</f>
        <v>472.72727272727269</v>
      </c>
      <c r="W280">
        <f>VLOOKUP(E280, Premades!B:R, 10, FALSE) * P280</f>
        <v>50</v>
      </c>
      <c r="X280">
        <f>VLOOKUP(E280, Premades!B:R, 11, FALSE) * P280</f>
        <v>5.4545454545454541</v>
      </c>
      <c r="Y280">
        <f>VLOOKUP(E280, Premades!B:R, 12, FALSE) * P280</f>
        <v>3.6363636363636362</v>
      </c>
      <c r="Z280">
        <f>VLOOKUP(E280, Premades!B:R, 13, FALSE) * P280</f>
        <v>8.1818181818181817</v>
      </c>
      <c r="AA280">
        <f>VLOOKUP(E280, Premades!B:R, 14, FALSE) * P280</f>
        <v>0</v>
      </c>
      <c r="AB280">
        <f>VLOOKUP(E280, Premades!B:R, 15, FALSE) * P280</f>
        <v>0</v>
      </c>
      <c r="AC280">
        <f>VLOOKUP(E280, Premades!B:R, 16, FALSE) * P280</f>
        <v>40</v>
      </c>
      <c r="AD280">
        <f>VLOOKUP(E280, Premades!B:R, 17, FALSE) * P280</f>
        <v>3.1818181818181817</v>
      </c>
    </row>
    <row r="281" spans="1:30" x14ac:dyDescent="0.25">
      <c r="A281" s="1">
        <v>279</v>
      </c>
      <c r="B281" t="s">
        <v>30</v>
      </c>
      <c r="C281">
        <v>100</v>
      </c>
      <c r="D281" t="s">
        <v>80</v>
      </c>
      <c r="E281" t="s">
        <v>167</v>
      </c>
      <c r="M281">
        <f>SUM(M279:M280)</f>
        <v>100</v>
      </c>
      <c r="P281">
        <f>M281/C281</f>
        <v>1</v>
      </c>
      <c r="Q281">
        <f>SUM(Q279:Q280) / P281</f>
        <v>263.63636363636363</v>
      </c>
      <c r="R281">
        <f>SUM(R279:R280) / P281</f>
        <v>4.0909090909090908</v>
      </c>
      <c r="S281">
        <f>SUM(S279:S280) / P281</f>
        <v>0.45454545454545453</v>
      </c>
      <c r="T281">
        <f>SUM(T279:T280) / P281</f>
        <v>0</v>
      </c>
      <c r="U281">
        <f>SUM(U279:U280) / P281</f>
        <v>0</v>
      </c>
      <c r="V281">
        <f>SUM(V279:V280) / P281</f>
        <v>472.72727272727269</v>
      </c>
      <c r="W281">
        <f>SUM(W279:W280) / P281</f>
        <v>50</v>
      </c>
      <c r="X281">
        <f>SUM(X279:X280) / P281</f>
        <v>5.4545454545454541</v>
      </c>
      <c r="Y281">
        <f>SUM(Y279:Y280) / P281</f>
        <v>3.6363636363636362</v>
      </c>
      <c r="Z281">
        <f>SUM(Z279:Z280) / P281</f>
        <v>8.1818181818181817</v>
      </c>
      <c r="AA281">
        <f>SUM(AA279:AA280) / P281</f>
        <v>0</v>
      </c>
      <c r="AB281">
        <f>SUM(AB279:AB280) / P281</f>
        <v>0</v>
      </c>
      <c r="AC281">
        <f>SUM(AC279:AC280) / P281</f>
        <v>40</v>
      </c>
      <c r="AD281">
        <f>SUM(AD279:AD280) / P281</f>
        <v>3.1818181818181817</v>
      </c>
    </row>
    <row r="282" spans="1:30" x14ac:dyDescent="0.25">
      <c r="A282" s="1">
        <v>280</v>
      </c>
    </row>
    <row r="283" spans="1:30" x14ac:dyDescent="0.25">
      <c r="A283" s="1">
        <v>281</v>
      </c>
      <c r="B283" t="s">
        <v>29</v>
      </c>
      <c r="C283" t="s">
        <v>68</v>
      </c>
    </row>
    <row r="284" spans="1:30" x14ac:dyDescent="0.25">
      <c r="A284" s="1">
        <v>282</v>
      </c>
      <c r="C284">
        <v>100</v>
      </c>
      <c r="D284" t="s">
        <v>80</v>
      </c>
      <c r="E284" t="s">
        <v>168</v>
      </c>
      <c r="F284">
        <v>4857</v>
      </c>
      <c r="G284" t="s">
        <v>184</v>
      </c>
      <c r="H284">
        <f>VALUE(LEFT(J284, MAX(ISNUMBER(VALUE(MID(J284,{1,2,3,4,5,6,7,8,9},1)))*{1,2,3,4,5,6,7,8,9})+1-1))</f>
        <v>30</v>
      </c>
      <c r="I284" t="str">
        <f>TRIM(RIGHT(J284, LEN(J284) - MAX(ISNUMBER(VALUE(MID(J284,{1,2,3,4,5,6,7,8,9},1)))*{1,2,3,4,5,6,7,8,9})))</f>
        <v>g</v>
      </c>
      <c r="J284" t="s">
        <v>569</v>
      </c>
      <c r="K284">
        <f>VLOOKUP(F284&amp;":"&amp;J284,'CNF Data'!$B$1:$AI$260,5,FALSE)</f>
        <v>1454</v>
      </c>
      <c r="L284">
        <f>VLOOKUP(F284&amp;":"&amp;J284,'CNF Data'!$B$1:$AI$260,6,FALSE)</f>
        <v>0.3</v>
      </c>
      <c r="M284">
        <f>C284*L284/H284* 100</f>
        <v>100</v>
      </c>
      <c r="P284">
        <f>C284/H284</f>
        <v>3.3333333333333335</v>
      </c>
      <c r="Q284">
        <f>VLOOKUP(F284&amp;":"&amp;J284,'CNF Data'!$B$1:$AI$2260,21,FALSE) * P284</f>
        <v>27</v>
      </c>
      <c r="R284">
        <f>VLOOKUP(F284&amp;":"&amp;J284,'CNF Data'!$B$1:$AI$2260,22,FALSE) * P284</f>
        <v>0.45000000000000007</v>
      </c>
      <c r="S284">
        <f>VLOOKUP(F284&amp;":"&amp;J284,'CNF Data'!$B$1:$AI$2260,23,FALSE) * P284</f>
        <v>4.8000000000000001E-2</v>
      </c>
      <c r="T284">
        <f>VLOOKUP(F284&amp;":"&amp;J284,'CNF Data'!$B$1:$AI$2260,24,FALSE) * P284</f>
        <v>0</v>
      </c>
      <c r="U284">
        <f>VLOOKUP(F284&amp;":"&amp;J284,'CNF Data'!$B$1:$AI$2260,25,FALSE) * P284</f>
        <v>0</v>
      </c>
      <c r="V284">
        <f>VLOOKUP(F284&amp;":"&amp;J284,'CNF Data'!$B$1:$AI$2260,26,FALSE) * P284</f>
        <v>13</v>
      </c>
      <c r="W284">
        <f>VLOOKUP(F284&amp;":"&amp;J284,'CNF Data'!$B$1:$AI$2260,27,FALSE) * P284</f>
        <v>5.3500000000000005</v>
      </c>
      <c r="X284">
        <f>VLOOKUP(F284&amp;":"&amp;J284,'CNF Data'!$B$1:$AI$2260,28,FALSE) * P284</f>
        <v>3.4000000000000004</v>
      </c>
      <c r="Y284">
        <f>VLOOKUP(F284&amp;":"&amp;J284,'CNF Data'!$B$1:$AI$2260,29,FALSE) * P284</f>
        <v>1.95</v>
      </c>
      <c r="Z284">
        <f>VLOOKUP(F284&amp;":"&amp;J284,'CNF Data'!$B$1:$AI$2260,30,FALSE) * P284</f>
        <v>1.6599999999999997</v>
      </c>
      <c r="AA284">
        <f>VLOOKUP(F284&amp;":"&amp;J284,'CNF Data'!$B$1:$AI$2260,31,FALSE) * P284</f>
        <v>0</v>
      </c>
      <c r="AB284">
        <f>VLOOKUP(F284&amp;":"&amp;J284,'CNF Data'!$B$1:$AI$2260,32,FALSE) * P284</f>
        <v>82.7</v>
      </c>
      <c r="AC284">
        <f>VLOOKUP(F284&amp;":"&amp;J284,'CNF Data'!$B$1:$AI$2260,33,FALSE) * P284</f>
        <v>14.000000000000002</v>
      </c>
      <c r="AD284">
        <f>VLOOKUP(F284&amp;":"&amp;J284,'CNF Data'!$B$1:$AI$2260,34,FALSE) * P284</f>
        <v>0.46000000000000008</v>
      </c>
    </row>
    <row r="285" spans="1:30" x14ac:dyDescent="0.25">
      <c r="A285" s="1">
        <v>283</v>
      </c>
      <c r="B285" t="s">
        <v>30</v>
      </c>
      <c r="C285">
        <v>100</v>
      </c>
      <c r="D285" t="s">
        <v>80</v>
      </c>
      <c r="E285" t="s">
        <v>68</v>
      </c>
      <c r="M285">
        <f>SUM(M283:M284)</f>
        <v>100</v>
      </c>
      <c r="P285">
        <f>M285/C285</f>
        <v>1</v>
      </c>
      <c r="Q285">
        <f>SUM(Q283:Q284) / P285</f>
        <v>27</v>
      </c>
      <c r="R285">
        <f>SUM(R283:R284) / P285</f>
        <v>0.45000000000000007</v>
      </c>
      <c r="S285">
        <f>SUM(S283:S284) / P285</f>
        <v>4.8000000000000001E-2</v>
      </c>
      <c r="T285">
        <f>SUM(T283:T284) / P285</f>
        <v>0</v>
      </c>
      <c r="U285">
        <f>SUM(U283:U284) / P285</f>
        <v>0</v>
      </c>
      <c r="V285">
        <f>SUM(V283:V284) / P285</f>
        <v>13</v>
      </c>
      <c r="W285">
        <f>SUM(W283:W284) / P285</f>
        <v>5.3500000000000005</v>
      </c>
      <c r="X285">
        <f>SUM(X283:X284) / P285</f>
        <v>3.4000000000000004</v>
      </c>
      <c r="Y285">
        <f>SUM(Y283:Y284) / P285</f>
        <v>1.95</v>
      </c>
      <c r="Z285">
        <f>SUM(Z283:Z284) / P285</f>
        <v>1.6599999999999997</v>
      </c>
      <c r="AA285">
        <f>SUM(AA283:AA284) / P285</f>
        <v>0</v>
      </c>
      <c r="AB285">
        <f>SUM(AB283:AB284) / P285</f>
        <v>82.7</v>
      </c>
      <c r="AC285">
        <f>SUM(AC283:AC284) / P285</f>
        <v>14.000000000000002</v>
      </c>
      <c r="AD285">
        <f>SUM(AD283:AD284) / P285</f>
        <v>0.46000000000000008</v>
      </c>
    </row>
    <row r="286" spans="1:30" x14ac:dyDescent="0.25">
      <c r="A286" s="1">
        <v>284</v>
      </c>
    </row>
    <row r="287" spans="1:30" x14ac:dyDescent="0.25">
      <c r="A287" s="1">
        <v>285</v>
      </c>
      <c r="B287" t="s">
        <v>29</v>
      </c>
      <c r="C287" t="s">
        <v>69</v>
      </c>
    </row>
    <row r="288" spans="1:30" x14ac:dyDescent="0.25">
      <c r="A288" s="1">
        <v>286</v>
      </c>
      <c r="C288">
        <v>100</v>
      </c>
      <c r="D288" t="s">
        <v>80</v>
      </c>
      <c r="E288" t="s">
        <v>169</v>
      </c>
      <c r="F288">
        <v>2226</v>
      </c>
      <c r="G288" t="s">
        <v>184</v>
      </c>
      <c r="H288">
        <f>VALUE(LEFT(J288, MAX(ISNUMBER(VALUE(MID(J288,{1,2,3,4,5,6,7,8,9},1)))*{1,2,3,4,5,6,7,8,9})+1-1))</f>
        <v>85</v>
      </c>
      <c r="I288" t="str">
        <f>TRIM(RIGHT(J288, LEN(J288) - MAX(ISNUMBER(VALUE(MID(J288,{1,2,3,4,5,6,7,8,9},1)))*{1,2,3,4,5,6,7,8,9})))</f>
        <v>g</v>
      </c>
      <c r="J288" t="s">
        <v>557</v>
      </c>
      <c r="K288">
        <f>VLOOKUP(F288&amp;":"&amp;J288,'CNF Data'!$B$1:$AI$260,5,FALSE)</f>
        <v>1470</v>
      </c>
      <c r="L288">
        <f>VLOOKUP(F288&amp;":"&amp;J288,'CNF Data'!$B$1:$AI$260,6,FALSE)</f>
        <v>0.85</v>
      </c>
      <c r="M288">
        <f>C288*L288/H288* 100</f>
        <v>100</v>
      </c>
      <c r="P288">
        <f>C288/H288</f>
        <v>1.1764705882352942</v>
      </c>
      <c r="Q288">
        <f>VLOOKUP(F288&amp;":"&amp;J288,'CNF Data'!$B$1:$AI$2260,21,FALSE) * P288</f>
        <v>15</v>
      </c>
      <c r="R288">
        <f>VLOOKUP(F288&amp;":"&amp;J288,'CNF Data'!$B$1:$AI$2260,22,FALSE) * P288</f>
        <v>0.36</v>
      </c>
      <c r="S288">
        <f>VLOOKUP(F288&amp;":"&amp;J288,'CNF Data'!$B$1:$AI$2260,23,FALSE) * P288</f>
        <v>7.1999999999999995E-2</v>
      </c>
      <c r="T288">
        <f>VLOOKUP(F288&amp;":"&amp;J288,'CNF Data'!$B$1:$AI$2260,24,FALSE) * P288</f>
        <v>0</v>
      </c>
      <c r="U288">
        <f>VLOOKUP(F288&amp;":"&amp;J288,'CNF Data'!$B$1:$AI$2260,25,FALSE) * P288</f>
        <v>0</v>
      </c>
      <c r="V288">
        <f>VLOOKUP(F288&amp;":"&amp;J288,'CNF Data'!$B$1:$AI$2260,26,FALSE) * P288</f>
        <v>3</v>
      </c>
      <c r="W288">
        <f>VLOOKUP(F288&amp;":"&amp;J288,'CNF Data'!$B$1:$AI$2260,27,FALSE) * P288</f>
        <v>2.6900000000000004</v>
      </c>
      <c r="X288">
        <f>VLOOKUP(F288&amp;":"&amp;J288,'CNF Data'!$B$1:$AI$2260,28,FALSE) * P288</f>
        <v>1</v>
      </c>
      <c r="Y288">
        <f>VLOOKUP(F288&amp;":"&amp;J288,'CNF Data'!$B$1:$AI$2260,29,FALSE) * P288</f>
        <v>1.71</v>
      </c>
      <c r="Z288">
        <f>VLOOKUP(F288&amp;":"&amp;J288,'CNF Data'!$B$1:$AI$2260,30,FALSE) * P288</f>
        <v>1.1399999999999999</v>
      </c>
      <c r="AA288">
        <f>VLOOKUP(F288&amp;":"&amp;J288,'CNF Data'!$B$1:$AI$2260,31,FALSE) * P288</f>
        <v>0</v>
      </c>
      <c r="AB288">
        <f>VLOOKUP(F288&amp;":"&amp;J288,'CNF Data'!$B$1:$AI$2260,32,FALSE) * P288</f>
        <v>12.9</v>
      </c>
      <c r="AC288">
        <f>VLOOKUP(F288&amp;":"&amp;J288,'CNF Data'!$B$1:$AI$2260,33,FALSE) * P288</f>
        <v>18</v>
      </c>
      <c r="AD288">
        <f>VLOOKUP(F288&amp;":"&amp;J288,'CNF Data'!$B$1:$AI$2260,34,FALSE) * P288</f>
        <v>0.37</v>
      </c>
    </row>
    <row r="289" spans="1:30" x14ac:dyDescent="0.25">
      <c r="A289" s="1">
        <v>287</v>
      </c>
      <c r="B289" t="s">
        <v>30</v>
      </c>
      <c r="C289">
        <v>100</v>
      </c>
      <c r="D289" t="s">
        <v>80</v>
      </c>
      <c r="E289" t="s">
        <v>69</v>
      </c>
      <c r="M289">
        <f>SUM(M287:M288)</f>
        <v>100</v>
      </c>
      <c r="P289">
        <f>M289/C289</f>
        <v>1</v>
      </c>
      <c r="Q289">
        <f>SUM(Q287:Q288) / P289</f>
        <v>15</v>
      </c>
      <c r="R289">
        <f>SUM(R287:R288) / P289</f>
        <v>0.36</v>
      </c>
      <c r="S289">
        <f>SUM(S287:S288) / P289</f>
        <v>7.1999999999999995E-2</v>
      </c>
      <c r="T289">
        <f>SUM(T287:T288) / P289</f>
        <v>0</v>
      </c>
      <c r="U289">
        <f>SUM(U287:U288) / P289</f>
        <v>0</v>
      </c>
      <c r="V289">
        <f>SUM(V287:V288) / P289</f>
        <v>3</v>
      </c>
      <c r="W289">
        <f>SUM(W287:W288) / P289</f>
        <v>2.6900000000000004</v>
      </c>
      <c r="X289">
        <f>SUM(X287:X288) / P289</f>
        <v>1</v>
      </c>
      <c r="Y289">
        <f>SUM(Y287:Y288) / P289</f>
        <v>1.71</v>
      </c>
      <c r="Z289">
        <f>SUM(Z287:Z288) / P289</f>
        <v>1.1399999999999999</v>
      </c>
      <c r="AA289">
        <f>SUM(AA287:AA288) / P289</f>
        <v>0</v>
      </c>
      <c r="AB289">
        <f>SUM(AB287:AB288) / P289</f>
        <v>12.9</v>
      </c>
      <c r="AC289">
        <f>SUM(AC287:AC288) / P289</f>
        <v>18</v>
      </c>
      <c r="AD289">
        <f>SUM(AD287:AD288) / P289</f>
        <v>0.37</v>
      </c>
    </row>
    <row r="290" spans="1:30" x14ac:dyDescent="0.25">
      <c r="A290" s="1">
        <v>288</v>
      </c>
    </row>
    <row r="291" spans="1:30" x14ac:dyDescent="0.25">
      <c r="A291" s="1">
        <v>289</v>
      </c>
      <c r="B291" t="s">
        <v>29</v>
      </c>
      <c r="C291" t="s">
        <v>70</v>
      </c>
    </row>
    <row r="292" spans="1:30" x14ac:dyDescent="0.25">
      <c r="A292" s="1">
        <v>290</v>
      </c>
      <c r="C292">
        <v>100</v>
      </c>
      <c r="D292" t="s">
        <v>80</v>
      </c>
      <c r="E292" t="s">
        <v>170</v>
      </c>
      <c r="F292">
        <v>5417</v>
      </c>
      <c r="G292" t="s">
        <v>184</v>
      </c>
      <c r="H292">
        <f>VALUE(LEFT(J292, MAX(ISNUMBER(VALUE(MID(J292,{1,2,3,4,5,6,7,8,9},1)))*{1,2,3,4,5,6,7,8,9})+1-1))</f>
        <v>85</v>
      </c>
      <c r="I292" t="str">
        <f>TRIM(RIGHT(J292, LEN(J292) - MAX(ISNUMBER(VALUE(MID(J292,{1,2,3,4,5,6,7,8,9},1)))*{1,2,3,4,5,6,7,8,9})))</f>
        <v>g</v>
      </c>
      <c r="J292" t="s">
        <v>557</v>
      </c>
      <c r="K292">
        <f>VLOOKUP(F292&amp;":"&amp;J292,'CNF Data'!$B$1:$AI$260,5,FALSE)</f>
        <v>1470</v>
      </c>
      <c r="L292">
        <f>VLOOKUP(F292&amp;":"&amp;J292,'CNF Data'!$B$1:$AI$260,6,FALSE)</f>
        <v>0.85</v>
      </c>
      <c r="M292">
        <f>C292*L292/H292* 100</f>
        <v>100</v>
      </c>
      <c r="P292">
        <f>C292/H292</f>
        <v>1.1764705882352942</v>
      </c>
      <c r="Q292">
        <f>VLOOKUP(F292&amp;":"&amp;J292,'CNF Data'!$B$1:$AI$2260,21,FALSE) * P292</f>
        <v>133</v>
      </c>
      <c r="R292">
        <f>VLOOKUP(F292&amp;":"&amp;J292,'CNF Data'!$B$1:$AI$2260,22,FALSE) * P292</f>
        <v>12.75</v>
      </c>
      <c r="S292">
        <f>VLOOKUP(F292&amp;":"&amp;J292,'CNF Data'!$B$1:$AI$2260,23,FALSE) * P292</f>
        <v>1.5570000000000002</v>
      </c>
      <c r="T292">
        <f>VLOOKUP(F292&amp;":"&amp;J292,'CNF Data'!$B$1:$AI$2260,24,FALSE) * P292</f>
        <v>0</v>
      </c>
      <c r="U292">
        <f>VLOOKUP(F292&amp;":"&amp;J292,'CNF Data'!$B$1:$AI$2260,25,FALSE) * P292</f>
        <v>0</v>
      </c>
      <c r="V292">
        <f>VLOOKUP(F292&amp;":"&amp;J292,'CNF Data'!$B$1:$AI$2260,26,FALSE) * P292</f>
        <v>21.000000000000004</v>
      </c>
      <c r="W292">
        <f>VLOOKUP(F292&amp;":"&amp;J292,'CNF Data'!$B$1:$AI$2260,27,FALSE) * P292</f>
        <v>6.57</v>
      </c>
      <c r="X292">
        <f>VLOOKUP(F292&amp;":"&amp;J292,'CNF Data'!$B$1:$AI$2260,28,FALSE) * P292</f>
        <v>1.8</v>
      </c>
      <c r="Y292">
        <f>VLOOKUP(F292&amp;":"&amp;J292,'CNF Data'!$B$1:$AI$2260,29,FALSE) * P292</f>
        <v>4.28</v>
      </c>
      <c r="Z292">
        <f>VLOOKUP(F292&amp;":"&amp;J292,'CNF Data'!$B$1:$AI$2260,30,FALSE) * P292</f>
        <v>1.04</v>
      </c>
      <c r="AA292">
        <f>VLOOKUP(F292&amp;":"&amp;J292,'CNF Data'!$B$1:$AI$2260,31,FALSE) * P292</f>
        <v>0</v>
      </c>
      <c r="AB292">
        <f>VLOOKUP(F292&amp;":"&amp;J292,'CNF Data'!$B$1:$AI$2260,32,FALSE) * P292</f>
        <v>162.80000000000001</v>
      </c>
      <c r="AC292">
        <f>VLOOKUP(F292&amp;":"&amp;J292,'CNF Data'!$B$1:$AI$2260,33,FALSE) * P292</f>
        <v>7</v>
      </c>
      <c r="AD292">
        <f>VLOOKUP(F292&amp;":"&amp;J292,'CNF Data'!$B$1:$AI$2260,34,FALSE) * P292</f>
        <v>0.47000000000000003</v>
      </c>
    </row>
    <row r="293" spans="1:30" x14ac:dyDescent="0.25">
      <c r="A293" s="1">
        <v>291</v>
      </c>
      <c r="B293" t="s">
        <v>30</v>
      </c>
      <c r="C293">
        <v>100</v>
      </c>
      <c r="D293" t="s">
        <v>80</v>
      </c>
      <c r="E293" t="s">
        <v>70</v>
      </c>
      <c r="M293">
        <f>SUM(M291:M292)</f>
        <v>100</v>
      </c>
      <c r="P293">
        <f>M293/C293</f>
        <v>1</v>
      </c>
      <c r="Q293">
        <f>SUM(Q291:Q292) / P293</f>
        <v>133</v>
      </c>
      <c r="R293">
        <f>SUM(R291:R292) / P293</f>
        <v>12.75</v>
      </c>
      <c r="S293">
        <f>SUM(S291:S292) / P293</f>
        <v>1.5570000000000002</v>
      </c>
      <c r="T293">
        <f>SUM(T291:T292) / P293</f>
        <v>0</v>
      </c>
      <c r="U293">
        <f>SUM(U291:U292) / P293</f>
        <v>0</v>
      </c>
      <c r="V293">
        <f>SUM(V291:V292) / P293</f>
        <v>21.000000000000004</v>
      </c>
      <c r="W293">
        <f>SUM(W291:W292) / P293</f>
        <v>6.57</v>
      </c>
      <c r="X293">
        <f>SUM(X291:X292) / P293</f>
        <v>1.8</v>
      </c>
      <c r="Y293">
        <f>SUM(Y291:Y292) / P293</f>
        <v>4.28</v>
      </c>
      <c r="Z293">
        <f>SUM(Z291:Z292) / P293</f>
        <v>1.04</v>
      </c>
      <c r="AA293">
        <f>SUM(AA291:AA292) / P293</f>
        <v>0</v>
      </c>
      <c r="AB293">
        <f>SUM(AB291:AB292) / P293</f>
        <v>162.80000000000001</v>
      </c>
      <c r="AC293">
        <f>SUM(AC291:AC292) / P293</f>
        <v>7</v>
      </c>
      <c r="AD293">
        <f>SUM(AD291:AD292) / P293</f>
        <v>0.47000000000000003</v>
      </c>
    </row>
    <row r="294" spans="1:30" x14ac:dyDescent="0.25">
      <c r="A294" s="1">
        <v>292</v>
      </c>
    </row>
    <row r="295" spans="1:30" x14ac:dyDescent="0.25">
      <c r="A295" s="1">
        <v>293</v>
      </c>
      <c r="B295" t="s">
        <v>31</v>
      </c>
      <c r="C295" t="s">
        <v>71</v>
      </c>
    </row>
    <row r="296" spans="1:30" x14ac:dyDescent="0.25">
      <c r="A296" s="1">
        <v>294</v>
      </c>
      <c r="C296">
        <v>100</v>
      </c>
      <c r="D296" t="s">
        <v>80</v>
      </c>
      <c r="E296" t="s">
        <v>171</v>
      </c>
      <c r="G296" t="s">
        <v>186</v>
      </c>
      <c r="M296">
        <f>C296</f>
        <v>100</v>
      </c>
      <c r="N296">
        <f>VLOOKUP(E296, Premades!B:R, 2, FALSE)</f>
        <v>30</v>
      </c>
      <c r="O296" t="str">
        <f>VLOOKUP(E296, Premades!B:R, 3, FALSE)</f>
        <v>g</v>
      </c>
      <c r="P296">
        <f>C296/N296</f>
        <v>3.3333333333333335</v>
      </c>
      <c r="Q296">
        <f>VLOOKUP(E296, Premades!B:R, 4, FALSE) * P296</f>
        <v>300</v>
      </c>
      <c r="R296">
        <f>VLOOKUP(E296, Premades!B:R, 5, FALSE) * P296</f>
        <v>20</v>
      </c>
      <c r="S296">
        <f>VLOOKUP(E296, Premades!B:R, 6, FALSE) * P296</f>
        <v>13.333333333333334</v>
      </c>
      <c r="T296">
        <f>VLOOKUP(E296, Premades!B:R, 7, FALSE) * P296</f>
        <v>1</v>
      </c>
      <c r="U296">
        <f>VLOOKUP(E296, Premades!B:R, 8, FALSE) * P296</f>
        <v>66.666666666666671</v>
      </c>
      <c r="V296">
        <f>VLOOKUP(E296, Premades!B:R, 9, FALSE) * P296</f>
        <v>666.66666666666674</v>
      </c>
      <c r="W296">
        <f>VLOOKUP(E296, Premades!B:R, 10, FALSE) * P296</f>
        <v>3.3333333333333335</v>
      </c>
      <c r="X296">
        <f>VLOOKUP(E296, Premades!B:R, 11, FALSE) * P296</f>
        <v>0</v>
      </c>
      <c r="Y296">
        <f>VLOOKUP(E296, Premades!B:R, 12, FALSE) * P296</f>
        <v>0</v>
      </c>
      <c r="Z296">
        <f>VLOOKUP(E296, Premades!B:R, 13, FALSE) * P296</f>
        <v>13.333333333333334</v>
      </c>
      <c r="AA296">
        <f>VLOOKUP(E296, Premades!B:R, 14, FALSE) * P296</f>
        <v>266.66666666666669</v>
      </c>
      <c r="AB296">
        <f>VLOOKUP(E296, Premades!B:R, 15, FALSE) * P296</f>
        <v>0</v>
      </c>
      <c r="AC296">
        <f>VLOOKUP(E296, Premades!B:R, 16, FALSE) * P296</f>
        <v>733.33333333333337</v>
      </c>
      <c r="AD296">
        <f>VLOOKUP(E296, Premades!B:R, 17, FALSE) * P296</f>
        <v>0</v>
      </c>
    </row>
    <row r="297" spans="1:30" x14ac:dyDescent="0.25">
      <c r="A297" s="1">
        <v>295</v>
      </c>
      <c r="B297" t="s">
        <v>30</v>
      </c>
      <c r="C297">
        <v>100</v>
      </c>
      <c r="D297" t="s">
        <v>80</v>
      </c>
      <c r="E297" t="s">
        <v>71</v>
      </c>
      <c r="M297">
        <f>SUM(M291:M296)</f>
        <v>300</v>
      </c>
      <c r="P297">
        <f>M297/C297</f>
        <v>3</v>
      </c>
      <c r="Q297">
        <f>SUM(Q291:Q296) / P297</f>
        <v>188.66666666666666</v>
      </c>
      <c r="R297">
        <f>SUM(R291:R296) / P297</f>
        <v>15.166666666666666</v>
      </c>
      <c r="S297">
        <f>SUM(S291:S296) / P297</f>
        <v>5.482444444444444</v>
      </c>
      <c r="T297">
        <f>SUM(T291:T296) / P297</f>
        <v>0.33333333333333331</v>
      </c>
      <c r="U297">
        <f>SUM(U291:U296) / P297</f>
        <v>22.222222222222225</v>
      </c>
      <c r="V297">
        <f>SUM(V291:V296) / P297</f>
        <v>236.22222222222226</v>
      </c>
      <c r="W297">
        <f>SUM(W291:W296) / P297</f>
        <v>5.4911111111111106</v>
      </c>
      <c r="X297">
        <f>SUM(X291:X296) / P297</f>
        <v>1.2</v>
      </c>
      <c r="Y297">
        <f>SUM(Y291:Y296) / P297</f>
        <v>2.8533333333333335</v>
      </c>
      <c r="Z297">
        <f>SUM(Z291:Z296) / P297</f>
        <v>5.137777777777778</v>
      </c>
      <c r="AA297">
        <f>SUM(AA291:AA296) / P297</f>
        <v>88.8888888888889</v>
      </c>
      <c r="AB297">
        <f>SUM(AB291:AB296) / P297</f>
        <v>108.53333333333335</v>
      </c>
      <c r="AC297">
        <f>SUM(AC291:AC296) / P297</f>
        <v>249.11111111111111</v>
      </c>
      <c r="AD297">
        <f>SUM(AD291:AD296) / P297</f>
        <v>0.31333333333333335</v>
      </c>
    </row>
    <row r="298" spans="1:30" x14ac:dyDescent="0.25">
      <c r="A298" s="1">
        <v>296</v>
      </c>
    </row>
    <row r="299" spans="1:30" x14ac:dyDescent="0.25">
      <c r="A299" s="1">
        <v>297</v>
      </c>
      <c r="B299" t="s">
        <v>29</v>
      </c>
      <c r="C299" t="s">
        <v>72</v>
      </c>
    </row>
    <row r="300" spans="1:30" x14ac:dyDescent="0.25">
      <c r="A300" s="1">
        <v>298</v>
      </c>
      <c r="C300">
        <v>100</v>
      </c>
      <c r="D300" t="s">
        <v>80</v>
      </c>
      <c r="E300" t="s">
        <v>172</v>
      </c>
      <c r="G300" t="s">
        <v>186</v>
      </c>
      <c r="M300">
        <f>C300</f>
        <v>100</v>
      </c>
      <c r="N300">
        <f>VLOOKUP(E300, Premades!B:R, 2, FALSE)</f>
        <v>30</v>
      </c>
      <c r="O300" t="str">
        <f>VLOOKUP(E300, Premades!B:R, 3, FALSE)</f>
        <v>g</v>
      </c>
      <c r="P300">
        <f>C300/N300</f>
        <v>3.3333333333333335</v>
      </c>
      <c r="Q300">
        <f>VLOOKUP(E300, Premades!B:R, 4, FALSE) * P300</f>
        <v>300</v>
      </c>
      <c r="R300">
        <f>VLOOKUP(E300, Premades!B:R, 5, FALSE) * P300</f>
        <v>26.666666666666668</v>
      </c>
      <c r="S300">
        <f>VLOOKUP(E300, Premades!B:R, 6, FALSE) * P300</f>
        <v>15</v>
      </c>
      <c r="T300">
        <f>VLOOKUP(E300, Premades!B:R, 7, FALSE) * P300</f>
        <v>0.66666666666666674</v>
      </c>
      <c r="U300">
        <f>VLOOKUP(E300, Premades!B:R, 8, FALSE) * P300</f>
        <v>100</v>
      </c>
      <c r="V300">
        <f>VLOOKUP(E300, Premades!B:R, 9, FALSE) * P300</f>
        <v>700</v>
      </c>
      <c r="W300">
        <f>VLOOKUP(E300, Premades!B:R, 10, FALSE) * P300</f>
        <v>6.666666666666667</v>
      </c>
      <c r="X300">
        <f>VLOOKUP(E300, Premades!B:R, 11, FALSE) * P300</f>
        <v>0</v>
      </c>
      <c r="Y300">
        <f>VLOOKUP(E300, Premades!B:R, 12, FALSE) * P300</f>
        <v>0</v>
      </c>
      <c r="Z300">
        <f>VLOOKUP(E300, Premades!B:R, 13, FALSE) * P300</f>
        <v>16.666666666666668</v>
      </c>
      <c r="AA300">
        <f>VLOOKUP(E300, Premades!B:R, 14, FALSE) * P300</f>
        <v>266.66666666666669</v>
      </c>
      <c r="AB300">
        <f>VLOOKUP(E300, Premades!B:R, 15, FALSE) * P300</f>
        <v>0</v>
      </c>
      <c r="AC300">
        <f>VLOOKUP(E300, Premades!B:R, 16, FALSE) * P300</f>
        <v>73.333333333333343</v>
      </c>
      <c r="AD300">
        <f>VLOOKUP(E300, Premades!B:R, 17, FALSE) * P300</f>
        <v>1.8666666666666669</v>
      </c>
    </row>
    <row r="301" spans="1:30" x14ac:dyDescent="0.25">
      <c r="A301" s="1">
        <v>299</v>
      </c>
      <c r="B301" t="s">
        <v>30</v>
      </c>
      <c r="C301">
        <v>100</v>
      </c>
      <c r="D301" t="s">
        <v>80</v>
      </c>
      <c r="E301" t="s">
        <v>173</v>
      </c>
      <c r="M301">
        <f>SUM(M299:M300)</f>
        <v>100</v>
      </c>
      <c r="P301">
        <f>M301/C301</f>
        <v>1</v>
      </c>
      <c r="Q301">
        <f>SUM(Q299:Q300) / P301</f>
        <v>300</v>
      </c>
      <c r="R301">
        <f>SUM(R299:R300) / P301</f>
        <v>26.666666666666668</v>
      </c>
      <c r="S301">
        <f>SUM(S299:S300) / P301</f>
        <v>15</v>
      </c>
      <c r="T301">
        <f>SUM(T299:T300) / P301</f>
        <v>0.66666666666666674</v>
      </c>
      <c r="U301">
        <f>SUM(U299:U300) / P301</f>
        <v>100</v>
      </c>
      <c r="V301">
        <f>SUM(V299:V300) / P301</f>
        <v>700</v>
      </c>
      <c r="W301">
        <f>SUM(W299:W300) / P301</f>
        <v>6.666666666666667</v>
      </c>
      <c r="X301">
        <f>SUM(X299:X300) / P301</f>
        <v>0</v>
      </c>
      <c r="Y301">
        <f>SUM(Y299:Y300) / P301</f>
        <v>0</v>
      </c>
      <c r="Z301">
        <f>SUM(Z299:Z300) / P301</f>
        <v>16.666666666666668</v>
      </c>
      <c r="AA301">
        <f>SUM(AA299:AA300) / P301</f>
        <v>266.66666666666669</v>
      </c>
      <c r="AB301">
        <f>SUM(AB299:AB300) / P301</f>
        <v>0</v>
      </c>
      <c r="AC301">
        <f>SUM(AC299:AC300) / P301</f>
        <v>73.333333333333343</v>
      </c>
      <c r="AD301">
        <f>SUM(AD299:AD300) / P301</f>
        <v>1.8666666666666669</v>
      </c>
    </row>
    <row r="302" spans="1:30" x14ac:dyDescent="0.25">
      <c r="A302" s="1">
        <v>300</v>
      </c>
    </row>
    <row r="303" spans="1:30" x14ac:dyDescent="0.25">
      <c r="A303" s="1">
        <v>301</v>
      </c>
      <c r="B303" t="s">
        <v>29</v>
      </c>
      <c r="C303" t="s">
        <v>73</v>
      </c>
    </row>
    <row r="304" spans="1:30" x14ac:dyDescent="0.25">
      <c r="A304" s="1">
        <v>302</v>
      </c>
      <c r="C304">
        <v>100</v>
      </c>
      <c r="D304" t="s">
        <v>80</v>
      </c>
      <c r="E304" t="s">
        <v>174</v>
      </c>
      <c r="G304" t="s">
        <v>186</v>
      </c>
      <c r="M304">
        <f>C304</f>
        <v>100</v>
      </c>
      <c r="N304">
        <f>VLOOKUP(E304, Premades!B:R, 2, FALSE)</f>
        <v>30</v>
      </c>
      <c r="O304" t="str">
        <f>VLOOKUP(E304, Premades!B:R, 3, FALSE)</f>
        <v>g</v>
      </c>
      <c r="P304">
        <f>C304/N304</f>
        <v>3.3333333333333335</v>
      </c>
      <c r="Q304">
        <f>VLOOKUP(E304, Premades!B:R, 4, FALSE) * P304</f>
        <v>300</v>
      </c>
      <c r="R304">
        <f>VLOOKUP(E304, Premades!B:R, 5, FALSE) * P304</f>
        <v>23.333333333333336</v>
      </c>
      <c r="S304">
        <f>VLOOKUP(E304, Premades!B:R, 6, FALSE) * P304</f>
        <v>15</v>
      </c>
      <c r="T304">
        <f>VLOOKUP(E304, Premades!B:R, 7, FALSE) * P304</f>
        <v>1</v>
      </c>
      <c r="U304">
        <f>VLOOKUP(E304, Premades!B:R, 8, FALSE) * P304</f>
        <v>83.333333333333343</v>
      </c>
      <c r="V304">
        <f>VLOOKUP(E304, Premades!B:R, 9, FALSE) * P304</f>
        <v>466.66666666666669</v>
      </c>
      <c r="W304">
        <f>VLOOKUP(E304, Premades!B:R, 10, FALSE) * P304</f>
        <v>3.3333333333333335</v>
      </c>
      <c r="X304">
        <f>VLOOKUP(E304, Premades!B:R, 11, FALSE) * P304</f>
        <v>0</v>
      </c>
      <c r="Y304">
        <f>VLOOKUP(E304, Premades!B:R, 12, FALSE) * P304</f>
        <v>0</v>
      </c>
      <c r="Z304">
        <f>VLOOKUP(E304, Premades!B:R, 13, FALSE) * P304</f>
        <v>20</v>
      </c>
      <c r="AA304">
        <f>VLOOKUP(E304, Premades!B:R, 14, FALSE) * P304</f>
        <v>0</v>
      </c>
      <c r="AB304">
        <f>VLOOKUP(E304, Premades!B:R, 15, FALSE) * P304</f>
        <v>0</v>
      </c>
      <c r="AC304">
        <f>VLOOKUP(E304, Premades!B:R, 16, FALSE) * P304</f>
        <v>583.33333333333337</v>
      </c>
      <c r="AD304">
        <f>VLOOKUP(E304, Premades!B:R, 17, FALSE) * P304</f>
        <v>0</v>
      </c>
    </row>
    <row r="305" spans="1:30" x14ac:dyDescent="0.25">
      <c r="A305" s="1">
        <v>303</v>
      </c>
      <c r="B305" t="s">
        <v>30</v>
      </c>
      <c r="C305">
        <v>100</v>
      </c>
      <c r="D305" t="s">
        <v>80</v>
      </c>
      <c r="E305" t="s">
        <v>73</v>
      </c>
      <c r="M305">
        <f>SUM(M303:M304)</f>
        <v>100</v>
      </c>
      <c r="P305">
        <f>M305/C305</f>
        <v>1</v>
      </c>
      <c r="Q305">
        <f>SUM(Q303:Q304) / P305</f>
        <v>300</v>
      </c>
      <c r="R305">
        <f>SUM(R303:R304) / P305</f>
        <v>23.333333333333336</v>
      </c>
      <c r="S305">
        <f>SUM(S303:S304) / P305</f>
        <v>15</v>
      </c>
      <c r="T305">
        <f>SUM(T303:T304) / P305</f>
        <v>1</v>
      </c>
      <c r="U305">
        <f>SUM(U303:U304) / P305</f>
        <v>83.333333333333343</v>
      </c>
      <c r="V305">
        <f>SUM(V303:V304) / P305</f>
        <v>466.66666666666669</v>
      </c>
      <c r="W305">
        <f>SUM(W303:W304) / P305</f>
        <v>3.3333333333333335</v>
      </c>
      <c r="X305">
        <f>SUM(X303:X304) / P305</f>
        <v>0</v>
      </c>
      <c r="Y305">
        <f>SUM(Y303:Y304) / P305</f>
        <v>0</v>
      </c>
      <c r="Z305">
        <f>SUM(Z303:Z304) / P305</f>
        <v>20</v>
      </c>
      <c r="AA305">
        <f>SUM(AA303:AA304) / P305</f>
        <v>0</v>
      </c>
      <c r="AB305">
        <f>SUM(AB303:AB304) / P305</f>
        <v>0</v>
      </c>
      <c r="AC305">
        <f>SUM(AC303:AC304) / P305</f>
        <v>583.33333333333337</v>
      </c>
      <c r="AD305">
        <f>SUM(AD303:AD304) / P305</f>
        <v>0</v>
      </c>
    </row>
    <row r="306" spans="1:30" x14ac:dyDescent="0.25">
      <c r="A306" s="1">
        <v>304</v>
      </c>
    </row>
    <row r="307" spans="1:30" x14ac:dyDescent="0.25">
      <c r="A307" s="1">
        <v>305</v>
      </c>
      <c r="B307" t="s">
        <v>29</v>
      </c>
      <c r="C307" t="s">
        <v>74</v>
      </c>
    </row>
    <row r="308" spans="1:30" x14ac:dyDescent="0.25">
      <c r="A308" s="1">
        <v>306</v>
      </c>
      <c r="C308">
        <v>100</v>
      </c>
      <c r="D308" t="s">
        <v>80</v>
      </c>
      <c r="E308" t="s">
        <v>175</v>
      </c>
      <c r="F308">
        <v>2089</v>
      </c>
      <c r="G308" t="s">
        <v>184</v>
      </c>
      <c r="H308" t="e">
        <f>VALUE(LEFT(J308, MAX(ISNUMBER(VALUE(MID(J308,{1,2,3,4,5,6,7,8,9},1)))*{1,2,3,4,5,6,7,8,9})+1-1))</f>
        <v>#VALUE!</v>
      </c>
      <c r="I308" t="str">
        <f>TRIM(RIGHT(J308, LEN(J308) - MAX(ISNUMBER(VALUE(MID(J308,{1,2,3,4,5,6,7,8,9},1)))*{1,2,3,4,5,6,7,8,9})))</f>
        <v/>
      </c>
      <c r="K308" t="e">
        <f>VLOOKUP(F308&amp;":"&amp;J308,'CNF Data'!$B$1:$AI$260,5,FALSE)</f>
        <v>#N/A</v>
      </c>
      <c r="L308" t="e">
        <f>VLOOKUP(F308&amp;":"&amp;J308,'CNF Data'!$B$1:$AI$260,6,FALSE)</f>
        <v>#N/A</v>
      </c>
      <c r="M308" t="e">
        <f>C308*L308/H308* 100</f>
        <v>#N/A</v>
      </c>
      <c r="P308" t="e">
        <f>C308/H308</f>
        <v>#VALUE!</v>
      </c>
      <c r="Q308" t="e">
        <f>VLOOKUP(F308&amp;":"&amp;J308,'CNF Data'!$B$1:$AI$2260,21,FALSE) * P308</f>
        <v>#N/A</v>
      </c>
      <c r="R308" t="e">
        <f>VLOOKUP(F308&amp;":"&amp;J308,'CNF Data'!$B$1:$AI$2260,22,FALSE) * P308</f>
        <v>#N/A</v>
      </c>
      <c r="S308" t="e">
        <f>VLOOKUP(F308&amp;":"&amp;J308,'CNF Data'!$B$1:$AI$2260,23,FALSE) * P308</f>
        <v>#N/A</v>
      </c>
      <c r="T308" t="e">
        <f>VLOOKUP(F308&amp;":"&amp;J308,'CNF Data'!$B$1:$AI$2260,24,FALSE) * P308</f>
        <v>#N/A</v>
      </c>
      <c r="U308" t="e">
        <f>VLOOKUP(F308&amp;":"&amp;J308,'CNF Data'!$B$1:$AI$2260,25,FALSE) * P308</f>
        <v>#N/A</v>
      </c>
      <c r="V308" t="e">
        <f>VLOOKUP(F308&amp;":"&amp;J308,'CNF Data'!$B$1:$AI$2260,26,FALSE) * P308</f>
        <v>#N/A</v>
      </c>
      <c r="W308" t="e">
        <f>VLOOKUP(F308&amp;":"&amp;J308,'CNF Data'!$B$1:$AI$2260,27,FALSE) * P308</f>
        <v>#N/A</v>
      </c>
      <c r="X308" t="e">
        <f>VLOOKUP(F308&amp;":"&amp;J308,'CNF Data'!$B$1:$AI$2260,28,FALSE) * P308</f>
        <v>#N/A</v>
      </c>
      <c r="Y308" t="e">
        <f>VLOOKUP(F308&amp;":"&amp;J308,'CNF Data'!$B$1:$AI$2260,29,FALSE) * P308</f>
        <v>#N/A</v>
      </c>
      <c r="Z308" t="e">
        <f>VLOOKUP(F308&amp;":"&amp;J308,'CNF Data'!$B$1:$AI$2260,30,FALSE) * P308</f>
        <v>#N/A</v>
      </c>
      <c r="AA308" t="e">
        <f>VLOOKUP(F308&amp;":"&amp;J308,'CNF Data'!$B$1:$AI$2260,31,FALSE) * P308</f>
        <v>#N/A</v>
      </c>
      <c r="AB308" t="e">
        <f>VLOOKUP(F308&amp;":"&amp;J308,'CNF Data'!$B$1:$AI$2260,32,FALSE) * P308</f>
        <v>#N/A</v>
      </c>
      <c r="AC308" t="e">
        <f>VLOOKUP(F308&amp;":"&amp;J308,'CNF Data'!$B$1:$AI$2260,33,FALSE) * P308</f>
        <v>#N/A</v>
      </c>
      <c r="AD308" t="e">
        <f>VLOOKUP(F308&amp;":"&amp;J308,'CNF Data'!$B$1:$AI$2260,34,FALSE) * P308</f>
        <v>#N/A</v>
      </c>
    </row>
    <row r="309" spans="1:30" x14ac:dyDescent="0.25">
      <c r="A309" s="1">
        <v>307</v>
      </c>
      <c r="B309" t="s">
        <v>30</v>
      </c>
      <c r="C309">
        <v>100</v>
      </c>
      <c r="D309" t="s">
        <v>80</v>
      </c>
      <c r="E309" t="s">
        <v>74</v>
      </c>
      <c r="M309" t="e">
        <f>SUM(M307:M308)</f>
        <v>#N/A</v>
      </c>
      <c r="P309" t="e">
        <f>M309/C309</f>
        <v>#N/A</v>
      </c>
      <c r="Q309" t="e">
        <f>SUM(Q307:Q308) / P309</f>
        <v>#N/A</v>
      </c>
      <c r="R309" t="e">
        <f>SUM(R307:R308) / P309</f>
        <v>#N/A</v>
      </c>
      <c r="S309" t="e">
        <f>SUM(S307:S308) / P309</f>
        <v>#N/A</v>
      </c>
      <c r="T309" t="e">
        <f>SUM(T307:T308) / P309</f>
        <v>#N/A</v>
      </c>
      <c r="U309" t="e">
        <f>SUM(U307:U308) / P309</f>
        <v>#N/A</v>
      </c>
      <c r="V309" t="e">
        <f>SUM(V307:V308) / P309</f>
        <v>#N/A</v>
      </c>
      <c r="W309" t="e">
        <f>SUM(W307:W308) / P309</f>
        <v>#N/A</v>
      </c>
      <c r="X309" t="e">
        <f>SUM(X307:X308) / P309</f>
        <v>#N/A</v>
      </c>
      <c r="Y309" t="e">
        <f>SUM(Y307:Y308) / P309</f>
        <v>#N/A</v>
      </c>
      <c r="Z309" t="e">
        <f>SUM(Z307:Z308) / P309</f>
        <v>#N/A</v>
      </c>
      <c r="AA309" t="e">
        <f>SUM(AA307:AA308) / P309</f>
        <v>#N/A</v>
      </c>
      <c r="AB309" t="e">
        <f>SUM(AB307:AB308) / P309</f>
        <v>#N/A</v>
      </c>
      <c r="AC309" t="e">
        <f>SUM(AC307:AC308) / P309</f>
        <v>#N/A</v>
      </c>
      <c r="AD309" t="e">
        <f>SUM(AD307:AD308) / P309</f>
        <v>#N/A</v>
      </c>
    </row>
    <row r="310" spans="1:30" x14ac:dyDescent="0.25">
      <c r="A310" s="1">
        <v>308</v>
      </c>
    </row>
    <row r="311" spans="1:30" x14ac:dyDescent="0.25">
      <c r="A311" s="1">
        <v>309</v>
      </c>
      <c r="B311" t="s">
        <v>29</v>
      </c>
      <c r="C311" t="s">
        <v>75</v>
      </c>
    </row>
    <row r="312" spans="1:30" x14ac:dyDescent="0.25">
      <c r="A312" s="1">
        <v>310</v>
      </c>
      <c r="C312">
        <v>207</v>
      </c>
      <c r="D312" t="s">
        <v>80</v>
      </c>
      <c r="E312" t="s">
        <v>176</v>
      </c>
      <c r="F312">
        <v>4497</v>
      </c>
      <c r="G312" t="s">
        <v>184</v>
      </c>
      <c r="H312">
        <f>VALUE(LEFT(J312, MAX(ISNUMBER(VALUE(MID(J312,{1,2,3,4,5,6,7,8,9},1)))*{1,2,3,4,5,6,7,8,9})+1-1))</f>
        <v>140</v>
      </c>
      <c r="I312" t="str">
        <f>TRIM(RIGHT(J312, LEN(J312) - MAX(ISNUMBER(VALUE(MID(J312,{1,2,3,4,5,6,7,8,9},1)))*{1,2,3,4,5,6,7,8,9})))</f>
        <v>g</v>
      </c>
      <c r="J312" t="s">
        <v>544</v>
      </c>
      <c r="K312">
        <f>VLOOKUP(F312&amp;":"&amp;J312,'CNF Data'!$B$1:$AI$260,5,FALSE)</f>
        <v>1457</v>
      </c>
      <c r="L312">
        <f>VLOOKUP(F312&amp;":"&amp;J312,'CNF Data'!$B$1:$AI$260,6,FALSE)</f>
        <v>1.4</v>
      </c>
      <c r="M312">
        <f>C312*L312/H312* 100</f>
        <v>206.99999999999997</v>
      </c>
      <c r="P312">
        <f>C312/H312</f>
        <v>1.4785714285714286</v>
      </c>
      <c r="Q312">
        <f>VLOOKUP(F312&amp;":"&amp;J312,'CNF Data'!$B$1:$AI$2260,21,FALSE) * P312</f>
        <v>229.77</v>
      </c>
      <c r="R312">
        <f>VLOOKUP(F312&amp;":"&amp;J312,'CNF Data'!$B$1:$AI$2260,22,FALSE) * P312</f>
        <v>1.8630000000000002</v>
      </c>
      <c r="S312">
        <f>VLOOKUP(F312&amp;":"&amp;J312,'CNF Data'!$B$1:$AI$2260,23,FALSE) * P312</f>
        <v>0.37260000000000004</v>
      </c>
      <c r="T312">
        <f>VLOOKUP(F312&amp;":"&amp;J312,'CNF Data'!$B$1:$AI$2260,24,FALSE) * P312</f>
        <v>0</v>
      </c>
      <c r="U312">
        <f>VLOOKUP(F312&amp;":"&amp;J312,'CNF Data'!$B$1:$AI$2260,25,FALSE) * P312</f>
        <v>0</v>
      </c>
      <c r="V312">
        <f>VLOOKUP(F312&amp;":"&amp;J312,'CNF Data'!$B$1:$AI$2260,26,FALSE) * P312</f>
        <v>10.350000000000001</v>
      </c>
      <c r="W312">
        <f>VLOOKUP(F312&amp;":"&amp;J312,'CNF Data'!$B$1:$AI$2260,27,FALSE) * P312</f>
        <v>47.527200000000001</v>
      </c>
      <c r="X312">
        <f>VLOOKUP(F312&amp;":"&amp;J312,'CNF Data'!$B$1:$AI$2260,28,FALSE) * P312</f>
        <v>3.0636000000000001</v>
      </c>
      <c r="Y312">
        <f>VLOOKUP(F312&amp;":"&amp;J312,'CNF Data'!$B$1:$AI$2260,29,FALSE) * P312</f>
        <v>0.72449999999999981</v>
      </c>
      <c r="Z312">
        <f>VLOOKUP(F312&amp;":"&amp;J312,'CNF Data'!$B$1:$AI$2260,30,FALSE) * P312</f>
        <v>5.3406000000000002</v>
      </c>
      <c r="AA312">
        <f>VLOOKUP(F312&amp;":"&amp;J312,'CNF Data'!$B$1:$AI$2260,31,FALSE) * P312</f>
        <v>0</v>
      </c>
      <c r="AB312">
        <f>VLOOKUP(F312&amp;":"&amp;J312,'CNF Data'!$B$1:$AI$2260,32,FALSE) * P312</f>
        <v>0</v>
      </c>
      <c r="AC312">
        <f>VLOOKUP(F312&amp;":"&amp;J312,'CNF Data'!$B$1:$AI$2260,33,FALSE) * P312</f>
        <v>20.700000000000003</v>
      </c>
      <c r="AD312">
        <f>VLOOKUP(F312&amp;":"&amp;J312,'CNF Data'!$B$1:$AI$2260,34,FALSE) * P312</f>
        <v>0.86939999999999995</v>
      </c>
    </row>
    <row r="313" spans="1:30" x14ac:dyDescent="0.25">
      <c r="A313" s="1">
        <v>311</v>
      </c>
      <c r="C313">
        <v>78</v>
      </c>
      <c r="D313" t="s">
        <v>80</v>
      </c>
      <c r="E313" t="s">
        <v>177</v>
      </c>
      <c r="F313">
        <v>5917</v>
      </c>
      <c r="G313" t="s">
        <v>184</v>
      </c>
      <c r="H313">
        <f>VALUE(LEFT(J313, MAX(ISNUMBER(VALUE(MID(J313,{1,2,3,4,5,6,7,8,9},1)))*{1,2,3,4,5,6,7,8,9})+1-1))</f>
        <v>140</v>
      </c>
      <c r="I313" t="str">
        <f>TRIM(RIGHT(J313, LEN(J313) - MAX(ISNUMBER(VALUE(MID(J313,{1,2,3,4,5,6,7,8,9},1)))*{1,2,3,4,5,6,7,8,9})))</f>
        <v>g</v>
      </c>
      <c r="J313" t="s">
        <v>544</v>
      </c>
      <c r="K313">
        <f>VLOOKUP(F313&amp;":"&amp;J313,'CNF Data'!$B$1:$AI$260,5,FALSE)</f>
        <v>1457</v>
      </c>
      <c r="L313">
        <f>VLOOKUP(F313&amp;":"&amp;J313,'CNF Data'!$B$1:$AI$260,6,FALSE)</f>
        <v>1.4</v>
      </c>
      <c r="M313">
        <f>C313*L313/H313* 100</f>
        <v>77.999999999999986</v>
      </c>
      <c r="P313">
        <f>C313/H313</f>
        <v>0.55714285714285716</v>
      </c>
      <c r="Q313">
        <f>VLOOKUP(F313&amp;":"&amp;J313,'CNF Data'!$B$1:$AI$2260,21,FALSE) * P313</f>
        <v>93.600000000000009</v>
      </c>
      <c r="R313">
        <f>VLOOKUP(F313&amp;":"&amp;J313,'CNF Data'!$B$1:$AI$2260,22,FALSE) * P313</f>
        <v>1.4976</v>
      </c>
      <c r="S313">
        <f>VLOOKUP(F313&amp;":"&amp;J313,'CNF Data'!$B$1:$AI$2260,23,FALSE) * P313</f>
        <v>0.18018000000000001</v>
      </c>
      <c r="T313">
        <f>VLOOKUP(F313&amp;":"&amp;J313,'CNF Data'!$B$1:$AI$2260,24,FALSE) * P313</f>
        <v>0</v>
      </c>
      <c r="U313">
        <f>VLOOKUP(F313&amp;":"&amp;J313,'CNF Data'!$B$1:$AI$2260,25,FALSE) * P313</f>
        <v>0</v>
      </c>
      <c r="V313">
        <f>VLOOKUP(F313&amp;":"&amp;J313,'CNF Data'!$B$1:$AI$2260,26,FALSE) * P313</f>
        <v>5.46</v>
      </c>
      <c r="W313">
        <f>VLOOKUP(F313&amp;":"&amp;J313,'CNF Data'!$B$1:$AI$2260,27,FALSE) * P313</f>
        <v>16.614000000000001</v>
      </c>
      <c r="X313">
        <f>VLOOKUP(F313&amp;":"&amp;J313,'CNF Data'!$B$1:$AI$2260,28,FALSE) * P313</f>
        <v>2.1839999999999997</v>
      </c>
      <c r="Y313">
        <f>VLOOKUP(F313&amp;":"&amp;J313,'CNF Data'!$B$1:$AI$2260,29,FALSE) * P313</f>
        <v>0.67859999999999998</v>
      </c>
      <c r="Z313">
        <f>VLOOKUP(F313&amp;":"&amp;J313,'CNF Data'!$B$1:$AI$2260,30,FALSE) * P313</f>
        <v>3.4320000000000004</v>
      </c>
      <c r="AA313">
        <f>VLOOKUP(F313&amp;":"&amp;J313,'CNF Data'!$B$1:$AI$2260,31,FALSE) * P313</f>
        <v>0</v>
      </c>
      <c r="AB313">
        <f>VLOOKUP(F313&amp;":"&amp;J313,'CNF Data'!$B$1:$AI$2260,32,FALSE) * P313</f>
        <v>0</v>
      </c>
      <c r="AC313">
        <f>VLOOKUP(F313&amp;":"&amp;J313,'CNF Data'!$B$1:$AI$2260,33,FALSE) * P313</f>
        <v>13.260000000000002</v>
      </c>
      <c r="AD313">
        <f>VLOOKUP(F313&amp;":"&amp;J313,'CNF Data'!$B$1:$AI$2260,34,FALSE) * P313</f>
        <v>1.1621999999999999</v>
      </c>
    </row>
    <row r="314" spans="1:30" x14ac:dyDescent="0.25">
      <c r="A314" s="1">
        <v>312</v>
      </c>
      <c r="B314" t="s">
        <v>30</v>
      </c>
      <c r="C314">
        <v>100</v>
      </c>
      <c r="D314" t="s">
        <v>80</v>
      </c>
      <c r="E314" t="s">
        <v>75</v>
      </c>
      <c r="M314">
        <f>SUM(M311:M313)</f>
        <v>284.99999999999994</v>
      </c>
      <c r="P314">
        <f>M314/C314</f>
        <v>2.8499999999999996</v>
      </c>
      <c r="Q314">
        <f>SUM(Q311:Q313) / P314</f>
        <v>113.46315789473685</v>
      </c>
      <c r="R314">
        <f>SUM(R311:R313) / P314</f>
        <v>1.1791578947368424</v>
      </c>
      <c r="S314">
        <f>SUM(S311:S313) / P314</f>
        <v>0.19395789473684213</v>
      </c>
      <c r="T314">
        <f>SUM(T311:T313) / P314</f>
        <v>0</v>
      </c>
      <c r="U314">
        <f>SUM(U311:U313) / P314</f>
        <v>0</v>
      </c>
      <c r="V314">
        <f>SUM(V311:V313) / P314</f>
        <v>5.5473684210526333</v>
      </c>
      <c r="W314">
        <f>SUM(W311:W313) / P314</f>
        <v>22.505684210526319</v>
      </c>
      <c r="X314">
        <f>SUM(X311:X313) / P314</f>
        <v>1.8412631578947372</v>
      </c>
      <c r="Y314">
        <f>SUM(Y311:Y313) / P314</f>
        <v>0.49231578947368421</v>
      </c>
      <c r="Z314">
        <f>SUM(Z311:Z313) / P314</f>
        <v>3.0781052631578953</v>
      </c>
      <c r="AA314">
        <f>SUM(AA311:AA313) / P314</f>
        <v>0</v>
      </c>
      <c r="AB314">
        <f>SUM(AB311:AB313) / P314</f>
        <v>0</v>
      </c>
      <c r="AC314">
        <f>SUM(AC311:AC313) / P314</f>
        <v>11.915789473684216</v>
      </c>
      <c r="AD314">
        <f>SUM(AD311:AD313) / P314</f>
        <v>0.71284210526315805</v>
      </c>
    </row>
    <row r="315" spans="1:30" x14ac:dyDescent="0.25">
      <c r="A315" s="1">
        <v>313</v>
      </c>
    </row>
    <row r="316" spans="1:30" x14ac:dyDescent="0.25">
      <c r="A316" s="1">
        <v>314</v>
      </c>
      <c r="B316" t="s">
        <v>29</v>
      </c>
      <c r="C316" t="s">
        <v>76</v>
      </c>
    </row>
    <row r="317" spans="1:30" x14ac:dyDescent="0.25">
      <c r="A317" s="1">
        <v>315</v>
      </c>
      <c r="C317">
        <v>90</v>
      </c>
      <c r="D317" t="s">
        <v>80</v>
      </c>
      <c r="E317" t="s">
        <v>36</v>
      </c>
      <c r="G317" t="s">
        <v>29</v>
      </c>
      <c r="M317">
        <f>C317</f>
        <v>90</v>
      </c>
      <c r="N317" t="s">
        <v>188</v>
      </c>
      <c r="O317" t="s">
        <v>80</v>
      </c>
      <c r="P317">
        <f>C317/N317</f>
        <v>0.9</v>
      </c>
      <c r="Q317">
        <f>VLOOKUP(E317, E:AD, 13, FALSE) * P317</f>
        <v>180.27627111129411</v>
      </c>
      <c r="R317">
        <f>VLOOKUP(E317, E:AD, 14, FALSE) * P317</f>
        <v>7.4802046964800262</v>
      </c>
      <c r="S317">
        <f>VLOOKUP(E317, E:AD, 15, FALSE) * P317</f>
        <v>1.1088653540437801</v>
      </c>
      <c r="T317">
        <f>VLOOKUP(E317, E:AD, 16, FALSE) * P317</f>
        <v>7.9155927520540878E-5</v>
      </c>
      <c r="U317">
        <f>VLOOKUP(E317, E:AD, 17, FALSE) * P317</f>
        <v>71.962917275742527</v>
      </c>
      <c r="V317">
        <f>VLOOKUP(E317, E:AD, 18, FALSE) * P317</f>
        <v>207.8277446779978</v>
      </c>
      <c r="W317">
        <f>VLOOKUP(E317, E:AD, 19, FALSE) * P317</f>
        <v>0.26413208613531325</v>
      </c>
      <c r="X317">
        <f>VLOOKUP(E317, E:AD, 20, FALSE) * P317</f>
        <v>0.11845718024573257</v>
      </c>
      <c r="Y317">
        <f>VLOOKUP(E317, E:AD, 21, FALSE) * P317</f>
        <v>2.0285777863140897E-2</v>
      </c>
      <c r="Z317">
        <f>VLOOKUP(E317, E:AD, 22, FALSE) * P317</f>
        <v>26.311108392316541</v>
      </c>
      <c r="AA317">
        <f>VLOOKUP(E317, E:AD, 23, FALSE) * P317</f>
        <v>5.0797353371112379</v>
      </c>
      <c r="AB317">
        <f>VLOOKUP(E317, E:AD, 24, FALSE) * P317</f>
        <v>2.2802408531789591E-3</v>
      </c>
      <c r="AC317">
        <f>VLOOKUP(E317, E:AD, 25, FALSE) * P317</f>
        <v>13.990938577269208</v>
      </c>
      <c r="AD317">
        <f>VLOOKUP(E317, E:AD, 26, FALSE) * P317</f>
        <v>1.0037220058869256</v>
      </c>
    </row>
    <row r="318" spans="1:30" x14ac:dyDescent="0.25">
      <c r="A318" s="1">
        <v>316</v>
      </c>
      <c r="C318">
        <v>2</v>
      </c>
      <c r="D318" t="s">
        <v>80</v>
      </c>
      <c r="E318" t="s">
        <v>98</v>
      </c>
      <c r="G318" t="s">
        <v>186</v>
      </c>
      <c r="M318">
        <f>C318</f>
        <v>2</v>
      </c>
      <c r="N318">
        <f>VLOOKUP(E318, Premades!B:R, 2, FALSE)</f>
        <v>100</v>
      </c>
      <c r="O318" t="str">
        <f>VLOOKUP(E318, Premades!B:R, 3, FALSE)</f>
        <v xml:space="preserve">ml </v>
      </c>
      <c r="P318">
        <f>C318/N318</f>
        <v>0.02</v>
      </c>
      <c r="Q318">
        <f>VLOOKUP(E318, Premades!B:R, 4, FALSE) * P318</f>
        <v>16.38</v>
      </c>
      <c r="R318">
        <f>VLOOKUP(E318, Premades!B:R, 5, FALSE) * P318</f>
        <v>1.82</v>
      </c>
      <c r="S318">
        <f>VLOOKUP(E318, Premades!B:R, 6, FALSE) * P318</f>
        <v>0.3</v>
      </c>
      <c r="T318">
        <f>VLOOKUP(E318, Premades!B:R, 7, FALSE) * P318</f>
        <v>0</v>
      </c>
      <c r="U318">
        <f>VLOOKUP(E318, Premades!B:R, 8, FALSE) * P318</f>
        <v>0</v>
      </c>
      <c r="V318">
        <f>VLOOKUP(E318, Premades!B:R, 9, FALSE) * P318</f>
        <v>0</v>
      </c>
      <c r="W318">
        <f>VLOOKUP(E318, Premades!B:R, 10, FALSE) * P318</f>
        <v>0</v>
      </c>
      <c r="X318">
        <f>VLOOKUP(E318, Premades!B:R, 11, FALSE) * P318</f>
        <v>0</v>
      </c>
      <c r="Y318">
        <f>VLOOKUP(E318, Premades!B:R, 12, FALSE) * P318</f>
        <v>0</v>
      </c>
      <c r="Z318">
        <f>VLOOKUP(E318, Premades!B:R, 13, FALSE) * P318</f>
        <v>0</v>
      </c>
      <c r="AA318">
        <f>VLOOKUP(E318, Premades!B:R, 14, FALSE) * P318</f>
        <v>0</v>
      </c>
      <c r="AB318">
        <f>VLOOKUP(E318, Premades!B:R, 15, FALSE) * P318</f>
        <v>0</v>
      </c>
      <c r="AC318">
        <f>VLOOKUP(E318, Premades!B:R, 16, FALSE) * P318</f>
        <v>0.02</v>
      </c>
      <c r="AD318">
        <f>VLOOKUP(E318, Premades!B:R, 17, FALSE) * P318</f>
        <v>0</v>
      </c>
    </row>
    <row r="319" spans="1:30" x14ac:dyDescent="0.25">
      <c r="A319" s="1">
        <v>317</v>
      </c>
      <c r="C319">
        <v>0.5</v>
      </c>
      <c r="D319" t="s">
        <v>80</v>
      </c>
      <c r="E319" t="s">
        <v>102</v>
      </c>
      <c r="F319">
        <v>196</v>
      </c>
      <c r="G319" t="s">
        <v>184</v>
      </c>
      <c r="H319">
        <f>VALUE(LEFT(J319, MAX(ISNUMBER(VALUE(MID(J319,{1,2,3,4,5,6,7,8,9},1)))*{1,2,3,4,5,6,7,8,9})+1-1))</f>
        <v>0.5</v>
      </c>
      <c r="I319" t="str">
        <f>TRIM(RIGHT(J319, LEN(J319) - MAX(ISNUMBER(VALUE(MID(J319,{1,2,3,4,5,6,7,8,9},1)))*{1,2,3,4,5,6,7,8,9})))</f>
        <v>g</v>
      </c>
      <c r="J319" t="s">
        <v>518</v>
      </c>
      <c r="K319">
        <f>VLOOKUP(F319&amp;":"&amp;J319,'CNF Data'!$B$1:$AI$260,5,FALSE)</f>
        <v>1484</v>
      </c>
      <c r="L319">
        <f>VLOOKUP(F319&amp;":"&amp;J319,'CNF Data'!$B$1:$AI$260,6,FALSE)</f>
        <v>5.0000000000000001E-3</v>
      </c>
      <c r="M319">
        <f>C319*L319/H319* 100</f>
        <v>0.5</v>
      </c>
      <c r="P319">
        <f>C319/H319</f>
        <v>1</v>
      </c>
      <c r="Q319">
        <f>VLOOKUP(F319&amp;":"&amp;J319,'CNF Data'!$B$1:$AI$2260,21,FALSE) * P319</f>
        <v>1.41</v>
      </c>
      <c r="R319">
        <f>VLOOKUP(F319&amp;":"&amp;J319,'CNF Data'!$B$1:$AI$2260,22,FALSE) * P319</f>
        <v>6.4450000000000007E-2</v>
      </c>
      <c r="S319">
        <f>VLOOKUP(F319&amp;":"&amp;J319,'CNF Data'!$B$1:$AI$2260,23,FALSE) * P319</f>
        <v>1.0699999999999999E-2</v>
      </c>
      <c r="T319">
        <f>VLOOKUP(F319&amp;":"&amp;J319,'CNF Data'!$B$1:$AI$2260,24,FALSE) * P319</f>
        <v>0</v>
      </c>
      <c r="U319">
        <f>VLOOKUP(F319&amp;":"&amp;J319,'CNF Data'!$B$1:$AI$2260,25,FALSE) * P319</f>
        <v>0</v>
      </c>
      <c r="V319">
        <f>VLOOKUP(F319&amp;":"&amp;J319,'CNF Data'!$B$1:$AI$2260,26,FALSE) * P319</f>
        <v>0.34</v>
      </c>
      <c r="W319">
        <f>VLOOKUP(F319&amp;":"&amp;J319,'CNF Data'!$B$1:$AI$2260,27,FALSE) * P319</f>
        <v>0.26995000000000002</v>
      </c>
      <c r="X319">
        <f>VLOOKUP(F319&amp;":"&amp;J319,'CNF Data'!$B$1:$AI$2260,28,FALSE) * P319</f>
        <v>0.17449999999999999</v>
      </c>
      <c r="Y319">
        <f>VLOOKUP(F319&amp;":"&amp;J319,'CNF Data'!$B$1:$AI$2260,29,FALSE) * P319</f>
        <v>5.1700000000000003E-2</v>
      </c>
      <c r="Z319">
        <f>VLOOKUP(F319&amp;":"&amp;J319,'CNF Data'!$B$1:$AI$2260,30,FALSE) * P319</f>
        <v>7.0699999999999999E-2</v>
      </c>
      <c r="AA319">
        <f>VLOOKUP(F319&amp;":"&amp;J319,'CNF Data'!$B$1:$AI$2260,31,FALSE) * P319</f>
        <v>0</v>
      </c>
      <c r="AB319">
        <f>VLOOKUP(F319&amp;":"&amp;J319,'CNF Data'!$B$1:$AI$2260,32,FALSE) * P319</f>
        <v>4.5000000000000014E-3</v>
      </c>
      <c r="AC319">
        <f>VLOOKUP(F319&amp;":"&amp;J319,'CNF Data'!$B$1:$AI$2260,33,FALSE) * P319</f>
        <v>1.145</v>
      </c>
      <c r="AD319">
        <f>VLOOKUP(F319&amp;":"&amp;J319,'CNF Data'!$B$1:$AI$2260,34,FALSE) * P319</f>
        <v>0.1057</v>
      </c>
    </row>
    <row r="320" spans="1:30" x14ac:dyDescent="0.25">
      <c r="A320" s="1">
        <v>318</v>
      </c>
      <c r="C320">
        <v>12</v>
      </c>
      <c r="D320" t="s">
        <v>80</v>
      </c>
      <c r="E320" t="s">
        <v>112</v>
      </c>
      <c r="G320" t="s">
        <v>29</v>
      </c>
      <c r="M320">
        <f>C320</f>
        <v>12</v>
      </c>
      <c r="N320" t="s">
        <v>188</v>
      </c>
      <c r="O320" t="s">
        <v>80</v>
      </c>
      <c r="P320">
        <f>C320/N320</f>
        <v>0.12</v>
      </c>
      <c r="Q320">
        <f>VLOOKUP(E320, E:AD, 13, FALSE) * P320</f>
        <v>4.0603942787764256</v>
      </c>
      <c r="R320">
        <f>VLOOKUP(E320, E:AD, 14, FALSE) * P320</f>
        <v>5.9560128792738663E-2</v>
      </c>
      <c r="S320">
        <f>VLOOKUP(E320, E:AD, 15, FALSE) * P320</f>
        <v>1.0715009067615109E-2</v>
      </c>
      <c r="T320">
        <f>VLOOKUP(E320, E:AD, 16, FALSE) * P320</f>
        <v>0</v>
      </c>
      <c r="U320">
        <f>VLOOKUP(E320, E:AD, 17, FALSE) * P320</f>
        <v>0</v>
      </c>
      <c r="V320">
        <f>VLOOKUP(E320, E:AD, 18, FALSE) * P320</f>
        <v>327.67640193275474</v>
      </c>
      <c r="W320">
        <f>VLOOKUP(E320, E:AD, 19, FALSE) * P320</f>
        <v>0.79018076737135456</v>
      </c>
      <c r="X320">
        <f>VLOOKUP(E320, E:AD, 20, FALSE) * P320</f>
        <v>0.24854303754202092</v>
      </c>
      <c r="Y320">
        <f>VLOOKUP(E320, E:AD, 21, FALSE) * P320</f>
        <v>0.10698856977399734</v>
      </c>
      <c r="Z320">
        <f>VLOOKUP(E320, E:AD, 22, FALSE) * P320</f>
        <v>0.24852512039232039</v>
      </c>
      <c r="AA320">
        <f>VLOOKUP(E320, E:AD, 23, FALSE) * P320</f>
        <v>0.23481441671990924</v>
      </c>
      <c r="AB320">
        <f>VLOOKUP(E320, E:AD, 24, FALSE) * P320</f>
        <v>9.7892330129852905</v>
      </c>
      <c r="AC320">
        <f>VLOOKUP(E320, E:AD, 25, FALSE) * P320</f>
        <v>10.10272274819452</v>
      </c>
      <c r="AD320">
        <f>VLOOKUP(E320, E:AD, 26, FALSE) * P320</f>
        <v>0.51844169610933566</v>
      </c>
    </row>
    <row r="321" spans="1:30" x14ac:dyDescent="0.25">
      <c r="A321" s="1">
        <v>319</v>
      </c>
      <c r="B321" t="s">
        <v>30</v>
      </c>
      <c r="C321">
        <v>100</v>
      </c>
      <c r="D321" t="s">
        <v>80</v>
      </c>
      <c r="E321" t="s">
        <v>178</v>
      </c>
      <c r="M321">
        <f>SUM(M316:M320)</f>
        <v>104.5</v>
      </c>
      <c r="P321">
        <f>M321/C321</f>
        <v>1.0449999999999999</v>
      </c>
      <c r="Q321">
        <f>SUM(Q316:Q320) / P321</f>
        <v>193.42264630628759</v>
      </c>
      <c r="R321">
        <f>SUM(R316:R320) / P321</f>
        <v>9.0183873926055185</v>
      </c>
      <c r="S321">
        <f>SUM(S316:S320) / P321</f>
        <v>1.3686893426903304</v>
      </c>
      <c r="T321">
        <f>SUM(T316:T320) / P321</f>
        <v>7.5747299062718551E-5</v>
      </c>
      <c r="U321">
        <f>SUM(U316:U320) / P321</f>
        <v>68.86403567056702</v>
      </c>
      <c r="V321">
        <f>SUM(V316:V320) / P321</f>
        <v>512.76951828780147</v>
      </c>
      <c r="W321">
        <f>SUM(W316:W320) / P321</f>
        <v>1.267237180389156</v>
      </c>
      <c r="X321">
        <f>SUM(X316:X320) / P321</f>
        <v>0.51818202659115165</v>
      </c>
      <c r="Y321">
        <f>SUM(Y316:Y320) / P321</f>
        <v>0.17126731831305095</v>
      </c>
      <c r="Z321">
        <f>SUM(Z316:Z320) / P321</f>
        <v>25.483572739434315</v>
      </c>
      <c r="AA321">
        <f>SUM(AA316:AA320) / P321</f>
        <v>5.0856935443360261</v>
      </c>
      <c r="AB321">
        <f>SUM(AB316:AB320) / P321</f>
        <v>9.3741753625248503</v>
      </c>
      <c r="AC321">
        <f>SUM(AC316:AC320) / P321</f>
        <v>24.170967775563376</v>
      </c>
      <c r="AD321">
        <f>SUM(AD316:AD320) / P321</f>
        <v>1.5577643081303936</v>
      </c>
    </row>
    <row r="322" spans="1:30" x14ac:dyDescent="0.25">
      <c r="A322" s="1">
        <v>320</v>
      </c>
    </row>
    <row r="323" spans="1:30" x14ac:dyDescent="0.25">
      <c r="A323" s="1">
        <v>321</v>
      </c>
      <c r="B323" t="s">
        <v>29</v>
      </c>
      <c r="C323" t="s">
        <v>77</v>
      </c>
    </row>
    <row r="324" spans="1:30" x14ac:dyDescent="0.25">
      <c r="A324" s="1">
        <v>322</v>
      </c>
      <c r="C324">
        <v>90</v>
      </c>
      <c r="D324" t="s">
        <v>84</v>
      </c>
      <c r="E324" t="s">
        <v>36</v>
      </c>
      <c r="G324" t="s">
        <v>29</v>
      </c>
      <c r="M324">
        <f>C324</f>
        <v>90</v>
      </c>
      <c r="N324" t="s">
        <v>188</v>
      </c>
      <c r="O324" t="s">
        <v>80</v>
      </c>
      <c r="P324">
        <f>C324/N324</f>
        <v>0.9</v>
      </c>
      <c r="Q324">
        <f>VLOOKUP(E324, E:AD, 13, FALSE) * P324</f>
        <v>180.27627111129411</v>
      </c>
      <c r="R324">
        <f>VLOOKUP(E324, E:AD, 14, FALSE) * P324</f>
        <v>7.4802046964800262</v>
      </c>
      <c r="S324">
        <f>VLOOKUP(E324, E:AD, 15, FALSE) * P324</f>
        <v>1.1088653540437801</v>
      </c>
      <c r="T324">
        <f>VLOOKUP(E324, E:AD, 16, FALSE) * P324</f>
        <v>7.9155927520540878E-5</v>
      </c>
      <c r="U324">
        <f>VLOOKUP(E324, E:AD, 17, FALSE) * P324</f>
        <v>71.962917275742527</v>
      </c>
      <c r="V324">
        <f>VLOOKUP(E324, E:AD, 18, FALSE) * P324</f>
        <v>207.8277446779978</v>
      </c>
      <c r="W324">
        <f>VLOOKUP(E324, E:AD, 19, FALSE) * P324</f>
        <v>0.26413208613531325</v>
      </c>
      <c r="X324">
        <f>VLOOKUP(E324, E:AD, 20, FALSE) * P324</f>
        <v>0.11845718024573257</v>
      </c>
      <c r="Y324">
        <f>VLOOKUP(E324, E:AD, 21, FALSE) * P324</f>
        <v>2.0285777863140897E-2</v>
      </c>
      <c r="Z324">
        <f>VLOOKUP(E324, E:AD, 22, FALSE) * P324</f>
        <v>26.311108392316541</v>
      </c>
      <c r="AA324">
        <f>VLOOKUP(E324, E:AD, 23, FALSE) * P324</f>
        <v>5.0797353371112379</v>
      </c>
      <c r="AB324">
        <f>VLOOKUP(E324, E:AD, 24, FALSE) * P324</f>
        <v>2.2802408531789591E-3</v>
      </c>
      <c r="AC324">
        <f>VLOOKUP(E324, E:AD, 25, FALSE) * P324</f>
        <v>13.990938577269208</v>
      </c>
      <c r="AD324">
        <f>VLOOKUP(E324, E:AD, 26, FALSE) * P324</f>
        <v>1.0037220058869256</v>
      </c>
    </row>
    <row r="325" spans="1:30" x14ac:dyDescent="0.25">
      <c r="A325" s="1">
        <v>323</v>
      </c>
      <c r="C325">
        <v>2</v>
      </c>
      <c r="D325" t="s">
        <v>84</v>
      </c>
      <c r="E325" t="s">
        <v>98</v>
      </c>
      <c r="G325" t="s">
        <v>186</v>
      </c>
      <c r="M325">
        <f>C325</f>
        <v>2</v>
      </c>
      <c r="N325">
        <f>VLOOKUP(E325, Premades!B:R, 2, FALSE)</f>
        <v>100</v>
      </c>
      <c r="O325" t="str">
        <f>VLOOKUP(E325, Premades!B:R, 3, FALSE)</f>
        <v xml:space="preserve">ml </v>
      </c>
      <c r="P325">
        <f>C325/N325</f>
        <v>0.02</v>
      </c>
      <c r="Q325">
        <f>VLOOKUP(E325, Premades!B:R, 4, FALSE) * P325</f>
        <v>16.38</v>
      </c>
      <c r="R325">
        <f>VLOOKUP(E325, Premades!B:R, 5, FALSE) * P325</f>
        <v>1.82</v>
      </c>
      <c r="S325">
        <f>VLOOKUP(E325, Premades!B:R, 6, FALSE) * P325</f>
        <v>0.3</v>
      </c>
      <c r="T325">
        <f>VLOOKUP(E325, Premades!B:R, 7, FALSE) * P325</f>
        <v>0</v>
      </c>
      <c r="U325">
        <f>VLOOKUP(E325, Premades!B:R, 8, FALSE) * P325</f>
        <v>0</v>
      </c>
      <c r="V325">
        <f>VLOOKUP(E325, Premades!B:R, 9, FALSE) * P325</f>
        <v>0</v>
      </c>
      <c r="W325">
        <f>VLOOKUP(E325, Premades!B:R, 10, FALSE) * P325</f>
        <v>0</v>
      </c>
      <c r="X325">
        <f>VLOOKUP(E325, Premades!B:R, 11, FALSE) * P325</f>
        <v>0</v>
      </c>
      <c r="Y325">
        <f>VLOOKUP(E325, Premades!B:R, 12, FALSE) * P325</f>
        <v>0</v>
      </c>
      <c r="Z325">
        <f>VLOOKUP(E325, Premades!B:R, 13, FALSE) * P325</f>
        <v>0</v>
      </c>
      <c r="AA325">
        <f>VLOOKUP(E325, Premades!B:R, 14, FALSE) * P325</f>
        <v>0</v>
      </c>
      <c r="AB325">
        <f>VLOOKUP(E325, Premades!B:R, 15, FALSE) * P325</f>
        <v>0</v>
      </c>
      <c r="AC325">
        <f>VLOOKUP(E325, Premades!B:R, 16, FALSE) * P325</f>
        <v>0.02</v>
      </c>
      <c r="AD325">
        <f>VLOOKUP(E325, Premades!B:R, 17, FALSE) * P325</f>
        <v>0</v>
      </c>
    </row>
    <row r="326" spans="1:30" x14ac:dyDescent="0.25">
      <c r="A326" s="1">
        <v>324</v>
      </c>
      <c r="C326">
        <v>2</v>
      </c>
      <c r="D326" t="s">
        <v>81</v>
      </c>
      <c r="E326" t="s">
        <v>109</v>
      </c>
      <c r="F326">
        <v>1589</v>
      </c>
      <c r="G326" t="s">
        <v>184</v>
      </c>
      <c r="H326">
        <f>VALUE(LEFT(J326, MAX(ISNUMBER(VALUE(MID(J326,{1,2,3,4,5,6,7,8,9},1)))*{1,2,3,4,5,6,7,8,9})+1-1))</f>
        <v>5</v>
      </c>
      <c r="I326" t="str">
        <f>TRIM(RIGHT(J326, LEN(J326) - MAX(ISNUMBER(VALUE(MID(J326,{1,2,3,4,5,6,7,8,9},1)))*{1,2,3,4,5,6,7,8,9})))</f>
        <v>ml</v>
      </c>
      <c r="J326" t="s">
        <v>508</v>
      </c>
      <c r="K326">
        <f>VLOOKUP(F326&amp;":"&amp;J326,'CNF Data'!$B$1:$AI$260,5,FALSE)</f>
        <v>439</v>
      </c>
      <c r="L326">
        <f>VLOOKUP(F326&amp;":"&amp;J326,'CNF Data'!$B$1:$AI$260,6,FALSE)</f>
        <v>5.1560000000000002E-2</v>
      </c>
      <c r="M326">
        <f>C326*L326/H326* 100</f>
        <v>2.0623999999999998</v>
      </c>
      <c r="P326">
        <f>C326/H326</f>
        <v>0.4</v>
      </c>
      <c r="Q326">
        <f>VLOOKUP(F326&amp;":"&amp;J326,'CNF Data'!$B$1:$AI$2260,21,FALSE) * P326</f>
        <v>0.45372800000000002</v>
      </c>
      <c r="R326">
        <f>VLOOKUP(F326&amp;":"&amp;J326,'CNF Data'!$B$1:$AI$2260,22,FALSE) * P326</f>
        <v>4.949760000000001E-3</v>
      </c>
      <c r="S326">
        <f>VLOOKUP(F326&amp;":"&amp;J326,'CNF Data'!$B$1:$AI$2260,23,FALSE) * P326</f>
        <v>8.2496000000000002E-4</v>
      </c>
      <c r="T326">
        <f>VLOOKUP(F326&amp;":"&amp;J326,'CNF Data'!$B$1:$AI$2260,24,FALSE) * P326</f>
        <v>0</v>
      </c>
      <c r="U326">
        <f>VLOOKUP(F326&amp;":"&amp;J326,'CNF Data'!$B$1:$AI$2260,25,FALSE) * P326</f>
        <v>0</v>
      </c>
      <c r="V326">
        <f>VLOOKUP(F326&amp;":"&amp;J326,'CNF Data'!$B$1:$AI$2260,26,FALSE) * P326</f>
        <v>2.0624000000000003E-2</v>
      </c>
      <c r="W326">
        <f>VLOOKUP(F326&amp;":"&amp;J326,'CNF Data'!$B$1:$AI$2260,27,FALSE) * P326</f>
        <v>0.1423056</v>
      </c>
      <c r="X326">
        <f>VLOOKUP(F326&amp;":"&amp;J326,'CNF Data'!$B$1:$AI$2260,28,FALSE) * P326</f>
        <v>6.1872000000000003E-3</v>
      </c>
      <c r="Y326">
        <f>VLOOKUP(F326&amp;":"&amp;J326,'CNF Data'!$B$1:$AI$2260,29,FALSE) * P326</f>
        <v>5.1972480000000001E-2</v>
      </c>
      <c r="Z326">
        <f>VLOOKUP(F326&amp;":"&amp;J326,'CNF Data'!$B$1:$AI$2260,30,FALSE) * P326</f>
        <v>7.2183999999999998E-3</v>
      </c>
      <c r="AA326">
        <f>VLOOKUP(F326&amp;":"&amp;J326,'CNF Data'!$B$1:$AI$2260,31,FALSE) * P326</f>
        <v>0</v>
      </c>
      <c r="AB326">
        <f>VLOOKUP(F326&amp;":"&amp;J326,'CNF Data'!$B$1:$AI$2260,32,FALSE) * P326</f>
        <v>0.79814879999999999</v>
      </c>
      <c r="AC326">
        <f>VLOOKUP(F326&amp;":"&amp;J326,'CNF Data'!$B$1:$AI$2260,33,FALSE) * P326</f>
        <v>0.12374400000000002</v>
      </c>
      <c r="AD326">
        <f>VLOOKUP(F326&amp;":"&amp;J326,'CNF Data'!$B$1:$AI$2260,34,FALSE) * P326</f>
        <v>1.6499200000000007E-3</v>
      </c>
    </row>
    <row r="327" spans="1:30" x14ac:dyDescent="0.25">
      <c r="A327" s="1">
        <v>325</v>
      </c>
      <c r="C327">
        <v>1</v>
      </c>
      <c r="D327" t="s">
        <v>95</v>
      </c>
      <c r="E327" t="s">
        <v>99</v>
      </c>
      <c r="F327">
        <v>214</v>
      </c>
      <c r="G327" t="s">
        <v>184</v>
      </c>
      <c r="H327">
        <f>VALUE(LEFT(J327, MAX(ISNUMBER(VALUE(MID(J327,{1,2,3,4,5,6,7,8,9},1)))*{1,2,3,4,5,6,7,8,9})+1-1))</f>
        <v>1</v>
      </c>
      <c r="I327" t="str">
        <f>TRIM(RIGHT(J327, LEN(J327) - MAX(ISNUMBER(VALUE(MID(J327,{1,2,3,4,5,6,7,8,9},1)))*{1,2,3,4,5,6,7,8,9})))</f>
        <v>dash</v>
      </c>
      <c r="J327" t="s">
        <v>520</v>
      </c>
      <c r="K327">
        <f>VLOOKUP(F327&amp;":"&amp;J327,'CNF Data'!$B$1:$AI$260,5,FALSE)</f>
        <v>1005</v>
      </c>
      <c r="L327">
        <f>VLOOKUP(F327&amp;":"&amp;J327,'CNF Data'!$B$1:$AI$260,6,FALSE)</f>
        <v>4.0000000000000001E-3</v>
      </c>
      <c r="M327">
        <f>C327*L327/H327* 100</f>
        <v>0.4</v>
      </c>
      <c r="P327">
        <f>C327/H327</f>
        <v>1</v>
      </c>
      <c r="Q327">
        <f>VLOOKUP(F327&amp;":"&amp;J327,'CNF Data'!$B$1:$AI$2260,21,FALSE) * P327</f>
        <v>0</v>
      </c>
      <c r="R327">
        <f>VLOOKUP(F327&amp;":"&amp;J327,'CNF Data'!$B$1:$AI$2260,22,FALSE) * P327</f>
        <v>0</v>
      </c>
      <c r="S327">
        <f>VLOOKUP(F327&amp;":"&amp;J327,'CNF Data'!$B$1:$AI$2260,23,FALSE) * P327</f>
        <v>0</v>
      </c>
      <c r="T327">
        <f>VLOOKUP(F327&amp;":"&amp;J327,'CNF Data'!$B$1:$AI$2260,24,FALSE) * P327</f>
        <v>0</v>
      </c>
      <c r="U327">
        <f>VLOOKUP(F327&amp;":"&amp;J327,'CNF Data'!$B$1:$AI$2260,25,FALSE) * P327</f>
        <v>0</v>
      </c>
      <c r="V327">
        <f>VLOOKUP(F327&amp;":"&amp;J327,'CNF Data'!$B$1:$AI$2260,26,FALSE) * P327</f>
        <v>155.03200000000001</v>
      </c>
      <c r="W327">
        <f>VLOOKUP(F327&amp;":"&amp;J327,'CNF Data'!$B$1:$AI$2260,27,FALSE) * P327</f>
        <v>0</v>
      </c>
      <c r="X327">
        <f>VLOOKUP(F327&amp;":"&amp;J327,'CNF Data'!$B$1:$AI$2260,28,FALSE) * P327</f>
        <v>0</v>
      </c>
      <c r="Y327">
        <f>VLOOKUP(F327&amp;":"&amp;J327,'CNF Data'!$B$1:$AI$2260,29,FALSE) * P327</f>
        <v>0</v>
      </c>
      <c r="Z327">
        <f>VLOOKUP(F327&amp;":"&amp;J327,'CNF Data'!$B$1:$AI$2260,30,FALSE) * P327</f>
        <v>0</v>
      </c>
      <c r="AA327">
        <f>VLOOKUP(F327&amp;":"&amp;J327,'CNF Data'!$B$1:$AI$2260,31,FALSE) * P327</f>
        <v>0</v>
      </c>
      <c r="AB327">
        <f>VLOOKUP(F327&amp;":"&amp;J327,'CNF Data'!$B$1:$AI$2260,32,FALSE) * P327</f>
        <v>0</v>
      </c>
      <c r="AC327">
        <f>VLOOKUP(F327&amp;":"&amp;J327,'CNF Data'!$B$1:$AI$2260,33,FALSE) * P327</f>
        <v>9.6000000000000002E-2</v>
      </c>
      <c r="AD327">
        <f>VLOOKUP(F327&amp;":"&amp;J327,'CNF Data'!$B$1:$AI$2260,34,FALSE) * P327</f>
        <v>1.32E-3</v>
      </c>
    </row>
    <row r="328" spans="1:30" x14ac:dyDescent="0.25">
      <c r="A328" s="1">
        <v>326</v>
      </c>
      <c r="C328">
        <v>1</v>
      </c>
      <c r="D328" t="s">
        <v>95</v>
      </c>
      <c r="E328" t="s">
        <v>100</v>
      </c>
      <c r="F328">
        <v>198</v>
      </c>
      <c r="G328" t="s">
        <v>184</v>
      </c>
      <c r="H328">
        <f>VALUE(LEFT(J328, MAX(ISNUMBER(VALUE(MID(J328,{1,2,3,4,5,6,7,8,9},1)))*{1,2,3,4,5,6,7,8,9})+1-1))</f>
        <v>1</v>
      </c>
      <c r="I328" t="str">
        <f>TRIM(RIGHT(J328, LEN(J328) - MAX(ISNUMBER(VALUE(MID(J328,{1,2,3,4,5,6,7,8,9},1)))*{1,2,3,4,5,6,7,8,9})))</f>
        <v>dash</v>
      </c>
      <c r="J328" t="s">
        <v>520</v>
      </c>
      <c r="K328">
        <f>VLOOKUP(F328&amp;":"&amp;J328,'CNF Data'!$B$1:$AI$260,5,FALSE)</f>
        <v>1005</v>
      </c>
      <c r="L328">
        <f>VLOOKUP(F328&amp;":"&amp;J328,'CNF Data'!$B$1:$AI$260,6,FALSE)</f>
        <v>1E-3</v>
      </c>
      <c r="M328">
        <f>C328*L328/H328* 100</f>
        <v>0.1</v>
      </c>
      <c r="P328">
        <f>C328/H328</f>
        <v>1</v>
      </c>
      <c r="Q328">
        <f>VLOOKUP(F328&amp;":"&amp;J328,'CNF Data'!$B$1:$AI$2260,21,FALSE) * P328</f>
        <v>0.251</v>
      </c>
      <c r="R328">
        <f>VLOOKUP(F328&amp;":"&amp;J328,'CNF Data'!$B$1:$AI$2260,22,FALSE) * P328</f>
        <v>3.2599999999999999E-3</v>
      </c>
      <c r="S328">
        <f>VLOOKUP(F328&amp;":"&amp;J328,'CNF Data'!$B$1:$AI$2260,23,FALSE) * P328</f>
        <v>1.392E-3</v>
      </c>
      <c r="T328">
        <f>VLOOKUP(F328&amp;":"&amp;J328,'CNF Data'!$B$1:$AI$2260,24,FALSE) * P328</f>
        <v>0</v>
      </c>
      <c r="U328">
        <f>VLOOKUP(F328&amp;":"&amp;J328,'CNF Data'!$B$1:$AI$2260,25,FALSE) * P328</f>
        <v>0</v>
      </c>
      <c r="V328">
        <f>VLOOKUP(F328&amp;":"&amp;J328,'CNF Data'!$B$1:$AI$2260,26,FALSE) * P328</f>
        <v>0.02</v>
      </c>
      <c r="W328">
        <f>VLOOKUP(F328&amp;":"&amp;J328,'CNF Data'!$B$1:$AI$2260,27,FALSE) * P328</f>
        <v>6.3950000000000007E-2</v>
      </c>
      <c r="X328">
        <f>VLOOKUP(F328&amp;":"&amp;J328,'CNF Data'!$B$1:$AI$2260,28,FALSE) * P328</f>
        <v>2.53E-2</v>
      </c>
      <c r="Y328">
        <f>VLOOKUP(F328&amp;":"&amp;J328,'CNF Data'!$B$1:$AI$2260,29,FALSE) * P328</f>
        <v>6.4000000000000005E-4</v>
      </c>
      <c r="Z328">
        <f>VLOOKUP(F328&amp;":"&amp;J328,'CNF Data'!$B$1:$AI$2260,30,FALSE) * P328</f>
        <v>1.039E-2</v>
      </c>
      <c r="AA328">
        <f>VLOOKUP(F328&amp;":"&amp;J328,'CNF Data'!$B$1:$AI$2260,31,FALSE) * P328</f>
        <v>0</v>
      </c>
      <c r="AB328">
        <f>VLOOKUP(F328&amp;":"&amp;J328,'CNF Data'!$B$1:$AI$2260,32,FALSE) * P328</f>
        <v>0</v>
      </c>
      <c r="AC328">
        <f>VLOOKUP(F328&amp;":"&amp;J328,'CNF Data'!$B$1:$AI$2260,33,FALSE) * P328</f>
        <v>0.443</v>
      </c>
      <c r="AD328">
        <f>VLOOKUP(F328&amp;":"&amp;J328,'CNF Data'!$B$1:$AI$2260,34,FALSE) * P328</f>
        <v>9.7100000000000016E-3</v>
      </c>
    </row>
    <row r="329" spans="1:30" x14ac:dyDescent="0.25">
      <c r="A329" s="1">
        <v>327</v>
      </c>
      <c r="C329">
        <v>0.3</v>
      </c>
      <c r="D329" t="s">
        <v>84</v>
      </c>
      <c r="E329" t="s">
        <v>138</v>
      </c>
      <c r="F329">
        <v>197</v>
      </c>
      <c r="G329" t="s">
        <v>184</v>
      </c>
      <c r="H329">
        <f>VALUE(LEFT(J329, MAX(ISNUMBER(VALUE(MID(J329,{1,2,3,4,5,6,7,8,9},1)))*{1,2,3,4,5,6,7,8,9})+1-1))</f>
        <v>0.5</v>
      </c>
      <c r="I329" t="str">
        <f>TRIM(RIGHT(J329, LEN(J329) - MAX(ISNUMBER(VALUE(MID(J329,{1,2,3,4,5,6,7,8,9},1)))*{1,2,3,4,5,6,7,8,9})))</f>
        <v>g</v>
      </c>
      <c r="J329" t="s">
        <v>518</v>
      </c>
      <c r="K329">
        <f>VLOOKUP(F329&amp;":"&amp;J329,'CNF Data'!$B$1:$AI$260,5,FALSE)</f>
        <v>1484</v>
      </c>
      <c r="L329">
        <f>VLOOKUP(F329&amp;":"&amp;J329,'CNF Data'!$B$1:$AI$260,6,FALSE)</f>
        <v>5.0000000000000001E-3</v>
      </c>
      <c r="M329">
        <f>C329*L329/H329* 100</f>
        <v>0.3</v>
      </c>
      <c r="P329">
        <f>C329/H329</f>
        <v>0.6</v>
      </c>
      <c r="Q329">
        <f>VLOOKUP(F329&amp;":"&amp;J329,'CNF Data'!$B$1:$AI$2260,21,FALSE) * P329</f>
        <v>0.82799999999999996</v>
      </c>
      <c r="R329">
        <f>VLOOKUP(F329&amp;":"&amp;J329,'CNF Data'!$B$1:$AI$2260,22,FALSE) * P329</f>
        <v>1.329E-2</v>
      </c>
      <c r="S329">
        <f>VLOOKUP(F329&amp;":"&amp;J329,'CNF Data'!$B$1:$AI$2260,23,FALSE) * P329</f>
        <v>4.1339999999999997E-3</v>
      </c>
      <c r="T329">
        <f>VLOOKUP(F329&amp;":"&amp;J329,'CNF Data'!$B$1:$AI$2260,24,FALSE) * P329</f>
        <v>0</v>
      </c>
      <c r="U329">
        <f>VLOOKUP(F329&amp;":"&amp;J329,'CNF Data'!$B$1:$AI$2260,25,FALSE) * P329</f>
        <v>0</v>
      </c>
      <c r="V329">
        <f>VLOOKUP(F329&amp;":"&amp;J329,'CNF Data'!$B$1:$AI$2260,26,FALSE) * P329</f>
        <v>1.3559999999999999</v>
      </c>
      <c r="W329">
        <f>VLOOKUP(F329&amp;":"&amp;J329,'CNF Data'!$B$1:$AI$2260,27,FALSE) * P329</f>
        <v>0.15497999999999998</v>
      </c>
      <c r="X329">
        <f>VLOOKUP(F329&amp;":"&amp;J329,'CNF Data'!$B$1:$AI$2260,28,FALSE) * P329</f>
        <v>9.1199999999999989E-2</v>
      </c>
      <c r="Y329">
        <f>VLOOKUP(F329&amp;":"&amp;J329,'CNF Data'!$B$1:$AI$2260,29,FALSE) * P329</f>
        <v>2.181E-2</v>
      </c>
      <c r="Z329">
        <f>VLOOKUP(F329&amp;":"&amp;J329,'CNF Data'!$B$1:$AI$2260,30,FALSE) * P329</f>
        <v>6.726E-2</v>
      </c>
      <c r="AA329">
        <f>VLOOKUP(F329&amp;":"&amp;J329,'CNF Data'!$B$1:$AI$2260,31,FALSE) * P329</f>
        <v>0</v>
      </c>
      <c r="AB329">
        <f>VLOOKUP(F329&amp;":"&amp;J329,'CNF Data'!$B$1:$AI$2260,32,FALSE) * P329</f>
        <v>0.36599999999999999</v>
      </c>
      <c r="AC329">
        <f>VLOOKUP(F329&amp;":"&amp;J329,'CNF Data'!$B$1:$AI$2260,33,FALSE) * P329</f>
        <v>4.4039999999999999</v>
      </c>
      <c r="AD329">
        <f>VLOOKUP(F329&amp;":"&amp;J329,'CNF Data'!$B$1:$AI$2260,34,FALSE) * P329</f>
        <v>0.29358000000000001</v>
      </c>
    </row>
    <row r="330" spans="1:30" x14ac:dyDescent="0.25">
      <c r="A330" s="1">
        <v>328</v>
      </c>
      <c r="B330" t="s">
        <v>30</v>
      </c>
      <c r="C330">
        <v>100</v>
      </c>
      <c r="D330" t="s">
        <v>84</v>
      </c>
      <c r="E330" t="s">
        <v>77</v>
      </c>
      <c r="M330">
        <f>SUM(M323:M329)</f>
        <v>94.862399999999994</v>
      </c>
      <c r="P330">
        <f>M330/C330</f>
        <v>0.94862399999999991</v>
      </c>
      <c r="Q330">
        <f>SUM(Q323:Q329) / P330</f>
        <v>208.92260696682158</v>
      </c>
      <c r="R330">
        <f>SUM(R323:R329) / P330</f>
        <v>9.8265534674223147</v>
      </c>
      <c r="S330">
        <f>SUM(S323:S329) / P330</f>
        <v>1.4918622278624412</v>
      </c>
      <c r="T330">
        <f>SUM(T323:T329) / P330</f>
        <v>8.3442889406699472E-5</v>
      </c>
      <c r="U330">
        <f>SUM(U323:U329) / P330</f>
        <v>75.860316917706626</v>
      </c>
      <c r="V330">
        <f>SUM(V323:V329) / P330</f>
        <v>383.98392690675951</v>
      </c>
      <c r="W330">
        <f>SUM(W323:W329) / P330</f>
        <v>0.65923662708861819</v>
      </c>
      <c r="X330">
        <f>SUM(X323:X329) / P330</f>
        <v>0.2542043847148423</v>
      </c>
      <c r="Y330">
        <f>SUM(Y323:Y329) / P330</f>
        <v>9.98375097648182E-2</v>
      </c>
      <c r="Z330">
        <f>SUM(Z323:Z329) / P330</f>
        <v>27.825541829340754</v>
      </c>
      <c r="AA330">
        <f>SUM(AA323:AA329) / P330</f>
        <v>5.3548459000734097</v>
      </c>
      <c r="AB330">
        <f>SUM(AB323:AB329) / P330</f>
        <v>1.2296010230114134</v>
      </c>
      <c r="AC330">
        <f>SUM(AC323:AC329) / P330</f>
        <v>20.11090018518318</v>
      </c>
      <c r="AD330">
        <f>SUM(AD323:AD329) / P330</f>
        <v>1.3809285089634309</v>
      </c>
    </row>
    <row r="331" spans="1:30" x14ac:dyDescent="0.25">
      <c r="A331" s="1">
        <v>329</v>
      </c>
    </row>
    <row r="332" spans="1:30" x14ac:dyDescent="0.25">
      <c r="A332" s="1">
        <v>330</v>
      </c>
      <c r="B332" t="s">
        <v>29</v>
      </c>
      <c r="C332" t="s">
        <v>78</v>
      </c>
    </row>
    <row r="333" spans="1:30" x14ac:dyDescent="0.25">
      <c r="A333" s="1">
        <v>331</v>
      </c>
      <c r="C333">
        <v>2</v>
      </c>
      <c r="D333" t="s">
        <v>96</v>
      </c>
      <c r="E333" t="s">
        <v>179</v>
      </c>
      <c r="F333">
        <v>125</v>
      </c>
      <c r="G333" t="s">
        <v>184</v>
      </c>
      <c r="H333">
        <f>VALUE(LEFT(J333, MAX(ISNUMBER(VALUE(MID(J333,{1,2,3,4,5,6,7,8,9},1)))*{1,2,3,4,5,6,7,8,9})+1-1))</f>
        <v>1</v>
      </c>
      <c r="I333" t="str">
        <f>TRIM(RIGHT(J333, LEN(J333) - MAX(ISNUMBER(VALUE(MID(J333,{1,2,3,4,5,6,7,8,9},1)))*{1,2,3,4,5,6,7,8,9})))</f>
        <v>large egg</v>
      </c>
      <c r="J333" t="s">
        <v>509</v>
      </c>
      <c r="K333">
        <f>VLOOKUP(F333&amp;":"&amp;J333,'CNF Data'!$B$1:$AI$260,5,FALSE)</f>
        <v>142</v>
      </c>
      <c r="L333">
        <f>VLOOKUP(F333&amp;":"&amp;J333,'CNF Data'!$B$1:$AI$260,6,FALSE)</f>
        <v>0.52680000000000005</v>
      </c>
      <c r="M333">
        <f>C333*L333/H333* 100</f>
        <v>105.36000000000001</v>
      </c>
      <c r="P333">
        <f>C333/H333</f>
        <v>2</v>
      </c>
      <c r="Q333">
        <f>VLOOKUP(F333&amp;":"&amp;J333,'CNF Data'!$B$1:$AI$2260,21,FALSE) * P333</f>
        <v>152.77200000000002</v>
      </c>
      <c r="R333">
        <f>VLOOKUP(F333&amp;":"&amp;J333,'CNF Data'!$B$1:$AI$2260,22,FALSE) * P333</f>
        <v>10.548643200000001</v>
      </c>
      <c r="S333">
        <f>VLOOKUP(F333&amp;":"&amp;J333,'CNF Data'!$B$1:$AI$2260,23,FALSE) * P333</f>
        <v>3.2059994399999998</v>
      </c>
      <c r="T333">
        <f>VLOOKUP(F333&amp;":"&amp;J333,'CNF Data'!$B$1:$AI$2260,24,FALSE) * P333</f>
        <v>7.2698400000000024E-2</v>
      </c>
      <c r="U333">
        <f>VLOOKUP(F333&amp;":"&amp;J333,'CNF Data'!$B$1:$AI$2260,25,FALSE) * P333</f>
        <v>385.42321079999999</v>
      </c>
      <c r="V333">
        <f>VLOOKUP(F333&amp;":"&amp;J333,'CNF Data'!$B$1:$AI$2260,26,FALSE) * P333</f>
        <v>132.17991480000001</v>
      </c>
      <c r="W333">
        <f>VLOOKUP(F333&amp;":"&amp;J333,'CNF Data'!$B$1:$AI$2260,27,FALSE) * P333</f>
        <v>1.0337923200000001</v>
      </c>
      <c r="X333">
        <f>VLOOKUP(F333&amp;":"&amp;J333,'CNF Data'!$B$1:$AI$2260,28,FALSE) * P333</f>
        <v>0</v>
      </c>
      <c r="Y333">
        <f>VLOOKUP(F333&amp;":"&amp;J333,'CNF Data'!$B$1:$AI$2260,29,FALSE) * P333</f>
        <v>0.81127200000000022</v>
      </c>
      <c r="Z333">
        <f>VLOOKUP(F333&amp;":"&amp;J333,'CNF Data'!$B$1:$AI$2260,30,FALSE) * P333</f>
        <v>12.431953200000001</v>
      </c>
      <c r="AA333">
        <f>VLOOKUP(F333&amp;":"&amp;J333,'CNF Data'!$B$1:$AI$2260,31,FALSE) * P333</f>
        <v>201.40912607999999</v>
      </c>
      <c r="AB333">
        <f>VLOOKUP(F333&amp;":"&amp;J333,'CNF Data'!$B$1:$AI$2260,32,FALSE) * P333</f>
        <v>0</v>
      </c>
      <c r="AC333">
        <f>VLOOKUP(F333&amp;":"&amp;J333,'CNF Data'!$B$1:$AI$2260,33,FALSE) * P333</f>
        <v>47.218032239999999</v>
      </c>
      <c r="AD333">
        <f>VLOOKUP(F333&amp;":"&amp;J333,'CNF Data'!$B$1:$AI$2260,34,FALSE) * P333</f>
        <v>1.4616592800000001</v>
      </c>
    </row>
    <row r="334" spans="1:30" x14ac:dyDescent="0.25">
      <c r="A334" s="1">
        <v>332</v>
      </c>
      <c r="C334">
        <v>1</v>
      </c>
      <c r="D334" t="s">
        <v>95</v>
      </c>
      <c r="E334" t="s">
        <v>99</v>
      </c>
      <c r="F334">
        <v>214</v>
      </c>
      <c r="G334" t="s">
        <v>184</v>
      </c>
      <c r="H334">
        <f>VALUE(LEFT(J334, MAX(ISNUMBER(VALUE(MID(J334,{1,2,3,4,5,6,7,8,9},1)))*{1,2,3,4,5,6,7,8,9})+1-1))</f>
        <v>1</v>
      </c>
      <c r="I334" t="str">
        <f>TRIM(RIGHT(J334, LEN(J334) - MAX(ISNUMBER(VALUE(MID(J334,{1,2,3,4,5,6,7,8,9},1)))*{1,2,3,4,5,6,7,8,9})))</f>
        <v>dash</v>
      </c>
      <c r="J334" t="s">
        <v>520</v>
      </c>
      <c r="K334">
        <f>VLOOKUP(F334&amp;":"&amp;J334,'CNF Data'!$B$1:$AI$260,5,FALSE)</f>
        <v>1005</v>
      </c>
      <c r="L334">
        <f>VLOOKUP(F334&amp;":"&amp;J334,'CNF Data'!$B$1:$AI$260,6,FALSE)</f>
        <v>4.0000000000000001E-3</v>
      </c>
      <c r="M334">
        <f>C334*L334/H334* 100</f>
        <v>0.4</v>
      </c>
      <c r="P334">
        <f>C334/H334</f>
        <v>1</v>
      </c>
      <c r="Q334">
        <f>VLOOKUP(F334&amp;":"&amp;J334,'CNF Data'!$B$1:$AI$2260,21,FALSE) * P334</f>
        <v>0</v>
      </c>
      <c r="R334">
        <f>VLOOKUP(F334&amp;":"&amp;J334,'CNF Data'!$B$1:$AI$2260,22,FALSE) * P334</f>
        <v>0</v>
      </c>
      <c r="S334">
        <f>VLOOKUP(F334&amp;":"&amp;J334,'CNF Data'!$B$1:$AI$2260,23,FALSE) * P334</f>
        <v>0</v>
      </c>
      <c r="T334">
        <f>VLOOKUP(F334&amp;":"&amp;J334,'CNF Data'!$B$1:$AI$2260,24,FALSE) * P334</f>
        <v>0</v>
      </c>
      <c r="U334">
        <f>VLOOKUP(F334&amp;":"&amp;J334,'CNF Data'!$B$1:$AI$2260,25,FALSE) * P334</f>
        <v>0</v>
      </c>
      <c r="V334">
        <f>VLOOKUP(F334&amp;":"&amp;J334,'CNF Data'!$B$1:$AI$2260,26,FALSE) * P334</f>
        <v>155.03200000000001</v>
      </c>
      <c r="W334">
        <f>VLOOKUP(F334&amp;":"&amp;J334,'CNF Data'!$B$1:$AI$2260,27,FALSE) * P334</f>
        <v>0</v>
      </c>
      <c r="X334">
        <f>VLOOKUP(F334&amp;":"&amp;J334,'CNF Data'!$B$1:$AI$2260,28,FALSE) * P334</f>
        <v>0</v>
      </c>
      <c r="Y334">
        <f>VLOOKUP(F334&amp;":"&amp;J334,'CNF Data'!$B$1:$AI$2260,29,FALSE) * P334</f>
        <v>0</v>
      </c>
      <c r="Z334">
        <f>VLOOKUP(F334&amp;":"&amp;J334,'CNF Data'!$B$1:$AI$2260,30,FALSE) * P334</f>
        <v>0</v>
      </c>
      <c r="AA334">
        <f>VLOOKUP(F334&amp;":"&amp;J334,'CNF Data'!$B$1:$AI$2260,31,FALSE) * P334</f>
        <v>0</v>
      </c>
      <c r="AB334">
        <f>VLOOKUP(F334&amp;":"&amp;J334,'CNF Data'!$B$1:$AI$2260,32,FALSE) * P334</f>
        <v>0</v>
      </c>
      <c r="AC334">
        <f>VLOOKUP(F334&amp;":"&amp;J334,'CNF Data'!$B$1:$AI$2260,33,FALSE) * P334</f>
        <v>9.6000000000000002E-2</v>
      </c>
      <c r="AD334">
        <f>VLOOKUP(F334&amp;":"&amp;J334,'CNF Data'!$B$1:$AI$2260,34,FALSE) * P334</f>
        <v>1.32E-3</v>
      </c>
    </row>
    <row r="335" spans="1:30" x14ac:dyDescent="0.25">
      <c r="A335" s="1">
        <v>333</v>
      </c>
      <c r="C335">
        <v>1</v>
      </c>
      <c r="D335" t="s">
        <v>95</v>
      </c>
      <c r="E335" t="s">
        <v>100</v>
      </c>
      <c r="F335">
        <v>198</v>
      </c>
      <c r="G335" t="s">
        <v>184</v>
      </c>
      <c r="H335">
        <f>VALUE(LEFT(J335, MAX(ISNUMBER(VALUE(MID(J335,{1,2,3,4,5,6,7,8,9},1)))*{1,2,3,4,5,6,7,8,9})+1-1))</f>
        <v>1</v>
      </c>
      <c r="I335" t="str">
        <f>TRIM(RIGHT(J335, LEN(J335) - MAX(ISNUMBER(VALUE(MID(J335,{1,2,3,4,5,6,7,8,9},1)))*{1,2,3,4,5,6,7,8,9})))</f>
        <v>dash</v>
      </c>
      <c r="J335" t="s">
        <v>520</v>
      </c>
      <c r="K335">
        <f>VLOOKUP(F335&amp;":"&amp;J335,'CNF Data'!$B$1:$AI$260,5,FALSE)</f>
        <v>1005</v>
      </c>
      <c r="L335">
        <f>VLOOKUP(F335&amp;":"&amp;J335,'CNF Data'!$B$1:$AI$260,6,FALSE)</f>
        <v>1E-3</v>
      </c>
      <c r="M335">
        <f>C335*L335/H335* 100</f>
        <v>0.1</v>
      </c>
      <c r="P335">
        <f>C335/H335</f>
        <v>1</v>
      </c>
      <c r="Q335">
        <f>VLOOKUP(F335&amp;":"&amp;J335,'CNF Data'!$B$1:$AI$2260,21,FALSE) * P335</f>
        <v>0.251</v>
      </c>
      <c r="R335">
        <f>VLOOKUP(F335&amp;":"&amp;J335,'CNF Data'!$B$1:$AI$2260,22,FALSE) * P335</f>
        <v>3.2599999999999999E-3</v>
      </c>
      <c r="S335">
        <f>VLOOKUP(F335&amp;":"&amp;J335,'CNF Data'!$B$1:$AI$2260,23,FALSE) * P335</f>
        <v>1.392E-3</v>
      </c>
      <c r="T335">
        <f>VLOOKUP(F335&amp;":"&amp;J335,'CNF Data'!$B$1:$AI$2260,24,FALSE) * P335</f>
        <v>0</v>
      </c>
      <c r="U335">
        <f>VLOOKUP(F335&amp;":"&amp;J335,'CNF Data'!$B$1:$AI$2260,25,FALSE) * P335</f>
        <v>0</v>
      </c>
      <c r="V335">
        <f>VLOOKUP(F335&amp;":"&amp;J335,'CNF Data'!$B$1:$AI$2260,26,FALSE) * P335</f>
        <v>0.02</v>
      </c>
      <c r="W335">
        <f>VLOOKUP(F335&amp;":"&amp;J335,'CNF Data'!$B$1:$AI$2260,27,FALSE) * P335</f>
        <v>6.3950000000000007E-2</v>
      </c>
      <c r="X335">
        <f>VLOOKUP(F335&amp;":"&amp;J335,'CNF Data'!$B$1:$AI$2260,28,FALSE) * P335</f>
        <v>2.53E-2</v>
      </c>
      <c r="Y335">
        <f>VLOOKUP(F335&amp;":"&amp;J335,'CNF Data'!$B$1:$AI$2260,29,FALSE) * P335</f>
        <v>6.4000000000000005E-4</v>
      </c>
      <c r="Z335">
        <f>VLOOKUP(F335&amp;":"&amp;J335,'CNF Data'!$B$1:$AI$2260,30,FALSE) * P335</f>
        <v>1.039E-2</v>
      </c>
      <c r="AA335">
        <f>VLOOKUP(F335&amp;":"&amp;J335,'CNF Data'!$B$1:$AI$2260,31,FALSE) * P335</f>
        <v>0</v>
      </c>
      <c r="AB335">
        <f>VLOOKUP(F335&amp;":"&amp;J335,'CNF Data'!$B$1:$AI$2260,32,FALSE) * P335</f>
        <v>0</v>
      </c>
      <c r="AC335">
        <f>VLOOKUP(F335&amp;":"&amp;J335,'CNF Data'!$B$1:$AI$2260,33,FALSE) * P335</f>
        <v>0.443</v>
      </c>
      <c r="AD335">
        <f>VLOOKUP(F335&amp;":"&amp;J335,'CNF Data'!$B$1:$AI$2260,34,FALSE) * P335</f>
        <v>9.7100000000000016E-3</v>
      </c>
    </row>
    <row r="336" spans="1:30" x14ac:dyDescent="0.25">
      <c r="A336" s="1">
        <v>334</v>
      </c>
      <c r="B336" t="s">
        <v>30</v>
      </c>
      <c r="C336">
        <v>100</v>
      </c>
      <c r="D336" t="s">
        <v>80</v>
      </c>
      <c r="E336" t="s">
        <v>78</v>
      </c>
      <c r="M336">
        <f>SUM(M332:M335)</f>
        <v>105.86000000000001</v>
      </c>
      <c r="P336">
        <f>M336/C336</f>
        <v>1.0586000000000002</v>
      </c>
      <c r="Q336">
        <f>SUM(Q332:Q335) / P336</f>
        <v>144.55223880597015</v>
      </c>
      <c r="R336">
        <f>SUM(R332:R335) / P336</f>
        <v>9.9677906669185692</v>
      </c>
      <c r="S336">
        <f>SUM(S332:S335) / P336</f>
        <v>3.0298426601171351</v>
      </c>
      <c r="T336">
        <f>SUM(T332:T335) / P336</f>
        <v>6.8674097865104866E-2</v>
      </c>
      <c r="U336">
        <f>SUM(U332:U335) / P336</f>
        <v>364.08767315322115</v>
      </c>
      <c r="V336">
        <f>SUM(V332:V335) / P336</f>
        <v>271.33186737200072</v>
      </c>
      <c r="W336">
        <f>SUM(W332:W335) / P336</f>
        <v>1.0369755526166633</v>
      </c>
      <c r="X336">
        <f>SUM(X332:X335) / P336</f>
        <v>2.3899489892310593E-2</v>
      </c>
      <c r="Y336">
        <f>SUM(Y332:Y335) / P336</f>
        <v>0.76696769317967128</v>
      </c>
      <c r="Z336">
        <f>SUM(Z332:Z335) / P336</f>
        <v>11.753583223124879</v>
      </c>
      <c r="AA336">
        <f>SUM(AA332:AA335) / P336</f>
        <v>190.25989616474584</v>
      </c>
      <c r="AB336">
        <f>SUM(AB332:AB335) / P336</f>
        <v>0</v>
      </c>
      <c r="AC336">
        <f>SUM(AC332:AC335) / P336</f>
        <v>45.113387719629685</v>
      </c>
      <c r="AD336">
        <f>SUM(AD332:AD335) / P336</f>
        <v>1.3911668996788209</v>
      </c>
    </row>
    <row r="337" spans="1:30" x14ac:dyDescent="0.25">
      <c r="A337" s="1">
        <v>335</v>
      </c>
    </row>
    <row r="338" spans="1:30" x14ac:dyDescent="0.25">
      <c r="A338" s="1">
        <v>336</v>
      </c>
      <c r="B338" t="s">
        <v>29</v>
      </c>
      <c r="C338" t="s">
        <v>78</v>
      </c>
    </row>
    <row r="339" spans="1:30" x14ac:dyDescent="0.25">
      <c r="A339" s="1">
        <v>337</v>
      </c>
      <c r="C339">
        <v>2</v>
      </c>
      <c r="D339" t="s">
        <v>96</v>
      </c>
      <c r="E339" t="s">
        <v>179</v>
      </c>
      <c r="F339">
        <v>125</v>
      </c>
      <c r="G339" t="s">
        <v>184</v>
      </c>
      <c r="H339">
        <f>VALUE(LEFT(J339, MAX(ISNUMBER(VALUE(MID(J339,{1,2,3,4,5,6,7,8,9},1)))*{1,2,3,4,5,6,7,8,9})+1-1))</f>
        <v>1</v>
      </c>
      <c r="I339" t="str">
        <f>TRIM(RIGHT(J339, LEN(J339) - MAX(ISNUMBER(VALUE(MID(J339,{1,2,3,4,5,6,7,8,9},1)))*{1,2,3,4,5,6,7,8,9})))</f>
        <v>large egg</v>
      </c>
      <c r="J339" t="s">
        <v>509</v>
      </c>
      <c r="K339">
        <f>VLOOKUP(F339&amp;":"&amp;J339,'CNF Data'!$B$1:$AI$260,5,FALSE)</f>
        <v>142</v>
      </c>
      <c r="L339">
        <f>VLOOKUP(F339&amp;":"&amp;J339,'CNF Data'!$B$1:$AI$260,6,FALSE)</f>
        <v>0.52680000000000005</v>
      </c>
      <c r="M339">
        <f>C339*L339/H339* 100</f>
        <v>105.36000000000001</v>
      </c>
      <c r="P339">
        <f>C339/H339</f>
        <v>2</v>
      </c>
      <c r="Q339">
        <f>VLOOKUP(F339&amp;":"&amp;J339,'CNF Data'!$B$1:$AI$2260,21,FALSE) * P339</f>
        <v>152.77200000000002</v>
      </c>
      <c r="R339">
        <f>VLOOKUP(F339&amp;":"&amp;J339,'CNF Data'!$B$1:$AI$2260,22,FALSE) * P339</f>
        <v>10.548643200000001</v>
      </c>
      <c r="S339">
        <f>VLOOKUP(F339&amp;":"&amp;J339,'CNF Data'!$B$1:$AI$2260,23,FALSE) * P339</f>
        <v>3.2059994399999998</v>
      </c>
      <c r="T339">
        <f>VLOOKUP(F339&amp;":"&amp;J339,'CNF Data'!$B$1:$AI$2260,24,FALSE) * P339</f>
        <v>7.2698400000000024E-2</v>
      </c>
      <c r="U339">
        <f>VLOOKUP(F339&amp;":"&amp;J339,'CNF Data'!$B$1:$AI$2260,25,FALSE) * P339</f>
        <v>385.42321079999999</v>
      </c>
      <c r="V339">
        <f>VLOOKUP(F339&amp;":"&amp;J339,'CNF Data'!$B$1:$AI$2260,26,FALSE) * P339</f>
        <v>132.17991480000001</v>
      </c>
      <c r="W339">
        <f>VLOOKUP(F339&amp;":"&amp;J339,'CNF Data'!$B$1:$AI$2260,27,FALSE) * P339</f>
        <v>1.0337923200000001</v>
      </c>
      <c r="X339">
        <f>VLOOKUP(F339&amp;":"&amp;J339,'CNF Data'!$B$1:$AI$2260,28,FALSE) * P339</f>
        <v>0</v>
      </c>
      <c r="Y339">
        <f>VLOOKUP(F339&amp;":"&amp;J339,'CNF Data'!$B$1:$AI$2260,29,FALSE) * P339</f>
        <v>0.81127200000000022</v>
      </c>
      <c r="Z339">
        <f>VLOOKUP(F339&amp;":"&amp;J339,'CNF Data'!$B$1:$AI$2260,30,FALSE) * P339</f>
        <v>12.431953200000001</v>
      </c>
      <c r="AA339">
        <f>VLOOKUP(F339&amp;":"&amp;J339,'CNF Data'!$B$1:$AI$2260,31,FALSE) * P339</f>
        <v>201.40912607999999</v>
      </c>
      <c r="AB339">
        <f>VLOOKUP(F339&amp;":"&amp;J339,'CNF Data'!$B$1:$AI$2260,32,FALSE) * P339</f>
        <v>0</v>
      </c>
      <c r="AC339">
        <f>VLOOKUP(F339&amp;":"&amp;J339,'CNF Data'!$B$1:$AI$2260,33,FALSE) * P339</f>
        <v>47.218032239999999</v>
      </c>
      <c r="AD339">
        <f>VLOOKUP(F339&amp;":"&amp;J339,'CNF Data'!$B$1:$AI$2260,34,FALSE) * P339</f>
        <v>1.4616592800000001</v>
      </c>
    </row>
    <row r="340" spans="1:30" x14ac:dyDescent="0.25">
      <c r="A340" s="1">
        <v>338</v>
      </c>
      <c r="C340">
        <v>1</v>
      </c>
      <c r="D340" t="s">
        <v>95</v>
      </c>
      <c r="E340" t="s">
        <v>99</v>
      </c>
      <c r="F340">
        <v>214</v>
      </c>
      <c r="G340" t="s">
        <v>184</v>
      </c>
      <c r="H340">
        <f>VALUE(LEFT(J340, MAX(ISNUMBER(VALUE(MID(J340,{1,2,3,4,5,6,7,8,9},1)))*{1,2,3,4,5,6,7,8,9})+1-1))</f>
        <v>1</v>
      </c>
      <c r="I340" t="str">
        <f>TRIM(RIGHT(J340, LEN(J340) - MAX(ISNUMBER(VALUE(MID(J340,{1,2,3,4,5,6,7,8,9},1)))*{1,2,3,4,5,6,7,8,9})))</f>
        <v>dash</v>
      </c>
      <c r="J340" t="s">
        <v>520</v>
      </c>
      <c r="K340">
        <f>VLOOKUP(F340&amp;":"&amp;J340,'CNF Data'!$B$1:$AI$260,5,FALSE)</f>
        <v>1005</v>
      </c>
      <c r="L340">
        <f>VLOOKUP(F340&amp;":"&amp;J340,'CNF Data'!$B$1:$AI$260,6,FALSE)</f>
        <v>4.0000000000000001E-3</v>
      </c>
      <c r="M340">
        <f>C340*L340/H340* 100</f>
        <v>0.4</v>
      </c>
      <c r="P340">
        <f>C340/H340</f>
        <v>1</v>
      </c>
      <c r="Q340">
        <f>VLOOKUP(F340&amp;":"&amp;J340,'CNF Data'!$B$1:$AI$2260,21,FALSE) * P340</f>
        <v>0</v>
      </c>
      <c r="R340">
        <f>VLOOKUP(F340&amp;":"&amp;J340,'CNF Data'!$B$1:$AI$2260,22,FALSE) * P340</f>
        <v>0</v>
      </c>
      <c r="S340">
        <f>VLOOKUP(F340&amp;":"&amp;J340,'CNF Data'!$B$1:$AI$2260,23,FALSE) * P340</f>
        <v>0</v>
      </c>
      <c r="T340">
        <f>VLOOKUP(F340&amp;":"&amp;J340,'CNF Data'!$B$1:$AI$2260,24,FALSE) * P340</f>
        <v>0</v>
      </c>
      <c r="U340">
        <f>VLOOKUP(F340&amp;":"&amp;J340,'CNF Data'!$B$1:$AI$2260,25,FALSE) * P340</f>
        <v>0</v>
      </c>
      <c r="V340">
        <f>VLOOKUP(F340&amp;":"&amp;J340,'CNF Data'!$B$1:$AI$2260,26,FALSE) * P340</f>
        <v>155.03200000000001</v>
      </c>
      <c r="W340">
        <f>VLOOKUP(F340&amp;":"&amp;J340,'CNF Data'!$B$1:$AI$2260,27,FALSE) * P340</f>
        <v>0</v>
      </c>
      <c r="X340">
        <f>VLOOKUP(F340&amp;":"&amp;J340,'CNF Data'!$B$1:$AI$2260,28,FALSE) * P340</f>
        <v>0</v>
      </c>
      <c r="Y340">
        <f>VLOOKUP(F340&amp;":"&amp;J340,'CNF Data'!$B$1:$AI$2260,29,FALSE) * P340</f>
        <v>0</v>
      </c>
      <c r="Z340">
        <f>VLOOKUP(F340&amp;":"&amp;J340,'CNF Data'!$B$1:$AI$2260,30,FALSE) * P340</f>
        <v>0</v>
      </c>
      <c r="AA340">
        <f>VLOOKUP(F340&amp;":"&amp;J340,'CNF Data'!$B$1:$AI$2260,31,FALSE) * P340</f>
        <v>0</v>
      </c>
      <c r="AB340">
        <f>VLOOKUP(F340&amp;":"&amp;J340,'CNF Data'!$B$1:$AI$2260,32,FALSE) * P340</f>
        <v>0</v>
      </c>
      <c r="AC340">
        <f>VLOOKUP(F340&amp;":"&amp;J340,'CNF Data'!$B$1:$AI$2260,33,FALSE) * P340</f>
        <v>9.6000000000000002E-2</v>
      </c>
      <c r="AD340">
        <f>VLOOKUP(F340&amp;":"&amp;J340,'CNF Data'!$B$1:$AI$2260,34,FALSE) * P340</f>
        <v>1.32E-3</v>
      </c>
    </row>
    <row r="341" spans="1:30" x14ac:dyDescent="0.25">
      <c r="A341" s="1">
        <v>339</v>
      </c>
      <c r="C341">
        <v>1</v>
      </c>
      <c r="D341" t="s">
        <v>95</v>
      </c>
      <c r="E341" t="s">
        <v>100</v>
      </c>
      <c r="F341">
        <v>198</v>
      </c>
      <c r="G341" t="s">
        <v>184</v>
      </c>
      <c r="H341">
        <f>VALUE(LEFT(J341, MAX(ISNUMBER(VALUE(MID(J341,{1,2,3,4,5,6,7,8,9},1)))*{1,2,3,4,5,6,7,8,9})+1-1))</f>
        <v>1</v>
      </c>
      <c r="I341" t="str">
        <f>TRIM(RIGHT(J341, LEN(J341) - MAX(ISNUMBER(VALUE(MID(J341,{1,2,3,4,5,6,7,8,9},1)))*{1,2,3,4,5,6,7,8,9})))</f>
        <v>dash</v>
      </c>
      <c r="J341" t="s">
        <v>520</v>
      </c>
      <c r="K341">
        <f>VLOOKUP(F341&amp;":"&amp;J341,'CNF Data'!$B$1:$AI$260,5,FALSE)</f>
        <v>1005</v>
      </c>
      <c r="L341">
        <f>VLOOKUP(F341&amp;":"&amp;J341,'CNF Data'!$B$1:$AI$260,6,FALSE)</f>
        <v>1E-3</v>
      </c>
      <c r="M341">
        <f>C341*L341/H341* 100</f>
        <v>0.1</v>
      </c>
      <c r="P341">
        <f>C341/H341</f>
        <v>1</v>
      </c>
      <c r="Q341">
        <f>VLOOKUP(F341&amp;":"&amp;J341,'CNF Data'!$B$1:$AI$2260,21,FALSE) * P341</f>
        <v>0.251</v>
      </c>
      <c r="R341">
        <f>VLOOKUP(F341&amp;":"&amp;J341,'CNF Data'!$B$1:$AI$2260,22,FALSE) * P341</f>
        <v>3.2599999999999999E-3</v>
      </c>
      <c r="S341">
        <f>VLOOKUP(F341&amp;":"&amp;J341,'CNF Data'!$B$1:$AI$2260,23,FALSE) * P341</f>
        <v>1.392E-3</v>
      </c>
      <c r="T341">
        <f>VLOOKUP(F341&amp;":"&amp;J341,'CNF Data'!$B$1:$AI$2260,24,FALSE) * P341</f>
        <v>0</v>
      </c>
      <c r="U341">
        <f>VLOOKUP(F341&amp;":"&amp;J341,'CNF Data'!$B$1:$AI$2260,25,FALSE) * P341</f>
        <v>0</v>
      </c>
      <c r="V341">
        <f>VLOOKUP(F341&amp;":"&amp;J341,'CNF Data'!$B$1:$AI$2260,26,FALSE) * P341</f>
        <v>0.02</v>
      </c>
      <c r="W341">
        <f>VLOOKUP(F341&amp;":"&amp;J341,'CNF Data'!$B$1:$AI$2260,27,FALSE) * P341</f>
        <v>6.3950000000000007E-2</v>
      </c>
      <c r="X341">
        <f>VLOOKUP(F341&amp;":"&amp;J341,'CNF Data'!$B$1:$AI$2260,28,FALSE) * P341</f>
        <v>2.53E-2</v>
      </c>
      <c r="Y341">
        <f>VLOOKUP(F341&amp;":"&amp;J341,'CNF Data'!$B$1:$AI$2260,29,FALSE) * P341</f>
        <v>6.4000000000000005E-4</v>
      </c>
      <c r="Z341">
        <f>VLOOKUP(F341&amp;":"&amp;J341,'CNF Data'!$B$1:$AI$2260,30,FALSE) * P341</f>
        <v>1.039E-2</v>
      </c>
      <c r="AA341">
        <f>VLOOKUP(F341&amp;":"&amp;J341,'CNF Data'!$B$1:$AI$2260,31,FALSE) * P341</f>
        <v>0</v>
      </c>
      <c r="AB341">
        <f>VLOOKUP(F341&amp;":"&amp;J341,'CNF Data'!$B$1:$AI$2260,32,FALSE) * P341</f>
        <v>0</v>
      </c>
      <c r="AC341">
        <f>VLOOKUP(F341&amp;":"&amp;J341,'CNF Data'!$B$1:$AI$2260,33,FALSE) * P341</f>
        <v>0.443</v>
      </c>
      <c r="AD341">
        <f>VLOOKUP(F341&amp;":"&amp;J341,'CNF Data'!$B$1:$AI$2260,34,FALSE) * P341</f>
        <v>9.7100000000000016E-3</v>
      </c>
    </row>
    <row r="342" spans="1:30" x14ac:dyDescent="0.25">
      <c r="A342" s="1">
        <v>340</v>
      </c>
      <c r="B342" t="s">
        <v>30</v>
      </c>
      <c r="C342">
        <v>100</v>
      </c>
      <c r="D342" t="s">
        <v>80</v>
      </c>
      <c r="E342" t="s">
        <v>180</v>
      </c>
      <c r="M342">
        <f>SUM(M338:M341)</f>
        <v>105.86000000000001</v>
      </c>
      <c r="P342">
        <f>M342/C342</f>
        <v>1.0586000000000002</v>
      </c>
      <c r="Q342">
        <f>SUM(Q338:Q341) / P342</f>
        <v>144.55223880597015</v>
      </c>
      <c r="R342">
        <f>SUM(R338:R341) / P342</f>
        <v>9.9677906669185692</v>
      </c>
      <c r="S342">
        <f>SUM(S338:S341) / P342</f>
        <v>3.0298426601171351</v>
      </c>
      <c r="T342">
        <f>SUM(T338:T341) / P342</f>
        <v>6.8674097865104866E-2</v>
      </c>
      <c r="U342">
        <f>SUM(U338:U341) / P342</f>
        <v>364.08767315322115</v>
      </c>
      <c r="V342">
        <f>SUM(V338:V341) / P342</f>
        <v>271.33186737200072</v>
      </c>
      <c r="W342">
        <f>SUM(W338:W341) / P342</f>
        <v>1.0369755526166633</v>
      </c>
      <c r="X342">
        <f>SUM(X338:X341) / P342</f>
        <v>2.3899489892310593E-2</v>
      </c>
      <c r="Y342">
        <f>SUM(Y338:Y341) / P342</f>
        <v>0.76696769317967128</v>
      </c>
      <c r="Z342">
        <f>SUM(Z338:Z341) / P342</f>
        <v>11.753583223124879</v>
      </c>
      <c r="AA342">
        <f>SUM(AA338:AA341) / P342</f>
        <v>190.25989616474584</v>
      </c>
      <c r="AB342">
        <f>SUM(AB338:AB341) / P342</f>
        <v>0</v>
      </c>
      <c r="AC342">
        <f>SUM(AC338:AC341) / P342</f>
        <v>45.113387719629685</v>
      </c>
      <c r="AD342">
        <f>SUM(AD338:AD341) / P342</f>
        <v>1.3911668996788209</v>
      </c>
    </row>
    <row r="343" spans="1:30" x14ac:dyDescent="0.25">
      <c r="A343" s="1">
        <v>341</v>
      </c>
    </row>
    <row r="344" spans="1:30" x14ac:dyDescent="0.25">
      <c r="A344" s="1">
        <v>342</v>
      </c>
      <c r="B344" t="s">
        <v>29</v>
      </c>
      <c r="C344" t="s">
        <v>78</v>
      </c>
    </row>
    <row r="345" spans="1:30" x14ac:dyDescent="0.25">
      <c r="A345" s="1">
        <v>343</v>
      </c>
      <c r="C345">
        <v>3</v>
      </c>
      <c r="D345" t="s">
        <v>96</v>
      </c>
      <c r="E345" t="s">
        <v>179</v>
      </c>
      <c r="F345">
        <v>125</v>
      </c>
      <c r="G345" t="s">
        <v>184</v>
      </c>
      <c r="H345">
        <f>VALUE(LEFT(J345, MAX(ISNUMBER(VALUE(MID(J345,{1,2,3,4,5,6,7,8,9},1)))*{1,2,3,4,5,6,7,8,9})+1-1))</f>
        <v>1</v>
      </c>
      <c r="I345" t="str">
        <f>TRIM(RIGHT(J345, LEN(J345) - MAX(ISNUMBER(VALUE(MID(J345,{1,2,3,4,5,6,7,8,9},1)))*{1,2,3,4,5,6,7,8,9})))</f>
        <v>large egg</v>
      </c>
      <c r="J345" t="s">
        <v>509</v>
      </c>
      <c r="K345">
        <f>VLOOKUP(F345&amp;":"&amp;J345,'CNF Data'!$B$1:$AI$260,5,FALSE)</f>
        <v>142</v>
      </c>
      <c r="L345">
        <f>VLOOKUP(F345&amp;":"&amp;J345,'CNF Data'!$B$1:$AI$260,6,FALSE)</f>
        <v>0.52680000000000005</v>
      </c>
      <c r="M345">
        <f>C345*L345/H345* 100</f>
        <v>158.04</v>
      </c>
      <c r="P345">
        <f>C345/H345</f>
        <v>3</v>
      </c>
      <c r="Q345">
        <f>VLOOKUP(F345&amp;":"&amp;J345,'CNF Data'!$B$1:$AI$2260,21,FALSE) * P345</f>
        <v>229.15800000000002</v>
      </c>
      <c r="R345">
        <f>VLOOKUP(F345&amp;":"&amp;J345,'CNF Data'!$B$1:$AI$2260,22,FALSE) * P345</f>
        <v>15.822964800000001</v>
      </c>
      <c r="S345">
        <f>VLOOKUP(F345&amp;":"&amp;J345,'CNF Data'!$B$1:$AI$2260,23,FALSE) * P345</f>
        <v>4.8089991599999999</v>
      </c>
      <c r="T345">
        <f>VLOOKUP(F345&amp;":"&amp;J345,'CNF Data'!$B$1:$AI$2260,24,FALSE) * P345</f>
        <v>0.10904760000000004</v>
      </c>
      <c r="U345">
        <f>VLOOKUP(F345&amp;":"&amp;J345,'CNF Data'!$B$1:$AI$2260,25,FALSE) * P345</f>
        <v>578.13481619999993</v>
      </c>
      <c r="V345">
        <f>VLOOKUP(F345&amp;":"&amp;J345,'CNF Data'!$B$1:$AI$2260,26,FALSE) * P345</f>
        <v>198.26987220000001</v>
      </c>
      <c r="W345">
        <f>VLOOKUP(F345&amp;":"&amp;J345,'CNF Data'!$B$1:$AI$2260,27,FALSE) * P345</f>
        <v>1.5506884800000003</v>
      </c>
      <c r="X345">
        <f>VLOOKUP(F345&amp;":"&amp;J345,'CNF Data'!$B$1:$AI$2260,28,FALSE) * P345</f>
        <v>0</v>
      </c>
      <c r="Y345">
        <f>VLOOKUP(F345&amp;":"&amp;J345,'CNF Data'!$B$1:$AI$2260,29,FALSE) * P345</f>
        <v>1.2169080000000003</v>
      </c>
      <c r="Z345">
        <f>VLOOKUP(F345&amp;":"&amp;J345,'CNF Data'!$B$1:$AI$2260,30,FALSE) * P345</f>
        <v>18.6479298</v>
      </c>
      <c r="AA345">
        <f>VLOOKUP(F345&amp;":"&amp;J345,'CNF Data'!$B$1:$AI$2260,31,FALSE) * P345</f>
        <v>302.11368912</v>
      </c>
      <c r="AB345">
        <f>VLOOKUP(F345&amp;":"&amp;J345,'CNF Data'!$B$1:$AI$2260,32,FALSE) * P345</f>
        <v>0</v>
      </c>
      <c r="AC345">
        <f>VLOOKUP(F345&amp;":"&amp;J345,'CNF Data'!$B$1:$AI$2260,33,FALSE) * P345</f>
        <v>70.827048359999992</v>
      </c>
      <c r="AD345">
        <f>VLOOKUP(F345&amp;":"&amp;J345,'CNF Data'!$B$1:$AI$2260,34,FALSE) * P345</f>
        <v>2.1924889200000002</v>
      </c>
    </row>
    <row r="346" spans="1:30" x14ac:dyDescent="0.25">
      <c r="A346" s="1">
        <v>344</v>
      </c>
      <c r="B346" t="s">
        <v>30</v>
      </c>
      <c r="C346">
        <v>100</v>
      </c>
      <c r="D346" t="s">
        <v>80</v>
      </c>
      <c r="E346" t="s">
        <v>181</v>
      </c>
      <c r="M346">
        <f>SUM(M344:M345)</f>
        <v>158.04</v>
      </c>
      <c r="P346">
        <f>M346/C346</f>
        <v>1.5804</v>
      </c>
      <c r="Q346">
        <f>SUM(Q344:Q345) / P346</f>
        <v>145</v>
      </c>
      <c r="R346">
        <f>SUM(R344:R345) / P346</f>
        <v>10.012</v>
      </c>
      <c r="S346">
        <f>SUM(S344:S345) / P346</f>
        <v>3.0428999999999999</v>
      </c>
      <c r="T346">
        <f>SUM(T344:T345) / P346</f>
        <v>6.900000000000002E-2</v>
      </c>
      <c r="U346">
        <f>SUM(U344:U345) / P346</f>
        <v>365.81549999999993</v>
      </c>
      <c r="V346">
        <f>SUM(V344:V345) / P346</f>
        <v>125.4555</v>
      </c>
      <c r="W346">
        <f>SUM(W344:W345) / P346</f>
        <v>0.98120000000000018</v>
      </c>
      <c r="X346">
        <f>SUM(X344:X345) / P346</f>
        <v>0</v>
      </c>
      <c r="Y346">
        <f>SUM(Y344:Y345) / P346</f>
        <v>0.77000000000000024</v>
      </c>
      <c r="Z346">
        <f>SUM(Z344:Z345) / P346</f>
        <v>11.7995</v>
      </c>
      <c r="AA346">
        <f>SUM(AA344:AA345) / P346</f>
        <v>191.1628</v>
      </c>
      <c r="AB346">
        <f>SUM(AB344:AB345) / P346</f>
        <v>0</v>
      </c>
      <c r="AC346">
        <f>SUM(AC344:AC345) / P346</f>
        <v>44.815899999999992</v>
      </c>
      <c r="AD346">
        <f>SUM(AD344:AD345) / P346</f>
        <v>1.3873</v>
      </c>
    </row>
    <row r="347" spans="1:30" x14ac:dyDescent="0.25">
      <c r="A347" s="1">
        <v>345</v>
      </c>
    </row>
    <row r="348" spans="1:30" x14ac:dyDescent="0.25">
      <c r="A348" s="1">
        <v>346</v>
      </c>
      <c r="B348" t="s">
        <v>31</v>
      </c>
      <c r="C348" t="s">
        <v>65</v>
      </c>
    </row>
    <row r="349" spans="1:30" x14ac:dyDescent="0.25">
      <c r="A349" s="1">
        <v>347</v>
      </c>
      <c r="C349">
        <v>100</v>
      </c>
      <c r="D349" t="s">
        <v>80</v>
      </c>
      <c r="E349" t="s">
        <v>123</v>
      </c>
      <c r="F349">
        <v>1511</v>
      </c>
      <c r="G349" t="s">
        <v>184</v>
      </c>
      <c r="H349">
        <f>VALUE(LEFT(J349, MAX(ISNUMBER(VALUE(MID(J349,{1,2,3,4,5,6,7,8,9},1)))*{1,2,3,4,5,6,7,8,9})+1-1))</f>
        <v>140</v>
      </c>
      <c r="I349" t="str">
        <f>TRIM(RIGHT(J349, LEN(J349) - MAX(ISNUMBER(VALUE(MID(J349,{1,2,3,4,5,6,7,8,9},1)))*{1,2,3,4,5,6,7,8,9})))</f>
        <v>g</v>
      </c>
      <c r="J349" t="s">
        <v>544</v>
      </c>
      <c r="K349">
        <f>VLOOKUP(F349&amp;":"&amp;J349,'CNF Data'!$B$1:$AI$260,5,FALSE)</f>
        <v>1457</v>
      </c>
      <c r="L349">
        <f>VLOOKUP(F349&amp;":"&amp;J349,'CNF Data'!$B$1:$AI$260,6,FALSE)</f>
        <v>1.4</v>
      </c>
      <c r="M349">
        <f>C349*L349/H349* 100</f>
        <v>100</v>
      </c>
      <c r="P349">
        <f>C349/H349</f>
        <v>0.7142857142857143</v>
      </c>
      <c r="Q349">
        <f>VLOOKUP(F349&amp;":"&amp;J349,'CNF Data'!$B$1:$AI$2260,21,FALSE) * P349</f>
        <v>160</v>
      </c>
      <c r="R349">
        <f>VLOOKUP(F349&amp;":"&amp;J349,'CNF Data'!$B$1:$AI$2260,22,FALSE) * P349</f>
        <v>14.66</v>
      </c>
      <c r="S349">
        <f>VLOOKUP(F349&amp;":"&amp;J349,'CNF Data'!$B$1:$AI$2260,23,FALSE) * P349</f>
        <v>2.1259999999999994</v>
      </c>
      <c r="T349">
        <f>VLOOKUP(F349&amp;":"&amp;J349,'CNF Data'!$B$1:$AI$2260,24,FALSE) * P349</f>
        <v>0</v>
      </c>
      <c r="U349">
        <f>VLOOKUP(F349&amp;":"&amp;J349,'CNF Data'!$B$1:$AI$2260,25,FALSE) * P349</f>
        <v>0</v>
      </c>
      <c r="V349">
        <f>VLOOKUP(F349&amp;":"&amp;J349,'CNF Data'!$B$1:$AI$2260,26,FALSE) * P349</f>
        <v>6.9999999999999991</v>
      </c>
      <c r="W349">
        <f>VLOOKUP(F349&amp;":"&amp;J349,'CNF Data'!$B$1:$AI$2260,27,FALSE) * P349</f>
        <v>8.5300000000000011</v>
      </c>
      <c r="X349">
        <f>VLOOKUP(F349&amp;":"&amp;J349,'CNF Data'!$B$1:$AI$2260,28,FALSE) * P349</f>
        <v>6.6999999999999993</v>
      </c>
      <c r="Y349">
        <f>VLOOKUP(F349&amp;":"&amp;J349,'CNF Data'!$B$1:$AI$2260,29,FALSE) * P349</f>
        <v>0.65999999999999992</v>
      </c>
      <c r="Z349">
        <f>VLOOKUP(F349&amp;":"&amp;J349,'CNF Data'!$B$1:$AI$2260,30,FALSE) * P349</f>
        <v>2</v>
      </c>
      <c r="AA349">
        <f>VLOOKUP(F349&amp;":"&amp;J349,'CNF Data'!$B$1:$AI$2260,31,FALSE) * P349</f>
        <v>0</v>
      </c>
      <c r="AB349">
        <f>VLOOKUP(F349&amp;":"&amp;J349,'CNF Data'!$B$1:$AI$2260,32,FALSE) * P349</f>
        <v>10</v>
      </c>
      <c r="AC349">
        <f>VLOOKUP(F349&amp;":"&amp;J349,'CNF Data'!$B$1:$AI$2260,33,FALSE) * P349</f>
        <v>12</v>
      </c>
      <c r="AD349">
        <f>VLOOKUP(F349&amp;":"&amp;J349,'CNF Data'!$B$1:$AI$2260,34,FALSE) * P349</f>
        <v>0.55000000000000004</v>
      </c>
    </row>
    <row r="350" spans="1:30" x14ac:dyDescent="0.25">
      <c r="A350" s="1">
        <v>348</v>
      </c>
      <c r="B350" t="s">
        <v>30</v>
      </c>
      <c r="C350">
        <v>100</v>
      </c>
      <c r="D350" t="s">
        <v>80</v>
      </c>
      <c r="E350" t="s">
        <v>182</v>
      </c>
      <c r="M350">
        <f>SUM(M344:M349)</f>
        <v>416.08</v>
      </c>
      <c r="P350">
        <f>M350/C350</f>
        <v>4.1608000000000001</v>
      </c>
      <c r="Q350">
        <f>SUM(Q344:Q349) / P350</f>
        <v>128.37867717746587</v>
      </c>
      <c r="R350">
        <f>SUM(R344:R349) / P350</f>
        <v>9.7324949048259963</v>
      </c>
      <c r="S350">
        <f>SUM(S344:S349) / P350</f>
        <v>2.39807228417612</v>
      </c>
      <c r="T350">
        <f>SUM(T344:T349) / P350</f>
        <v>4.2791674677946562E-2</v>
      </c>
      <c r="U350">
        <f>SUM(U344:U349) / P350</f>
        <v>226.86750533551236</v>
      </c>
      <c r="V350">
        <f>SUM(V344:V349) / P350</f>
        <v>79.486005623918487</v>
      </c>
      <c r="W350">
        <f>SUM(W344:W349) / P350</f>
        <v>2.6585965391270916</v>
      </c>
      <c r="X350">
        <f>SUM(X344:X349) / P350</f>
        <v>1.6102672562968658</v>
      </c>
      <c r="Y350">
        <f>SUM(Y344:Y349) / P350</f>
        <v>0.63615362430301881</v>
      </c>
      <c r="Z350">
        <f>SUM(Z344:Z349) / P350</f>
        <v>7.7983632474524134</v>
      </c>
      <c r="AA350">
        <f>SUM(AA344:AA349) / P350</f>
        <v>118.55328040761393</v>
      </c>
      <c r="AB350">
        <f>SUM(AB344:AB349) / P350</f>
        <v>2.4033839646221882</v>
      </c>
      <c r="AC350">
        <f>SUM(AC344:AC349) / P350</f>
        <v>30.677501528552199</v>
      </c>
      <c r="AD350">
        <f>SUM(AD344:AD349) / P350</f>
        <v>0.99254684676023841</v>
      </c>
    </row>
    <row r="351" spans="1:30" x14ac:dyDescent="0.25">
      <c r="A351" s="1">
        <v>349</v>
      </c>
    </row>
    <row r="352" spans="1:30" x14ac:dyDescent="0.25">
      <c r="A352" s="1">
        <v>350</v>
      </c>
      <c r="B352" t="s">
        <v>29</v>
      </c>
      <c r="C352" t="s">
        <v>35</v>
      </c>
    </row>
    <row r="353" spans="1:30" x14ac:dyDescent="0.25">
      <c r="A353" s="1">
        <v>351</v>
      </c>
      <c r="C353">
        <v>100</v>
      </c>
      <c r="D353" t="s">
        <v>82</v>
      </c>
      <c r="G353" t="s">
        <v>183</v>
      </c>
    </row>
    <row r="354" spans="1:30" x14ac:dyDescent="0.25">
      <c r="A354" s="1">
        <v>352</v>
      </c>
      <c r="C354">
        <v>40</v>
      </c>
      <c r="D354" t="s">
        <v>80</v>
      </c>
      <c r="E354" t="s">
        <v>106</v>
      </c>
      <c r="F354">
        <v>2322</v>
      </c>
      <c r="G354" t="s">
        <v>184</v>
      </c>
      <c r="H354">
        <f>VALUE(LEFT(J354, MAX(ISNUMBER(VALUE(MID(J354,{1,2,3,4,5,6,7,8,9},1)))*{1,2,3,4,5,6,7,8,9})+1-1))</f>
        <v>30</v>
      </c>
      <c r="I354" t="str">
        <f>TRIM(RIGHT(J354, LEN(J354) - MAX(ISNUMBER(VALUE(MID(J354,{1,2,3,4,5,6,7,8,9},1)))*{1,2,3,4,5,6,7,8,9})))</f>
        <v>g</v>
      </c>
      <c r="J354" t="s">
        <v>569</v>
      </c>
      <c r="K354">
        <f>VLOOKUP(F354&amp;":"&amp;J354,'CNF Data'!$B$1:$AI$260,5,FALSE)</f>
        <v>1454</v>
      </c>
      <c r="L354">
        <f>VLOOKUP(F354&amp;":"&amp;J354,'CNF Data'!$B$1:$AI$260,6,FALSE)</f>
        <v>0.3</v>
      </c>
      <c r="M354">
        <f>C354*L354/H354* 100</f>
        <v>40</v>
      </c>
      <c r="P354">
        <f>C354/H354</f>
        <v>1.3333333333333333</v>
      </c>
      <c r="Q354">
        <f>VLOOKUP(F354&amp;":"&amp;J354,'CNF Data'!$B$1:$AI$2260,21,FALSE) * P354</f>
        <v>16</v>
      </c>
      <c r="R354">
        <f>VLOOKUP(F354&amp;":"&amp;J354,'CNF Data'!$B$1:$AI$2260,22,FALSE) * P354</f>
        <v>7.9999999999999988E-2</v>
      </c>
      <c r="S354">
        <f>VLOOKUP(F354&amp;":"&amp;J354,'CNF Data'!$B$1:$AI$2260,23,FALSE) * P354</f>
        <v>8.3999999999999995E-3</v>
      </c>
      <c r="T354">
        <f>VLOOKUP(F354&amp;":"&amp;J354,'CNF Data'!$B$1:$AI$2260,24,FALSE) * P354</f>
        <v>0</v>
      </c>
      <c r="U354">
        <f>VLOOKUP(F354&amp;":"&amp;J354,'CNF Data'!$B$1:$AI$2260,25,FALSE) * P354</f>
        <v>0</v>
      </c>
      <c r="V354">
        <f>VLOOKUP(F354&amp;":"&amp;J354,'CNF Data'!$B$1:$AI$2260,26,FALSE) * P354</f>
        <v>2.8</v>
      </c>
      <c r="W354">
        <f>VLOOKUP(F354&amp;":"&amp;J354,'CNF Data'!$B$1:$AI$2260,27,FALSE) * P354</f>
        <v>3.7839999999999998</v>
      </c>
      <c r="X354">
        <f>VLOOKUP(F354&amp;":"&amp;J354,'CNF Data'!$B$1:$AI$2260,28,FALSE) * P354</f>
        <v>0.6</v>
      </c>
      <c r="Y354">
        <f>VLOOKUP(F354&amp;":"&amp;J354,'CNF Data'!$B$1:$AI$2260,29,FALSE) * P354</f>
        <v>2.04</v>
      </c>
      <c r="Z354">
        <f>VLOOKUP(F354&amp;":"&amp;J354,'CNF Data'!$B$1:$AI$2260,30,FALSE) * P354</f>
        <v>0.79999999999999993</v>
      </c>
      <c r="AA354">
        <f>VLOOKUP(F354&amp;":"&amp;J354,'CNF Data'!$B$1:$AI$2260,31,FALSE) * P354</f>
        <v>0</v>
      </c>
      <c r="AB354">
        <f>VLOOKUP(F354&amp;":"&amp;J354,'CNF Data'!$B$1:$AI$2260,32,FALSE) * P354</f>
        <v>97</v>
      </c>
      <c r="AC354">
        <f>VLOOKUP(F354&amp;":"&amp;J354,'CNF Data'!$B$1:$AI$2260,33,FALSE) * P354</f>
        <v>7.1999999999999975</v>
      </c>
      <c r="AD354">
        <f>VLOOKUP(F354&amp;":"&amp;J354,'CNF Data'!$B$1:$AI$2260,34,FALSE) * P354</f>
        <v>0.48</v>
      </c>
    </row>
    <row r="355" spans="1:30" x14ac:dyDescent="0.25">
      <c r="A355" s="1">
        <v>353</v>
      </c>
      <c r="C355">
        <v>580</v>
      </c>
      <c r="D355" t="s">
        <v>80</v>
      </c>
      <c r="E355" t="s">
        <v>107</v>
      </c>
      <c r="G355" t="s">
        <v>186</v>
      </c>
      <c r="M355">
        <f>C355</f>
        <v>580</v>
      </c>
      <c r="N355">
        <f>VLOOKUP(E355, Premades!B:R, 2, FALSE)</f>
        <v>16</v>
      </c>
      <c r="O355" t="str">
        <f>VLOOKUP(E355, Premades!B:R, 3, FALSE)</f>
        <v>g</v>
      </c>
      <c r="P355">
        <f>C355/N355</f>
        <v>36.25</v>
      </c>
      <c r="Q355">
        <f>VLOOKUP(E355, Premades!B:R, 4, FALSE) * P355</f>
        <v>181.25</v>
      </c>
      <c r="R355">
        <f>VLOOKUP(E355, Premades!B:R, 5, FALSE) * P355</f>
        <v>0</v>
      </c>
      <c r="S355">
        <f>VLOOKUP(E355, Premades!B:R, 6, FALSE) * P355</f>
        <v>0</v>
      </c>
      <c r="T355">
        <f>VLOOKUP(E355, Premades!B:R, 7, FALSE) * P355</f>
        <v>0</v>
      </c>
      <c r="U355">
        <f>VLOOKUP(E355, Premades!B:R, 8, FALSE) * P355</f>
        <v>0</v>
      </c>
      <c r="V355">
        <f>VLOOKUP(E355, Premades!B:R, 9, FALSE) * P355</f>
        <v>16312.5</v>
      </c>
      <c r="W355">
        <f>VLOOKUP(E355, Premades!B:R, 10, FALSE) * P355</f>
        <v>36.25</v>
      </c>
      <c r="X355">
        <f>VLOOKUP(E355, Premades!B:R, 11, FALSE) * P355</f>
        <v>0</v>
      </c>
      <c r="Y355">
        <f>VLOOKUP(E355, Premades!B:R, 12, FALSE) * P355</f>
        <v>0</v>
      </c>
      <c r="Z355">
        <f>VLOOKUP(E355, Premades!B:R, 13, FALSE) * P355</f>
        <v>7.25</v>
      </c>
      <c r="AA355">
        <f>VLOOKUP(E355, Premades!B:R, 14, FALSE) * P355</f>
        <v>72.5</v>
      </c>
      <c r="AB355">
        <f>VLOOKUP(E355, Premades!B:R, 15, FALSE) * P355</f>
        <v>43.5</v>
      </c>
      <c r="AC355">
        <f>VLOOKUP(E355, Premades!B:R, 16, FALSE) * P355</f>
        <v>0</v>
      </c>
      <c r="AD355">
        <f>VLOOKUP(E355, Premades!B:R, 17, FALSE) * P355</f>
        <v>30.45</v>
      </c>
    </row>
    <row r="356" spans="1:30" x14ac:dyDescent="0.25">
      <c r="A356" s="1">
        <v>354</v>
      </c>
      <c r="C356">
        <v>2000</v>
      </c>
      <c r="D356" t="s">
        <v>80</v>
      </c>
      <c r="E356" t="s">
        <v>108</v>
      </c>
      <c r="F356">
        <v>2405</v>
      </c>
      <c r="G356" t="s">
        <v>184</v>
      </c>
      <c r="H356">
        <f>VALUE(LEFT(J356, MAX(ISNUMBER(VALUE(MID(J356,{1,2,3,4,5,6,7,8,9},1)))*{1,2,3,4,5,6,7,8,9})+1-1))</f>
        <v>4</v>
      </c>
      <c r="I356" t="str">
        <f>TRIM(RIGHT(J356, LEN(J356) - MAX(ISNUMBER(VALUE(MID(J356,{1,2,3,4,5,6,7,8,9},1)))*{1,2,3,4,5,6,7,8,9})))</f>
        <v>g</v>
      </c>
      <c r="J356" t="s">
        <v>592</v>
      </c>
      <c r="K356">
        <f>VLOOKUP(F356&amp;":"&amp;J356,'CNF Data'!$B$1:$AI$260,5,FALSE)</f>
        <v>1481</v>
      </c>
      <c r="L356">
        <f>VLOOKUP(F356&amp;":"&amp;J356,'CNF Data'!$B$1:$AI$260,6,FALSE)</f>
        <v>0.04</v>
      </c>
      <c r="M356">
        <f t="shared" ref="M356:M361" si="21">C356*L356/H356* 100</f>
        <v>2000</v>
      </c>
      <c r="P356">
        <f t="shared" ref="P356:P361" si="22">C356/H356</f>
        <v>500</v>
      </c>
      <c r="Q356">
        <f>VLOOKUP(F356&amp;":"&amp;J356,'CNF Data'!$B$1:$AI$2260,21,FALSE) * P356</f>
        <v>720</v>
      </c>
      <c r="R356">
        <f>VLOOKUP(F356&amp;":"&amp;J356,'CNF Data'!$B$1:$AI$2260,22,FALSE) * P356</f>
        <v>15.8</v>
      </c>
      <c r="S356">
        <f>VLOOKUP(F356&amp;":"&amp;J356,'CNF Data'!$B$1:$AI$2260,23,FALSE) * P356</f>
        <v>2.64</v>
      </c>
      <c r="T356">
        <f>VLOOKUP(F356&amp;":"&amp;J356,'CNF Data'!$B$1:$AI$2260,24,FALSE) * P356</f>
        <v>0</v>
      </c>
      <c r="U356">
        <f>VLOOKUP(F356&amp;":"&amp;J356,'CNF Data'!$B$1:$AI$2260,25,FALSE) * P356</f>
        <v>0</v>
      </c>
      <c r="V356">
        <f>VLOOKUP(F356&amp;":"&amp;J356,'CNF Data'!$B$1:$AI$2260,26,FALSE) * P356</f>
        <v>1120</v>
      </c>
      <c r="W356">
        <f>VLOOKUP(F356&amp;":"&amp;J356,'CNF Data'!$B$1:$AI$2260,27,FALSE) * P356</f>
        <v>126.6</v>
      </c>
      <c r="X356">
        <f>VLOOKUP(F356&amp;":"&amp;J356,'CNF Data'!$B$1:$AI$2260,28,FALSE) * P356</f>
        <v>66</v>
      </c>
      <c r="Y356">
        <f>VLOOKUP(F356&amp;":"&amp;J356,'CNF Data'!$B$1:$AI$2260,29,FALSE) * P356</f>
        <v>17</v>
      </c>
      <c r="Z356">
        <f>VLOOKUP(F356&amp;":"&amp;J356,'CNF Data'!$B$1:$AI$2260,30,FALSE) * P356</f>
        <v>59.4</v>
      </c>
      <c r="AA356">
        <f>VLOOKUP(F356&amp;":"&amp;J356,'CNF Data'!$B$1:$AI$2260,31,FALSE) * P356</f>
        <v>0</v>
      </c>
      <c r="AB356">
        <f>VLOOKUP(F356&amp;":"&amp;J356,'CNF Data'!$B$1:$AI$2260,32,FALSE) * P356</f>
        <v>2660</v>
      </c>
      <c r="AC356">
        <f>VLOOKUP(F356&amp;":"&amp;J356,'CNF Data'!$B$1:$AI$2260,33,FALSE) * P356</f>
        <v>2760</v>
      </c>
      <c r="AD356">
        <f>VLOOKUP(F356&amp;":"&amp;J356,'CNF Data'!$B$1:$AI$2260,34,FALSE) * P356</f>
        <v>124</v>
      </c>
    </row>
    <row r="357" spans="1:30" x14ac:dyDescent="0.25">
      <c r="A357" s="1">
        <v>355</v>
      </c>
      <c r="C357">
        <v>500</v>
      </c>
      <c r="D357" t="s">
        <v>81</v>
      </c>
      <c r="E357" t="s">
        <v>109</v>
      </c>
      <c r="F357">
        <v>1589</v>
      </c>
      <c r="G357" t="s">
        <v>184</v>
      </c>
      <c r="H357">
        <f>VALUE(LEFT(J357, MAX(ISNUMBER(VALUE(MID(J357,{1,2,3,4,5,6,7,8,9},1)))*{1,2,3,4,5,6,7,8,9})+1-1))</f>
        <v>250</v>
      </c>
      <c r="I357" t="str">
        <f>TRIM(RIGHT(J357, LEN(J357) - MAX(ISNUMBER(VALUE(MID(J357,{1,2,3,4,5,6,7,8,9},1)))*{1,2,3,4,5,6,7,8,9})))</f>
        <v>ml</v>
      </c>
      <c r="J357" t="s">
        <v>510</v>
      </c>
      <c r="K357">
        <f>VLOOKUP(F357&amp;":"&amp;J357,'CNF Data'!$B$1:$AI$260,5,FALSE)</f>
        <v>415</v>
      </c>
      <c r="L357">
        <f>VLOOKUP(F357&amp;":"&amp;J357,'CNF Data'!$B$1:$AI$260,6,FALSE)</f>
        <v>2.5781900000000002</v>
      </c>
      <c r="M357">
        <f t="shared" si="21"/>
        <v>515.63800000000003</v>
      </c>
      <c r="P357">
        <f t="shared" si="22"/>
        <v>2</v>
      </c>
      <c r="Q357">
        <f>VLOOKUP(F357&amp;":"&amp;J357,'CNF Data'!$B$1:$AI$2260,21,FALSE) * P357</f>
        <v>113.44036000000003</v>
      </c>
      <c r="R357">
        <f>VLOOKUP(F357&amp;":"&amp;J357,'CNF Data'!$B$1:$AI$2260,22,FALSE) * P357</f>
        <v>1.2375312000000001</v>
      </c>
      <c r="S357">
        <f>VLOOKUP(F357&amp;":"&amp;J357,'CNF Data'!$B$1:$AI$2260,23,FALSE) * P357</f>
        <v>0.2062552</v>
      </c>
      <c r="T357">
        <f>VLOOKUP(F357&amp;":"&amp;J357,'CNF Data'!$B$1:$AI$2260,24,FALSE) * P357</f>
        <v>0</v>
      </c>
      <c r="U357">
        <f>VLOOKUP(F357&amp;":"&amp;J357,'CNF Data'!$B$1:$AI$2260,25,FALSE) * P357</f>
        <v>0</v>
      </c>
      <c r="V357">
        <f>VLOOKUP(F357&amp;":"&amp;J357,'CNF Data'!$B$1:$AI$2260,26,FALSE) * P357</f>
        <v>5.1563800000000004</v>
      </c>
      <c r="W357">
        <f>VLOOKUP(F357&amp;":"&amp;J357,'CNF Data'!$B$1:$AI$2260,27,FALSE) * P357</f>
        <v>35.579022000000002</v>
      </c>
      <c r="X357">
        <f>VLOOKUP(F357&amp;":"&amp;J357,'CNF Data'!$B$1:$AI$2260,28,FALSE) * P357</f>
        <v>1.5469140000000001</v>
      </c>
      <c r="Y357">
        <f>VLOOKUP(F357&amp;":"&amp;J357,'CNF Data'!$B$1:$AI$2260,29,FALSE) * P357</f>
        <v>12.994077600000001</v>
      </c>
      <c r="Z357">
        <f>VLOOKUP(F357&amp;":"&amp;J357,'CNF Data'!$B$1:$AI$2260,30,FALSE) * P357</f>
        <v>1.8047329999999999</v>
      </c>
      <c r="AA357">
        <f>VLOOKUP(F357&amp;":"&amp;J357,'CNF Data'!$B$1:$AI$2260,31,FALSE) * P357</f>
        <v>0</v>
      </c>
      <c r="AB357">
        <f>VLOOKUP(F357&amp;":"&amp;J357,'CNF Data'!$B$1:$AI$2260,32,FALSE) * P357</f>
        <v>199.55190600000003</v>
      </c>
      <c r="AC357">
        <f>VLOOKUP(F357&amp;":"&amp;J357,'CNF Data'!$B$1:$AI$2260,33,FALSE) * P357</f>
        <v>30.938279999999999</v>
      </c>
      <c r="AD357">
        <f>VLOOKUP(F357&amp;":"&amp;J357,'CNF Data'!$B$1:$AI$2260,34,FALSE) * P357</f>
        <v>0.4125104</v>
      </c>
    </row>
    <row r="358" spans="1:30" x14ac:dyDescent="0.25">
      <c r="A358" s="1">
        <v>356</v>
      </c>
      <c r="C358">
        <v>175</v>
      </c>
      <c r="D358" t="s">
        <v>81</v>
      </c>
      <c r="E358" t="s">
        <v>99</v>
      </c>
      <c r="F358">
        <v>214</v>
      </c>
      <c r="G358" t="s">
        <v>184</v>
      </c>
      <c r="H358">
        <f>VALUE(LEFT(J358, MAX(ISNUMBER(VALUE(MID(J358,{1,2,3,4,5,6,7,8,9},1)))*{1,2,3,4,5,6,7,8,9})+1-1))</f>
        <v>250</v>
      </c>
      <c r="I358" t="str">
        <f>TRIM(RIGHT(J358, LEN(J358) - MAX(ISNUMBER(VALUE(MID(J358,{1,2,3,4,5,6,7,8,9},1)))*{1,2,3,4,5,6,7,8,9})))</f>
        <v>ml</v>
      </c>
      <c r="J358" t="s">
        <v>510</v>
      </c>
      <c r="K358">
        <f>VLOOKUP(F358&amp;":"&amp;J358,'CNF Data'!$B$1:$AI$260,5,FALSE)</f>
        <v>415</v>
      </c>
      <c r="L358">
        <f>VLOOKUP(F358&amp;":"&amp;J358,'CNF Data'!$B$1:$AI$260,6,FALSE)</f>
        <v>3.0853799999999998</v>
      </c>
      <c r="M358">
        <f t="shared" si="21"/>
        <v>215.97660000000002</v>
      </c>
      <c r="P358">
        <f t="shared" si="22"/>
        <v>0.7</v>
      </c>
      <c r="Q358">
        <f>VLOOKUP(F358&amp;":"&amp;J358,'CNF Data'!$B$1:$AI$2260,21,FALSE) * P358</f>
        <v>0</v>
      </c>
      <c r="R358">
        <f>VLOOKUP(F358&amp;":"&amp;J358,'CNF Data'!$B$1:$AI$2260,22,FALSE) * P358</f>
        <v>0</v>
      </c>
      <c r="S358">
        <f>VLOOKUP(F358&amp;":"&amp;J358,'CNF Data'!$B$1:$AI$2260,23,FALSE) * P358</f>
        <v>0</v>
      </c>
      <c r="T358">
        <f>VLOOKUP(F358&amp;":"&amp;J358,'CNF Data'!$B$1:$AI$2260,24,FALSE) * P358</f>
        <v>0</v>
      </c>
      <c r="U358">
        <f>VLOOKUP(F358&amp;":"&amp;J358,'CNF Data'!$B$1:$AI$2260,25,FALSE) * P358</f>
        <v>0</v>
      </c>
      <c r="V358">
        <f>VLOOKUP(F358&amp;":"&amp;J358,'CNF Data'!$B$1:$AI$2260,26,FALSE) * P358</f>
        <v>83708.210627999986</v>
      </c>
      <c r="W358">
        <f>VLOOKUP(F358&amp;":"&amp;J358,'CNF Data'!$B$1:$AI$2260,27,FALSE) * P358</f>
        <v>0</v>
      </c>
      <c r="X358">
        <f>VLOOKUP(F358&amp;":"&amp;J358,'CNF Data'!$B$1:$AI$2260,28,FALSE) * P358</f>
        <v>0</v>
      </c>
      <c r="Y358">
        <f>VLOOKUP(F358&amp;":"&amp;J358,'CNF Data'!$B$1:$AI$2260,29,FALSE) * P358</f>
        <v>0</v>
      </c>
      <c r="Z358">
        <f>VLOOKUP(F358&amp;":"&amp;J358,'CNF Data'!$B$1:$AI$2260,30,FALSE) * P358</f>
        <v>0</v>
      </c>
      <c r="AA358">
        <f>VLOOKUP(F358&amp;":"&amp;J358,'CNF Data'!$B$1:$AI$2260,31,FALSE) * P358</f>
        <v>0</v>
      </c>
      <c r="AB358">
        <f>VLOOKUP(F358&amp;":"&amp;J358,'CNF Data'!$B$1:$AI$2260,32,FALSE) * P358</f>
        <v>0</v>
      </c>
      <c r="AC358">
        <f>VLOOKUP(F358&amp;":"&amp;J358,'CNF Data'!$B$1:$AI$2260,33,FALSE) * P358</f>
        <v>51.834383999999986</v>
      </c>
      <c r="AD358">
        <f>VLOOKUP(F358&amp;":"&amp;J358,'CNF Data'!$B$1:$AI$2260,34,FALSE) * P358</f>
        <v>0.71272278</v>
      </c>
    </row>
    <row r="359" spans="1:30" x14ac:dyDescent="0.25">
      <c r="A359" s="1">
        <v>357</v>
      </c>
      <c r="C359">
        <v>60</v>
      </c>
      <c r="D359" t="s">
        <v>81</v>
      </c>
      <c r="E359" t="s">
        <v>100</v>
      </c>
      <c r="F359">
        <v>198</v>
      </c>
      <c r="G359" t="s">
        <v>184</v>
      </c>
      <c r="H359">
        <f>VALUE(LEFT(J359, MAX(ISNUMBER(VALUE(MID(J359,{1,2,3,4,5,6,7,8,9},1)))*{1,2,3,4,5,6,7,8,9})+1-1))</f>
        <v>15</v>
      </c>
      <c r="I359" t="str">
        <f>TRIM(RIGHT(J359, LEN(J359) - MAX(ISNUMBER(VALUE(MID(J359,{1,2,3,4,5,6,7,8,9},1)))*{1,2,3,4,5,6,7,8,9})))</f>
        <v>ml ground</v>
      </c>
      <c r="J359" t="s">
        <v>521</v>
      </c>
      <c r="K359">
        <f>VLOOKUP(F359&amp;":"&amp;J359,'CNF Data'!$B$1:$AI$260,5,FALSE)</f>
        <v>1641</v>
      </c>
      <c r="L359">
        <f>VLOOKUP(F359&amp;":"&amp;J359,'CNF Data'!$B$1:$AI$260,6,FALSE)</f>
        <v>6.9989999999999997E-2</v>
      </c>
      <c r="M359">
        <f t="shared" si="21"/>
        <v>27.995999999999999</v>
      </c>
      <c r="P359">
        <f t="shared" si="22"/>
        <v>4</v>
      </c>
      <c r="Q359">
        <f>VLOOKUP(F359&amp;":"&amp;J359,'CNF Data'!$B$1:$AI$2260,21,FALSE) * P359</f>
        <v>70.269959999999998</v>
      </c>
      <c r="R359">
        <f>VLOOKUP(F359&amp;":"&amp;J359,'CNF Data'!$B$1:$AI$2260,22,FALSE) * P359</f>
        <v>0.91266959999999997</v>
      </c>
      <c r="S359">
        <f>VLOOKUP(F359&amp;":"&amp;J359,'CNF Data'!$B$1:$AI$2260,23,FALSE) * P359</f>
        <v>0.38970431999999994</v>
      </c>
      <c r="T359">
        <f>VLOOKUP(F359&amp;":"&amp;J359,'CNF Data'!$B$1:$AI$2260,24,FALSE) * P359</f>
        <v>0</v>
      </c>
      <c r="U359">
        <f>VLOOKUP(F359&amp;":"&amp;J359,'CNF Data'!$B$1:$AI$2260,25,FALSE) * P359</f>
        <v>0</v>
      </c>
      <c r="V359">
        <f>VLOOKUP(F359&amp;":"&amp;J359,'CNF Data'!$B$1:$AI$2260,26,FALSE) * P359</f>
        <v>5.5991999999999997</v>
      </c>
      <c r="W359">
        <f>VLOOKUP(F359&amp;":"&amp;J359,'CNF Data'!$B$1:$AI$2260,27,FALSE) * P359</f>
        <v>17.903441999999998</v>
      </c>
      <c r="X359">
        <f>VLOOKUP(F359&amp;":"&amp;J359,'CNF Data'!$B$1:$AI$2260,28,FALSE) * P359</f>
        <v>7.0829880000000003</v>
      </c>
      <c r="Y359">
        <f>VLOOKUP(F359&amp;":"&amp;J359,'CNF Data'!$B$1:$AI$2260,29,FALSE) * P359</f>
        <v>0.17917440000000001</v>
      </c>
      <c r="Z359">
        <f>VLOOKUP(F359&amp;":"&amp;J359,'CNF Data'!$B$1:$AI$2260,30,FALSE) * P359</f>
        <v>2.9087844</v>
      </c>
      <c r="AA359">
        <f>VLOOKUP(F359&amp;":"&amp;J359,'CNF Data'!$B$1:$AI$2260,31,FALSE) * P359</f>
        <v>0</v>
      </c>
      <c r="AB359">
        <f>VLOOKUP(F359&amp;":"&amp;J359,'CNF Data'!$B$1:$AI$2260,32,FALSE) * P359</f>
        <v>0</v>
      </c>
      <c r="AC359">
        <f>VLOOKUP(F359&amp;":"&amp;J359,'CNF Data'!$B$1:$AI$2260,33,FALSE) * P359</f>
        <v>124.02227999999999</v>
      </c>
      <c r="AD359">
        <f>VLOOKUP(F359&amp;":"&amp;J359,'CNF Data'!$B$1:$AI$2260,34,FALSE) * P359</f>
        <v>2.7184116</v>
      </c>
    </row>
    <row r="360" spans="1:30" x14ac:dyDescent="0.25">
      <c r="A360" s="1">
        <v>358</v>
      </c>
      <c r="C360">
        <v>125</v>
      </c>
      <c r="D360" t="s">
        <v>81</v>
      </c>
      <c r="E360" t="s">
        <v>110</v>
      </c>
      <c r="F360">
        <v>2394</v>
      </c>
      <c r="G360" t="s">
        <v>184</v>
      </c>
      <c r="H360">
        <f>VALUE(LEFT(J360, MAX(ISNUMBER(VALUE(MID(J360,{1,2,3,4,5,6,7,8,9},1)))*{1,2,3,4,5,6,7,8,9})+1-1))</f>
        <v>125</v>
      </c>
      <c r="I360" t="str">
        <f>TRIM(RIGHT(J360, LEN(J360) - MAX(ISNUMBER(VALUE(MID(J360,{1,2,3,4,5,6,7,8,9},1)))*{1,2,3,4,5,6,7,8,9})))</f>
        <v>ml</v>
      </c>
      <c r="J360" t="s">
        <v>506</v>
      </c>
      <c r="K360">
        <f>VLOOKUP(F360&amp;":"&amp;J360,'CNF Data'!$B$1:$AI$260,5,FALSE)</f>
        <v>383</v>
      </c>
      <c r="L360">
        <f>VLOOKUP(F360&amp;":"&amp;J360,'CNF Data'!$B$1:$AI$260,6,FALSE)</f>
        <v>0.71850999999999998</v>
      </c>
      <c r="M360">
        <f t="shared" si="21"/>
        <v>71.850999999999999</v>
      </c>
      <c r="P360">
        <f t="shared" si="22"/>
        <v>1</v>
      </c>
      <c r="Q360">
        <f>VLOOKUP(F360&amp;":"&amp;J360,'CNF Data'!$B$1:$AI$2260,21,FALSE) * P360</f>
        <v>107.05799</v>
      </c>
      <c r="R360">
        <f>VLOOKUP(F360&amp;":"&amp;J360,'CNF Data'!$B$1:$AI$2260,22,FALSE) * P360</f>
        <v>0.35925499999999999</v>
      </c>
      <c r="S360">
        <f>VLOOKUP(F360&amp;":"&amp;J360,'CNF Data'!$B$1:$AI$2260,23,FALSE) * P360</f>
        <v>6.3947389999999993E-2</v>
      </c>
      <c r="T360">
        <f>VLOOKUP(F360&amp;":"&amp;J360,'CNF Data'!$B$1:$AI$2260,24,FALSE) * P360</f>
        <v>0</v>
      </c>
      <c r="U360">
        <f>VLOOKUP(F360&amp;":"&amp;J360,'CNF Data'!$B$1:$AI$2260,25,FALSE) * P360</f>
        <v>0</v>
      </c>
      <c r="V360">
        <f>VLOOKUP(F360&amp;":"&amp;J360,'CNF Data'!$B$1:$AI$2260,26,FALSE) * P360</f>
        <v>12.21467</v>
      </c>
      <c r="W360">
        <f>VLOOKUP(F360&amp;":"&amp;J360,'CNF Data'!$B$1:$AI$2260,27,FALSE) * P360</f>
        <v>23.7539406</v>
      </c>
      <c r="X360">
        <f>VLOOKUP(F360&amp;":"&amp;J360,'CNF Data'!$B$1:$AI$2260,28,FALSE) * P360</f>
        <v>1.5088710000000001</v>
      </c>
      <c r="Y360">
        <f>VLOOKUP(F360&amp;":"&amp;J360,'CNF Data'!$B$1:$AI$2260,29,FALSE) * P360</f>
        <v>0.71850999999999998</v>
      </c>
      <c r="Z360">
        <f>VLOOKUP(F360&amp;":"&amp;J360,'CNF Data'!$B$1:$AI$2260,30,FALSE) * P360</f>
        <v>4.5697236000000014</v>
      </c>
      <c r="AA360">
        <f>VLOOKUP(F360&amp;":"&amp;J360,'CNF Data'!$B$1:$AI$2260,31,FALSE) * P360</f>
        <v>0</v>
      </c>
      <c r="AB360">
        <f>VLOOKUP(F360&amp;":"&amp;J360,'CNF Data'!$B$1:$AI$2260,32,FALSE) * P360</f>
        <v>22.417511999999999</v>
      </c>
      <c r="AC360">
        <f>VLOOKUP(F360&amp;":"&amp;J360,'CNF Data'!$B$1:$AI$2260,33,FALSE) * P360</f>
        <v>130.05031</v>
      </c>
      <c r="AD360">
        <f>VLOOKUP(F360&amp;":"&amp;J360,'CNF Data'!$B$1:$AI$2260,34,FALSE) * P360</f>
        <v>1.2214670000000001</v>
      </c>
    </row>
    <row r="361" spans="1:30" x14ac:dyDescent="0.25">
      <c r="A361" s="1">
        <v>359</v>
      </c>
      <c r="C361">
        <v>250</v>
      </c>
      <c r="D361" t="s">
        <v>81</v>
      </c>
      <c r="E361" t="s">
        <v>111</v>
      </c>
      <c r="F361">
        <v>14</v>
      </c>
      <c r="G361" t="s">
        <v>184</v>
      </c>
      <c r="H361">
        <f>VALUE(LEFT(J361, MAX(ISNUMBER(VALUE(MID(J361,{1,2,3,4,5,6,7,8,9},1)))*{1,2,3,4,5,6,7,8,9})+1-1))</f>
        <v>125</v>
      </c>
      <c r="I361" t="str">
        <f>TRIM(RIGHT(J361, LEN(J361) - MAX(ISNUMBER(VALUE(MID(J361,{1,2,3,4,5,6,7,8,9},1)))*{1,2,3,4,5,6,7,8,9})))</f>
        <v>ml</v>
      </c>
      <c r="J361" t="s">
        <v>506</v>
      </c>
      <c r="K361">
        <f>VLOOKUP(F361&amp;":"&amp;J361,'CNF Data'!$B$1:$AI$260,5,FALSE)</f>
        <v>383</v>
      </c>
      <c r="L361">
        <f>VLOOKUP(F361&amp;":"&amp;J361,'CNF Data'!$B$1:$AI$260,6,FALSE)</f>
        <v>1.26796</v>
      </c>
      <c r="M361">
        <f t="shared" si="21"/>
        <v>253.59199999999998</v>
      </c>
      <c r="P361">
        <f t="shared" si="22"/>
        <v>2</v>
      </c>
      <c r="Q361">
        <f>VLOOKUP(F361&amp;":"&amp;J361,'CNF Data'!$B$1:$AI$2260,21,FALSE) * P361</f>
        <v>45.646560000000001</v>
      </c>
      <c r="R361">
        <f>VLOOKUP(F361&amp;":"&amp;J361,'CNF Data'!$B$1:$AI$2260,22,FALSE) * P361</f>
        <v>0</v>
      </c>
      <c r="S361">
        <f>VLOOKUP(F361&amp;":"&amp;J361,'CNF Data'!$B$1:$AI$2260,23,FALSE) * P361</f>
        <v>0</v>
      </c>
      <c r="T361">
        <f>VLOOKUP(F361&amp;":"&amp;J361,'CNF Data'!$B$1:$AI$2260,24,FALSE) * P361</f>
        <v>0</v>
      </c>
      <c r="U361">
        <f>VLOOKUP(F361&amp;":"&amp;J361,'CNF Data'!$B$1:$AI$2260,25,FALSE) * P361</f>
        <v>0</v>
      </c>
      <c r="V361">
        <f>VLOOKUP(F361&amp;":"&amp;J361,'CNF Data'!$B$1:$AI$2260,26,FALSE) * P361</f>
        <v>5.0718399999999999</v>
      </c>
      <c r="W361">
        <f>VLOOKUP(F361&amp;":"&amp;J361,'CNF Data'!$B$1:$AI$2260,27,FALSE) * P361</f>
        <v>0.10143679999999999</v>
      </c>
      <c r="X361">
        <f>VLOOKUP(F361&amp;":"&amp;J361,'CNF Data'!$B$1:$AI$2260,28,FALSE) * P361</f>
        <v>0</v>
      </c>
      <c r="Y361">
        <f>VLOOKUP(F361&amp;":"&amp;J361,'CNF Data'!$B$1:$AI$2260,29,FALSE) * P361</f>
        <v>0.10143679999999999</v>
      </c>
      <c r="Z361">
        <f>VLOOKUP(F361&amp;":"&amp;J361,'CNF Data'!$B$1:$AI$2260,30,FALSE) * P361</f>
        <v>0</v>
      </c>
      <c r="AA361">
        <f>VLOOKUP(F361&amp;":"&amp;J361,'CNF Data'!$B$1:$AI$2260,31,FALSE) * P361</f>
        <v>0</v>
      </c>
      <c r="AB361">
        <f>VLOOKUP(F361&amp;":"&amp;J361,'CNF Data'!$B$1:$AI$2260,32,FALSE) * P361</f>
        <v>0</v>
      </c>
      <c r="AC361">
        <f>VLOOKUP(F361&amp;":"&amp;J361,'CNF Data'!$B$1:$AI$2260,33,FALSE) * P361</f>
        <v>15.21552</v>
      </c>
      <c r="AD361">
        <f>VLOOKUP(F361&amp;":"&amp;J361,'CNF Data'!$B$1:$AI$2260,34,FALSE) * P361</f>
        <v>7.6077599999999995E-2</v>
      </c>
    </row>
    <row r="362" spans="1:30" x14ac:dyDescent="0.25">
      <c r="A362" s="1">
        <v>360</v>
      </c>
      <c r="B362" t="s">
        <v>30</v>
      </c>
      <c r="C362">
        <v>100</v>
      </c>
      <c r="D362" t="s">
        <v>80</v>
      </c>
      <c r="E362" t="s">
        <v>35</v>
      </c>
      <c r="M362">
        <f>SUM(M352:M361)</f>
        <v>3705.0536000000002</v>
      </c>
      <c r="P362">
        <f>M362/C362</f>
        <v>37.050536000000001</v>
      </c>
      <c r="Q362">
        <f>SUM(Q352:Q361) / P362</f>
        <v>33.836618989803547</v>
      </c>
      <c r="R362">
        <f>SUM(R352:R361) / P362</f>
        <v>0.49633440660615552</v>
      </c>
      <c r="S362">
        <f>SUM(S352:S361) / P362</f>
        <v>8.9291742230125912E-2</v>
      </c>
      <c r="T362">
        <f>SUM(T352:T361) / P362</f>
        <v>0</v>
      </c>
      <c r="U362">
        <f>SUM(U352:U361) / P362</f>
        <v>0</v>
      </c>
      <c r="V362">
        <f>SUM(V352:V361) / P362</f>
        <v>2730.6366827729562</v>
      </c>
      <c r="W362">
        <f>SUM(W352:W361) / P362</f>
        <v>6.5848397280946216</v>
      </c>
      <c r="X362">
        <f>SUM(X352:X361) / P362</f>
        <v>2.0711919795168412</v>
      </c>
      <c r="Y362">
        <f>SUM(Y352:Y361) / P362</f>
        <v>0.89157141478331126</v>
      </c>
      <c r="Z362">
        <f>SUM(Z352:Z361) / P362</f>
        <v>2.0710426699360034</v>
      </c>
      <c r="AA362">
        <f>SUM(AA352:AA361) / P362</f>
        <v>1.9567868059992437</v>
      </c>
      <c r="AB362">
        <f>SUM(AB352:AB361) / P362</f>
        <v>81.576941774877426</v>
      </c>
      <c r="AC362">
        <f>SUM(AC352:AC361) / P362</f>
        <v>84.189356234954332</v>
      </c>
      <c r="AD362">
        <f>SUM(AD352:AD361) / P362</f>
        <v>4.3203474675777969</v>
      </c>
    </row>
  </sheetData>
  <dataValidations count="33">
    <dataValidation type="list" allowBlank="1" showInputMessage="1" showErrorMessage="1" sqref="J4" xr:uid="{FA86C427-103A-4328-A788-B9EF9EB9C07C}">
      <formula1>"100ml flaked,250ml,1/2 fillet,100g,1 food guide serving = 75g"</formula1>
    </dataValidation>
    <dataValidation type="list" allowBlank="1" showInputMessage="1" showErrorMessage="1" sqref="J46 J237 J222 J215 J207 J196 J190 J165 J154 J143 J131 J119 J106 J95 J64 J55 J5" xr:uid="{7BB73DE9-E3AA-4016-9553-75BB840D10A8}">
      <formula1>"100ml,15ml,250ml,5ml,10ml"</formula1>
    </dataValidation>
    <dataValidation type="list" allowBlank="1" showInputMessage="1" showErrorMessage="1" sqref="J47 J26 J358 J38 J340 J334 J327 J242 J228 J223 J217 J205 J174 J163 J152 J140 J128 J116 J103 J92 J74 J65 J56 J14 J6" xr:uid="{3FCF4E65-2BA4-4F7C-BABE-026297420E2F}">
      <formula1>"15ml,250ml,5ml,1 dash,1g"</formula1>
    </dataValidation>
    <dataValidation type="list" allowBlank="1" showInputMessage="1" showErrorMessage="1" sqref="J48 J39 J27 J359 J341 J335 J328 J243 J229 J224 J218 J206 J175 J166 J153 J141 J138 J129 J117 J104 J93 J75 J66 J57 J15 J7" xr:uid="{C6D40081-BF4F-4B05-AD50-FDDDFEDE85E8}">
      <formula1>"100ml whole,1 dash,0.5g,15ml ground,15ml whole,5 ml ground,5ml whole"</formula1>
    </dataValidation>
    <dataValidation type="list" allowBlank="1" showInputMessage="1" showErrorMessage="1" sqref="J58:J59 J49:J50 J329 J319 J230 J195 J188:J189 J183 J125 J76:J77 J67:J68 J16:J17 J8:J9" xr:uid="{1F533DE6-3BB7-41D9-9ECC-0DE9E8429AEA}">
      <formula1>"15ml,5ml,0.5g"</formula1>
    </dataValidation>
    <dataValidation type="list" allowBlank="1" showInputMessage="1" showErrorMessage="1" sqref="J354 J22 J34" xr:uid="{99E042BD-9B40-412C-BFFA-B66F21B577FD}">
      <formula1>"1 pepper,100ml chopped or diced,125ml chopped or diced,250ml chopped or diced,30g"</formula1>
    </dataValidation>
    <dataValidation type="list" allowBlank="1" showInputMessage="1" showErrorMessage="1" sqref="J356 J24 J36" xr:uid="{EBB51760-76F5-4E44-84FC-738D567B7C0F}">
      <formula1>"100ml,125ml,15ml,250ml,10 sprigs,4g"</formula1>
    </dataValidation>
    <dataValidation type="list" allowBlank="1" showInputMessage="1" showErrorMessage="1" sqref="J357 J25 J94 J90 J326 J244 J216 J208 J172 J164 J156 J142 J130 J118 J105 J37" xr:uid="{DEAA8D49-76BC-4B5F-901A-606B71345738}">
      <formula1>"100ml,125ml,15ml,250ml,5ml"</formula1>
    </dataValidation>
    <dataValidation type="list" allowBlank="1" showInputMessage="1" showErrorMessage="1" sqref="J360 J28 J102 J91 J162 J137 J127 J115 J40" xr:uid="{F1A912FE-1D67-49D5-9341-706C5CE8E1A8}">
      <formula1>"1 bulb,100ml,125ml,250ml,5ml,1 clove,4g"</formula1>
    </dataValidation>
    <dataValidation type="list" allowBlank="1" showInputMessage="1" showErrorMessage="1" sqref="J361 J29 J114 J101 J139 J126 J41" xr:uid="{2B0B2F68-8E00-42B2-A8F8-5F3C1103D66E}">
      <formula1>"100ml,125ml,15ml,5ml"</formula1>
    </dataValidation>
    <dataValidation type="list" allowBlank="1" showInputMessage="1" showErrorMessage="1" sqref="J45" xr:uid="{2FFB34A7-D44F-4CDE-B4A5-195FC542FEA7}">
      <formula1>"1 breast,100ml chopped or diced,250ml chopped or diced,100g,1 food guide serving = 75g"</formula1>
    </dataValidation>
    <dataValidation type="list" allowBlank="1" showInputMessage="1" showErrorMessage="1" sqref="J54 J63" xr:uid="{6DCAF690-A351-411D-9F2A-F5FF878557B7}">
      <formula1>"100ml,250ml,100g,1 food guide serving = 75g"</formula1>
    </dataValidation>
    <dataValidation type="list" allowBlank="1" showInputMessage="1" showErrorMessage="1" sqref="J96 J252 J194 J176 J161 J144 J120 J107" xr:uid="{FEF78964-9A7F-4CCE-8A16-8EE1EF79EBA6}">
      <formula1>""</formula1>
    </dataValidation>
    <dataValidation type="list" allowBlank="1" showInputMessage="1" showErrorMessage="1" sqref="J100" xr:uid="{CB57ECD0-377A-4456-A69C-C58EC87FBE0B}">
      <formula1>"30ml,5 leaves,0.5g"</formula1>
    </dataValidation>
    <dataValidation type="list" allowBlank="1" showInputMessage="1" showErrorMessage="1" sqref="J349 J112 J272 J241 J171" xr:uid="{9534F968-6DF6-4227-9A7D-0389116708AC}">
      <formula1>"1 fruit,100ml cubes,100ml puree,100ml slices,125ml slices,250ml slices,125ml puree,250ml puree,125ml cubes,250ml cubes,140g,1/2 fruit"</formula1>
    </dataValidation>
    <dataValidation type="list" allowBlank="1" showInputMessage="1" showErrorMessage="1" sqref="J150" xr:uid="{96D7B814-F7AD-41AB-B04F-D90B9E096C6A}">
      <formula1>"1 piece,100ml,125ml,250ml,60ml,30g"</formula1>
    </dataValidation>
    <dataValidation type="list" allowBlank="1" showInputMessage="1" showErrorMessage="1" sqref="J151" xr:uid="{81A703B5-95C7-4290-9269-B2B83088D540}">
      <formula1>"1 large,1 medium,100ml,125ml,250ml,1 small"</formula1>
    </dataValidation>
    <dataValidation type="list" allowBlank="1" showInputMessage="1" showErrorMessage="1" sqref="J155 J292" xr:uid="{F2CA3DA6-B96B-4F14-8AC6-F9E523885B93}">
      <formula1>"100ml,125ml,250ml,85g"</formula1>
    </dataValidation>
    <dataValidation type="list" allowBlank="1" showInputMessage="1" showErrorMessage="1" sqref="J181" xr:uid="{162F5556-A84C-495E-B42D-48AE4EF71D35}">
      <formula1>"100ml,15ml,250ml"</formula1>
    </dataValidation>
    <dataValidation type="list" allowBlank="1" showInputMessage="1" showErrorMessage="1" sqref="J200" xr:uid="{8DB0CBD4-572A-48C5-AE5A-A9C65C0B15DE}">
      <formula1>"1 leaf,100ml chopped,100ml shredded,125ml shredded,250ml shredded,125ml chopped,250ml chopped,85g,1 leaf, large,1 leaf, medium,1 head, large (18cm dia),1 head, medium (14.5cm  dia),1 head, small (10.5cm dia)"</formula1>
    </dataValidation>
    <dataValidation type="list" allowBlank="1" showInputMessage="1" showErrorMessage="1" sqref="J201" xr:uid="{670239B0-2650-4DA4-AA58-E668ACB542D5}">
      <formula1>"1 leaf,100ml chopped,100ml shredded,1 (0.8cm x 7.6cm dia) + liquid,125ml shredded,250ml shredded,125ml chopped,250ml chopped,1 small (10.2cm dia),1 medium (12.7cm dia),1 large (14cm dia),85g"</formula1>
    </dataValidation>
    <dataValidation type="list" allowBlank="1" showInputMessage="1" showErrorMessage="1" sqref="J202" xr:uid="{2F37DF2F-2165-44AA-9AE1-B18EC2C1BA43}">
      <formula1>"1 bulb,100ml slices,125ml slices,250ml slices,85g"</formula1>
    </dataValidation>
    <dataValidation type="list" allowBlank="1" showInputMessage="1" showErrorMessage="1" sqref="J204 J268" xr:uid="{491857B8-2D1C-48FC-919E-E536A3BF35F0}">
      <formula1>"1 medium,1 slice,100ml chopped,100ml grated,100ml slices,125ml slices,250ml slices,125ml chopped,250ml chopped,125ml grated,250ml grated,1 large (18.4cm to 21.6cm long),1 small (14cm long),1 large strip (7.6cm long),1 medium strip,1 thin strip,85g"</formula1>
    </dataValidation>
    <dataValidation type="list" allowBlank="1" showInputMessage="1" showErrorMessage="1" sqref="J212" xr:uid="{855C2BAF-7373-4E04-9B75-A2ED36E6E4C2}">
      <formula1>"100ml slices,125ml slices,250ml slices,1 cucumber (21cm long),85g"</formula1>
    </dataValidation>
    <dataValidation type="list" allowBlank="1" showInputMessage="1" showErrorMessage="1" sqref="J214 J235" xr:uid="{B06BC94E-86A0-44D4-B92B-587F0067957F}">
      <formula1>"1 large,1 medium,1 medium slice,100ml chopped,15ml chopped,1 small,125ml chopped,250ml chopped,1 large slice,1 thin slice,85g"</formula1>
    </dataValidation>
    <dataValidation type="list" allowBlank="1" showInputMessage="1" showErrorMessage="1" sqref="J231" xr:uid="{E446B801-8466-40EF-9530-8D8F8BB2A055}">
      <formula1>"100ml,125ml,250ml,1 floweret,1 large head (15cm to 18cm dia),1 medium head (13cm to 15cm dia),1 small head  (10cm dia),85g"</formula1>
    </dataValidation>
    <dataValidation type="list" allowBlank="1" showInputMessage="1" showErrorMessage="1" sqref="J248" xr:uid="{5DE06E32-1C39-46E5-BC95-D02BBBEDBE30}">
      <formula1>"100ml chopped,125ml chopped,250ml chopped,85g"</formula1>
    </dataValidation>
    <dataValidation type="list" allowBlank="1" showInputMessage="1" showErrorMessage="1" sqref="J256" xr:uid="{9263F290-4BF8-42DE-8994-51DC73F1711E}">
      <formula1>"1 leaf,100ml shredded,125ml shredded,250ml shredded,85g"</formula1>
    </dataValidation>
    <dataValidation type="list" allowBlank="1" showInputMessage="1" showErrorMessage="1" sqref="J264" xr:uid="{E93012FB-BC57-40AF-AA63-AE84CD96926E}">
      <formula1>"1 beet (5 cm dia),100ml,125ml,250ml,85g"</formula1>
    </dataValidation>
    <dataValidation type="list" allowBlank="1" showInputMessage="1" showErrorMessage="1" sqref="J284" xr:uid="{90AD0CC1-727F-4B4E-AA0E-59C79DA31689}">
      <formula1>"100ml,125ml,250ml,1 small (10cm long),1 medium (11.5cm long),1 large (13cm long),30g"</formula1>
    </dataValidation>
    <dataValidation type="list" allowBlank="1" showInputMessage="1" showErrorMessage="1" sqref="J203 J288" xr:uid="{C15AC5E0-B735-4C28-89D4-765DDAC18A36}">
      <formula1>"100ml mashed,100ml slices,125ml slices,250ml slices,125ml mashed,250ml mashed,85g"</formula1>
    </dataValidation>
    <dataValidation type="list" allowBlank="1" showInputMessage="1" showErrorMessage="1" sqref="J312:J313" xr:uid="{1BFAA363-4A3D-4088-BA15-9130289803F0}">
      <formula1>"100ml,125ml,250ml,140g"</formula1>
    </dataValidation>
    <dataValidation type="list" allowBlank="1" showInputMessage="1" showErrorMessage="1" sqref="J333 J339 J345" xr:uid="{8A60EEB2-22CE-4A7C-B692-DABCB691CB1E}">
      <formula1>"1 large egg,100ml,125ml,250ml,1 small egg,1 extra large egg,1 medium egg,50g,1 jumbo egg,2 large eggs,1 pee wee egg"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61"/>
  <sheetViews>
    <sheetView workbookViewId="0"/>
  </sheetViews>
  <sheetFormatPr defaultRowHeight="15" x14ac:dyDescent="0.25"/>
  <sheetData>
    <row r="1" spans="1:35" x14ac:dyDescent="0.25">
      <c r="B1" s="1" t="s">
        <v>189</v>
      </c>
      <c r="C1" s="1" t="s">
        <v>4</v>
      </c>
      <c r="D1" s="1" t="s">
        <v>190</v>
      </c>
      <c r="E1" s="1" t="s">
        <v>8</v>
      </c>
      <c r="F1" s="1" t="s">
        <v>9</v>
      </c>
      <c r="G1" s="1" t="s">
        <v>10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202</v>
      </c>
      <c r="T1" s="1" t="s">
        <v>203</v>
      </c>
      <c r="U1" s="1" t="s">
        <v>204</v>
      </c>
      <c r="V1" s="1" t="s">
        <v>191</v>
      </c>
      <c r="W1" s="1" t="s">
        <v>192</v>
      </c>
      <c r="X1" s="1" t="s">
        <v>193</v>
      </c>
      <c r="Y1" s="1" t="s">
        <v>194</v>
      </c>
      <c r="Z1" s="1" t="s">
        <v>195</v>
      </c>
      <c r="AA1" s="1" t="s">
        <v>196</v>
      </c>
      <c r="AB1" s="1" t="s">
        <v>197</v>
      </c>
      <c r="AC1" s="1" t="s">
        <v>198</v>
      </c>
      <c r="AD1" s="1" t="s">
        <v>199</v>
      </c>
      <c r="AE1" s="1" t="s">
        <v>200</v>
      </c>
      <c r="AF1" s="1" t="s">
        <v>201</v>
      </c>
      <c r="AG1" s="1" t="s">
        <v>202</v>
      </c>
      <c r="AH1" s="1" t="s">
        <v>203</v>
      </c>
      <c r="AI1" s="1" t="s">
        <v>204</v>
      </c>
    </row>
    <row r="2" spans="1:35" x14ac:dyDescent="0.25">
      <c r="A2" s="1">
        <v>0</v>
      </c>
      <c r="B2" t="s">
        <v>205</v>
      </c>
      <c r="C2">
        <v>14</v>
      </c>
      <c r="D2" t="s">
        <v>465</v>
      </c>
      <c r="E2" t="s">
        <v>505</v>
      </c>
      <c r="F2">
        <v>341</v>
      </c>
      <c r="G2">
        <v>1.01437</v>
      </c>
      <c r="H2">
        <v>18</v>
      </c>
      <c r="I2">
        <v>0</v>
      </c>
      <c r="J2">
        <v>0</v>
      </c>
      <c r="K2">
        <v>0</v>
      </c>
      <c r="L2">
        <v>0</v>
      </c>
      <c r="M2">
        <v>2</v>
      </c>
      <c r="N2">
        <v>0.04</v>
      </c>
      <c r="O2">
        <v>0</v>
      </c>
      <c r="P2">
        <v>0.04</v>
      </c>
      <c r="Q2">
        <v>0</v>
      </c>
      <c r="R2">
        <v>0</v>
      </c>
      <c r="S2">
        <v>0</v>
      </c>
      <c r="T2">
        <v>6</v>
      </c>
      <c r="U2">
        <v>0.03</v>
      </c>
      <c r="V2">
        <v>18.258659999999999</v>
      </c>
      <c r="W2">
        <v>0</v>
      </c>
      <c r="X2">
        <v>0</v>
      </c>
      <c r="Y2">
        <v>0</v>
      </c>
      <c r="Z2">
        <v>0</v>
      </c>
      <c r="AA2">
        <v>2.02874</v>
      </c>
      <c r="AB2">
        <v>4.0574800000000001E-2</v>
      </c>
      <c r="AC2">
        <v>0</v>
      </c>
      <c r="AD2">
        <v>4.0574800000000001E-2</v>
      </c>
      <c r="AE2">
        <v>0</v>
      </c>
      <c r="AF2">
        <v>0</v>
      </c>
      <c r="AG2">
        <v>0</v>
      </c>
      <c r="AH2">
        <v>6.08622</v>
      </c>
      <c r="AI2">
        <v>3.0431099999999999E-2</v>
      </c>
    </row>
    <row r="3" spans="1:35" x14ac:dyDescent="0.25">
      <c r="A3" s="1">
        <v>1</v>
      </c>
      <c r="B3" t="s">
        <v>206</v>
      </c>
      <c r="C3">
        <v>14</v>
      </c>
      <c r="D3" t="s">
        <v>465</v>
      </c>
      <c r="E3" t="s">
        <v>506</v>
      </c>
      <c r="F3">
        <v>383</v>
      </c>
      <c r="G3">
        <v>1.26796</v>
      </c>
      <c r="H3">
        <v>18</v>
      </c>
      <c r="I3">
        <v>0</v>
      </c>
      <c r="J3">
        <v>0</v>
      </c>
      <c r="K3">
        <v>0</v>
      </c>
      <c r="L3">
        <v>0</v>
      </c>
      <c r="M3">
        <v>2</v>
      </c>
      <c r="N3">
        <v>0.04</v>
      </c>
      <c r="O3">
        <v>0</v>
      </c>
      <c r="P3">
        <v>0.04</v>
      </c>
      <c r="Q3">
        <v>0</v>
      </c>
      <c r="R3">
        <v>0</v>
      </c>
      <c r="S3">
        <v>0</v>
      </c>
      <c r="T3">
        <v>6</v>
      </c>
      <c r="U3">
        <v>0.03</v>
      </c>
      <c r="V3">
        <v>22.82328</v>
      </c>
      <c r="W3">
        <v>0</v>
      </c>
      <c r="X3">
        <v>0</v>
      </c>
      <c r="Y3">
        <v>0</v>
      </c>
      <c r="Z3">
        <v>0</v>
      </c>
      <c r="AA3">
        <v>2.53592</v>
      </c>
      <c r="AB3">
        <v>5.0718399999999997E-2</v>
      </c>
      <c r="AC3">
        <v>0</v>
      </c>
      <c r="AD3">
        <v>5.0718399999999997E-2</v>
      </c>
      <c r="AE3">
        <v>0</v>
      </c>
      <c r="AF3">
        <v>0</v>
      </c>
      <c r="AG3">
        <v>0</v>
      </c>
      <c r="AH3">
        <v>7.6077599999999999</v>
      </c>
      <c r="AI3">
        <v>3.8038799999999998E-2</v>
      </c>
    </row>
    <row r="4" spans="1:35" x14ac:dyDescent="0.25">
      <c r="A4" s="1">
        <v>2</v>
      </c>
      <c r="B4" t="s">
        <v>207</v>
      </c>
      <c r="C4">
        <v>14</v>
      </c>
      <c r="D4" t="s">
        <v>465</v>
      </c>
      <c r="E4" t="s">
        <v>507</v>
      </c>
      <c r="F4">
        <v>385</v>
      </c>
      <c r="G4">
        <v>0.15101000000000001</v>
      </c>
      <c r="H4">
        <v>18</v>
      </c>
      <c r="I4">
        <v>0</v>
      </c>
      <c r="J4">
        <v>0</v>
      </c>
      <c r="K4">
        <v>0</v>
      </c>
      <c r="L4">
        <v>0</v>
      </c>
      <c r="M4">
        <v>2</v>
      </c>
      <c r="N4">
        <v>0.04</v>
      </c>
      <c r="O4">
        <v>0</v>
      </c>
      <c r="P4">
        <v>0.04</v>
      </c>
      <c r="Q4">
        <v>0</v>
      </c>
      <c r="R4">
        <v>0</v>
      </c>
      <c r="S4">
        <v>0</v>
      </c>
      <c r="T4">
        <v>6</v>
      </c>
      <c r="U4">
        <v>0.03</v>
      </c>
      <c r="V4">
        <v>2.7181799999999998</v>
      </c>
      <c r="W4">
        <v>0</v>
      </c>
      <c r="X4">
        <v>0</v>
      </c>
      <c r="Y4">
        <v>0</v>
      </c>
      <c r="Z4">
        <v>0</v>
      </c>
      <c r="AA4">
        <v>0.30202000000000001</v>
      </c>
      <c r="AB4">
        <v>6.0403999999999996E-3</v>
      </c>
      <c r="AC4">
        <v>0</v>
      </c>
      <c r="AD4">
        <v>6.0403999999999996E-3</v>
      </c>
      <c r="AE4">
        <v>0</v>
      </c>
      <c r="AF4">
        <v>0</v>
      </c>
      <c r="AG4">
        <v>0</v>
      </c>
      <c r="AH4">
        <v>0.90606000000000009</v>
      </c>
      <c r="AI4">
        <v>4.5303000000000001E-3</v>
      </c>
    </row>
    <row r="5" spans="1:35" x14ac:dyDescent="0.25">
      <c r="A5" s="1">
        <v>3</v>
      </c>
      <c r="B5" t="s">
        <v>208</v>
      </c>
      <c r="C5">
        <v>14</v>
      </c>
      <c r="D5" t="s">
        <v>465</v>
      </c>
      <c r="E5" t="s">
        <v>508</v>
      </c>
      <c r="F5">
        <v>439</v>
      </c>
      <c r="G5">
        <v>5.0680000000000003E-2</v>
      </c>
      <c r="H5">
        <v>18</v>
      </c>
      <c r="I5">
        <v>0</v>
      </c>
      <c r="J5">
        <v>0</v>
      </c>
      <c r="K5">
        <v>0</v>
      </c>
      <c r="L5">
        <v>0</v>
      </c>
      <c r="M5">
        <v>2</v>
      </c>
      <c r="N5">
        <v>0.04</v>
      </c>
      <c r="O5">
        <v>0</v>
      </c>
      <c r="P5">
        <v>0.04</v>
      </c>
      <c r="Q5">
        <v>0</v>
      </c>
      <c r="R5">
        <v>0</v>
      </c>
      <c r="S5">
        <v>0</v>
      </c>
      <c r="T5">
        <v>6</v>
      </c>
      <c r="U5">
        <v>0.03</v>
      </c>
      <c r="V5">
        <v>0.91224000000000005</v>
      </c>
      <c r="W5">
        <v>0</v>
      </c>
      <c r="X5">
        <v>0</v>
      </c>
      <c r="Y5">
        <v>0</v>
      </c>
      <c r="Z5">
        <v>0</v>
      </c>
      <c r="AA5">
        <v>0.10136000000000001</v>
      </c>
      <c r="AB5">
        <v>2.0271999999999998E-3</v>
      </c>
      <c r="AC5">
        <v>0</v>
      </c>
      <c r="AD5">
        <v>2.0271999999999998E-3</v>
      </c>
      <c r="AE5">
        <v>0</v>
      </c>
      <c r="AF5">
        <v>0</v>
      </c>
      <c r="AG5">
        <v>0</v>
      </c>
      <c r="AH5">
        <v>0.30408000000000002</v>
      </c>
      <c r="AI5">
        <v>1.5204000000000001E-3</v>
      </c>
    </row>
    <row r="6" spans="1:35" x14ac:dyDescent="0.25">
      <c r="A6" s="1">
        <v>4</v>
      </c>
      <c r="B6" t="s">
        <v>209</v>
      </c>
      <c r="C6">
        <v>125</v>
      </c>
      <c r="D6" t="s">
        <v>466</v>
      </c>
      <c r="E6" t="s">
        <v>509</v>
      </c>
      <c r="F6">
        <v>142</v>
      </c>
      <c r="G6">
        <v>0.52680000000000005</v>
      </c>
      <c r="H6">
        <v>145</v>
      </c>
      <c r="I6">
        <v>10.012</v>
      </c>
      <c r="J6">
        <v>3.0428999999999999</v>
      </c>
      <c r="K6">
        <v>6.9000000000000006E-2</v>
      </c>
      <c r="L6">
        <v>365.81549999999999</v>
      </c>
      <c r="M6">
        <v>125.4555</v>
      </c>
      <c r="N6">
        <v>0.98119999999999996</v>
      </c>
      <c r="O6">
        <v>0</v>
      </c>
      <c r="P6">
        <v>0.77</v>
      </c>
      <c r="Q6">
        <v>11.7995</v>
      </c>
      <c r="R6">
        <v>191.1628</v>
      </c>
      <c r="S6">
        <v>0</v>
      </c>
      <c r="T6">
        <v>44.815899999999999</v>
      </c>
      <c r="U6">
        <v>1.3873</v>
      </c>
      <c r="V6">
        <v>76.38600000000001</v>
      </c>
      <c r="W6">
        <v>5.2743216000000004</v>
      </c>
      <c r="X6">
        <v>1.6029997199999999</v>
      </c>
      <c r="Y6">
        <v>3.6349200000000012E-2</v>
      </c>
      <c r="Z6">
        <v>192.7116054</v>
      </c>
      <c r="AA6">
        <v>66.089957400000003</v>
      </c>
      <c r="AB6">
        <v>0.51689616000000005</v>
      </c>
      <c r="AC6">
        <v>0</v>
      </c>
      <c r="AD6">
        <v>0.40563600000000011</v>
      </c>
      <c r="AE6">
        <v>6.2159766000000003</v>
      </c>
      <c r="AF6">
        <v>100.70456304</v>
      </c>
      <c r="AG6">
        <v>0</v>
      </c>
      <c r="AH6">
        <v>23.60901612</v>
      </c>
      <c r="AI6">
        <v>0.73082964000000006</v>
      </c>
    </row>
    <row r="7" spans="1:35" x14ac:dyDescent="0.25">
      <c r="A7" s="1">
        <v>5</v>
      </c>
      <c r="B7" t="s">
        <v>210</v>
      </c>
      <c r="C7">
        <v>125</v>
      </c>
      <c r="D7" t="s">
        <v>466</v>
      </c>
      <c r="E7" t="s">
        <v>505</v>
      </c>
      <c r="F7">
        <v>341</v>
      </c>
      <c r="G7">
        <v>1.02705</v>
      </c>
      <c r="H7">
        <v>145</v>
      </c>
      <c r="I7">
        <v>10.012</v>
      </c>
      <c r="J7">
        <v>3.0428999999999999</v>
      </c>
      <c r="K7">
        <v>6.9000000000000006E-2</v>
      </c>
      <c r="L7">
        <v>365.81549999999999</v>
      </c>
      <c r="M7">
        <v>125.4555</v>
      </c>
      <c r="N7">
        <v>0.98119999999999996</v>
      </c>
      <c r="O7">
        <v>0</v>
      </c>
      <c r="P7">
        <v>0.77</v>
      </c>
      <c r="Q7">
        <v>11.7995</v>
      </c>
      <c r="R7">
        <v>191.1628</v>
      </c>
      <c r="S7">
        <v>0</v>
      </c>
      <c r="T7">
        <v>44.815899999999999</v>
      </c>
      <c r="U7">
        <v>1.3873</v>
      </c>
      <c r="V7">
        <v>148.92224999999999</v>
      </c>
      <c r="W7">
        <v>10.2828246</v>
      </c>
      <c r="X7">
        <v>3.125210445</v>
      </c>
      <c r="Y7">
        <v>7.0866450000000011E-2</v>
      </c>
      <c r="Z7">
        <v>375.71080927499997</v>
      </c>
      <c r="AA7">
        <v>128.849071275</v>
      </c>
      <c r="AB7">
        <v>1.0077414600000001</v>
      </c>
      <c r="AC7">
        <v>0</v>
      </c>
      <c r="AD7">
        <v>0.79082850000000005</v>
      </c>
      <c r="AE7">
        <v>12.118676474999999</v>
      </c>
      <c r="AF7">
        <v>196.33375373999999</v>
      </c>
      <c r="AG7">
        <v>0</v>
      </c>
      <c r="AH7">
        <v>46.028170095</v>
      </c>
      <c r="AI7">
        <v>1.424826465</v>
      </c>
    </row>
    <row r="8" spans="1:35" x14ac:dyDescent="0.25">
      <c r="A8" s="1">
        <v>6</v>
      </c>
      <c r="B8" t="s">
        <v>211</v>
      </c>
      <c r="C8">
        <v>125</v>
      </c>
      <c r="D8" t="s">
        <v>466</v>
      </c>
      <c r="E8" t="s">
        <v>506</v>
      </c>
      <c r="F8">
        <v>383</v>
      </c>
      <c r="G8">
        <v>1.2838099999999999</v>
      </c>
      <c r="H8">
        <v>145</v>
      </c>
      <c r="I8">
        <v>10.012</v>
      </c>
      <c r="J8">
        <v>3.0428999999999999</v>
      </c>
      <c r="K8">
        <v>6.9000000000000006E-2</v>
      </c>
      <c r="L8">
        <v>365.81549999999999</v>
      </c>
      <c r="M8">
        <v>125.4555</v>
      </c>
      <c r="N8">
        <v>0.98119999999999996</v>
      </c>
      <c r="O8">
        <v>0</v>
      </c>
      <c r="P8">
        <v>0.77</v>
      </c>
      <c r="Q8">
        <v>11.7995</v>
      </c>
      <c r="R8">
        <v>191.1628</v>
      </c>
      <c r="S8">
        <v>0</v>
      </c>
      <c r="T8">
        <v>44.815899999999999</v>
      </c>
      <c r="U8">
        <v>1.3873</v>
      </c>
      <c r="V8">
        <v>186.15244999999999</v>
      </c>
      <c r="W8">
        <v>12.853505719999999</v>
      </c>
      <c r="X8">
        <v>3.906505449</v>
      </c>
      <c r="Y8">
        <v>8.8582889999999997E-2</v>
      </c>
      <c r="Z8">
        <v>469.63759705500001</v>
      </c>
      <c r="AA8">
        <v>161.06102545499999</v>
      </c>
      <c r="AB8">
        <v>1.2596743720000001</v>
      </c>
      <c r="AC8">
        <v>0</v>
      </c>
      <c r="AD8">
        <v>0.98853369999999996</v>
      </c>
      <c r="AE8">
        <v>15.148316095</v>
      </c>
      <c r="AF8">
        <v>245.41671426799999</v>
      </c>
      <c r="AG8">
        <v>0</v>
      </c>
      <c r="AH8">
        <v>57.535100578999987</v>
      </c>
      <c r="AI8">
        <v>1.7810296130000001</v>
      </c>
    </row>
    <row r="9" spans="1:35" x14ac:dyDescent="0.25">
      <c r="A9" s="1">
        <v>7</v>
      </c>
      <c r="B9" t="s">
        <v>212</v>
      </c>
      <c r="C9">
        <v>125</v>
      </c>
      <c r="D9" t="s">
        <v>466</v>
      </c>
      <c r="E9" t="s">
        <v>510</v>
      </c>
      <c r="F9">
        <v>415</v>
      </c>
      <c r="G9">
        <v>2.5676199999999998</v>
      </c>
      <c r="H9">
        <v>145</v>
      </c>
      <c r="I9">
        <v>10.012</v>
      </c>
      <c r="J9">
        <v>3.0428999999999999</v>
      </c>
      <c r="K9">
        <v>6.9000000000000006E-2</v>
      </c>
      <c r="L9">
        <v>365.81549999999999</v>
      </c>
      <c r="M9">
        <v>125.4555</v>
      </c>
      <c r="N9">
        <v>0.98119999999999996</v>
      </c>
      <c r="O9">
        <v>0</v>
      </c>
      <c r="P9">
        <v>0.77</v>
      </c>
      <c r="Q9">
        <v>11.7995</v>
      </c>
      <c r="R9">
        <v>191.1628</v>
      </c>
      <c r="S9">
        <v>0</v>
      </c>
      <c r="T9">
        <v>44.815899999999999</v>
      </c>
      <c r="U9">
        <v>1.3873</v>
      </c>
      <c r="V9">
        <v>372.30489999999998</v>
      </c>
      <c r="W9">
        <v>25.707011439999999</v>
      </c>
      <c r="X9">
        <v>7.813010897999999</v>
      </c>
      <c r="Y9">
        <v>0.17716577999999999</v>
      </c>
      <c r="Z9">
        <v>939.27519410999992</v>
      </c>
      <c r="AA9">
        <v>322.12205090999998</v>
      </c>
      <c r="AB9">
        <v>2.5193487440000002</v>
      </c>
      <c r="AC9">
        <v>0</v>
      </c>
      <c r="AD9">
        <v>1.9770673999999999</v>
      </c>
      <c r="AE9">
        <v>30.29663219</v>
      </c>
      <c r="AF9">
        <v>490.83342853599999</v>
      </c>
      <c r="AG9">
        <v>0</v>
      </c>
      <c r="AH9">
        <v>115.070201158</v>
      </c>
      <c r="AI9">
        <v>3.5620592260000001</v>
      </c>
    </row>
    <row r="10" spans="1:35" x14ac:dyDescent="0.25">
      <c r="A10" s="1">
        <v>8</v>
      </c>
      <c r="B10" t="s">
        <v>213</v>
      </c>
      <c r="C10">
        <v>125</v>
      </c>
      <c r="D10" t="s">
        <v>466</v>
      </c>
      <c r="E10" t="s">
        <v>511</v>
      </c>
      <c r="F10">
        <v>556</v>
      </c>
      <c r="G10">
        <v>0.4158</v>
      </c>
      <c r="H10">
        <v>145</v>
      </c>
      <c r="I10">
        <v>10.012</v>
      </c>
      <c r="J10">
        <v>3.0428999999999999</v>
      </c>
      <c r="K10">
        <v>6.9000000000000006E-2</v>
      </c>
      <c r="L10">
        <v>365.81549999999999</v>
      </c>
      <c r="M10">
        <v>125.4555</v>
      </c>
      <c r="N10">
        <v>0.98119999999999996</v>
      </c>
      <c r="O10">
        <v>0</v>
      </c>
      <c r="P10">
        <v>0.77</v>
      </c>
      <c r="Q10">
        <v>11.7995</v>
      </c>
      <c r="R10">
        <v>191.1628</v>
      </c>
      <c r="S10">
        <v>0</v>
      </c>
      <c r="T10">
        <v>44.815899999999999</v>
      </c>
      <c r="U10">
        <v>1.3873</v>
      </c>
      <c r="V10">
        <v>60.290999999999997</v>
      </c>
      <c r="W10">
        <v>4.1629896000000004</v>
      </c>
      <c r="X10">
        <v>1.2652378200000001</v>
      </c>
      <c r="Y10">
        <v>2.8690199999999999E-2</v>
      </c>
      <c r="Z10">
        <v>152.10608490000001</v>
      </c>
      <c r="AA10">
        <v>52.1643969</v>
      </c>
      <c r="AB10">
        <v>0.40798296000000001</v>
      </c>
      <c r="AC10">
        <v>0</v>
      </c>
      <c r="AD10">
        <v>0.32016600000000001</v>
      </c>
      <c r="AE10">
        <v>4.9062321000000004</v>
      </c>
      <c r="AF10">
        <v>79.485492239999999</v>
      </c>
      <c r="AG10">
        <v>0</v>
      </c>
      <c r="AH10">
        <v>18.634451219999999</v>
      </c>
      <c r="AI10">
        <v>0.57683934000000003</v>
      </c>
    </row>
    <row r="11" spans="1:35" x14ac:dyDescent="0.25">
      <c r="A11" s="1">
        <v>9</v>
      </c>
      <c r="B11" t="s">
        <v>214</v>
      </c>
      <c r="C11">
        <v>125</v>
      </c>
      <c r="D11" t="s">
        <v>466</v>
      </c>
      <c r="E11" t="s">
        <v>512</v>
      </c>
      <c r="F11">
        <v>941</v>
      </c>
      <c r="G11">
        <v>0.58130000000000004</v>
      </c>
      <c r="H11">
        <v>145</v>
      </c>
      <c r="I11">
        <v>10.012</v>
      </c>
      <c r="J11">
        <v>3.0428999999999999</v>
      </c>
      <c r="K11">
        <v>6.9000000000000006E-2</v>
      </c>
      <c r="L11">
        <v>365.81549999999999</v>
      </c>
      <c r="M11">
        <v>125.4555</v>
      </c>
      <c r="N11">
        <v>0.98119999999999996</v>
      </c>
      <c r="O11">
        <v>0</v>
      </c>
      <c r="P11">
        <v>0.77</v>
      </c>
      <c r="Q11">
        <v>11.7995</v>
      </c>
      <c r="R11">
        <v>191.1628</v>
      </c>
      <c r="S11">
        <v>0</v>
      </c>
      <c r="T11">
        <v>44.815899999999999</v>
      </c>
      <c r="U11">
        <v>1.3873</v>
      </c>
      <c r="V11">
        <v>84.288499999999999</v>
      </c>
      <c r="W11">
        <v>5.8199756000000002</v>
      </c>
      <c r="X11">
        <v>1.76883777</v>
      </c>
      <c r="Y11">
        <v>4.0109700000000012E-2</v>
      </c>
      <c r="Z11">
        <v>212.64855015000001</v>
      </c>
      <c r="AA11">
        <v>72.927282150000011</v>
      </c>
      <c r="AB11">
        <v>0.57037156</v>
      </c>
      <c r="AC11">
        <v>0</v>
      </c>
      <c r="AD11">
        <v>0.44760100000000003</v>
      </c>
      <c r="AE11">
        <v>6.8590493500000003</v>
      </c>
      <c r="AF11">
        <v>111.12293563999999</v>
      </c>
      <c r="AG11">
        <v>0</v>
      </c>
      <c r="AH11">
        <v>26.051482669999999</v>
      </c>
      <c r="AI11">
        <v>0.80643749000000009</v>
      </c>
    </row>
    <row r="12" spans="1:35" x14ac:dyDescent="0.25">
      <c r="A12" s="1">
        <v>10</v>
      </c>
      <c r="B12" t="s">
        <v>215</v>
      </c>
      <c r="C12">
        <v>125</v>
      </c>
      <c r="D12" t="s">
        <v>466</v>
      </c>
      <c r="E12" t="s">
        <v>513</v>
      </c>
      <c r="F12">
        <v>942</v>
      </c>
      <c r="G12">
        <v>0.46389999999999998</v>
      </c>
      <c r="H12">
        <v>145</v>
      </c>
      <c r="I12">
        <v>10.012</v>
      </c>
      <c r="J12">
        <v>3.0428999999999999</v>
      </c>
      <c r="K12">
        <v>6.9000000000000006E-2</v>
      </c>
      <c r="L12">
        <v>365.81549999999999</v>
      </c>
      <c r="M12">
        <v>125.4555</v>
      </c>
      <c r="N12">
        <v>0.98119999999999996</v>
      </c>
      <c r="O12">
        <v>0</v>
      </c>
      <c r="P12">
        <v>0.77</v>
      </c>
      <c r="Q12">
        <v>11.7995</v>
      </c>
      <c r="R12">
        <v>191.1628</v>
      </c>
      <c r="S12">
        <v>0</v>
      </c>
      <c r="T12">
        <v>44.815899999999999</v>
      </c>
      <c r="U12">
        <v>1.3873</v>
      </c>
      <c r="V12">
        <v>67.265500000000003</v>
      </c>
      <c r="W12">
        <v>4.6445667999999998</v>
      </c>
      <c r="X12">
        <v>1.41160131</v>
      </c>
      <c r="Y12">
        <v>3.2009099999999999E-2</v>
      </c>
      <c r="Z12">
        <v>169.70181045000001</v>
      </c>
      <c r="AA12">
        <v>58.198806449999999</v>
      </c>
      <c r="AB12">
        <v>0.45517867999999989</v>
      </c>
      <c r="AC12">
        <v>0</v>
      </c>
      <c r="AD12">
        <v>0.35720299999999999</v>
      </c>
      <c r="AE12">
        <v>5.4737880499999996</v>
      </c>
      <c r="AF12">
        <v>88.680422919999998</v>
      </c>
      <c r="AG12">
        <v>0</v>
      </c>
      <c r="AH12">
        <v>20.790096009999999</v>
      </c>
      <c r="AI12">
        <v>0.64356846999999995</v>
      </c>
    </row>
    <row r="13" spans="1:35" x14ac:dyDescent="0.25">
      <c r="A13" s="1">
        <v>11</v>
      </c>
      <c r="B13" t="s">
        <v>216</v>
      </c>
      <c r="C13">
        <v>125</v>
      </c>
      <c r="D13" t="s">
        <v>466</v>
      </c>
      <c r="E13" t="s">
        <v>514</v>
      </c>
      <c r="F13">
        <v>990</v>
      </c>
      <c r="G13">
        <v>0.5</v>
      </c>
      <c r="H13">
        <v>145</v>
      </c>
      <c r="I13">
        <v>10.012</v>
      </c>
      <c r="J13">
        <v>3.0428999999999999</v>
      </c>
      <c r="K13">
        <v>6.9000000000000006E-2</v>
      </c>
      <c r="L13">
        <v>365.81549999999999</v>
      </c>
      <c r="M13">
        <v>125.4555</v>
      </c>
      <c r="N13">
        <v>0.98119999999999996</v>
      </c>
      <c r="O13">
        <v>0</v>
      </c>
      <c r="P13">
        <v>0.77</v>
      </c>
      <c r="Q13">
        <v>11.7995</v>
      </c>
      <c r="R13">
        <v>191.1628</v>
      </c>
      <c r="S13">
        <v>0</v>
      </c>
      <c r="T13">
        <v>44.815899999999999</v>
      </c>
      <c r="U13">
        <v>1.3873</v>
      </c>
      <c r="V13">
        <v>72.5</v>
      </c>
      <c r="W13">
        <v>5.0060000000000002</v>
      </c>
      <c r="X13">
        <v>1.52145</v>
      </c>
      <c r="Y13">
        <v>3.4500000000000003E-2</v>
      </c>
      <c r="Z13">
        <v>182.90774999999999</v>
      </c>
      <c r="AA13">
        <v>62.72775</v>
      </c>
      <c r="AB13">
        <v>0.49059999999999998</v>
      </c>
      <c r="AC13">
        <v>0</v>
      </c>
      <c r="AD13">
        <v>0.38500000000000001</v>
      </c>
      <c r="AE13">
        <v>5.89975</v>
      </c>
      <c r="AF13">
        <v>95.581400000000002</v>
      </c>
      <c r="AG13">
        <v>0</v>
      </c>
      <c r="AH13">
        <v>22.40795</v>
      </c>
      <c r="AI13">
        <v>0.69364999999999999</v>
      </c>
    </row>
    <row r="14" spans="1:35" x14ac:dyDescent="0.25">
      <c r="A14" s="1">
        <v>12</v>
      </c>
      <c r="B14" t="s">
        <v>217</v>
      </c>
      <c r="C14">
        <v>125</v>
      </c>
      <c r="D14" t="s">
        <v>466</v>
      </c>
      <c r="E14" t="s">
        <v>515</v>
      </c>
      <c r="F14">
        <v>992</v>
      </c>
      <c r="G14">
        <v>0.6482</v>
      </c>
      <c r="H14">
        <v>145</v>
      </c>
      <c r="I14">
        <v>10.012</v>
      </c>
      <c r="J14">
        <v>3.0428999999999999</v>
      </c>
      <c r="K14">
        <v>6.9000000000000006E-2</v>
      </c>
      <c r="L14">
        <v>365.81549999999999</v>
      </c>
      <c r="M14">
        <v>125.4555</v>
      </c>
      <c r="N14">
        <v>0.98119999999999996</v>
      </c>
      <c r="O14">
        <v>0</v>
      </c>
      <c r="P14">
        <v>0.77</v>
      </c>
      <c r="Q14">
        <v>11.7995</v>
      </c>
      <c r="R14">
        <v>191.1628</v>
      </c>
      <c r="S14">
        <v>0</v>
      </c>
      <c r="T14">
        <v>44.815899999999999</v>
      </c>
      <c r="U14">
        <v>1.3873</v>
      </c>
      <c r="V14">
        <v>93.989000000000004</v>
      </c>
      <c r="W14">
        <v>6.4897784000000014</v>
      </c>
      <c r="X14">
        <v>1.9724077799999999</v>
      </c>
      <c r="Y14">
        <v>4.4725800000000003E-2</v>
      </c>
      <c r="Z14">
        <v>237.12160710000001</v>
      </c>
      <c r="AA14">
        <v>81.320255099999997</v>
      </c>
      <c r="AB14">
        <v>0.63601383999999994</v>
      </c>
      <c r="AC14">
        <v>0</v>
      </c>
      <c r="AD14">
        <v>0.499114</v>
      </c>
      <c r="AE14">
        <v>7.6484359</v>
      </c>
      <c r="AF14">
        <v>123.91172696</v>
      </c>
      <c r="AG14">
        <v>0</v>
      </c>
      <c r="AH14">
        <v>29.049666380000001</v>
      </c>
      <c r="AI14">
        <v>0.89924786000000001</v>
      </c>
    </row>
    <row r="15" spans="1:35" x14ac:dyDescent="0.25">
      <c r="A15" s="1">
        <v>13</v>
      </c>
      <c r="B15" t="s">
        <v>218</v>
      </c>
      <c r="C15">
        <v>125</v>
      </c>
      <c r="D15" t="s">
        <v>466</v>
      </c>
      <c r="E15" t="s">
        <v>516</v>
      </c>
      <c r="F15">
        <v>1609</v>
      </c>
      <c r="G15">
        <v>1.0536000000000001</v>
      </c>
      <c r="H15">
        <v>145</v>
      </c>
      <c r="I15">
        <v>10.012</v>
      </c>
      <c r="J15">
        <v>3.0428999999999999</v>
      </c>
      <c r="K15">
        <v>6.9000000000000006E-2</v>
      </c>
      <c r="L15">
        <v>365.81549999999999</v>
      </c>
      <c r="M15">
        <v>125.4555</v>
      </c>
      <c r="N15">
        <v>0.98119999999999996</v>
      </c>
      <c r="O15">
        <v>0</v>
      </c>
      <c r="P15">
        <v>0.77</v>
      </c>
      <c r="Q15">
        <v>11.7995</v>
      </c>
      <c r="R15">
        <v>191.1628</v>
      </c>
      <c r="S15">
        <v>0</v>
      </c>
      <c r="T15">
        <v>44.815899999999999</v>
      </c>
      <c r="U15">
        <v>1.3873</v>
      </c>
      <c r="V15">
        <v>152.77199999999999</v>
      </c>
      <c r="W15">
        <v>10.548643200000001</v>
      </c>
      <c r="X15">
        <v>3.2059994399999998</v>
      </c>
      <c r="Y15">
        <v>7.269840000000001E-2</v>
      </c>
      <c r="Z15">
        <v>385.42321079999999</v>
      </c>
      <c r="AA15">
        <v>132.17991480000001</v>
      </c>
      <c r="AB15">
        <v>1.0337923200000001</v>
      </c>
      <c r="AC15">
        <v>0</v>
      </c>
      <c r="AD15">
        <v>0.8112720000000001</v>
      </c>
      <c r="AE15">
        <v>12.431953200000001</v>
      </c>
      <c r="AF15">
        <v>201.40912607999999</v>
      </c>
      <c r="AG15">
        <v>0</v>
      </c>
      <c r="AH15">
        <v>47.218032240000007</v>
      </c>
      <c r="AI15">
        <v>1.4616592799999999</v>
      </c>
    </row>
    <row r="16" spans="1:35" x14ac:dyDescent="0.25">
      <c r="A16" s="1">
        <v>14</v>
      </c>
      <c r="B16" t="s">
        <v>219</v>
      </c>
      <c r="C16">
        <v>125</v>
      </c>
      <c r="D16" t="s">
        <v>466</v>
      </c>
      <c r="E16" t="s">
        <v>517</v>
      </c>
      <c r="F16">
        <v>1672</v>
      </c>
      <c r="G16">
        <v>0.33489999999999998</v>
      </c>
      <c r="H16">
        <v>145</v>
      </c>
      <c r="I16">
        <v>10.012</v>
      </c>
      <c r="J16">
        <v>3.0428999999999999</v>
      </c>
      <c r="K16">
        <v>6.9000000000000006E-2</v>
      </c>
      <c r="L16">
        <v>365.81549999999999</v>
      </c>
      <c r="M16">
        <v>125.4555</v>
      </c>
      <c r="N16">
        <v>0.98119999999999996</v>
      </c>
      <c r="O16">
        <v>0</v>
      </c>
      <c r="P16">
        <v>0.77</v>
      </c>
      <c r="Q16">
        <v>11.7995</v>
      </c>
      <c r="R16">
        <v>191.1628</v>
      </c>
      <c r="S16">
        <v>0</v>
      </c>
      <c r="T16">
        <v>44.815899999999999</v>
      </c>
      <c r="U16">
        <v>1.3873</v>
      </c>
      <c r="V16">
        <v>48.560499999999998</v>
      </c>
      <c r="W16">
        <v>3.3530188000000001</v>
      </c>
      <c r="X16">
        <v>1.01906721</v>
      </c>
      <c r="Y16">
        <v>2.3108099999999999E-2</v>
      </c>
      <c r="Z16">
        <v>122.51161095000001</v>
      </c>
      <c r="AA16">
        <v>42.015046949999999</v>
      </c>
      <c r="AB16">
        <v>0.32860388000000001</v>
      </c>
      <c r="AC16">
        <v>0</v>
      </c>
      <c r="AD16">
        <v>0.25787300000000002</v>
      </c>
      <c r="AE16">
        <v>3.9516525499999999</v>
      </c>
      <c r="AF16">
        <v>64.020421720000002</v>
      </c>
      <c r="AG16">
        <v>0</v>
      </c>
      <c r="AH16">
        <v>15.008844910000001</v>
      </c>
      <c r="AI16">
        <v>0.46460676999999989</v>
      </c>
    </row>
    <row r="17" spans="1:35" x14ac:dyDescent="0.25">
      <c r="A17" s="1">
        <v>15</v>
      </c>
      <c r="B17" t="s">
        <v>220</v>
      </c>
      <c r="C17">
        <v>196</v>
      </c>
      <c r="D17" t="s">
        <v>467</v>
      </c>
      <c r="E17" t="s">
        <v>507</v>
      </c>
      <c r="F17">
        <v>385</v>
      </c>
      <c r="G17">
        <v>6.9930000000000006E-2</v>
      </c>
      <c r="H17">
        <v>282</v>
      </c>
      <c r="I17">
        <v>12.89</v>
      </c>
      <c r="J17">
        <v>2.14</v>
      </c>
      <c r="K17">
        <v>0</v>
      </c>
      <c r="L17">
        <v>0</v>
      </c>
      <c r="M17">
        <v>68</v>
      </c>
      <c r="N17">
        <v>53.99</v>
      </c>
      <c r="O17">
        <v>34.9</v>
      </c>
      <c r="P17">
        <v>10.34</v>
      </c>
      <c r="Q17">
        <v>14.14</v>
      </c>
      <c r="R17">
        <v>0</v>
      </c>
      <c r="S17">
        <v>0.9</v>
      </c>
      <c r="T17">
        <v>229</v>
      </c>
      <c r="U17">
        <v>21.14</v>
      </c>
      <c r="V17">
        <v>19.72026</v>
      </c>
      <c r="W17">
        <v>0.90139770000000008</v>
      </c>
      <c r="X17">
        <v>0.14965020000000001</v>
      </c>
      <c r="Y17">
        <v>0</v>
      </c>
      <c r="Z17">
        <v>0</v>
      </c>
      <c r="AA17">
        <v>4.7552400000000006</v>
      </c>
      <c r="AB17">
        <v>3.7755207</v>
      </c>
      <c r="AC17">
        <v>2.4405570000000001</v>
      </c>
      <c r="AD17">
        <v>0.72307620000000006</v>
      </c>
      <c r="AE17">
        <v>0.98881020000000008</v>
      </c>
      <c r="AF17">
        <v>0</v>
      </c>
      <c r="AG17">
        <v>6.2937000000000007E-2</v>
      </c>
      <c r="AH17">
        <v>16.01397</v>
      </c>
      <c r="AI17">
        <v>1.4783202</v>
      </c>
    </row>
    <row r="18" spans="1:35" x14ac:dyDescent="0.25">
      <c r="A18" s="1">
        <v>16</v>
      </c>
      <c r="B18" t="s">
        <v>221</v>
      </c>
      <c r="C18">
        <v>196</v>
      </c>
      <c r="D18" t="s">
        <v>467</v>
      </c>
      <c r="E18" t="s">
        <v>508</v>
      </c>
      <c r="F18">
        <v>439</v>
      </c>
      <c r="G18">
        <v>2.1430000000000001E-2</v>
      </c>
      <c r="H18">
        <v>282</v>
      </c>
      <c r="I18">
        <v>12.89</v>
      </c>
      <c r="J18">
        <v>2.14</v>
      </c>
      <c r="K18">
        <v>0</v>
      </c>
      <c r="L18">
        <v>0</v>
      </c>
      <c r="M18">
        <v>68</v>
      </c>
      <c r="N18">
        <v>53.99</v>
      </c>
      <c r="O18">
        <v>34.9</v>
      </c>
      <c r="P18">
        <v>10.34</v>
      </c>
      <c r="Q18">
        <v>14.14</v>
      </c>
      <c r="R18">
        <v>0</v>
      </c>
      <c r="S18">
        <v>0.9</v>
      </c>
      <c r="T18">
        <v>229</v>
      </c>
      <c r="U18">
        <v>21.14</v>
      </c>
      <c r="V18">
        <v>6.0432600000000001</v>
      </c>
      <c r="W18">
        <v>0.27623270000000011</v>
      </c>
      <c r="X18">
        <v>4.5860199999999997E-2</v>
      </c>
      <c r="Y18">
        <v>0</v>
      </c>
      <c r="Z18">
        <v>0</v>
      </c>
      <c r="AA18">
        <v>1.4572400000000001</v>
      </c>
      <c r="AB18">
        <v>1.1570057</v>
      </c>
      <c r="AC18">
        <v>0.74790699999999999</v>
      </c>
      <c r="AD18">
        <v>0.22158620000000001</v>
      </c>
      <c r="AE18">
        <v>0.30302020000000002</v>
      </c>
      <c r="AF18">
        <v>0</v>
      </c>
      <c r="AG18">
        <v>1.9286999999999999E-2</v>
      </c>
      <c r="AH18">
        <v>4.90747</v>
      </c>
      <c r="AI18">
        <v>0.45303019999999999</v>
      </c>
    </row>
    <row r="19" spans="1:35" x14ac:dyDescent="0.25">
      <c r="A19" s="1">
        <v>17</v>
      </c>
      <c r="B19" t="s">
        <v>222</v>
      </c>
      <c r="C19">
        <v>196</v>
      </c>
      <c r="D19" t="s">
        <v>467</v>
      </c>
      <c r="E19" t="s">
        <v>518</v>
      </c>
      <c r="F19">
        <v>1484</v>
      </c>
      <c r="G19">
        <v>5.0000000000000001E-3</v>
      </c>
      <c r="H19">
        <v>282</v>
      </c>
      <c r="I19">
        <v>12.89</v>
      </c>
      <c r="J19">
        <v>2.14</v>
      </c>
      <c r="K19">
        <v>0</v>
      </c>
      <c r="L19">
        <v>0</v>
      </c>
      <c r="M19">
        <v>68</v>
      </c>
      <c r="N19">
        <v>53.99</v>
      </c>
      <c r="O19">
        <v>34.9</v>
      </c>
      <c r="P19">
        <v>10.34</v>
      </c>
      <c r="Q19">
        <v>14.14</v>
      </c>
      <c r="R19">
        <v>0</v>
      </c>
      <c r="S19">
        <v>0.9</v>
      </c>
      <c r="T19">
        <v>229</v>
      </c>
      <c r="U19">
        <v>21.14</v>
      </c>
      <c r="V19">
        <v>1.41</v>
      </c>
      <c r="W19">
        <v>6.4450000000000007E-2</v>
      </c>
      <c r="X19">
        <v>1.0699999999999999E-2</v>
      </c>
      <c r="Y19">
        <v>0</v>
      </c>
      <c r="Z19">
        <v>0</v>
      </c>
      <c r="AA19">
        <v>0.34</v>
      </c>
      <c r="AB19">
        <v>0.26995000000000002</v>
      </c>
      <c r="AC19">
        <v>0.17449999999999999</v>
      </c>
      <c r="AD19">
        <v>5.1700000000000003E-2</v>
      </c>
      <c r="AE19">
        <v>7.0699999999999999E-2</v>
      </c>
      <c r="AF19">
        <v>0</v>
      </c>
      <c r="AG19">
        <v>4.5000000000000014E-3</v>
      </c>
      <c r="AH19">
        <v>1.145</v>
      </c>
      <c r="AI19">
        <v>0.1057</v>
      </c>
    </row>
    <row r="20" spans="1:35" x14ac:dyDescent="0.25">
      <c r="A20" s="1">
        <v>18</v>
      </c>
      <c r="B20" t="s">
        <v>223</v>
      </c>
      <c r="C20">
        <v>197</v>
      </c>
      <c r="D20" t="s">
        <v>468</v>
      </c>
      <c r="E20" t="s">
        <v>507</v>
      </c>
      <c r="F20">
        <v>385</v>
      </c>
      <c r="G20">
        <v>1.3180000000000001E-2</v>
      </c>
      <c r="H20">
        <v>276</v>
      </c>
      <c r="I20">
        <v>4.43</v>
      </c>
      <c r="J20">
        <v>1.3779999999999999</v>
      </c>
      <c r="K20">
        <v>0</v>
      </c>
      <c r="L20">
        <v>0</v>
      </c>
      <c r="M20">
        <v>452</v>
      </c>
      <c r="N20">
        <v>51.66</v>
      </c>
      <c r="O20">
        <v>30.4</v>
      </c>
      <c r="P20">
        <v>7.27</v>
      </c>
      <c r="Q20">
        <v>22.42</v>
      </c>
      <c r="R20">
        <v>0</v>
      </c>
      <c r="S20">
        <v>122</v>
      </c>
      <c r="T20">
        <v>1468</v>
      </c>
      <c r="U20">
        <v>97.86</v>
      </c>
      <c r="V20">
        <v>3.63768</v>
      </c>
      <c r="W20">
        <v>5.8387399999999999E-2</v>
      </c>
      <c r="X20">
        <v>1.8162040000000001E-2</v>
      </c>
      <c r="Y20">
        <v>0</v>
      </c>
      <c r="Z20">
        <v>0</v>
      </c>
      <c r="AA20">
        <v>5.9573600000000004</v>
      </c>
      <c r="AB20">
        <v>0.68087880000000001</v>
      </c>
      <c r="AC20">
        <v>0.40067199999999997</v>
      </c>
      <c r="AD20">
        <v>9.5818600000000004E-2</v>
      </c>
      <c r="AE20">
        <v>0.29549560000000002</v>
      </c>
      <c r="AF20">
        <v>0</v>
      </c>
      <c r="AG20">
        <v>1.6079600000000001</v>
      </c>
      <c r="AH20">
        <v>19.348240000000001</v>
      </c>
      <c r="AI20">
        <v>1.2897947999999999</v>
      </c>
    </row>
    <row r="21" spans="1:35" x14ac:dyDescent="0.25">
      <c r="A21" s="1">
        <v>19</v>
      </c>
      <c r="B21" t="s">
        <v>224</v>
      </c>
      <c r="C21">
        <v>197</v>
      </c>
      <c r="D21" t="s">
        <v>468</v>
      </c>
      <c r="E21" t="s">
        <v>508</v>
      </c>
      <c r="F21">
        <v>439</v>
      </c>
      <c r="G21">
        <v>3.0599999999999998E-3</v>
      </c>
      <c r="H21">
        <v>276</v>
      </c>
      <c r="I21">
        <v>4.43</v>
      </c>
      <c r="J21">
        <v>1.3779999999999999</v>
      </c>
      <c r="K21">
        <v>0</v>
      </c>
      <c r="L21">
        <v>0</v>
      </c>
      <c r="M21">
        <v>452</v>
      </c>
      <c r="N21">
        <v>51.66</v>
      </c>
      <c r="O21">
        <v>30.4</v>
      </c>
      <c r="P21">
        <v>7.27</v>
      </c>
      <c r="Q21">
        <v>22.42</v>
      </c>
      <c r="R21">
        <v>0</v>
      </c>
      <c r="S21">
        <v>122</v>
      </c>
      <c r="T21">
        <v>1468</v>
      </c>
      <c r="U21">
        <v>97.86</v>
      </c>
      <c r="V21">
        <v>0.84455999999999998</v>
      </c>
      <c r="W21">
        <v>1.35558E-2</v>
      </c>
      <c r="X21">
        <v>4.2166800000000004E-3</v>
      </c>
      <c r="Y21">
        <v>0</v>
      </c>
      <c r="Z21">
        <v>0</v>
      </c>
      <c r="AA21">
        <v>1.3831199999999999</v>
      </c>
      <c r="AB21">
        <v>0.15807959999999999</v>
      </c>
      <c r="AC21">
        <v>9.3023999999999996E-2</v>
      </c>
      <c r="AD21">
        <v>2.2246200000000001E-2</v>
      </c>
      <c r="AE21">
        <v>6.8605200000000005E-2</v>
      </c>
      <c r="AF21">
        <v>0</v>
      </c>
      <c r="AG21">
        <v>0.37331999999999999</v>
      </c>
      <c r="AH21">
        <v>4.4920799999999996</v>
      </c>
      <c r="AI21">
        <v>0.29945159999999998</v>
      </c>
    </row>
    <row r="22" spans="1:35" x14ac:dyDescent="0.25">
      <c r="A22" s="1">
        <v>20</v>
      </c>
      <c r="B22" t="s">
        <v>225</v>
      </c>
      <c r="C22">
        <v>197</v>
      </c>
      <c r="D22" t="s">
        <v>468</v>
      </c>
      <c r="E22" t="s">
        <v>518</v>
      </c>
      <c r="F22">
        <v>1484</v>
      </c>
      <c r="G22">
        <v>5.0000000000000001E-3</v>
      </c>
      <c r="H22">
        <v>276</v>
      </c>
      <c r="I22">
        <v>4.43</v>
      </c>
      <c r="J22">
        <v>1.3779999999999999</v>
      </c>
      <c r="K22">
        <v>0</v>
      </c>
      <c r="L22">
        <v>0</v>
      </c>
      <c r="M22">
        <v>452</v>
      </c>
      <c r="N22">
        <v>51.66</v>
      </c>
      <c r="O22">
        <v>30.4</v>
      </c>
      <c r="P22">
        <v>7.27</v>
      </c>
      <c r="Q22">
        <v>22.42</v>
      </c>
      <c r="R22">
        <v>0</v>
      </c>
      <c r="S22">
        <v>122</v>
      </c>
      <c r="T22">
        <v>1468</v>
      </c>
      <c r="U22">
        <v>97.86</v>
      </c>
      <c r="V22">
        <v>1.38</v>
      </c>
      <c r="W22">
        <v>2.215E-2</v>
      </c>
      <c r="X22">
        <v>6.8899999999999994E-3</v>
      </c>
      <c r="Y22">
        <v>0</v>
      </c>
      <c r="Z22">
        <v>0</v>
      </c>
      <c r="AA22">
        <v>2.2599999999999998</v>
      </c>
      <c r="AB22">
        <v>0.25829999999999997</v>
      </c>
      <c r="AC22">
        <v>0.152</v>
      </c>
      <c r="AD22">
        <v>3.635E-2</v>
      </c>
      <c r="AE22">
        <v>0.11210000000000001</v>
      </c>
      <c r="AF22">
        <v>0</v>
      </c>
      <c r="AG22">
        <v>0.61</v>
      </c>
      <c r="AH22">
        <v>7.34</v>
      </c>
      <c r="AI22">
        <v>0.48930000000000001</v>
      </c>
    </row>
    <row r="23" spans="1:35" x14ac:dyDescent="0.25">
      <c r="A23" s="1">
        <v>21</v>
      </c>
      <c r="B23" t="s">
        <v>226</v>
      </c>
      <c r="C23">
        <v>198</v>
      </c>
      <c r="D23" t="s">
        <v>469</v>
      </c>
      <c r="E23" t="s">
        <v>519</v>
      </c>
      <c r="F23">
        <v>379</v>
      </c>
      <c r="G23">
        <v>0.58835000000000004</v>
      </c>
      <c r="H23">
        <v>251</v>
      </c>
      <c r="I23">
        <v>3.26</v>
      </c>
      <c r="J23">
        <v>1.3919999999999999</v>
      </c>
      <c r="K23">
        <v>0</v>
      </c>
      <c r="L23">
        <v>0</v>
      </c>
      <c r="M23">
        <v>20</v>
      </c>
      <c r="N23">
        <v>63.95</v>
      </c>
      <c r="O23">
        <v>25.3</v>
      </c>
      <c r="P23">
        <v>0.64</v>
      </c>
      <c r="Q23">
        <v>10.39</v>
      </c>
      <c r="R23">
        <v>0</v>
      </c>
      <c r="S23">
        <v>0</v>
      </c>
      <c r="T23">
        <v>443</v>
      </c>
      <c r="U23">
        <v>9.7100000000000009</v>
      </c>
      <c r="V23">
        <v>147.67585</v>
      </c>
      <c r="W23">
        <v>1.918021</v>
      </c>
      <c r="X23">
        <v>0.81898320000000002</v>
      </c>
      <c r="Y23">
        <v>0</v>
      </c>
      <c r="Z23">
        <v>0</v>
      </c>
      <c r="AA23">
        <v>11.766999999999999</v>
      </c>
      <c r="AB23">
        <v>37.624982500000002</v>
      </c>
      <c r="AC23">
        <v>14.885255000000001</v>
      </c>
      <c r="AD23">
        <v>0.37654399999999999</v>
      </c>
      <c r="AE23">
        <v>6.112956500000001</v>
      </c>
      <c r="AF23">
        <v>0</v>
      </c>
      <c r="AG23">
        <v>0</v>
      </c>
      <c r="AH23">
        <v>260.63905</v>
      </c>
      <c r="AI23">
        <v>5.7128785000000013</v>
      </c>
    </row>
    <row r="24" spans="1:35" x14ac:dyDescent="0.25">
      <c r="A24" s="1">
        <v>22</v>
      </c>
      <c r="B24" t="s">
        <v>227</v>
      </c>
      <c r="C24">
        <v>198</v>
      </c>
      <c r="D24" t="s">
        <v>469</v>
      </c>
      <c r="E24" t="s">
        <v>520</v>
      </c>
      <c r="F24">
        <v>1005</v>
      </c>
      <c r="G24">
        <v>1E-3</v>
      </c>
      <c r="H24">
        <v>251</v>
      </c>
      <c r="I24">
        <v>3.26</v>
      </c>
      <c r="J24">
        <v>1.3919999999999999</v>
      </c>
      <c r="K24">
        <v>0</v>
      </c>
      <c r="L24">
        <v>0</v>
      </c>
      <c r="M24">
        <v>20</v>
      </c>
      <c r="N24">
        <v>63.95</v>
      </c>
      <c r="O24">
        <v>25.3</v>
      </c>
      <c r="P24">
        <v>0.64</v>
      </c>
      <c r="Q24">
        <v>10.39</v>
      </c>
      <c r="R24">
        <v>0</v>
      </c>
      <c r="S24">
        <v>0</v>
      </c>
      <c r="T24">
        <v>443</v>
      </c>
      <c r="U24">
        <v>9.7100000000000009</v>
      </c>
      <c r="V24">
        <v>0.251</v>
      </c>
      <c r="W24">
        <v>3.2599999999999999E-3</v>
      </c>
      <c r="X24">
        <v>1.392E-3</v>
      </c>
      <c r="Y24">
        <v>0</v>
      </c>
      <c r="Z24">
        <v>0</v>
      </c>
      <c r="AA24">
        <v>0.02</v>
      </c>
      <c r="AB24">
        <v>6.3950000000000007E-2</v>
      </c>
      <c r="AC24">
        <v>2.53E-2</v>
      </c>
      <c r="AD24">
        <v>6.4000000000000005E-4</v>
      </c>
      <c r="AE24">
        <v>1.039E-2</v>
      </c>
      <c r="AF24">
        <v>0</v>
      </c>
      <c r="AG24">
        <v>0</v>
      </c>
      <c r="AH24">
        <v>0.443</v>
      </c>
      <c r="AI24">
        <v>9.7100000000000016E-3</v>
      </c>
    </row>
    <row r="25" spans="1:35" x14ac:dyDescent="0.25">
      <c r="A25" s="1">
        <v>23</v>
      </c>
      <c r="B25" t="s">
        <v>228</v>
      </c>
      <c r="C25">
        <v>198</v>
      </c>
      <c r="D25" t="s">
        <v>469</v>
      </c>
      <c r="E25" t="s">
        <v>518</v>
      </c>
      <c r="F25">
        <v>1484</v>
      </c>
      <c r="G25">
        <v>5.0000000000000001E-3</v>
      </c>
      <c r="H25">
        <v>251</v>
      </c>
      <c r="I25">
        <v>3.26</v>
      </c>
      <c r="J25">
        <v>1.3919999999999999</v>
      </c>
      <c r="K25">
        <v>0</v>
      </c>
      <c r="L25">
        <v>0</v>
      </c>
      <c r="M25">
        <v>20</v>
      </c>
      <c r="N25">
        <v>63.95</v>
      </c>
      <c r="O25">
        <v>25.3</v>
      </c>
      <c r="P25">
        <v>0.64</v>
      </c>
      <c r="Q25">
        <v>10.39</v>
      </c>
      <c r="R25">
        <v>0</v>
      </c>
      <c r="S25">
        <v>0</v>
      </c>
      <c r="T25">
        <v>443</v>
      </c>
      <c r="U25">
        <v>9.7100000000000009</v>
      </c>
      <c r="V25">
        <v>1.2549999999999999</v>
      </c>
      <c r="W25">
        <v>1.6299999999999999E-2</v>
      </c>
      <c r="X25">
        <v>6.96E-3</v>
      </c>
      <c r="Y25">
        <v>0</v>
      </c>
      <c r="Z25">
        <v>0</v>
      </c>
      <c r="AA25">
        <v>0.1</v>
      </c>
      <c r="AB25">
        <v>0.31974999999999998</v>
      </c>
      <c r="AC25">
        <v>0.1265</v>
      </c>
      <c r="AD25">
        <v>3.2000000000000002E-3</v>
      </c>
      <c r="AE25">
        <v>5.1950000000000003E-2</v>
      </c>
      <c r="AF25">
        <v>0</v>
      </c>
      <c r="AG25">
        <v>0</v>
      </c>
      <c r="AH25">
        <v>2.2149999999999999</v>
      </c>
      <c r="AI25">
        <v>4.8550000000000003E-2</v>
      </c>
    </row>
    <row r="26" spans="1:35" x14ac:dyDescent="0.25">
      <c r="A26" s="1">
        <v>24</v>
      </c>
      <c r="B26" t="s">
        <v>229</v>
      </c>
      <c r="C26">
        <v>198</v>
      </c>
      <c r="D26" t="s">
        <v>469</v>
      </c>
      <c r="E26" t="s">
        <v>521</v>
      </c>
      <c r="F26">
        <v>1641</v>
      </c>
      <c r="G26">
        <v>6.9989999999999997E-2</v>
      </c>
      <c r="H26">
        <v>251</v>
      </c>
      <c r="I26">
        <v>3.26</v>
      </c>
      <c r="J26">
        <v>1.3919999999999999</v>
      </c>
      <c r="K26">
        <v>0</v>
      </c>
      <c r="L26">
        <v>0</v>
      </c>
      <c r="M26">
        <v>20</v>
      </c>
      <c r="N26">
        <v>63.95</v>
      </c>
      <c r="O26">
        <v>25.3</v>
      </c>
      <c r="P26">
        <v>0.64</v>
      </c>
      <c r="Q26">
        <v>10.39</v>
      </c>
      <c r="R26">
        <v>0</v>
      </c>
      <c r="S26">
        <v>0</v>
      </c>
      <c r="T26">
        <v>443</v>
      </c>
      <c r="U26">
        <v>9.7100000000000009</v>
      </c>
      <c r="V26">
        <v>17.567489999999999</v>
      </c>
      <c r="W26">
        <v>0.22816739999999999</v>
      </c>
      <c r="X26">
        <v>9.7426079999999984E-2</v>
      </c>
      <c r="Y26">
        <v>0</v>
      </c>
      <c r="Z26">
        <v>0</v>
      </c>
      <c r="AA26">
        <v>1.3997999999999999</v>
      </c>
      <c r="AB26">
        <v>4.4758604999999996</v>
      </c>
      <c r="AC26">
        <v>1.7707470000000001</v>
      </c>
      <c r="AD26">
        <v>4.4793600000000003E-2</v>
      </c>
      <c r="AE26">
        <v>0.72719610000000001</v>
      </c>
      <c r="AF26">
        <v>0</v>
      </c>
      <c r="AG26">
        <v>0</v>
      </c>
      <c r="AH26">
        <v>31.005569999999999</v>
      </c>
      <c r="AI26">
        <v>0.67960290000000001</v>
      </c>
    </row>
    <row r="27" spans="1:35" x14ac:dyDescent="0.25">
      <c r="A27" s="1">
        <v>25</v>
      </c>
      <c r="B27" t="s">
        <v>230</v>
      </c>
      <c r="C27">
        <v>198</v>
      </c>
      <c r="D27" t="s">
        <v>469</v>
      </c>
      <c r="E27" t="s">
        <v>522</v>
      </c>
      <c r="F27">
        <v>502517</v>
      </c>
      <c r="G27">
        <v>8.8249999999999995E-2</v>
      </c>
      <c r="H27">
        <v>251</v>
      </c>
      <c r="I27">
        <v>3.26</v>
      </c>
      <c r="J27">
        <v>1.3919999999999999</v>
      </c>
      <c r="K27">
        <v>0</v>
      </c>
      <c r="L27">
        <v>0</v>
      </c>
      <c r="M27">
        <v>20</v>
      </c>
      <c r="N27">
        <v>63.95</v>
      </c>
      <c r="O27">
        <v>25.3</v>
      </c>
      <c r="P27">
        <v>0.64</v>
      </c>
      <c r="Q27">
        <v>10.39</v>
      </c>
      <c r="R27">
        <v>0</v>
      </c>
      <c r="S27">
        <v>0</v>
      </c>
      <c r="T27">
        <v>443</v>
      </c>
      <c r="U27">
        <v>9.7100000000000009</v>
      </c>
      <c r="V27">
        <v>22.150749999999999</v>
      </c>
      <c r="W27">
        <v>0.28769499999999998</v>
      </c>
      <c r="X27">
        <v>0.12284399999999999</v>
      </c>
      <c r="Y27">
        <v>0</v>
      </c>
      <c r="Z27">
        <v>0</v>
      </c>
      <c r="AA27">
        <v>1.7649999999999999</v>
      </c>
      <c r="AB27">
        <v>5.6435874999999998</v>
      </c>
      <c r="AC27">
        <v>2.2327249999999998</v>
      </c>
      <c r="AD27">
        <v>5.6480000000000002E-2</v>
      </c>
      <c r="AE27">
        <v>0.91691750000000005</v>
      </c>
      <c r="AF27">
        <v>0</v>
      </c>
      <c r="AG27">
        <v>0</v>
      </c>
      <c r="AH27">
        <v>39.094749999999998</v>
      </c>
      <c r="AI27">
        <v>0.85690750000000004</v>
      </c>
    </row>
    <row r="28" spans="1:35" x14ac:dyDescent="0.25">
      <c r="A28" s="1">
        <v>26</v>
      </c>
      <c r="B28" t="s">
        <v>231</v>
      </c>
      <c r="C28">
        <v>198</v>
      </c>
      <c r="D28" t="s">
        <v>469</v>
      </c>
      <c r="E28" t="s">
        <v>523</v>
      </c>
      <c r="F28">
        <v>502598</v>
      </c>
      <c r="G28">
        <v>2.333E-2</v>
      </c>
      <c r="H28">
        <v>251</v>
      </c>
      <c r="I28">
        <v>3.26</v>
      </c>
      <c r="J28">
        <v>1.3919999999999999</v>
      </c>
      <c r="K28">
        <v>0</v>
      </c>
      <c r="L28">
        <v>0</v>
      </c>
      <c r="M28">
        <v>20</v>
      </c>
      <c r="N28">
        <v>63.95</v>
      </c>
      <c r="O28">
        <v>25.3</v>
      </c>
      <c r="P28">
        <v>0.64</v>
      </c>
      <c r="Q28">
        <v>10.39</v>
      </c>
      <c r="R28">
        <v>0</v>
      </c>
      <c r="S28">
        <v>0</v>
      </c>
      <c r="T28">
        <v>443</v>
      </c>
      <c r="U28">
        <v>9.7100000000000009</v>
      </c>
      <c r="V28">
        <v>5.8558300000000001</v>
      </c>
      <c r="W28">
        <v>7.6055799999999993E-2</v>
      </c>
      <c r="X28">
        <v>3.2475359999999988E-2</v>
      </c>
      <c r="Y28">
        <v>0</v>
      </c>
      <c r="Z28">
        <v>0</v>
      </c>
      <c r="AA28">
        <v>0.46660000000000001</v>
      </c>
      <c r="AB28">
        <v>1.4919534999999999</v>
      </c>
      <c r="AC28">
        <v>0.59024900000000002</v>
      </c>
      <c r="AD28">
        <v>1.49312E-2</v>
      </c>
      <c r="AE28">
        <v>0.24239869999999999</v>
      </c>
      <c r="AF28">
        <v>0</v>
      </c>
      <c r="AG28">
        <v>0</v>
      </c>
      <c r="AH28">
        <v>10.335190000000001</v>
      </c>
      <c r="AI28">
        <v>0.22653429999999999</v>
      </c>
    </row>
    <row r="29" spans="1:35" x14ac:dyDescent="0.25">
      <c r="A29" s="1">
        <v>27</v>
      </c>
      <c r="B29" t="s">
        <v>232</v>
      </c>
      <c r="C29">
        <v>198</v>
      </c>
      <c r="D29" t="s">
        <v>469</v>
      </c>
      <c r="E29" t="s">
        <v>524</v>
      </c>
      <c r="F29">
        <v>502599</v>
      </c>
      <c r="G29">
        <v>2.9420000000000002E-2</v>
      </c>
      <c r="H29">
        <v>251</v>
      </c>
      <c r="I29">
        <v>3.26</v>
      </c>
      <c r="J29">
        <v>1.3919999999999999</v>
      </c>
      <c r="K29">
        <v>0</v>
      </c>
      <c r="L29">
        <v>0</v>
      </c>
      <c r="M29">
        <v>20</v>
      </c>
      <c r="N29">
        <v>63.95</v>
      </c>
      <c r="O29">
        <v>25.3</v>
      </c>
      <c r="P29">
        <v>0.64</v>
      </c>
      <c r="Q29">
        <v>10.39</v>
      </c>
      <c r="R29">
        <v>0</v>
      </c>
      <c r="S29">
        <v>0</v>
      </c>
      <c r="T29">
        <v>443</v>
      </c>
      <c r="U29">
        <v>9.7100000000000009</v>
      </c>
      <c r="V29">
        <v>7.3844200000000004</v>
      </c>
      <c r="W29">
        <v>9.59092E-2</v>
      </c>
      <c r="X29">
        <v>4.0952639999999998E-2</v>
      </c>
      <c r="Y29">
        <v>0</v>
      </c>
      <c r="Z29">
        <v>0</v>
      </c>
      <c r="AA29">
        <v>0.58840000000000003</v>
      </c>
      <c r="AB29">
        <v>1.8814090000000001</v>
      </c>
      <c r="AC29">
        <v>0.74432600000000004</v>
      </c>
      <c r="AD29">
        <v>1.88288E-2</v>
      </c>
      <c r="AE29">
        <v>0.30567380000000011</v>
      </c>
      <c r="AF29">
        <v>0</v>
      </c>
      <c r="AG29">
        <v>0</v>
      </c>
      <c r="AH29">
        <v>13.033060000000001</v>
      </c>
      <c r="AI29">
        <v>0.28566819999999998</v>
      </c>
    </row>
    <row r="30" spans="1:35" x14ac:dyDescent="0.25">
      <c r="A30" s="1">
        <v>28</v>
      </c>
      <c r="B30" t="s">
        <v>233</v>
      </c>
      <c r="C30">
        <v>211</v>
      </c>
      <c r="D30" t="s">
        <v>470</v>
      </c>
      <c r="E30" t="s">
        <v>507</v>
      </c>
      <c r="F30">
        <v>385</v>
      </c>
      <c r="G30">
        <v>6.8919999999999995E-2</v>
      </c>
      <c r="H30">
        <v>312</v>
      </c>
      <c r="I30">
        <v>3.25</v>
      </c>
      <c r="J30">
        <v>1.8380000000000001</v>
      </c>
      <c r="K30">
        <v>5.6000000000000001E-2</v>
      </c>
      <c r="L30">
        <v>0</v>
      </c>
      <c r="M30">
        <v>27</v>
      </c>
      <c r="N30">
        <v>67.14</v>
      </c>
      <c r="O30">
        <v>22.7</v>
      </c>
      <c r="P30">
        <v>3.21</v>
      </c>
      <c r="Q30">
        <v>9.68</v>
      </c>
      <c r="R30">
        <v>0</v>
      </c>
      <c r="S30">
        <v>0.7</v>
      </c>
      <c r="T30">
        <v>168</v>
      </c>
      <c r="U30">
        <v>55</v>
      </c>
      <c r="V30">
        <v>21.503039999999999</v>
      </c>
      <c r="W30">
        <v>0.22398999999999999</v>
      </c>
      <c r="X30">
        <v>0.12667496</v>
      </c>
      <c r="Y30">
        <v>3.85952E-3</v>
      </c>
      <c r="Z30">
        <v>0</v>
      </c>
      <c r="AA30">
        <v>1.86084</v>
      </c>
      <c r="AB30">
        <v>4.6272887999999996</v>
      </c>
      <c r="AC30">
        <v>1.564484</v>
      </c>
      <c r="AD30">
        <v>0.22123319999999999</v>
      </c>
      <c r="AE30">
        <v>0.66714559999999989</v>
      </c>
      <c r="AF30">
        <v>0</v>
      </c>
      <c r="AG30">
        <v>4.8244000000000002E-2</v>
      </c>
      <c r="AH30">
        <v>11.57856</v>
      </c>
      <c r="AI30">
        <v>3.7906</v>
      </c>
    </row>
    <row r="31" spans="1:35" x14ac:dyDescent="0.25">
      <c r="A31" s="1">
        <v>29</v>
      </c>
      <c r="B31" t="s">
        <v>234</v>
      </c>
      <c r="C31">
        <v>211</v>
      </c>
      <c r="D31" t="s">
        <v>470</v>
      </c>
      <c r="E31" t="s">
        <v>508</v>
      </c>
      <c r="F31">
        <v>439</v>
      </c>
      <c r="G31">
        <v>2.2450000000000001E-2</v>
      </c>
      <c r="H31">
        <v>312</v>
      </c>
      <c r="I31">
        <v>3.25</v>
      </c>
      <c r="J31">
        <v>1.8380000000000001</v>
      </c>
      <c r="K31">
        <v>5.6000000000000001E-2</v>
      </c>
      <c r="L31">
        <v>0</v>
      </c>
      <c r="M31">
        <v>27</v>
      </c>
      <c r="N31">
        <v>67.14</v>
      </c>
      <c r="O31">
        <v>22.7</v>
      </c>
      <c r="P31">
        <v>3.21</v>
      </c>
      <c r="Q31">
        <v>9.68</v>
      </c>
      <c r="R31">
        <v>0</v>
      </c>
      <c r="S31">
        <v>0.7</v>
      </c>
      <c r="T31">
        <v>168</v>
      </c>
      <c r="U31">
        <v>55</v>
      </c>
      <c r="V31">
        <v>7.0044000000000004</v>
      </c>
      <c r="W31">
        <v>7.29625E-2</v>
      </c>
      <c r="X31">
        <v>4.1263099999999997E-2</v>
      </c>
      <c r="Y31">
        <v>1.2572E-3</v>
      </c>
      <c r="Z31">
        <v>0</v>
      </c>
      <c r="AA31">
        <v>0.60615000000000008</v>
      </c>
      <c r="AB31">
        <v>1.507293</v>
      </c>
      <c r="AC31">
        <v>0.50961500000000004</v>
      </c>
      <c r="AD31">
        <v>7.2064500000000004E-2</v>
      </c>
      <c r="AE31">
        <v>0.21731600000000001</v>
      </c>
      <c r="AF31">
        <v>0</v>
      </c>
      <c r="AG31">
        <v>1.5715E-2</v>
      </c>
      <c r="AH31">
        <v>3.7715999999999998</v>
      </c>
      <c r="AI31">
        <v>1.23475</v>
      </c>
    </row>
    <row r="32" spans="1:35" x14ac:dyDescent="0.25">
      <c r="A32" s="1">
        <v>30</v>
      </c>
      <c r="B32" t="s">
        <v>235</v>
      </c>
      <c r="C32">
        <v>211</v>
      </c>
      <c r="D32" t="s">
        <v>470</v>
      </c>
      <c r="E32" t="s">
        <v>518</v>
      </c>
      <c r="F32">
        <v>1484</v>
      </c>
      <c r="G32">
        <v>5.0000000000000001E-3</v>
      </c>
      <c r="H32">
        <v>312</v>
      </c>
      <c r="I32">
        <v>3.25</v>
      </c>
      <c r="J32">
        <v>1.8380000000000001</v>
      </c>
      <c r="K32">
        <v>5.6000000000000001E-2</v>
      </c>
      <c r="L32">
        <v>0</v>
      </c>
      <c r="M32">
        <v>27</v>
      </c>
      <c r="N32">
        <v>67.14</v>
      </c>
      <c r="O32">
        <v>22.7</v>
      </c>
      <c r="P32">
        <v>3.21</v>
      </c>
      <c r="Q32">
        <v>9.68</v>
      </c>
      <c r="R32">
        <v>0</v>
      </c>
      <c r="S32">
        <v>0.7</v>
      </c>
      <c r="T32">
        <v>168</v>
      </c>
      <c r="U32">
        <v>55</v>
      </c>
      <c r="V32">
        <v>1.56</v>
      </c>
      <c r="W32">
        <v>1.6250000000000001E-2</v>
      </c>
      <c r="X32">
        <v>9.1900000000000003E-3</v>
      </c>
      <c r="Y32">
        <v>2.7999999999999998E-4</v>
      </c>
      <c r="Z32">
        <v>0</v>
      </c>
      <c r="AA32">
        <v>0.13500000000000001</v>
      </c>
      <c r="AB32">
        <v>0.3357</v>
      </c>
      <c r="AC32">
        <v>0.1135</v>
      </c>
      <c r="AD32">
        <v>1.6049999999999998E-2</v>
      </c>
      <c r="AE32">
        <v>4.8399999999999999E-2</v>
      </c>
      <c r="AF32">
        <v>0</v>
      </c>
      <c r="AG32">
        <v>3.5000000000000001E-3</v>
      </c>
      <c r="AH32">
        <v>0.84</v>
      </c>
      <c r="AI32">
        <v>0.27500000000000002</v>
      </c>
    </row>
    <row r="33" spans="1:35" x14ac:dyDescent="0.25">
      <c r="A33" s="1">
        <v>31</v>
      </c>
      <c r="B33" t="s">
        <v>236</v>
      </c>
      <c r="C33">
        <v>212</v>
      </c>
      <c r="D33" t="s">
        <v>471</v>
      </c>
      <c r="E33" t="s">
        <v>525</v>
      </c>
      <c r="F33">
        <v>428</v>
      </c>
      <c r="G33">
        <v>3.0429999999999999E-2</v>
      </c>
      <c r="H33">
        <v>22</v>
      </c>
      <c r="I33">
        <v>0.64</v>
      </c>
      <c r="J33">
        <v>4.1000000000000002E-2</v>
      </c>
      <c r="L33">
        <v>0</v>
      </c>
      <c r="M33">
        <v>4</v>
      </c>
      <c r="N33">
        <v>2.65</v>
      </c>
      <c r="O33">
        <v>1.6</v>
      </c>
      <c r="P33">
        <v>0.3</v>
      </c>
      <c r="Q33">
        <v>3.15</v>
      </c>
      <c r="R33">
        <v>0</v>
      </c>
      <c r="S33">
        <v>18</v>
      </c>
      <c r="T33">
        <v>177</v>
      </c>
      <c r="U33">
        <v>3.17</v>
      </c>
      <c r="V33">
        <v>0.66945999999999994</v>
      </c>
      <c r="W33">
        <v>1.9475200000000002E-2</v>
      </c>
      <c r="X33">
        <v>1.24763E-3</v>
      </c>
      <c r="Z33">
        <v>0</v>
      </c>
      <c r="AA33">
        <v>0.12171999999999999</v>
      </c>
      <c r="AB33">
        <v>8.0639499999999989E-2</v>
      </c>
      <c r="AC33">
        <v>4.8688000000000002E-2</v>
      </c>
      <c r="AD33">
        <v>9.129E-3</v>
      </c>
      <c r="AE33">
        <v>9.5854499999999995E-2</v>
      </c>
      <c r="AF33">
        <v>0</v>
      </c>
      <c r="AG33">
        <v>0.54774</v>
      </c>
      <c r="AH33">
        <v>5.3861100000000004</v>
      </c>
      <c r="AI33">
        <v>9.6463099999999996E-2</v>
      </c>
    </row>
    <row r="34" spans="1:35" x14ac:dyDescent="0.25">
      <c r="A34" s="1">
        <v>32</v>
      </c>
      <c r="B34" t="s">
        <v>237</v>
      </c>
      <c r="C34">
        <v>212</v>
      </c>
      <c r="D34" t="s">
        <v>471</v>
      </c>
      <c r="E34" t="s">
        <v>526</v>
      </c>
      <c r="F34">
        <v>436</v>
      </c>
      <c r="G34">
        <v>2.5000000000000001E-2</v>
      </c>
      <c r="H34">
        <v>22</v>
      </c>
      <c r="I34">
        <v>0.64</v>
      </c>
      <c r="J34">
        <v>4.1000000000000002E-2</v>
      </c>
      <c r="L34">
        <v>0</v>
      </c>
      <c r="M34">
        <v>4</v>
      </c>
      <c r="N34">
        <v>2.65</v>
      </c>
      <c r="O34">
        <v>1.6</v>
      </c>
      <c r="P34">
        <v>0.3</v>
      </c>
      <c r="Q34">
        <v>3.15</v>
      </c>
      <c r="R34">
        <v>0</v>
      </c>
      <c r="S34">
        <v>18</v>
      </c>
      <c r="T34">
        <v>177</v>
      </c>
      <c r="U34">
        <v>3.17</v>
      </c>
      <c r="V34">
        <v>0.55000000000000004</v>
      </c>
      <c r="W34">
        <v>1.6E-2</v>
      </c>
      <c r="X34">
        <v>1.0250000000000001E-3</v>
      </c>
      <c r="Z34">
        <v>0</v>
      </c>
      <c r="AA34">
        <v>0.1</v>
      </c>
      <c r="AB34">
        <v>6.6250000000000003E-2</v>
      </c>
      <c r="AC34">
        <v>4.0000000000000008E-2</v>
      </c>
      <c r="AD34">
        <v>7.4999999999999997E-3</v>
      </c>
      <c r="AE34">
        <v>7.8750000000000001E-2</v>
      </c>
      <c r="AF34">
        <v>0</v>
      </c>
      <c r="AG34">
        <v>0.45</v>
      </c>
      <c r="AH34">
        <v>4.4249999999999998</v>
      </c>
      <c r="AI34">
        <v>7.9250000000000001E-2</v>
      </c>
    </row>
    <row r="35" spans="1:35" x14ac:dyDescent="0.25">
      <c r="A35" s="1">
        <v>33</v>
      </c>
      <c r="B35" t="s">
        <v>238</v>
      </c>
      <c r="C35">
        <v>212</v>
      </c>
      <c r="D35" t="s">
        <v>471</v>
      </c>
      <c r="E35" t="s">
        <v>518</v>
      </c>
      <c r="F35">
        <v>1484</v>
      </c>
      <c r="G35">
        <v>5.0000000000000001E-3</v>
      </c>
      <c r="H35">
        <v>22</v>
      </c>
      <c r="I35">
        <v>0.64</v>
      </c>
      <c r="J35">
        <v>4.1000000000000002E-2</v>
      </c>
      <c r="L35">
        <v>0</v>
      </c>
      <c r="M35">
        <v>4</v>
      </c>
      <c r="N35">
        <v>2.65</v>
      </c>
      <c r="O35">
        <v>1.6</v>
      </c>
      <c r="P35">
        <v>0.3</v>
      </c>
      <c r="Q35">
        <v>3.15</v>
      </c>
      <c r="R35">
        <v>0</v>
      </c>
      <c r="S35">
        <v>18</v>
      </c>
      <c r="T35">
        <v>177</v>
      </c>
      <c r="U35">
        <v>3.17</v>
      </c>
      <c r="V35">
        <v>0.11</v>
      </c>
      <c r="W35">
        <v>3.2000000000000002E-3</v>
      </c>
      <c r="X35">
        <v>2.05E-4</v>
      </c>
      <c r="Z35">
        <v>0</v>
      </c>
      <c r="AA35">
        <v>0.02</v>
      </c>
      <c r="AB35">
        <v>1.325E-2</v>
      </c>
      <c r="AC35">
        <v>8.0000000000000002E-3</v>
      </c>
      <c r="AD35">
        <v>1.5E-3</v>
      </c>
      <c r="AE35">
        <v>1.575E-2</v>
      </c>
      <c r="AF35">
        <v>0</v>
      </c>
      <c r="AG35">
        <v>0.09</v>
      </c>
      <c r="AH35">
        <v>0.88500000000000001</v>
      </c>
      <c r="AI35">
        <v>1.585E-2</v>
      </c>
    </row>
    <row r="36" spans="1:35" x14ac:dyDescent="0.25">
      <c r="A36" s="1">
        <v>34</v>
      </c>
      <c r="B36" t="s">
        <v>239</v>
      </c>
      <c r="C36">
        <v>214</v>
      </c>
      <c r="D36" t="s">
        <v>472</v>
      </c>
      <c r="E36" t="s">
        <v>507</v>
      </c>
      <c r="F36">
        <v>385</v>
      </c>
      <c r="G36">
        <v>0.18243000000000001</v>
      </c>
      <c r="H36">
        <v>0</v>
      </c>
      <c r="I36">
        <v>0</v>
      </c>
      <c r="J36">
        <v>0</v>
      </c>
      <c r="K36">
        <v>0</v>
      </c>
      <c r="L36">
        <v>0</v>
      </c>
      <c r="M36">
        <v>38758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24</v>
      </c>
      <c r="U36">
        <v>0.33</v>
      </c>
      <c r="V36">
        <v>0</v>
      </c>
      <c r="W36">
        <v>0</v>
      </c>
      <c r="X36">
        <v>0</v>
      </c>
      <c r="Y36">
        <v>0</v>
      </c>
      <c r="Z36">
        <v>0</v>
      </c>
      <c r="AA36">
        <v>7070.62194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4.3783200000000004</v>
      </c>
      <c r="AI36">
        <v>6.0201900000000003E-2</v>
      </c>
    </row>
    <row r="37" spans="1:35" x14ac:dyDescent="0.25">
      <c r="A37" s="1">
        <v>35</v>
      </c>
      <c r="B37" t="s">
        <v>240</v>
      </c>
      <c r="C37">
        <v>214</v>
      </c>
      <c r="D37" t="s">
        <v>472</v>
      </c>
      <c r="E37" t="s">
        <v>510</v>
      </c>
      <c r="F37">
        <v>415</v>
      </c>
      <c r="G37">
        <v>3.0853799999999998</v>
      </c>
      <c r="H37">
        <v>0</v>
      </c>
      <c r="I37">
        <v>0</v>
      </c>
      <c r="J37">
        <v>0</v>
      </c>
      <c r="K37">
        <v>0</v>
      </c>
      <c r="L37">
        <v>0</v>
      </c>
      <c r="M37">
        <v>38758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24</v>
      </c>
      <c r="U37">
        <v>0.33</v>
      </c>
      <c r="V37">
        <v>0</v>
      </c>
      <c r="W37">
        <v>0</v>
      </c>
      <c r="X37">
        <v>0</v>
      </c>
      <c r="Y37">
        <v>0</v>
      </c>
      <c r="Z37">
        <v>0</v>
      </c>
      <c r="AA37">
        <v>119583.15803999999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74.049119999999988</v>
      </c>
      <c r="AI37">
        <v>1.0181754000000001</v>
      </c>
    </row>
    <row r="38" spans="1:35" x14ac:dyDescent="0.25">
      <c r="A38" s="1">
        <v>36</v>
      </c>
      <c r="B38" t="s">
        <v>241</v>
      </c>
      <c r="C38">
        <v>214</v>
      </c>
      <c r="D38" t="s">
        <v>472</v>
      </c>
      <c r="E38" t="s">
        <v>508</v>
      </c>
      <c r="F38">
        <v>439</v>
      </c>
      <c r="G38">
        <v>6.1219999999999997E-2</v>
      </c>
      <c r="H38">
        <v>0</v>
      </c>
      <c r="I38">
        <v>0</v>
      </c>
      <c r="J38">
        <v>0</v>
      </c>
      <c r="K38">
        <v>0</v>
      </c>
      <c r="L38">
        <v>0</v>
      </c>
      <c r="M38">
        <v>38758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24</v>
      </c>
      <c r="U38">
        <v>0.33</v>
      </c>
      <c r="V38">
        <v>0</v>
      </c>
      <c r="W38">
        <v>0</v>
      </c>
      <c r="X38">
        <v>0</v>
      </c>
      <c r="Y38">
        <v>0</v>
      </c>
      <c r="Z38">
        <v>0</v>
      </c>
      <c r="AA38">
        <v>2372.76476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1.4692799999999999</v>
      </c>
      <c r="AI38">
        <v>2.0202600000000001E-2</v>
      </c>
    </row>
    <row r="39" spans="1:35" x14ac:dyDescent="0.25">
      <c r="A39" s="1">
        <v>37</v>
      </c>
      <c r="B39" t="s">
        <v>242</v>
      </c>
      <c r="C39">
        <v>214</v>
      </c>
      <c r="D39" t="s">
        <v>472</v>
      </c>
      <c r="E39" t="s">
        <v>520</v>
      </c>
      <c r="F39">
        <v>1005</v>
      </c>
      <c r="G39">
        <v>4.0000000000000001E-3</v>
      </c>
      <c r="H39">
        <v>0</v>
      </c>
      <c r="I39">
        <v>0</v>
      </c>
      <c r="J39">
        <v>0</v>
      </c>
      <c r="K39">
        <v>0</v>
      </c>
      <c r="L39">
        <v>0</v>
      </c>
      <c r="M39">
        <v>38758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24</v>
      </c>
      <c r="U39">
        <v>0.33</v>
      </c>
      <c r="V39">
        <v>0</v>
      </c>
      <c r="W39">
        <v>0</v>
      </c>
      <c r="X39">
        <v>0</v>
      </c>
      <c r="Y39">
        <v>0</v>
      </c>
      <c r="Z39">
        <v>0</v>
      </c>
      <c r="AA39">
        <v>155.03200000000001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9.6000000000000002E-2</v>
      </c>
      <c r="AI39">
        <v>1.32E-3</v>
      </c>
    </row>
    <row r="40" spans="1:35" x14ac:dyDescent="0.25">
      <c r="A40" s="1">
        <v>38</v>
      </c>
      <c r="B40" t="s">
        <v>243</v>
      </c>
      <c r="C40">
        <v>214</v>
      </c>
      <c r="D40" t="s">
        <v>472</v>
      </c>
      <c r="E40" t="s">
        <v>527</v>
      </c>
      <c r="F40">
        <v>1578</v>
      </c>
      <c r="G40">
        <v>0.01</v>
      </c>
      <c r="H40">
        <v>0</v>
      </c>
      <c r="I40">
        <v>0</v>
      </c>
      <c r="J40">
        <v>0</v>
      </c>
      <c r="K40">
        <v>0</v>
      </c>
      <c r="L40">
        <v>0</v>
      </c>
      <c r="M40">
        <v>38758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24</v>
      </c>
      <c r="U40">
        <v>0.33</v>
      </c>
      <c r="V40">
        <v>0</v>
      </c>
      <c r="W40">
        <v>0</v>
      </c>
      <c r="X40">
        <v>0</v>
      </c>
      <c r="Y40">
        <v>0</v>
      </c>
      <c r="Z40">
        <v>0</v>
      </c>
      <c r="AA40">
        <v>387.58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0.24</v>
      </c>
      <c r="AI40">
        <v>3.3E-3</v>
      </c>
    </row>
    <row r="41" spans="1:35" x14ac:dyDescent="0.25">
      <c r="A41" s="1">
        <v>39</v>
      </c>
      <c r="B41" t="s">
        <v>244</v>
      </c>
      <c r="C41">
        <v>422</v>
      </c>
      <c r="D41" t="s">
        <v>473</v>
      </c>
      <c r="E41" t="s">
        <v>505</v>
      </c>
      <c r="F41">
        <v>341</v>
      </c>
      <c r="G41">
        <v>0.91293000000000002</v>
      </c>
      <c r="H41">
        <v>885</v>
      </c>
      <c r="I41">
        <v>100</v>
      </c>
      <c r="J41">
        <v>13.808</v>
      </c>
      <c r="K41">
        <v>4.7800000000000002E-2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0.56000000000000005</v>
      </c>
      <c r="V41">
        <v>807.94304999999997</v>
      </c>
      <c r="W41">
        <v>91.293000000000006</v>
      </c>
      <c r="X41">
        <v>12.60573744</v>
      </c>
      <c r="Y41">
        <v>4.3638054000000003E-2</v>
      </c>
      <c r="Z41">
        <v>0</v>
      </c>
      <c r="AA41">
        <v>1.82586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0.91293000000000002</v>
      </c>
      <c r="AI41">
        <v>0.51124080000000005</v>
      </c>
    </row>
    <row r="42" spans="1:35" x14ac:dyDescent="0.25">
      <c r="A42" s="1">
        <v>40</v>
      </c>
      <c r="B42" t="s">
        <v>245</v>
      </c>
      <c r="C42">
        <v>422</v>
      </c>
      <c r="D42" t="s">
        <v>473</v>
      </c>
      <c r="E42" t="s">
        <v>507</v>
      </c>
      <c r="F42">
        <v>385</v>
      </c>
      <c r="G42">
        <v>0.13682</v>
      </c>
      <c r="H42">
        <v>885</v>
      </c>
      <c r="I42">
        <v>100</v>
      </c>
      <c r="J42">
        <v>13.808</v>
      </c>
      <c r="K42">
        <v>4.7800000000000002E-2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0.56000000000000005</v>
      </c>
      <c r="V42">
        <v>121.0857</v>
      </c>
      <c r="W42">
        <v>13.682</v>
      </c>
      <c r="X42">
        <v>1.88921056</v>
      </c>
      <c r="Y42">
        <v>6.5399960000000002E-3</v>
      </c>
      <c r="Z42">
        <v>0</v>
      </c>
      <c r="AA42">
        <v>0.27363999999999999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0.13682</v>
      </c>
      <c r="AI42">
        <v>7.6619200000000012E-2</v>
      </c>
    </row>
    <row r="43" spans="1:35" x14ac:dyDescent="0.25">
      <c r="A43" s="1">
        <v>41</v>
      </c>
      <c r="B43" t="s">
        <v>246</v>
      </c>
      <c r="C43">
        <v>422</v>
      </c>
      <c r="D43" t="s">
        <v>473</v>
      </c>
      <c r="E43" t="s">
        <v>510</v>
      </c>
      <c r="F43">
        <v>415</v>
      </c>
      <c r="G43">
        <v>2.28233</v>
      </c>
      <c r="H43">
        <v>885</v>
      </c>
      <c r="I43">
        <v>100</v>
      </c>
      <c r="J43">
        <v>13.808</v>
      </c>
      <c r="K43">
        <v>4.7800000000000002E-2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0.56000000000000005</v>
      </c>
      <c r="V43">
        <v>2019.86205</v>
      </c>
      <c r="W43">
        <v>228.233</v>
      </c>
      <c r="X43">
        <v>31.51441264</v>
      </c>
      <c r="Y43">
        <v>0.10909537399999999</v>
      </c>
      <c r="Z43">
        <v>0</v>
      </c>
      <c r="AA43">
        <v>4.5646599999999999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2.28233</v>
      </c>
      <c r="AI43">
        <v>1.2781047999999999</v>
      </c>
    </row>
    <row r="44" spans="1:35" x14ac:dyDescent="0.25">
      <c r="A44" s="1">
        <v>42</v>
      </c>
      <c r="B44" t="s">
        <v>247</v>
      </c>
      <c r="C44">
        <v>422</v>
      </c>
      <c r="D44" t="s">
        <v>473</v>
      </c>
      <c r="E44" t="s">
        <v>508</v>
      </c>
      <c r="F44">
        <v>439</v>
      </c>
      <c r="G44">
        <v>4.5920000000000002E-2</v>
      </c>
      <c r="H44">
        <v>885</v>
      </c>
      <c r="I44">
        <v>100</v>
      </c>
      <c r="J44">
        <v>13.808</v>
      </c>
      <c r="K44">
        <v>4.7800000000000002E-2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0.56000000000000005</v>
      </c>
      <c r="V44">
        <v>40.639200000000002</v>
      </c>
      <c r="W44">
        <v>4.5920000000000014</v>
      </c>
      <c r="X44">
        <v>0.63406336000000008</v>
      </c>
      <c r="Y44">
        <v>2.194976E-3</v>
      </c>
      <c r="Z44">
        <v>0</v>
      </c>
      <c r="AA44">
        <v>9.1840000000000005E-2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4.5920000000000002E-2</v>
      </c>
      <c r="AI44">
        <v>2.5715200000000001E-2</v>
      </c>
    </row>
    <row r="45" spans="1:35" x14ac:dyDescent="0.25">
      <c r="A45" s="1">
        <v>43</v>
      </c>
      <c r="B45" t="s">
        <v>248</v>
      </c>
      <c r="C45">
        <v>422</v>
      </c>
      <c r="D45" t="s">
        <v>473</v>
      </c>
      <c r="E45" t="s">
        <v>528</v>
      </c>
      <c r="F45">
        <v>1352</v>
      </c>
      <c r="G45">
        <v>9.1289999999999996E-2</v>
      </c>
      <c r="H45">
        <v>885</v>
      </c>
      <c r="I45">
        <v>100</v>
      </c>
      <c r="J45">
        <v>13.808</v>
      </c>
      <c r="K45">
        <v>4.7800000000000002E-2</v>
      </c>
      <c r="L45">
        <v>0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0.56000000000000005</v>
      </c>
      <c r="V45">
        <v>80.79164999999999</v>
      </c>
      <c r="W45">
        <v>9.1289999999999996</v>
      </c>
      <c r="X45">
        <v>1.26053232</v>
      </c>
      <c r="Y45">
        <v>4.3636619999999999E-3</v>
      </c>
      <c r="Z45">
        <v>0</v>
      </c>
      <c r="AA45">
        <v>0.18257999999999999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9.1289999999999996E-2</v>
      </c>
      <c r="AI45">
        <v>5.1122400000000012E-2</v>
      </c>
    </row>
    <row r="46" spans="1:35" x14ac:dyDescent="0.25">
      <c r="A46" s="1">
        <v>44</v>
      </c>
      <c r="B46" t="s">
        <v>249</v>
      </c>
      <c r="C46">
        <v>451</v>
      </c>
      <c r="D46" t="s">
        <v>474</v>
      </c>
      <c r="E46" t="s">
        <v>505</v>
      </c>
      <c r="F46">
        <v>341</v>
      </c>
      <c r="G46">
        <v>0.92139000000000004</v>
      </c>
      <c r="H46">
        <v>885</v>
      </c>
      <c r="I46">
        <v>100</v>
      </c>
      <c r="J46">
        <v>7.3650000000000002</v>
      </c>
      <c r="K46">
        <v>2.3134999999999999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815.43015000000003</v>
      </c>
      <c r="W46">
        <v>92.13900000000001</v>
      </c>
      <c r="X46">
        <v>6.7860373500000009</v>
      </c>
      <c r="Y46">
        <v>2.131635765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s="1">
        <v>45</v>
      </c>
      <c r="B47" t="s">
        <v>250</v>
      </c>
      <c r="C47">
        <v>451</v>
      </c>
      <c r="D47" t="s">
        <v>474</v>
      </c>
      <c r="E47" t="s">
        <v>507</v>
      </c>
      <c r="F47">
        <v>385</v>
      </c>
      <c r="G47">
        <v>0.14188999999999999</v>
      </c>
      <c r="H47">
        <v>885</v>
      </c>
      <c r="I47">
        <v>100</v>
      </c>
      <c r="J47">
        <v>7.3650000000000002</v>
      </c>
      <c r="K47">
        <v>2.3134999999999999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125.57265</v>
      </c>
      <c r="W47">
        <v>14.189</v>
      </c>
      <c r="X47">
        <v>1.0450198500000001</v>
      </c>
      <c r="Y47">
        <v>0.32826251499999998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s="1">
        <v>46</v>
      </c>
      <c r="B48" t="s">
        <v>251</v>
      </c>
      <c r="C48">
        <v>451</v>
      </c>
      <c r="D48" t="s">
        <v>474</v>
      </c>
      <c r="E48" t="s">
        <v>510</v>
      </c>
      <c r="F48">
        <v>415</v>
      </c>
      <c r="G48">
        <v>2.3034699999999999</v>
      </c>
      <c r="H48">
        <v>885</v>
      </c>
      <c r="I48">
        <v>100</v>
      </c>
      <c r="J48">
        <v>7.3650000000000002</v>
      </c>
      <c r="K48">
        <v>2.3134999999999999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2038.57095</v>
      </c>
      <c r="W48">
        <v>230.34700000000001</v>
      </c>
      <c r="X48">
        <v>16.96505655</v>
      </c>
      <c r="Y48">
        <v>5.3290778449999996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s="1">
        <v>47</v>
      </c>
      <c r="B49" t="s">
        <v>252</v>
      </c>
      <c r="C49">
        <v>451</v>
      </c>
      <c r="D49" t="s">
        <v>474</v>
      </c>
      <c r="E49" t="s">
        <v>508</v>
      </c>
      <c r="F49">
        <v>439</v>
      </c>
      <c r="G49">
        <v>4.5920000000000002E-2</v>
      </c>
      <c r="H49">
        <v>885</v>
      </c>
      <c r="I49">
        <v>100</v>
      </c>
      <c r="J49">
        <v>7.3650000000000002</v>
      </c>
      <c r="K49">
        <v>2.3134999999999999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40.639200000000002</v>
      </c>
      <c r="W49">
        <v>4.5920000000000014</v>
      </c>
      <c r="X49">
        <v>0.33820080000000002</v>
      </c>
      <c r="Y49">
        <v>0.10623592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s="1">
        <v>48</v>
      </c>
      <c r="B50" t="s">
        <v>253</v>
      </c>
      <c r="C50">
        <v>451</v>
      </c>
      <c r="D50" t="s">
        <v>474</v>
      </c>
      <c r="E50" t="s">
        <v>528</v>
      </c>
      <c r="F50">
        <v>1352</v>
      </c>
      <c r="G50">
        <v>9.214E-2</v>
      </c>
      <c r="H50">
        <v>885</v>
      </c>
      <c r="I50">
        <v>100</v>
      </c>
      <c r="J50">
        <v>7.3650000000000002</v>
      </c>
      <c r="K50">
        <v>2.3134999999999999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81.543899999999994</v>
      </c>
      <c r="W50">
        <v>9.2140000000000004</v>
      </c>
      <c r="X50">
        <v>0.67861110000000002</v>
      </c>
      <c r="Y50">
        <v>0.21316589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 s="1">
        <v>49</v>
      </c>
      <c r="B51" t="s">
        <v>254</v>
      </c>
      <c r="C51">
        <v>527</v>
      </c>
      <c r="D51" t="s">
        <v>475</v>
      </c>
      <c r="E51" t="s">
        <v>505</v>
      </c>
      <c r="F51">
        <v>341</v>
      </c>
      <c r="G51">
        <v>0.99324000000000001</v>
      </c>
      <c r="H51">
        <v>250</v>
      </c>
      <c r="I51">
        <v>21.6</v>
      </c>
      <c r="J51">
        <v>3.3959999999999999</v>
      </c>
      <c r="K51">
        <v>2.9</v>
      </c>
      <c r="L51">
        <v>19</v>
      </c>
      <c r="M51">
        <v>653</v>
      </c>
      <c r="N51">
        <v>14.78</v>
      </c>
      <c r="O51">
        <v>0</v>
      </c>
      <c r="P51">
        <v>10.02</v>
      </c>
      <c r="Q51">
        <v>0.65</v>
      </c>
      <c r="R51">
        <v>5</v>
      </c>
      <c r="S51">
        <v>0</v>
      </c>
      <c r="T51">
        <v>5</v>
      </c>
      <c r="U51">
        <v>0.12</v>
      </c>
      <c r="V51">
        <v>248.31</v>
      </c>
      <c r="W51">
        <v>21.453983999999998</v>
      </c>
      <c r="X51">
        <v>3.3730430400000002</v>
      </c>
      <c r="Y51">
        <v>2.8803960000000002</v>
      </c>
      <c r="Z51">
        <v>18.871559999999999</v>
      </c>
      <c r="AA51">
        <v>648.58572000000004</v>
      </c>
      <c r="AB51">
        <v>14.680087199999999</v>
      </c>
      <c r="AC51">
        <v>0</v>
      </c>
      <c r="AD51">
        <v>9.9522648</v>
      </c>
      <c r="AE51">
        <v>0.64560600000000001</v>
      </c>
      <c r="AF51">
        <v>4.9661999999999997</v>
      </c>
      <c r="AG51">
        <v>0</v>
      </c>
      <c r="AH51">
        <v>4.9661999999999997</v>
      </c>
      <c r="AI51">
        <v>0.1191888</v>
      </c>
    </row>
    <row r="52" spans="1:35" x14ac:dyDescent="0.25">
      <c r="A52" s="1">
        <v>50</v>
      </c>
      <c r="B52" t="s">
        <v>255</v>
      </c>
      <c r="C52">
        <v>527</v>
      </c>
      <c r="D52" t="s">
        <v>475</v>
      </c>
      <c r="E52" t="s">
        <v>507</v>
      </c>
      <c r="F52">
        <v>385</v>
      </c>
      <c r="G52">
        <v>0.14899000000000001</v>
      </c>
      <c r="H52">
        <v>250</v>
      </c>
      <c r="I52">
        <v>21.6</v>
      </c>
      <c r="J52">
        <v>3.3959999999999999</v>
      </c>
      <c r="K52">
        <v>2.9</v>
      </c>
      <c r="L52">
        <v>19</v>
      </c>
      <c r="M52">
        <v>653</v>
      </c>
      <c r="N52">
        <v>14.78</v>
      </c>
      <c r="O52">
        <v>0</v>
      </c>
      <c r="P52">
        <v>10.02</v>
      </c>
      <c r="Q52">
        <v>0.65</v>
      </c>
      <c r="R52">
        <v>5</v>
      </c>
      <c r="S52">
        <v>0</v>
      </c>
      <c r="T52">
        <v>5</v>
      </c>
      <c r="U52">
        <v>0.12</v>
      </c>
      <c r="V52">
        <v>37.247500000000002</v>
      </c>
      <c r="W52">
        <v>3.2181839999999999</v>
      </c>
      <c r="X52">
        <v>0.50597004000000001</v>
      </c>
      <c r="Y52">
        <v>0.43207099999999998</v>
      </c>
      <c r="Z52">
        <v>2.83081</v>
      </c>
      <c r="AA52">
        <v>97.290470000000013</v>
      </c>
      <c r="AB52">
        <v>2.2020721999999999</v>
      </c>
      <c r="AC52">
        <v>0</v>
      </c>
      <c r="AD52">
        <v>1.4928798000000001</v>
      </c>
      <c r="AE52">
        <v>9.6843500000000013E-2</v>
      </c>
      <c r="AF52">
        <v>0.74495</v>
      </c>
      <c r="AG52">
        <v>0</v>
      </c>
      <c r="AH52">
        <v>0.74495</v>
      </c>
      <c r="AI52">
        <v>1.78788E-2</v>
      </c>
    </row>
    <row r="53" spans="1:35" x14ac:dyDescent="0.25">
      <c r="A53" s="1">
        <v>51</v>
      </c>
      <c r="B53" t="s">
        <v>256</v>
      </c>
      <c r="C53">
        <v>527</v>
      </c>
      <c r="D53" t="s">
        <v>475</v>
      </c>
      <c r="E53" t="s">
        <v>510</v>
      </c>
      <c r="F53">
        <v>415</v>
      </c>
      <c r="G53">
        <v>2.4830899999999998</v>
      </c>
      <c r="H53">
        <v>250</v>
      </c>
      <c r="I53">
        <v>21.6</v>
      </c>
      <c r="J53">
        <v>3.3959999999999999</v>
      </c>
      <c r="K53">
        <v>2.9</v>
      </c>
      <c r="L53">
        <v>19</v>
      </c>
      <c r="M53">
        <v>653</v>
      </c>
      <c r="N53">
        <v>14.78</v>
      </c>
      <c r="O53">
        <v>0</v>
      </c>
      <c r="P53">
        <v>10.02</v>
      </c>
      <c r="Q53">
        <v>0.65</v>
      </c>
      <c r="R53">
        <v>5</v>
      </c>
      <c r="S53">
        <v>0</v>
      </c>
      <c r="T53">
        <v>5</v>
      </c>
      <c r="U53">
        <v>0.12</v>
      </c>
      <c r="V53">
        <v>620.77249999999992</v>
      </c>
      <c r="W53">
        <v>53.634743999999998</v>
      </c>
      <c r="X53">
        <v>8.4325736399999993</v>
      </c>
      <c r="Y53">
        <v>7.2009610000000004</v>
      </c>
      <c r="Z53">
        <v>47.178710000000002</v>
      </c>
      <c r="AA53">
        <v>1621.45777</v>
      </c>
      <c r="AB53">
        <v>36.700070199999992</v>
      </c>
      <c r="AC53">
        <v>0</v>
      </c>
      <c r="AD53">
        <v>24.880561799999999</v>
      </c>
      <c r="AE53">
        <v>1.6140085</v>
      </c>
      <c r="AF53">
        <v>12.41545</v>
      </c>
      <c r="AG53">
        <v>0</v>
      </c>
      <c r="AH53">
        <v>12.41545</v>
      </c>
      <c r="AI53">
        <v>0.29797079999999998</v>
      </c>
    </row>
    <row r="54" spans="1:35" x14ac:dyDescent="0.25">
      <c r="A54" s="1">
        <v>52</v>
      </c>
      <c r="B54" t="s">
        <v>257</v>
      </c>
      <c r="C54">
        <v>842</v>
      </c>
      <c r="D54" t="s">
        <v>476</v>
      </c>
      <c r="E54" t="s">
        <v>529</v>
      </c>
      <c r="F54">
        <v>477</v>
      </c>
      <c r="G54">
        <v>1.72</v>
      </c>
      <c r="H54">
        <v>165</v>
      </c>
      <c r="I54">
        <v>3.57</v>
      </c>
      <c r="J54">
        <v>1.01</v>
      </c>
      <c r="L54">
        <v>85</v>
      </c>
      <c r="M54">
        <v>74</v>
      </c>
      <c r="N54">
        <v>0</v>
      </c>
      <c r="O54">
        <v>0</v>
      </c>
      <c r="P54">
        <v>0</v>
      </c>
      <c r="Q54">
        <v>31.02</v>
      </c>
      <c r="R54">
        <v>6</v>
      </c>
      <c r="S54">
        <v>0</v>
      </c>
      <c r="T54">
        <v>15</v>
      </c>
      <c r="U54">
        <v>1.04</v>
      </c>
      <c r="V54">
        <v>283.8</v>
      </c>
      <c r="W54">
        <v>6.1403999999999996</v>
      </c>
      <c r="X54">
        <v>1.7372000000000001</v>
      </c>
      <c r="Z54">
        <v>146.19999999999999</v>
      </c>
      <c r="AA54">
        <v>127.28</v>
      </c>
      <c r="AB54">
        <v>0</v>
      </c>
      <c r="AC54">
        <v>0</v>
      </c>
      <c r="AD54">
        <v>0</v>
      </c>
      <c r="AE54">
        <v>53.354399999999998</v>
      </c>
      <c r="AF54">
        <v>10.32</v>
      </c>
      <c r="AG54">
        <v>0</v>
      </c>
      <c r="AH54">
        <v>25.8</v>
      </c>
      <c r="AI54">
        <v>1.7887999999999999</v>
      </c>
    </row>
    <row r="55" spans="1:35" x14ac:dyDescent="0.25">
      <c r="A55" s="1">
        <v>53</v>
      </c>
      <c r="B55" t="s">
        <v>258</v>
      </c>
      <c r="C55">
        <v>842</v>
      </c>
      <c r="D55" t="s">
        <v>476</v>
      </c>
      <c r="E55" t="s">
        <v>530</v>
      </c>
      <c r="F55">
        <v>1122</v>
      </c>
      <c r="G55">
        <v>0.59175</v>
      </c>
      <c r="H55">
        <v>165</v>
      </c>
      <c r="I55">
        <v>3.57</v>
      </c>
      <c r="J55">
        <v>1.01</v>
      </c>
      <c r="L55">
        <v>85</v>
      </c>
      <c r="M55">
        <v>74</v>
      </c>
      <c r="N55">
        <v>0</v>
      </c>
      <c r="O55">
        <v>0</v>
      </c>
      <c r="P55">
        <v>0</v>
      </c>
      <c r="Q55">
        <v>31.02</v>
      </c>
      <c r="R55">
        <v>6</v>
      </c>
      <c r="S55">
        <v>0</v>
      </c>
      <c r="T55">
        <v>15</v>
      </c>
      <c r="U55">
        <v>1.04</v>
      </c>
      <c r="V55">
        <v>97.638750000000002</v>
      </c>
      <c r="W55">
        <v>2.1125474999999998</v>
      </c>
      <c r="X55">
        <v>0.59766750000000002</v>
      </c>
      <c r="Z55">
        <v>50.298749999999998</v>
      </c>
      <c r="AA55">
        <v>43.789499999999997</v>
      </c>
      <c r="AB55">
        <v>0</v>
      </c>
      <c r="AC55">
        <v>0</v>
      </c>
      <c r="AD55">
        <v>0</v>
      </c>
      <c r="AE55">
        <v>18.356085</v>
      </c>
      <c r="AF55">
        <v>3.5505</v>
      </c>
      <c r="AG55">
        <v>0</v>
      </c>
      <c r="AH55">
        <v>8.8762500000000006</v>
      </c>
      <c r="AI55">
        <v>0.61541999999999997</v>
      </c>
    </row>
    <row r="56" spans="1:35" x14ac:dyDescent="0.25">
      <c r="A56" s="1">
        <v>54</v>
      </c>
      <c r="B56" t="s">
        <v>259</v>
      </c>
      <c r="C56">
        <v>842</v>
      </c>
      <c r="D56" t="s">
        <v>476</v>
      </c>
      <c r="E56" t="s">
        <v>531</v>
      </c>
      <c r="F56">
        <v>1124</v>
      </c>
      <c r="G56">
        <v>1.47936</v>
      </c>
      <c r="H56">
        <v>165</v>
      </c>
      <c r="I56">
        <v>3.57</v>
      </c>
      <c r="J56">
        <v>1.01</v>
      </c>
      <c r="L56">
        <v>85</v>
      </c>
      <c r="M56">
        <v>74</v>
      </c>
      <c r="N56">
        <v>0</v>
      </c>
      <c r="O56">
        <v>0</v>
      </c>
      <c r="P56">
        <v>0</v>
      </c>
      <c r="Q56">
        <v>31.02</v>
      </c>
      <c r="R56">
        <v>6</v>
      </c>
      <c r="S56">
        <v>0</v>
      </c>
      <c r="T56">
        <v>15</v>
      </c>
      <c r="U56">
        <v>1.04</v>
      </c>
      <c r="V56">
        <v>244.09440000000001</v>
      </c>
      <c r="W56">
        <v>5.2813151999999999</v>
      </c>
      <c r="X56">
        <v>1.4941536</v>
      </c>
      <c r="Z56">
        <v>125.7456</v>
      </c>
      <c r="AA56">
        <v>109.47264</v>
      </c>
      <c r="AB56">
        <v>0</v>
      </c>
      <c r="AC56">
        <v>0</v>
      </c>
      <c r="AD56">
        <v>0</v>
      </c>
      <c r="AE56">
        <v>45.889747200000002</v>
      </c>
      <c r="AF56">
        <v>8.8761600000000005</v>
      </c>
      <c r="AG56">
        <v>0</v>
      </c>
      <c r="AH56">
        <v>22.1904</v>
      </c>
      <c r="AI56">
        <v>1.5385344000000001</v>
      </c>
    </row>
    <row r="57" spans="1:35" x14ac:dyDescent="0.25">
      <c r="A57" s="1">
        <v>55</v>
      </c>
      <c r="B57" t="s">
        <v>260</v>
      </c>
      <c r="C57">
        <v>842</v>
      </c>
      <c r="D57" t="s">
        <v>476</v>
      </c>
      <c r="E57" t="s">
        <v>532</v>
      </c>
      <c r="F57">
        <v>1455</v>
      </c>
      <c r="G57">
        <v>1</v>
      </c>
      <c r="H57">
        <v>165</v>
      </c>
      <c r="I57">
        <v>3.57</v>
      </c>
      <c r="J57">
        <v>1.01</v>
      </c>
      <c r="L57">
        <v>85</v>
      </c>
      <c r="M57">
        <v>74</v>
      </c>
      <c r="N57">
        <v>0</v>
      </c>
      <c r="O57">
        <v>0</v>
      </c>
      <c r="P57">
        <v>0</v>
      </c>
      <c r="Q57">
        <v>31.02</v>
      </c>
      <c r="R57">
        <v>6</v>
      </c>
      <c r="S57">
        <v>0</v>
      </c>
      <c r="T57">
        <v>15</v>
      </c>
      <c r="U57">
        <v>1.04</v>
      </c>
      <c r="V57">
        <v>165</v>
      </c>
      <c r="W57">
        <v>3.57</v>
      </c>
      <c r="X57">
        <v>1.01</v>
      </c>
      <c r="Z57">
        <v>85</v>
      </c>
      <c r="AA57">
        <v>74</v>
      </c>
      <c r="AB57">
        <v>0</v>
      </c>
      <c r="AC57">
        <v>0</v>
      </c>
      <c r="AD57">
        <v>0</v>
      </c>
      <c r="AE57">
        <v>31.02</v>
      </c>
      <c r="AF57">
        <v>6</v>
      </c>
      <c r="AG57">
        <v>0</v>
      </c>
      <c r="AH57">
        <v>15</v>
      </c>
      <c r="AI57">
        <v>1.04</v>
      </c>
    </row>
    <row r="58" spans="1:35" x14ac:dyDescent="0.25">
      <c r="A58" s="1">
        <v>56</v>
      </c>
      <c r="B58" t="s">
        <v>261</v>
      </c>
      <c r="C58">
        <v>842</v>
      </c>
      <c r="D58" t="s">
        <v>476</v>
      </c>
      <c r="E58" t="s">
        <v>533</v>
      </c>
      <c r="F58">
        <v>1581</v>
      </c>
      <c r="G58">
        <v>0.75</v>
      </c>
      <c r="H58">
        <v>165</v>
      </c>
      <c r="I58">
        <v>3.57</v>
      </c>
      <c r="J58">
        <v>1.01</v>
      </c>
      <c r="L58">
        <v>85</v>
      </c>
      <c r="M58">
        <v>74</v>
      </c>
      <c r="N58">
        <v>0</v>
      </c>
      <c r="O58">
        <v>0</v>
      </c>
      <c r="P58">
        <v>0</v>
      </c>
      <c r="Q58">
        <v>31.02</v>
      </c>
      <c r="R58">
        <v>6</v>
      </c>
      <c r="S58">
        <v>0</v>
      </c>
      <c r="T58">
        <v>15</v>
      </c>
      <c r="U58">
        <v>1.04</v>
      </c>
      <c r="V58">
        <v>123.75</v>
      </c>
      <c r="W58">
        <v>2.6775000000000002</v>
      </c>
      <c r="X58">
        <v>0.75750000000000006</v>
      </c>
      <c r="Z58">
        <v>63.75</v>
      </c>
      <c r="AA58">
        <v>55.5</v>
      </c>
      <c r="AB58">
        <v>0</v>
      </c>
      <c r="AC58">
        <v>0</v>
      </c>
      <c r="AD58">
        <v>0</v>
      </c>
      <c r="AE58">
        <v>23.265000000000001</v>
      </c>
      <c r="AF58">
        <v>4.5</v>
      </c>
      <c r="AG58">
        <v>0</v>
      </c>
      <c r="AH58">
        <v>11.25</v>
      </c>
      <c r="AI58">
        <v>0.78</v>
      </c>
    </row>
    <row r="59" spans="1:35" x14ac:dyDescent="0.25">
      <c r="A59" s="1">
        <v>57</v>
      </c>
      <c r="B59" t="s">
        <v>262</v>
      </c>
      <c r="C59">
        <v>1511</v>
      </c>
      <c r="D59" t="s">
        <v>477</v>
      </c>
      <c r="E59" t="s">
        <v>534</v>
      </c>
      <c r="F59">
        <v>110</v>
      </c>
      <c r="G59">
        <v>2.0099999999999998</v>
      </c>
      <c r="H59">
        <v>160</v>
      </c>
      <c r="I59">
        <v>14.66</v>
      </c>
      <c r="J59">
        <v>2.1259999999999999</v>
      </c>
      <c r="L59">
        <v>0</v>
      </c>
      <c r="M59">
        <v>7</v>
      </c>
      <c r="N59">
        <v>8.5299999999999994</v>
      </c>
      <c r="O59">
        <v>6.7</v>
      </c>
      <c r="P59">
        <v>0.66</v>
      </c>
      <c r="Q59">
        <v>2</v>
      </c>
      <c r="R59">
        <v>0</v>
      </c>
      <c r="S59">
        <v>10</v>
      </c>
      <c r="T59">
        <v>12</v>
      </c>
      <c r="U59">
        <v>0.55000000000000004</v>
      </c>
      <c r="V59">
        <v>321.60000000000002</v>
      </c>
      <c r="W59">
        <v>29.4666</v>
      </c>
      <c r="X59">
        <v>4.2732599999999996</v>
      </c>
      <c r="Z59">
        <v>0</v>
      </c>
      <c r="AA59">
        <v>14.07</v>
      </c>
      <c r="AB59">
        <v>17.145299999999999</v>
      </c>
      <c r="AC59">
        <v>13.467000000000001</v>
      </c>
      <c r="AD59">
        <v>1.3266</v>
      </c>
      <c r="AE59">
        <v>4.0199999999999996</v>
      </c>
      <c r="AF59">
        <v>0</v>
      </c>
      <c r="AG59">
        <v>20.100000000000001</v>
      </c>
      <c r="AH59">
        <v>24.12</v>
      </c>
      <c r="AI59">
        <v>1.1054999999999999</v>
      </c>
    </row>
    <row r="60" spans="1:35" x14ac:dyDescent="0.25">
      <c r="A60" s="1">
        <v>58</v>
      </c>
      <c r="B60" t="s">
        <v>263</v>
      </c>
      <c r="C60">
        <v>1511</v>
      </c>
      <c r="D60" t="s">
        <v>477</v>
      </c>
      <c r="E60" t="s">
        <v>535</v>
      </c>
      <c r="F60">
        <v>347</v>
      </c>
      <c r="G60">
        <v>0.63397999999999999</v>
      </c>
      <c r="H60">
        <v>160</v>
      </c>
      <c r="I60">
        <v>14.66</v>
      </c>
      <c r="J60">
        <v>2.1259999999999999</v>
      </c>
      <c r="L60">
        <v>0</v>
      </c>
      <c r="M60">
        <v>7</v>
      </c>
      <c r="N60">
        <v>8.5299999999999994</v>
      </c>
      <c r="O60">
        <v>6.7</v>
      </c>
      <c r="P60">
        <v>0.66</v>
      </c>
      <c r="Q60">
        <v>2</v>
      </c>
      <c r="R60">
        <v>0</v>
      </c>
      <c r="S60">
        <v>10</v>
      </c>
      <c r="T60">
        <v>12</v>
      </c>
      <c r="U60">
        <v>0.55000000000000004</v>
      </c>
      <c r="V60">
        <v>101.43680000000001</v>
      </c>
      <c r="W60">
        <v>9.2941468</v>
      </c>
      <c r="X60">
        <v>1.34784148</v>
      </c>
      <c r="Z60">
        <v>0</v>
      </c>
      <c r="AA60">
        <v>4.4378599999999997</v>
      </c>
      <c r="AB60">
        <v>5.4078493999999999</v>
      </c>
      <c r="AC60">
        <v>4.2476659999999997</v>
      </c>
      <c r="AD60">
        <v>0.41842679999999999</v>
      </c>
      <c r="AE60">
        <v>1.26796</v>
      </c>
      <c r="AF60">
        <v>0</v>
      </c>
      <c r="AG60">
        <v>6.3398000000000003</v>
      </c>
      <c r="AH60">
        <v>7.6077599999999999</v>
      </c>
      <c r="AI60">
        <v>0.34868900000000003</v>
      </c>
    </row>
    <row r="61" spans="1:35" x14ac:dyDescent="0.25">
      <c r="A61" s="1">
        <v>59</v>
      </c>
      <c r="B61" t="s">
        <v>264</v>
      </c>
      <c r="C61">
        <v>1511</v>
      </c>
      <c r="D61" t="s">
        <v>477</v>
      </c>
      <c r="E61" t="s">
        <v>536</v>
      </c>
      <c r="F61">
        <v>367</v>
      </c>
      <c r="G61">
        <v>0.97209999999999996</v>
      </c>
      <c r="H61">
        <v>160</v>
      </c>
      <c r="I61">
        <v>14.66</v>
      </c>
      <c r="J61">
        <v>2.1259999999999999</v>
      </c>
      <c r="L61">
        <v>0</v>
      </c>
      <c r="M61">
        <v>7</v>
      </c>
      <c r="N61">
        <v>8.5299999999999994</v>
      </c>
      <c r="O61">
        <v>6.7</v>
      </c>
      <c r="P61">
        <v>0.66</v>
      </c>
      <c r="Q61">
        <v>2</v>
      </c>
      <c r="R61">
        <v>0</v>
      </c>
      <c r="S61">
        <v>10</v>
      </c>
      <c r="T61">
        <v>12</v>
      </c>
      <c r="U61">
        <v>0.55000000000000004</v>
      </c>
      <c r="V61">
        <v>155.536</v>
      </c>
      <c r="W61">
        <v>14.250985999999999</v>
      </c>
      <c r="X61">
        <v>2.0666845999999999</v>
      </c>
      <c r="Z61">
        <v>0</v>
      </c>
      <c r="AA61">
        <v>6.8047000000000004</v>
      </c>
      <c r="AB61">
        <v>8.292012999999999</v>
      </c>
      <c r="AC61">
        <v>6.5130699999999999</v>
      </c>
      <c r="AD61">
        <v>0.64158599999999999</v>
      </c>
      <c r="AE61">
        <v>1.9441999999999999</v>
      </c>
      <c r="AF61">
        <v>0</v>
      </c>
      <c r="AG61">
        <v>9.7210000000000001</v>
      </c>
      <c r="AH61">
        <v>11.6652</v>
      </c>
      <c r="AI61">
        <v>0.53465499999999999</v>
      </c>
    </row>
    <row r="62" spans="1:35" x14ac:dyDescent="0.25">
      <c r="A62" s="1">
        <v>60</v>
      </c>
      <c r="B62" t="s">
        <v>265</v>
      </c>
      <c r="C62">
        <v>1511</v>
      </c>
      <c r="D62" t="s">
        <v>477</v>
      </c>
      <c r="E62" t="s">
        <v>537</v>
      </c>
      <c r="F62">
        <v>371</v>
      </c>
      <c r="G62">
        <v>0.61707999999999996</v>
      </c>
      <c r="H62">
        <v>160</v>
      </c>
      <c r="I62">
        <v>14.66</v>
      </c>
      <c r="J62">
        <v>2.1259999999999999</v>
      </c>
      <c r="L62">
        <v>0</v>
      </c>
      <c r="M62">
        <v>7</v>
      </c>
      <c r="N62">
        <v>8.5299999999999994</v>
      </c>
      <c r="O62">
        <v>6.7</v>
      </c>
      <c r="P62">
        <v>0.66</v>
      </c>
      <c r="Q62">
        <v>2</v>
      </c>
      <c r="R62">
        <v>0</v>
      </c>
      <c r="S62">
        <v>10</v>
      </c>
      <c r="T62">
        <v>12</v>
      </c>
      <c r="U62">
        <v>0.55000000000000004</v>
      </c>
      <c r="V62">
        <v>98.732799999999997</v>
      </c>
      <c r="W62">
        <v>9.0463927999999996</v>
      </c>
      <c r="X62">
        <v>1.3119120799999999</v>
      </c>
      <c r="Z62">
        <v>0</v>
      </c>
      <c r="AA62">
        <v>4.3195600000000001</v>
      </c>
      <c r="AB62">
        <v>5.2636923999999992</v>
      </c>
      <c r="AC62">
        <v>4.134436</v>
      </c>
      <c r="AD62">
        <v>0.40727279999999999</v>
      </c>
      <c r="AE62">
        <v>1.2341599999999999</v>
      </c>
      <c r="AF62">
        <v>0</v>
      </c>
      <c r="AG62">
        <v>6.1707999999999998</v>
      </c>
      <c r="AH62">
        <v>7.4049599999999991</v>
      </c>
      <c r="AI62">
        <v>0.33939399999999997</v>
      </c>
    </row>
    <row r="63" spans="1:35" x14ac:dyDescent="0.25">
      <c r="A63" s="1">
        <v>61</v>
      </c>
      <c r="B63" t="s">
        <v>266</v>
      </c>
      <c r="C63">
        <v>1511</v>
      </c>
      <c r="D63" t="s">
        <v>477</v>
      </c>
      <c r="E63" t="s">
        <v>538</v>
      </c>
      <c r="F63">
        <v>971</v>
      </c>
      <c r="G63">
        <v>0.77134000000000003</v>
      </c>
      <c r="H63">
        <v>160</v>
      </c>
      <c r="I63">
        <v>14.66</v>
      </c>
      <c r="J63">
        <v>2.1259999999999999</v>
      </c>
      <c r="L63">
        <v>0</v>
      </c>
      <c r="M63">
        <v>7</v>
      </c>
      <c r="N63">
        <v>8.5299999999999994</v>
      </c>
      <c r="O63">
        <v>6.7</v>
      </c>
      <c r="P63">
        <v>0.66</v>
      </c>
      <c r="Q63">
        <v>2</v>
      </c>
      <c r="R63">
        <v>0</v>
      </c>
      <c r="S63">
        <v>10</v>
      </c>
      <c r="T63">
        <v>12</v>
      </c>
      <c r="U63">
        <v>0.55000000000000004</v>
      </c>
      <c r="V63">
        <v>123.4144</v>
      </c>
      <c r="W63">
        <v>11.3078444</v>
      </c>
      <c r="X63">
        <v>1.6398688400000001</v>
      </c>
      <c r="Z63">
        <v>0</v>
      </c>
      <c r="AA63">
        <v>5.3993799999999998</v>
      </c>
      <c r="AB63">
        <v>6.5795301999999998</v>
      </c>
      <c r="AC63">
        <v>5.1679780000000006</v>
      </c>
      <c r="AD63">
        <v>0.50908439999999999</v>
      </c>
      <c r="AE63">
        <v>1.5426800000000001</v>
      </c>
      <c r="AF63">
        <v>0</v>
      </c>
      <c r="AG63">
        <v>7.7134</v>
      </c>
      <c r="AH63">
        <v>9.2560800000000008</v>
      </c>
      <c r="AI63">
        <v>0.42423699999999998</v>
      </c>
    </row>
    <row r="64" spans="1:35" x14ac:dyDescent="0.25">
      <c r="A64" s="1">
        <v>62</v>
      </c>
      <c r="B64" t="s">
        <v>267</v>
      </c>
      <c r="C64">
        <v>1511</v>
      </c>
      <c r="D64" t="s">
        <v>477</v>
      </c>
      <c r="E64" t="s">
        <v>539</v>
      </c>
      <c r="F64">
        <v>979</v>
      </c>
      <c r="G64">
        <v>1.5426899999999999</v>
      </c>
      <c r="H64">
        <v>160</v>
      </c>
      <c r="I64">
        <v>14.66</v>
      </c>
      <c r="J64">
        <v>2.1259999999999999</v>
      </c>
      <c r="L64">
        <v>0</v>
      </c>
      <c r="M64">
        <v>7</v>
      </c>
      <c r="N64">
        <v>8.5299999999999994</v>
      </c>
      <c r="O64">
        <v>6.7</v>
      </c>
      <c r="P64">
        <v>0.66</v>
      </c>
      <c r="Q64">
        <v>2</v>
      </c>
      <c r="R64">
        <v>0</v>
      </c>
      <c r="S64">
        <v>10</v>
      </c>
      <c r="T64">
        <v>12</v>
      </c>
      <c r="U64">
        <v>0.55000000000000004</v>
      </c>
      <c r="V64">
        <v>246.8304</v>
      </c>
      <c r="W64">
        <v>22.615835400000002</v>
      </c>
      <c r="X64">
        <v>3.2797589399999998</v>
      </c>
      <c r="Z64">
        <v>0</v>
      </c>
      <c r="AA64">
        <v>10.798830000000001</v>
      </c>
      <c r="AB64">
        <v>13.1591457</v>
      </c>
      <c r="AC64">
        <v>10.336023000000001</v>
      </c>
      <c r="AD64">
        <v>1.0181754000000001</v>
      </c>
      <c r="AE64">
        <v>3.0853799999999998</v>
      </c>
      <c r="AF64">
        <v>0</v>
      </c>
      <c r="AG64">
        <v>15.4269</v>
      </c>
      <c r="AH64">
        <v>18.512280000000001</v>
      </c>
      <c r="AI64">
        <v>0.84847950000000005</v>
      </c>
    </row>
    <row r="65" spans="1:35" x14ac:dyDescent="0.25">
      <c r="A65" s="1">
        <v>63</v>
      </c>
      <c r="B65" t="s">
        <v>268</v>
      </c>
      <c r="C65">
        <v>1511</v>
      </c>
      <c r="D65" t="s">
        <v>477</v>
      </c>
      <c r="E65" t="s">
        <v>540</v>
      </c>
      <c r="F65">
        <v>1013</v>
      </c>
      <c r="G65">
        <v>1.21513</v>
      </c>
      <c r="H65">
        <v>160</v>
      </c>
      <c r="I65">
        <v>14.66</v>
      </c>
      <c r="J65">
        <v>2.1259999999999999</v>
      </c>
      <c r="L65">
        <v>0</v>
      </c>
      <c r="M65">
        <v>7</v>
      </c>
      <c r="N65">
        <v>8.5299999999999994</v>
      </c>
      <c r="O65">
        <v>6.7</v>
      </c>
      <c r="P65">
        <v>0.66</v>
      </c>
      <c r="Q65">
        <v>2</v>
      </c>
      <c r="R65">
        <v>0</v>
      </c>
      <c r="S65">
        <v>10</v>
      </c>
      <c r="T65">
        <v>12</v>
      </c>
      <c r="U65">
        <v>0.55000000000000004</v>
      </c>
      <c r="V65">
        <v>194.42080000000001</v>
      </c>
      <c r="W65">
        <v>17.813805800000001</v>
      </c>
      <c r="X65">
        <v>2.5833663800000002</v>
      </c>
      <c r="Z65">
        <v>0</v>
      </c>
      <c r="AA65">
        <v>8.5059100000000001</v>
      </c>
      <c r="AB65">
        <v>10.365058899999999</v>
      </c>
      <c r="AC65">
        <v>8.1413710000000012</v>
      </c>
      <c r="AD65">
        <v>0.80198580000000008</v>
      </c>
      <c r="AE65">
        <v>2.4302600000000001</v>
      </c>
      <c r="AF65">
        <v>0</v>
      </c>
      <c r="AG65">
        <v>12.151300000000001</v>
      </c>
      <c r="AH65">
        <v>14.58156</v>
      </c>
      <c r="AI65">
        <v>0.66832150000000012</v>
      </c>
    </row>
    <row r="66" spans="1:35" x14ac:dyDescent="0.25">
      <c r="A66" s="1">
        <v>64</v>
      </c>
      <c r="B66" t="s">
        <v>269</v>
      </c>
      <c r="C66">
        <v>1511</v>
      </c>
      <c r="D66" t="s">
        <v>477</v>
      </c>
      <c r="E66" t="s">
        <v>541</v>
      </c>
      <c r="F66">
        <v>1014</v>
      </c>
      <c r="G66">
        <v>2.4302600000000001</v>
      </c>
      <c r="H66">
        <v>160</v>
      </c>
      <c r="I66">
        <v>14.66</v>
      </c>
      <c r="J66">
        <v>2.1259999999999999</v>
      </c>
      <c r="L66">
        <v>0</v>
      </c>
      <c r="M66">
        <v>7</v>
      </c>
      <c r="N66">
        <v>8.5299999999999994</v>
      </c>
      <c r="O66">
        <v>6.7</v>
      </c>
      <c r="P66">
        <v>0.66</v>
      </c>
      <c r="Q66">
        <v>2</v>
      </c>
      <c r="R66">
        <v>0</v>
      </c>
      <c r="S66">
        <v>10</v>
      </c>
      <c r="T66">
        <v>12</v>
      </c>
      <c r="U66">
        <v>0.55000000000000004</v>
      </c>
      <c r="V66">
        <v>388.84160000000003</v>
      </c>
      <c r="W66">
        <v>35.627611600000002</v>
      </c>
      <c r="X66">
        <v>5.1667327599999986</v>
      </c>
      <c r="Z66">
        <v>0</v>
      </c>
      <c r="AA66">
        <v>17.01182</v>
      </c>
      <c r="AB66">
        <v>20.730117799999999</v>
      </c>
      <c r="AC66">
        <v>16.282741999999999</v>
      </c>
      <c r="AD66">
        <v>1.6039715999999999</v>
      </c>
      <c r="AE66">
        <v>4.8605200000000002</v>
      </c>
      <c r="AF66">
        <v>0</v>
      </c>
      <c r="AG66">
        <v>24.302600000000002</v>
      </c>
      <c r="AH66">
        <v>29.163119999999999</v>
      </c>
      <c r="AI66">
        <v>1.336643</v>
      </c>
    </row>
    <row r="67" spans="1:35" x14ac:dyDescent="0.25">
      <c r="A67" s="1">
        <v>65</v>
      </c>
      <c r="B67" t="s">
        <v>270</v>
      </c>
      <c r="C67">
        <v>1511</v>
      </c>
      <c r="D67" t="s">
        <v>477</v>
      </c>
      <c r="E67" t="s">
        <v>542</v>
      </c>
      <c r="F67">
        <v>1015</v>
      </c>
      <c r="G67">
        <v>0.79247999999999996</v>
      </c>
      <c r="H67">
        <v>160</v>
      </c>
      <c r="I67">
        <v>14.66</v>
      </c>
      <c r="J67">
        <v>2.1259999999999999</v>
      </c>
      <c r="L67">
        <v>0</v>
      </c>
      <c r="M67">
        <v>7</v>
      </c>
      <c r="N67">
        <v>8.5299999999999994</v>
      </c>
      <c r="O67">
        <v>6.7</v>
      </c>
      <c r="P67">
        <v>0.66</v>
      </c>
      <c r="Q67">
        <v>2</v>
      </c>
      <c r="R67">
        <v>0</v>
      </c>
      <c r="S67">
        <v>10</v>
      </c>
      <c r="T67">
        <v>12</v>
      </c>
      <c r="U67">
        <v>0.55000000000000004</v>
      </c>
      <c r="V67">
        <v>126.7968</v>
      </c>
      <c r="W67">
        <v>11.6177568</v>
      </c>
      <c r="X67">
        <v>1.6848124799999999</v>
      </c>
      <c r="Z67">
        <v>0</v>
      </c>
      <c r="AA67">
        <v>5.5473599999999994</v>
      </c>
      <c r="AB67">
        <v>6.7598543999999992</v>
      </c>
      <c r="AC67">
        <v>5.3096160000000001</v>
      </c>
      <c r="AD67">
        <v>0.52303679999999997</v>
      </c>
      <c r="AE67">
        <v>1.5849599999999999</v>
      </c>
      <c r="AF67">
        <v>0</v>
      </c>
      <c r="AG67">
        <v>7.9247999999999994</v>
      </c>
      <c r="AH67">
        <v>9.50976</v>
      </c>
      <c r="AI67">
        <v>0.43586399999999997</v>
      </c>
    </row>
    <row r="68" spans="1:35" x14ac:dyDescent="0.25">
      <c r="A68" s="1">
        <v>66</v>
      </c>
      <c r="B68" t="s">
        <v>271</v>
      </c>
      <c r="C68">
        <v>1511</v>
      </c>
      <c r="D68" t="s">
        <v>477</v>
      </c>
      <c r="E68" t="s">
        <v>543</v>
      </c>
      <c r="F68">
        <v>1016</v>
      </c>
      <c r="G68">
        <v>1.5849500000000001</v>
      </c>
      <c r="H68">
        <v>160</v>
      </c>
      <c r="I68">
        <v>14.66</v>
      </c>
      <c r="J68">
        <v>2.1259999999999999</v>
      </c>
      <c r="L68">
        <v>0</v>
      </c>
      <c r="M68">
        <v>7</v>
      </c>
      <c r="N68">
        <v>8.5299999999999994</v>
      </c>
      <c r="O68">
        <v>6.7</v>
      </c>
      <c r="P68">
        <v>0.66</v>
      </c>
      <c r="Q68">
        <v>2</v>
      </c>
      <c r="R68">
        <v>0</v>
      </c>
      <c r="S68">
        <v>10</v>
      </c>
      <c r="T68">
        <v>12</v>
      </c>
      <c r="U68">
        <v>0.55000000000000004</v>
      </c>
      <c r="V68">
        <v>253.59200000000001</v>
      </c>
      <c r="W68">
        <v>23.235367</v>
      </c>
      <c r="X68">
        <v>3.3696036999999999</v>
      </c>
      <c r="Z68">
        <v>0</v>
      </c>
      <c r="AA68">
        <v>11.09465</v>
      </c>
      <c r="AB68">
        <v>13.5196235</v>
      </c>
      <c r="AC68">
        <v>10.619165000000001</v>
      </c>
      <c r="AD68">
        <v>1.0460670000000001</v>
      </c>
      <c r="AE68">
        <v>3.1699000000000002</v>
      </c>
      <c r="AF68">
        <v>0</v>
      </c>
      <c r="AG68">
        <v>15.849500000000001</v>
      </c>
      <c r="AH68">
        <v>19.019400000000001</v>
      </c>
      <c r="AI68">
        <v>0.87172250000000007</v>
      </c>
    </row>
    <row r="69" spans="1:35" x14ac:dyDescent="0.25">
      <c r="A69" s="1">
        <v>67</v>
      </c>
      <c r="B69" t="s">
        <v>272</v>
      </c>
      <c r="C69">
        <v>1511</v>
      </c>
      <c r="D69" t="s">
        <v>477</v>
      </c>
      <c r="E69" t="s">
        <v>544</v>
      </c>
      <c r="F69">
        <v>1457</v>
      </c>
      <c r="G69">
        <v>1.4</v>
      </c>
      <c r="H69">
        <v>160</v>
      </c>
      <c r="I69">
        <v>14.66</v>
      </c>
      <c r="J69">
        <v>2.1259999999999999</v>
      </c>
      <c r="L69">
        <v>0</v>
      </c>
      <c r="M69">
        <v>7</v>
      </c>
      <c r="N69">
        <v>8.5299999999999994</v>
      </c>
      <c r="O69">
        <v>6.7</v>
      </c>
      <c r="P69">
        <v>0.66</v>
      </c>
      <c r="Q69">
        <v>2</v>
      </c>
      <c r="R69">
        <v>0</v>
      </c>
      <c r="S69">
        <v>10</v>
      </c>
      <c r="T69">
        <v>12</v>
      </c>
      <c r="U69">
        <v>0.55000000000000004</v>
      </c>
      <c r="V69">
        <v>224</v>
      </c>
      <c r="W69">
        <v>20.524000000000001</v>
      </c>
      <c r="X69">
        <v>2.976399999999999</v>
      </c>
      <c r="Z69">
        <v>0</v>
      </c>
      <c r="AA69">
        <v>9.7999999999999989</v>
      </c>
      <c r="AB69">
        <v>11.942</v>
      </c>
      <c r="AC69">
        <v>9.379999999999999</v>
      </c>
      <c r="AD69">
        <v>0.92399999999999993</v>
      </c>
      <c r="AE69">
        <v>2.8</v>
      </c>
      <c r="AF69">
        <v>0</v>
      </c>
      <c r="AG69">
        <v>14</v>
      </c>
      <c r="AH69">
        <v>16.8</v>
      </c>
      <c r="AI69">
        <v>0.77</v>
      </c>
    </row>
    <row r="70" spans="1:35" x14ac:dyDescent="0.25">
      <c r="A70" s="1">
        <v>68</v>
      </c>
      <c r="B70" t="s">
        <v>273</v>
      </c>
      <c r="C70">
        <v>1511</v>
      </c>
      <c r="D70" t="s">
        <v>477</v>
      </c>
      <c r="E70" t="s">
        <v>545</v>
      </c>
      <c r="F70">
        <v>1459</v>
      </c>
      <c r="G70">
        <v>1.0049999999999999</v>
      </c>
      <c r="H70">
        <v>160</v>
      </c>
      <c r="I70">
        <v>14.66</v>
      </c>
      <c r="J70">
        <v>2.1259999999999999</v>
      </c>
      <c r="L70">
        <v>0</v>
      </c>
      <c r="M70">
        <v>7</v>
      </c>
      <c r="N70">
        <v>8.5299999999999994</v>
      </c>
      <c r="O70">
        <v>6.7</v>
      </c>
      <c r="P70">
        <v>0.66</v>
      </c>
      <c r="Q70">
        <v>2</v>
      </c>
      <c r="R70">
        <v>0</v>
      </c>
      <c r="S70">
        <v>10</v>
      </c>
      <c r="T70">
        <v>12</v>
      </c>
      <c r="U70">
        <v>0.55000000000000004</v>
      </c>
      <c r="V70">
        <v>160.80000000000001</v>
      </c>
      <c r="W70">
        <v>14.7333</v>
      </c>
      <c r="X70">
        <v>2.1366299999999998</v>
      </c>
      <c r="Z70">
        <v>0</v>
      </c>
      <c r="AA70">
        <v>7.0349999999999993</v>
      </c>
      <c r="AB70">
        <v>8.5726499999999977</v>
      </c>
      <c r="AC70">
        <v>6.7334999999999994</v>
      </c>
      <c r="AD70">
        <v>0.6633</v>
      </c>
      <c r="AE70">
        <v>2.0099999999999998</v>
      </c>
      <c r="AF70">
        <v>0</v>
      </c>
      <c r="AG70">
        <v>10.050000000000001</v>
      </c>
      <c r="AH70">
        <v>12.06</v>
      </c>
      <c r="AI70">
        <v>0.55274999999999996</v>
      </c>
    </row>
    <row r="71" spans="1:35" x14ac:dyDescent="0.25">
      <c r="A71" s="1">
        <v>69</v>
      </c>
      <c r="B71" t="s">
        <v>274</v>
      </c>
      <c r="C71">
        <v>1589</v>
      </c>
      <c r="D71" t="s">
        <v>478</v>
      </c>
      <c r="E71" t="s">
        <v>505</v>
      </c>
      <c r="F71">
        <v>341</v>
      </c>
      <c r="G71">
        <v>1.03128</v>
      </c>
      <c r="H71">
        <v>22</v>
      </c>
      <c r="I71">
        <v>0.24</v>
      </c>
      <c r="J71">
        <v>0.04</v>
      </c>
      <c r="K71">
        <v>0</v>
      </c>
      <c r="L71">
        <v>0</v>
      </c>
      <c r="M71">
        <v>1</v>
      </c>
      <c r="N71">
        <v>6.9</v>
      </c>
      <c r="O71">
        <v>0.3</v>
      </c>
      <c r="P71">
        <v>2.52</v>
      </c>
      <c r="Q71">
        <v>0.35</v>
      </c>
      <c r="R71">
        <v>0</v>
      </c>
      <c r="S71">
        <v>38.700000000000003</v>
      </c>
      <c r="T71">
        <v>6</v>
      </c>
      <c r="U71">
        <v>0.08</v>
      </c>
      <c r="V71">
        <v>22.68816</v>
      </c>
      <c r="W71">
        <v>0.24750720000000001</v>
      </c>
      <c r="X71">
        <v>4.1251200000000002E-2</v>
      </c>
      <c r="Y71">
        <v>0</v>
      </c>
      <c r="Z71">
        <v>0</v>
      </c>
      <c r="AA71">
        <v>1.03128</v>
      </c>
      <c r="AB71">
        <v>7.1158320000000002</v>
      </c>
      <c r="AC71">
        <v>0.30938399999999999</v>
      </c>
      <c r="AD71">
        <v>2.5988256000000001</v>
      </c>
      <c r="AE71">
        <v>0.36094799999999999</v>
      </c>
      <c r="AF71">
        <v>0</v>
      </c>
      <c r="AG71">
        <v>39.910536</v>
      </c>
      <c r="AH71">
        <v>6.1876800000000003</v>
      </c>
      <c r="AI71">
        <v>8.2502400000000004E-2</v>
      </c>
    </row>
    <row r="72" spans="1:35" x14ac:dyDescent="0.25">
      <c r="A72" s="1">
        <v>70</v>
      </c>
      <c r="B72" t="s">
        <v>275</v>
      </c>
      <c r="C72">
        <v>1589</v>
      </c>
      <c r="D72" t="s">
        <v>478</v>
      </c>
      <c r="E72" t="s">
        <v>506</v>
      </c>
      <c r="F72">
        <v>383</v>
      </c>
      <c r="G72">
        <v>1.2890999999999999</v>
      </c>
      <c r="H72">
        <v>22</v>
      </c>
      <c r="I72">
        <v>0.24</v>
      </c>
      <c r="J72">
        <v>0.04</v>
      </c>
      <c r="K72">
        <v>0</v>
      </c>
      <c r="L72">
        <v>0</v>
      </c>
      <c r="M72">
        <v>1</v>
      </c>
      <c r="N72">
        <v>6.9</v>
      </c>
      <c r="O72">
        <v>0.3</v>
      </c>
      <c r="P72">
        <v>2.52</v>
      </c>
      <c r="Q72">
        <v>0.35</v>
      </c>
      <c r="R72">
        <v>0</v>
      </c>
      <c r="S72">
        <v>38.700000000000003</v>
      </c>
      <c r="T72">
        <v>6</v>
      </c>
      <c r="U72">
        <v>0.08</v>
      </c>
      <c r="V72">
        <v>28.360199999999999</v>
      </c>
      <c r="W72">
        <v>0.30938399999999999</v>
      </c>
      <c r="X72">
        <v>5.1563999999999999E-2</v>
      </c>
      <c r="Y72">
        <v>0</v>
      </c>
      <c r="Z72">
        <v>0</v>
      </c>
      <c r="AA72">
        <v>1.2890999999999999</v>
      </c>
      <c r="AB72">
        <v>8.8947900000000004</v>
      </c>
      <c r="AC72">
        <v>0.38673000000000002</v>
      </c>
      <c r="AD72">
        <v>3.248532</v>
      </c>
      <c r="AE72">
        <v>0.45118499999999989</v>
      </c>
      <c r="AF72">
        <v>0</v>
      </c>
      <c r="AG72">
        <v>49.888170000000002</v>
      </c>
      <c r="AH72">
        <v>7.7345999999999986</v>
      </c>
      <c r="AI72">
        <v>0.103128</v>
      </c>
    </row>
    <row r="73" spans="1:35" x14ac:dyDescent="0.25">
      <c r="A73" s="1">
        <v>71</v>
      </c>
      <c r="B73" t="s">
        <v>276</v>
      </c>
      <c r="C73">
        <v>1589</v>
      </c>
      <c r="D73" t="s">
        <v>478</v>
      </c>
      <c r="E73" t="s">
        <v>507</v>
      </c>
      <c r="F73">
        <v>385</v>
      </c>
      <c r="G73">
        <v>0.15468999999999999</v>
      </c>
      <c r="H73">
        <v>22</v>
      </c>
      <c r="I73">
        <v>0.24</v>
      </c>
      <c r="J73">
        <v>0.04</v>
      </c>
      <c r="K73">
        <v>0</v>
      </c>
      <c r="L73">
        <v>0</v>
      </c>
      <c r="M73">
        <v>1</v>
      </c>
      <c r="N73">
        <v>6.9</v>
      </c>
      <c r="O73">
        <v>0.3</v>
      </c>
      <c r="P73">
        <v>2.52</v>
      </c>
      <c r="Q73">
        <v>0.35</v>
      </c>
      <c r="R73">
        <v>0</v>
      </c>
      <c r="S73">
        <v>38.700000000000003</v>
      </c>
      <c r="T73">
        <v>6</v>
      </c>
      <c r="U73">
        <v>0.08</v>
      </c>
      <c r="V73">
        <v>3.4031799999999999</v>
      </c>
      <c r="W73">
        <v>3.7125599999999988E-2</v>
      </c>
      <c r="X73">
        <v>6.1875999999999997E-3</v>
      </c>
      <c r="Y73">
        <v>0</v>
      </c>
      <c r="Z73">
        <v>0</v>
      </c>
      <c r="AA73">
        <v>0.15468999999999999</v>
      </c>
      <c r="AB73">
        <v>1.067361</v>
      </c>
      <c r="AC73">
        <v>4.6406999999999997E-2</v>
      </c>
      <c r="AD73">
        <v>0.38981880000000002</v>
      </c>
      <c r="AE73">
        <v>5.4141500000000002E-2</v>
      </c>
      <c r="AF73">
        <v>0</v>
      </c>
      <c r="AG73">
        <v>5.9865029999999999</v>
      </c>
      <c r="AH73">
        <v>0.92813999999999997</v>
      </c>
      <c r="AI73">
        <v>1.2375199999999999E-2</v>
      </c>
    </row>
    <row r="74" spans="1:35" x14ac:dyDescent="0.25">
      <c r="A74" s="1">
        <v>72</v>
      </c>
      <c r="B74" t="s">
        <v>277</v>
      </c>
      <c r="C74">
        <v>1589</v>
      </c>
      <c r="D74" t="s">
        <v>478</v>
      </c>
      <c r="E74" t="s">
        <v>510</v>
      </c>
      <c r="F74">
        <v>415</v>
      </c>
      <c r="G74">
        <v>2.5781900000000002</v>
      </c>
      <c r="H74">
        <v>22</v>
      </c>
      <c r="I74">
        <v>0.24</v>
      </c>
      <c r="J74">
        <v>0.04</v>
      </c>
      <c r="K74">
        <v>0</v>
      </c>
      <c r="L74">
        <v>0</v>
      </c>
      <c r="M74">
        <v>1</v>
      </c>
      <c r="N74">
        <v>6.9</v>
      </c>
      <c r="O74">
        <v>0.3</v>
      </c>
      <c r="P74">
        <v>2.52</v>
      </c>
      <c r="Q74">
        <v>0.35</v>
      </c>
      <c r="R74">
        <v>0</v>
      </c>
      <c r="S74">
        <v>38.700000000000003</v>
      </c>
      <c r="T74">
        <v>6</v>
      </c>
      <c r="U74">
        <v>0.08</v>
      </c>
      <c r="V74">
        <v>56.720180000000013</v>
      </c>
      <c r="W74">
        <v>0.61876560000000003</v>
      </c>
      <c r="X74">
        <v>0.1031276</v>
      </c>
      <c r="Y74">
        <v>0</v>
      </c>
      <c r="Z74">
        <v>0</v>
      </c>
      <c r="AA74">
        <v>2.5781900000000002</v>
      </c>
      <c r="AB74">
        <v>17.789511000000001</v>
      </c>
      <c r="AC74">
        <v>0.77345700000000006</v>
      </c>
      <c r="AD74">
        <v>6.4970388000000003</v>
      </c>
      <c r="AE74">
        <v>0.90236649999999996</v>
      </c>
      <c r="AF74">
        <v>0</v>
      </c>
      <c r="AG74">
        <v>99.775953000000015</v>
      </c>
      <c r="AH74">
        <v>15.469139999999999</v>
      </c>
      <c r="AI74">
        <v>0.2062552</v>
      </c>
    </row>
    <row r="75" spans="1:35" x14ac:dyDescent="0.25">
      <c r="A75" s="1">
        <v>73</v>
      </c>
      <c r="B75" t="s">
        <v>278</v>
      </c>
      <c r="C75">
        <v>1589</v>
      </c>
      <c r="D75" t="s">
        <v>478</v>
      </c>
      <c r="E75" t="s">
        <v>508</v>
      </c>
      <c r="F75">
        <v>439</v>
      </c>
      <c r="G75">
        <v>5.1560000000000002E-2</v>
      </c>
      <c r="H75">
        <v>22</v>
      </c>
      <c r="I75">
        <v>0.24</v>
      </c>
      <c r="J75">
        <v>0.04</v>
      </c>
      <c r="K75">
        <v>0</v>
      </c>
      <c r="L75">
        <v>0</v>
      </c>
      <c r="M75">
        <v>1</v>
      </c>
      <c r="N75">
        <v>6.9</v>
      </c>
      <c r="O75">
        <v>0.3</v>
      </c>
      <c r="P75">
        <v>2.52</v>
      </c>
      <c r="Q75">
        <v>0.35</v>
      </c>
      <c r="R75">
        <v>0</v>
      </c>
      <c r="S75">
        <v>38.700000000000003</v>
      </c>
      <c r="T75">
        <v>6</v>
      </c>
      <c r="U75">
        <v>0.08</v>
      </c>
      <c r="V75">
        <v>1.13432</v>
      </c>
      <c r="W75">
        <v>1.2374400000000001E-2</v>
      </c>
      <c r="X75">
        <v>2.0623999999999998E-3</v>
      </c>
      <c r="Y75">
        <v>0</v>
      </c>
      <c r="Z75">
        <v>0</v>
      </c>
      <c r="AA75">
        <v>5.1560000000000002E-2</v>
      </c>
      <c r="AB75">
        <v>0.35576400000000002</v>
      </c>
      <c r="AC75">
        <v>1.5468000000000001E-2</v>
      </c>
      <c r="AD75">
        <v>0.1299312</v>
      </c>
      <c r="AE75">
        <v>1.8046E-2</v>
      </c>
      <c r="AF75">
        <v>0</v>
      </c>
      <c r="AG75">
        <v>1.9953719999999999</v>
      </c>
      <c r="AH75">
        <v>0.30936000000000002</v>
      </c>
      <c r="AI75">
        <v>4.1248000000000014E-3</v>
      </c>
    </row>
    <row r="76" spans="1:35" x14ac:dyDescent="0.25">
      <c r="A76" s="1">
        <v>74</v>
      </c>
      <c r="B76" t="s">
        <v>279</v>
      </c>
      <c r="C76">
        <v>2034</v>
      </c>
      <c r="D76" t="s">
        <v>479</v>
      </c>
      <c r="E76" t="s">
        <v>546</v>
      </c>
      <c r="F76">
        <v>148</v>
      </c>
      <c r="G76">
        <v>0.23</v>
      </c>
      <c r="H76">
        <v>31</v>
      </c>
      <c r="I76">
        <v>0.16</v>
      </c>
      <c r="J76">
        <v>2.1000000000000001E-2</v>
      </c>
      <c r="L76">
        <v>0</v>
      </c>
      <c r="M76">
        <v>27</v>
      </c>
      <c r="N76">
        <v>7.37</v>
      </c>
      <c r="O76">
        <v>2.1</v>
      </c>
      <c r="P76">
        <v>3.83</v>
      </c>
      <c r="Q76">
        <v>1.43</v>
      </c>
      <c r="R76">
        <v>0</v>
      </c>
      <c r="S76">
        <v>57</v>
      </c>
      <c r="T76">
        <v>45</v>
      </c>
      <c r="U76">
        <v>0.8</v>
      </c>
      <c r="V76">
        <v>7.13</v>
      </c>
      <c r="W76">
        <v>3.6799999999999999E-2</v>
      </c>
      <c r="X76">
        <v>4.8300000000000001E-3</v>
      </c>
      <c r="Z76">
        <v>0</v>
      </c>
      <c r="AA76">
        <v>6.21</v>
      </c>
      <c r="AB76">
        <v>1.6951000000000001</v>
      </c>
      <c r="AC76">
        <v>0.48299999999999998</v>
      </c>
      <c r="AD76">
        <v>0.88090000000000002</v>
      </c>
      <c r="AE76">
        <v>0.32890000000000003</v>
      </c>
      <c r="AF76">
        <v>0</v>
      </c>
      <c r="AG76">
        <v>13.11</v>
      </c>
      <c r="AH76">
        <v>10.35</v>
      </c>
      <c r="AI76">
        <v>0.184</v>
      </c>
    </row>
    <row r="77" spans="1:35" x14ac:dyDescent="0.25">
      <c r="A77" s="1">
        <v>75</v>
      </c>
      <c r="B77" t="s">
        <v>280</v>
      </c>
      <c r="C77">
        <v>2034</v>
      </c>
      <c r="D77" t="s">
        <v>479</v>
      </c>
      <c r="E77" t="s">
        <v>547</v>
      </c>
      <c r="F77">
        <v>343</v>
      </c>
      <c r="G77">
        <v>0.37615999999999999</v>
      </c>
      <c r="H77">
        <v>31</v>
      </c>
      <c r="I77">
        <v>0.16</v>
      </c>
      <c r="J77">
        <v>2.1000000000000001E-2</v>
      </c>
      <c r="L77">
        <v>0</v>
      </c>
      <c r="M77">
        <v>27</v>
      </c>
      <c r="N77">
        <v>7.37</v>
      </c>
      <c r="O77">
        <v>2.1</v>
      </c>
      <c r="P77">
        <v>3.83</v>
      </c>
      <c r="Q77">
        <v>1.43</v>
      </c>
      <c r="R77">
        <v>0</v>
      </c>
      <c r="S77">
        <v>57</v>
      </c>
      <c r="T77">
        <v>45</v>
      </c>
      <c r="U77">
        <v>0.8</v>
      </c>
      <c r="V77">
        <v>11.660959999999999</v>
      </c>
      <c r="W77">
        <v>6.0185599999999999E-2</v>
      </c>
      <c r="X77">
        <v>7.8993600000000011E-3</v>
      </c>
      <c r="Z77">
        <v>0</v>
      </c>
      <c r="AA77">
        <v>10.156319999999999</v>
      </c>
      <c r="AB77">
        <v>2.7722992</v>
      </c>
      <c r="AC77">
        <v>0.78993599999999997</v>
      </c>
      <c r="AD77">
        <v>1.4406928000000001</v>
      </c>
      <c r="AE77">
        <v>0.53790879999999996</v>
      </c>
      <c r="AF77">
        <v>0</v>
      </c>
      <c r="AG77">
        <v>21.441120000000002</v>
      </c>
      <c r="AH77">
        <v>16.927199999999999</v>
      </c>
      <c r="AI77">
        <v>0.30092799999999997</v>
      </c>
    </row>
    <row r="78" spans="1:35" x14ac:dyDescent="0.25">
      <c r="A78" s="1">
        <v>76</v>
      </c>
      <c r="B78" t="s">
        <v>281</v>
      </c>
      <c r="C78">
        <v>2034</v>
      </c>
      <c r="D78" t="s">
        <v>479</v>
      </c>
      <c r="E78" t="s">
        <v>548</v>
      </c>
      <c r="F78">
        <v>368</v>
      </c>
      <c r="G78">
        <v>0.29586000000000001</v>
      </c>
      <c r="H78">
        <v>31</v>
      </c>
      <c r="I78">
        <v>0.16</v>
      </c>
      <c r="J78">
        <v>2.1000000000000001E-2</v>
      </c>
      <c r="L78">
        <v>0</v>
      </c>
      <c r="M78">
        <v>27</v>
      </c>
      <c r="N78">
        <v>7.37</v>
      </c>
      <c r="O78">
        <v>2.1</v>
      </c>
      <c r="P78">
        <v>3.83</v>
      </c>
      <c r="Q78">
        <v>1.43</v>
      </c>
      <c r="R78">
        <v>0</v>
      </c>
      <c r="S78">
        <v>57</v>
      </c>
      <c r="T78">
        <v>45</v>
      </c>
      <c r="U78">
        <v>0.8</v>
      </c>
      <c r="V78">
        <v>9.171660000000001</v>
      </c>
      <c r="W78">
        <v>4.7337600000000001E-2</v>
      </c>
      <c r="X78">
        <v>6.2130600000000003E-3</v>
      </c>
      <c r="Z78">
        <v>0</v>
      </c>
      <c r="AA78">
        <v>7.9882200000000001</v>
      </c>
      <c r="AB78">
        <v>2.1804882000000001</v>
      </c>
      <c r="AC78">
        <v>0.62130600000000002</v>
      </c>
      <c r="AD78">
        <v>1.1331438</v>
      </c>
      <c r="AE78">
        <v>0.42307980000000001</v>
      </c>
      <c r="AF78">
        <v>0</v>
      </c>
      <c r="AG78">
        <v>16.86402</v>
      </c>
      <c r="AH78">
        <v>13.313700000000001</v>
      </c>
      <c r="AI78">
        <v>0.23668800000000001</v>
      </c>
    </row>
    <row r="79" spans="1:35" x14ac:dyDescent="0.25">
      <c r="A79" s="1">
        <v>77</v>
      </c>
      <c r="B79" t="s">
        <v>282</v>
      </c>
      <c r="C79">
        <v>2034</v>
      </c>
      <c r="D79" t="s">
        <v>479</v>
      </c>
      <c r="E79" t="s">
        <v>549</v>
      </c>
      <c r="F79">
        <v>456</v>
      </c>
      <c r="G79">
        <v>0.94040999999999997</v>
      </c>
      <c r="H79">
        <v>31</v>
      </c>
      <c r="I79">
        <v>0.16</v>
      </c>
      <c r="J79">
        <v>2.1000000000000001E-2</v>
      </c>
      <c r="L79">
        <v>0</v>
      </c>
      <c r="M79">
        <v>27</v>
      </c>
      <c r="N79">
        <v>7.37</v>
      </c>
      <c r="O79">
        <v>2.1</v>
      </c>
      <c r="P79">
        <v>3.83</v>
      </c>
      <c r="Q79">
        <v>1.43</v>
      </c>
      <c r="R79">
        <v>0</v>
      </c>
      <c r="S79">
        <v>57</v>
      </c>
      <c r="T79">
        <v>45</v>
      </c>
      <c r="U79">
        <v>0.8</v>
      </c>
      <c r="V79">
        <v>29.152709999999999</v>
      </c>
      <c r="W79">
        <v>0.1504656</v>
      </c>
      <c r="X79">
        <v>1.974861E-2</v>
      </c>
      <c r="Z79">
        <v>0</v>
      </c>
      <c r="AA79">
        <v>25.391069999999999</v>
      </c>
      <c r="AB79">
        <v>6.9308217000000001</v>
      </c>
      <c r="AC79">
        <v>1.974861</v>
      </c>
      <c r="AD79">
        <v>3.6017703000000001</v>
      </c>
      <c r="AE79">
        <v>1.3447863</v>
      </c>
      <c r="AF79">
        <v>0</v>
      </c>
      <c r="AG79">
        <v>53.603369999999998</v>
      </c>
      <c r="AH79">
        <v>42.318449999999999</v>
      </c>
      <c r="AI79">
        <v>0.752328</v>
      </c>
    </row>
    <row r="80" spans="1:35" x14ac:dyDescent="0.25">
      <c r="A80" s="1">
        <v>78</v>
      </c>
      <c r="B80" t="s">
        <v>283</v>
      </c>
      <c r="C80">
        <v>2034</v>
      </c>
      <c r="D80" t="s">
        <v>479</v>
      </c>
      <c r="E80" t="s">
        <v>550</v>
      </c>
      <c r="F80">
        <v>969</v>
      </c>
      <c r="G80">
        <v>0.36982999999999999</v>
      </c>
      <c r="H80">
        <v>31</v>
      </c>
      <c r="I80">
        <v>0.16</v>
      </c>
      <c r="J80">
        <v>2.1000000000000001E-2</v>
      </c>
      <c r="L80">
        <v>0</v>
      </c>
      <c r="M80">
        <v>27</v>
      </c>
      <c r="N80">
        <v>7.37</v>
      </c>
      <c r="O80">
        <v>2.1</v>
      </c>
      <c r="P80">
        <v>3.83</v>
      </c>
      <c r="Q80">
        <v>1.43</v>
      </c>
      <c r="R80">
        <v>0</v>
      </c>
      <c r="S80">
        <v>57</v>
      </c>
      <c r="T80">
        <v>45</v>
      </c>
      <c r="U80">
        <v>0.8</v>
      </c>
      <c r="V80">
        <v>11.464729999999999</v>
      </c>
      <c r="W80">
        <v>5.9172799999999998E-2</v>
      </c>
      <c r="X80">
        <v>7.7664300000000004E-3</v>
      </c>
      <c r="Z80">
        <v>0</v>
      </c>
      <c r="AA80">
        <v>9.9854099999999999</v>
      </c>
      <c r="AB80">
        <v>2.7256471000000002</v>
      </c>
      <c r="AC80">
        <v>0.77664299999999997</v>
      </c>
      <c r="AD80">
        <v>1.4164489</v>
      </c>
      <c r="AE80">
        <v>0.52885689999999996</v>
      </c>
      <c r="AF80">
        <v>0</v>
      </c>
      <c r="AG80">
        <v>21.080310000000001</v>
      </c>
      <c r="AH80">
        <v>16.64235</v>
      </c>
      <c r="AI80">
        <v>0.29586400000000002</v>
      </c>
    </row>
    <row r="81" spans="1:35" x14ac:dyDescent="0.25">
      <c r="A81" s="1">
        <v>79</v>
      </c>
      <c r="B81" t="s">
        <v>284</v>
      </c>
      <c r="C81">
        <v>2034</v>
      </c>
      <c r="D81" t="s">
        <v>479</v>
      </c>
      <c r="E81" t="s">
        <v>551</v>
      </c>
      <c r="F81">
        <v>977</v>
      </c>
      <c r="G81">
        <v>0.73965000000000003</v>
      </c>
      <c r="H81">
        <v>31</v>
      </c>
      <c r="I81">
        <v>0.16</v>
      </c>
      <c r="J81">
        <v>2.1000000000000001E-2</v>
      </c>
      <c r="L81">
        <v>0</v>
      </c>
      <c r="M81">
        <v>27</v>
      </c>
      <c r="N81">
        <v>7.37</v>
      </c>
      <c r="O81">
        <v>2.1</v>
      </c>
      <c r="P81">
        <v>3.83</v>
      </c>
      <c r="Q81">
        <v>1.43</v>
      </c>
      <c r="R81">
        <v>0</v>
      </c>
      <c r="S81">
        <v>57</v>
      </c>
      <c r="T81">
        <v>45</v>
      </c>
      <c r="U81">
        <v>0.8</v>
      </c>
      <c r="V81">
        <v>22.92915</v>
      </c>
      <c r="W81">
        <v>0.118344</v>
      </c>
      <c r="X81">
        <v>1.553265E-2</v>
      </c>
      <c r="Z81">
        <v>0</v>
      </c>
      <c r="AA81">
        <v>19.970549999999999</v>
      </c>
      <c r="AB81">
        <v>5.4512205000000007</v>
      </c>
      <c r="AC81">
        <v>1.5532649999999999</v>
      </c>
      <c r="AD81">
        <v>2.8328595000000001</v>
      </c>
      <c r="AE81">
        <v>1.0576995</v>
      </c>
      <c r="AF81">
        <v>0</v>
      </c>
      <c r="AG81">
        <v>42.160049999999998</v>
      </c>
      <c r="AH81">
        <v>33.28425</v>
      </c>
      <c r="AI81">
        <v>0.59172000000000002</v>
      </c>
    </row>
    <row r="82" spans="1:35" x14ac:dyDescent="0.25">
      <c r="A82" s="1">
        <v>80</v>
      </c>
      <c r="B82" t="s">
        <v>285</v>
      </c>
      <c r="C82">
        <v>2034</v>
      </c>
      <c r="D82" t="s">
        <v>479</v>
      </c>
      <c r="E82" t="s">
        <v>552</v>
      </c>
      <c r="F82">
        <v>1031</v>
      </c>
      <c r="G82">
        <v>0.47020000000000001</v>
      </c>
      <c r="H82">
        <v>31</v>
      </c>
      <c r="I82">
        <v>0.16</v>
      </c>
      <c r="J82">
        <v>2.1000000000000001E-2</v>
      </c>
      <c r="L82">
        <v>0</v>
      </c>
      <c r="M82">
        <v>27</v>
      </c>
      <c r="N82">
        <v>7.37</v>
      </c>
      <c r="O82">
        <v>2.1</v>
      </c>
      <c r="P82">
        <v>3.83</v>
      </c>
      <c r="Q82">
        <v>1.43</v>
      </c>
      <c r="R82">
        <v>0</v>
      </c>
      <c r="S82">
        <v>57</v>
      </c>
      <c r="T82">
        <v>45</v>
      </c>
      <c r="U82">
        <v>0.8</v>
      </c>
      <c r="V82">
        <v>14.5762</v>
      </c>
      <c r="W82">
        <v>7.5232000000000007E-2</v>
      </c>
      <c r="X82">
        <v>9.8742000000000014E-3</v>
      </c>
      <c r="Z82">
        <v>0</v>
      </c>
      <c r="AA82">
        <v>12.695399999999999</v>
      </c>
      <c r="AB82">
        <v>3.4653740000000002</v>
      </c>
      <c r="AC82">
        <v>0.98742000000000008</v>
      </c>
      <c r="AD82">
        <v>1.8008660000000001</v>
      </c>
      <c r="AE82">
        <v>0.67238599999999993</v>
      </c>
      <c r="AF82">
        <v>0</v>
      </c>
      <c r="AG82">
        <v>26.801400000000001</v>
      </c>
      <c r="AH82">
        <v>21.158999999999999</v>
      </c>
      <c r="AI82">
        <v>0.37615999999999999</v>
      </c>
    </row>
    <row r="83" spans="1:35" x14ac:dyDescent="0.25">
      <c r="A83" s="1">
        <v>81</v>
      </c>
      <c r="B83" t="s">
        <v>286</v>
      </c>
      <c r="C83">
        <v>2034</v>
      </c>
      <c r="D83" t="s">
        <v>479</v>
      </c>
      <c r="E83" t="s">
        <v>553</v>
      </c>
      <c r="F83">
        <v>1032</v>
      </c>
      <c r="G83">
        <v>0.94040000000000001</v>
      </c>
      <c r="H83">
        <v>31</v>
      </c>
      <c r="I83">
        <v>0.16</v>
      </c>
      <c r="J83">
        <v>2.1000000000000001E-2</v>
      </c>
      <c r="L83">
        <v>0</v>
      </c>
      <c r="M83">
        <v>27</v>
      </c>
      <c r="N83">
        <v>7.37</v>
      </c>
      <c r="O83">
        <v>2.1</v>
      </c>
      <c r="P83">
        <v>3.83</v>
      </c>
      <c r="Q83">
        <v>1.43</v>
      </c>
      <c r="R83">
        <v>0</v>
      </c>
      <c r="S83">
        <v>57</v>
      </c>
      <c r="T83">
        <v>45</v>
      </c>
      <c r="U83">
        <v>0.8</v>
      </c>
      <c r="V83">
        <v>29.1524</v>
      </c>
      <c r="W83">
        <v>0.15046399999999999</v>
      </c>
      <c r="X83">
        <v>1.9748399999999999E-2</v>
      </c>
      <c r="Z83">
        <v>0</v>
      </c>
      <c r="AA83">
        <v>25.390799999999999</v>
      </c>
      <c r="AB83">
        <v>6.9307480000000004</v>
      </c>
      <c r="AC83">
        <v>1.9748399999999999</v>
      </c>
      <c r="AD83">
        <v>3.6017320000000002</v>
      </c>
      <c r="AE83">
        <v>1.3447720000000001</v>
      </c>
      <c r="AF83">
        <v>0</v>
      </c>
      <c r="AG83">
        <v>53.602800000000002</v>
      </c>
      <c r="AH83">
        <v>42.317999999999998</v>
      </c>
      <c r="AI83">
        <v>0.7523200000000001</v>
      </c>
    </row>
    <row r="84" spans="1:35" x14ac:dyDescent="0.25">
      <c r="A84" s="1">
        <v>82</v>
      </c>
      <c r="B84" t="s">
        <v>287</v>
      </c>
      <c r="C84">
        <v>2034</v>
      </c>
      <c r="D84" t="s">
        <v>479</v>
      </c>
      <c r="E84" t="s">
        <v>554</v>
      </c>
      <c r="F84">
        <v>1152</v>
      </c>
      <c r="G84">
        <v>5.67</v>
      </c>
      <c r="H84">
        <v>31</v>
      </c>
      <c r="I84">
        <v>0.16</v>
      </c>
      <c r="J84">
        <v>2.1000000000000001E-2</v>
      </c>
      <c r="L84">
        <v>0</v>
      </c>
      <c r="M84">
        <v>27</v>
      </c>
      <c r="N84">
        <v>7.37</v>
      </c>
      <c r="O84">
        <v>2.1</v>
      </c>
      <c r="P84">
        <v>3.83</v>
      </c>
      <c r="Q84">
        <v>1.43</v>
      </c>
      <c r="R84">
        <v>0</v>
      </c>
      <c r="S84">
        <v>57</v>
      </c>
      <c r="T84">
        <v>45</v>
      </c>
      <c r="U84">
        <v>0.8</v>
      </c>
      <c r="V84">
        <v>175.77</v>
      </c>
      <c r="W84">
        <v>0.90720000000000001</v>
      </c>
      <c r="X84">
        <v>0.11907</v>
      </c>
      <c r="Z84">
        <v>0</v>
      </c>
      <c r="AA84">
        <v>153.09</v>
      </c>
      <c r="AB84">
        <v>41.7879</v>
      </c>
      <c r="AC84">
        <v>11.907</v>
      </c>
      <c r="AD84">
        <v>21.716100000000001</v>
      </c>
      <c r="AE84">
        <v>8.1081000000000003</v>
      </c>
      <c r="AF84">
        <v>0</v>
      </c>
      <c r="AG84">
        <v>323.19</v>
      </c>
      <c r="AH84">
        <v>255.15</v>
      </c>
      <c r="AI84">
        <v>4.5359999999999996</v>
      </c>
    </row>
    <row r="85" spans="1:35" x14ac:dyDescent="0.25">
      <c r="A85" s="1">
        <v>83</v>
      </c>
      <c r="B85" t="s">
        <v>288</v>
      </c>
      <c r="C85">
        <v>2034</v>
      </c>
      <c r="D85" t="s">
        <v>479</v>
      </c>
      <c r="E85" t="s">
        <v>555</v>
      </c>
      <c r="F85">
        <v>1153</v>
      </c>
      <c r="G85">
        <v>8.39</v>
      </c>
      <c r="H85">
        <v>31</v>
      </c>
      <c r="I85">
        <v>0.16</v>
      </c>
      <c r="J85">
        <v>2.1000000000000001E-2</v>
      </c>
      <c r="L85">
        <v>0</v>
      </c>
      <c r="M85">
        <v>27</v>
      </c>
      <c r="N85">
        <v>7.37</v>
      </c>
      <c r="O85">
        <v>2.1</v>
      </c>
      <c r="P85">
        <v>3.83</v>
      </c>
      <c r="Q85">
        <v>1.43</v>
      </c>
      <c r="R85">
        <v>0</v>
      </c>
      <c r="S85">
        <v>57</v>
      </c>
      <c r="T85">
        <v>45</v>
      </c>
      <c r="U85">
        <v>0.8</v>
      </c>
      <c r="V85">
        <v>260.08999999999997</v>
      </c>
      <c r="W85">
        <v>1.3424</v>
      </c>
      <c r="X85">
        <v>0.17619000000000001</v>
      </c>
      <c r="Z85">
        <v>0</v>
      </c>
      <c r="AA85">
        <v>226.53</v>
      </c>
      <c r="AB85">
        <v>61.834300000000013</v>
      </c>
      <c r="AC85">
        <v>17.619</v>
      </c>
      <c r="AD85">
        <v>32.133699999999997</v>
      </c>
      <c r="AE85">
        <v>11.9977</v>
      </c>
      <c r="AF85">
        <v>0</v>
      </c>
      <c r="AG85">
        <v>478.23</v>
      </c>
      <c r="AH85">
        <v>377.55</v>
      </c>
      <c r="AI85">
        <v>6.7120000000000006</v>
      </c>
    </row>
    <row r="86" spans="1:35" x14ac:dyDescent="0.25">
      <c r="A86" s="1">
        <v>84</v>
      </c>
      <c r="B86" t="s">
        <v>289</v>
      </c>
      <c r="C86">
        <v>2034</v>
      </c>
      <c r="D86" t="s">
        <v>479</v>
      </c>
      <c r="E86" t="s">
        <v>556</v>
      </c>
      <c r="F86">
        <v>1154</v>
      </c>
      <c r="G86">
        <v>11.34</v>
      </c>
      <c r="H86">
        <v>31</v>
      </c>
      <c r="I86">
        <v>0.16</v>
      </c>
      <c r="J86">
        <v>2.1000000000000001E-2</v>
      </c>
      <c r="L86">
        <v>0</v>
      </c>
      <c r="M86">
        <v>27</v>
      </c>
      <c r="N86">
        <v>7.37</v>
      </c>
      <c r="O86">
        <v>2.1</v>
      </c>
      <c r="P86">
        <v>3.83</v>
      </c>
      <c r="Q86">
        <v>1.43</v>
      </c>
      <c r="R86">
        <v>0</v>
      </c>
      <c r="S86">
        <v>57</v>
      </c>
      <c r="T86">
        <v>45</v>
      </c>
      <c r="U86">
        <v>0.8</v>
      </c>
      <c r="V86">
        <v>351.54</v>
      </c>
      <c r="W86">
        <v>1.8144</v>
      </c>
      <c r="X86">
        <v>0.23813999999999999</v>
      </c>
      <c r="Z86">
        <v>0</v>
      </c>
      <c r="AA86">
        <v>306.18</v>
      </c>
      <c r="AB86">
        <v>83.575800000000001</v>
      </c>
      <c r="AC86">
        <v>23.814</v>
      </c>
      <c r="AD86">
        <v>43.432200000000002</v>
      </c>
      <c r="AE86">
        <v>16.216200000000001</v>
      </c>
      <c r="AF86">
        <v>0</v>
      </c>
      <c r="AG86">
        <v>646.38</v>
      </c>
      <c r="AH86">
        <v>510.3</v>
      </c>
      <c r="AI86">
        <v>9.072000000000001</v>
      </c>
    </row>
    <row r="87" spans="1:35" x14ac:dyDescent="0.25">
      <c r="A87" s="1">
        <v>85</v>
      </c>
      <c r="B87" t="s">
        <v>290</v>
      </c>
      <c r="C87">
        <v>2034</v>
      </c>
      <c r="D87" t="s">
        <v>479</v>
      </c>
      <c r="E87" t="s">
        <v>557</v>
      </c>
      <c r="F87">
        <v>1470</v>
      </c>
      <c r="G87">
        <v>0.85</v>
      </c>
      <c r="H87">
        <v>31</v>
      </c>
      <c r="I87">
        <v>0.16</v>
      </c>
      <c r="J87">
        <v>2.1000000000000001E-2</v>
      </c>
      <c r="L87">
        <v>0</v>
      </c>
      <c r="M87">
        <v>27</v>
      </c>
      <c r="N87">
        <v>7.37</v>
      </c>
      <c r="O87">
        <v>2.1</v>
      </c>
      <c r="P87">
        <v>3.83</v>
      </c>
      <c r="Q87">
        <v>1.43</v>
      </c>
      <c r="R87">
        <v>0</v>
      </c>
      <c r="S87">
        <v>57</v>
      </c>
      <c r="T87">
        <v>45</v>
      </c>
      <c r="U87">
        <v>0.8</v>
      </c>
      <c r="V87">
        <v>26.35</v>
      </c>
      <c r="W87">
        <v>0.13600000000000001</v>
      </c>
      <c r="X87">
        <v>1.7850000000000001E-2</v>
      </c>
      <c r="Z87">
        <v>0</v>
      </c>
      <c r="AA87">
        <v>22.95</v>
      </c>
      <c r="AB87">
        <v>6.2645</v>
      </c>
      <c r="AC87">
        <v>1.7849999999999999</v>
      </c>
      <c r="AD87">
        <v>3.2555000000000001</v>
      </c>
      <c r="AE87">
        <v>1.2155</v>
      </c>
      <c r="AF87">
        <v>0</v>
      </c>
      <c r="AG87">
        <v>48.45</v>
      </c>
      <c r="AH87">
        <v>38.25</v>
      </c>
      <c r="AI87">
        <v>0.68</v>
      </c>
    </row>
    <row r="88" spans="1:35" x14ac:dyDescent="0.25">
      <c r="A88" s="1">
        <v>86</v>
      </c>
      <c r="B88" t="s">
        <v>291</v>
      </c>
      <c r="C88">
        <v>2035</v>
      </c>
      <c r="D88" t="s">
        <v>480</v>
      </c>
      <c r="E88" t="s">
        <v>546</v>
      </c>
      <c r="F88">
        <v>148</v>
      </c>
      <c r="G88">
        <v>0.22</v>
      </c>
      <c r="H88">
        <v>29</v>
      </c>
      <c r="I88">
        <v>0.09</v>
      </c>
      <c r="J88">
        <v>1.0999999999999999E-2</v>
      </c>
      <c r="L88">
        <v>0</v>
      </c>
      <c r="M88">
        <v>28</v>
      </c>
      <c r="N88">
        <v>6.94</v>
      </c>
      <c r="O88">
        <v>2.6</v>
      </c>
      <c r="P88">
        <v>3.32</v>
      </c>
      <c r="Q88">
        <v>1.51</v>
      </c>
      <c r="R88">
        <v>0</v>
      </c>
      <c r="S88">
        <v>34.4</v>
      </c>
      <c r="T88">
        <v>42</v>
      </c>
      <c r="U88">
        <v>0.66</v>
      </c>
      <c r="V88">
        <v>6.38</v>
      </c>
      <c r="W88">
        <v>1.9800000000000002E-2</v>
      </c>
      <c r="X88">
        <v>2.4199999999999998E-3</v>
      </c>
      <c r="Z88">
        <v>0</v>
      </c>
      <c r="AA88">
        <v>6.16</v>
      </c>
      <c r="AB88">
        <v>1.5267999999999999</v>
      </c>
      <c r="AC88">
        <v>0.57200000000000006</v>
      </c>
      <c r="AD88">
        <v>0.73039999999999994</v>
      </c>
      <c r="AE88">
        <v>0.3322</v>
      </c>
      <c r="AF88">
        <v>0</v>
      </c>
      <c r="AG88">
        <v>7.5679999999999996</v>
      </c>
      <c r="AH88">
        <v>9.24</v>
      </c>
      <c r="AI88">
        <v>0.1452</v>
      </c>
    </row>
    <row r="89" spans="1:35" x14ac:dyDescent="0.25">
      <c r="A89" s="1">
        <v>87</v>
      </c>
      <c r="B89" t="s">
        <v>292</v>
      </c>
      <c r="C89">
        <v>2035</v>
      </c>
      <c r="D89" t="s">
        <v>480</v>
      </c>
      <c r="E89" t="s">
        <v>548</v>
      </c>
      <c r="F89">
        <v>368</v>
      </c>
      <c r="G89">
        <v>0.63397999999999999</v>
      </c>
      <c r="H89">
        <v>29</v>
      </c>
      <c r="I89">
        <v>0.09</v>
      </c>
      <c r="J89">
        <v>1.0999999999999999E-2</v>
      </c>
      <c r="L89">
        <v>0</v>
      </c>
      <c r="M89">
        <v>28</v>
      </c>
      <c r="N89">
        <v>6.94</v>
      </c>
      <c r="O89">
        <v>2.6</v>
      </c>
      <c r="P89">
        <v>3.32</v>
      </c>
      <c r="Q89">
        <v>1.51</v>
      </c>
      <c r="R89">
        <v>0</v>
      </c>
      <c r="S89">
        <v>34.4</v>
      </c>
      <c r="T89">
        <v>42</v>
      </c>
      <c r="U89">
        <v>0.66</v>
      </c>
      <c r="V89">
        <v>18.38542</v>
      </c>
      <c r="W89">
        <v>5.7058200000000003E-2</v>
      </c>
      <c r="X89">
        <v>6.9737799999999997E-3</v>
      </c>
      <c r="Z89">
        <v>0</v>
      </c>
      <c r="AA89">
        <v>17.751439999999999</v>
      </c>
      <c r="AB89">
        <v>4.3998211999999999</v>
      </c>
      <c r="AC89">
        <v>1.6483479999999999</v>
      </c>
      <c r="AD89">
        <v>2.1048136</v>
      </c>
      <c r="AE89">
        <v>0.95730979999999999</v>
      </c>
      <c r="AF89">
        <v>0</v>
      </c>
      <c r="AG89">
        <v>21.808911999999999</v>
      </c>
      <c r="AH89">
        <v>26.62716</v>
      </c>
      <c r="AI89">
        <v>0.41842679999999999</v>
      </c>
    </row>
    <row r="90" spans="1:35" x14ac:dyDescent="0.25">
      <c r="A90" s="1">
        <v>88</v>
      </c>
      <c r="B90" t="s">
        <v>293</v>
      </c>
      <c r="C90">
        <v>2035</v>
      </c>
      <c r="D90" t="s">
        <v>480</v>
      </c>
      <c r="E90" t="s">
        <v>550</v>
      </c>
      <c r="F90">
        <v>969</v>
      </c>
      <c r="G90">
        <v>0.79247999999999996</v>
      </c>
      <c r="H90">
        <v>29</v>
      </c>
      <c r="I90">
        <v>0.09</v>
      </c>
      <c r="J90">
        <v>1.0999999999999999E-2</v>
      </c>
      <c r="L90">
        <v>0</v>
      </c>
      <c r="M90">
        <v>28</v>
      </c>
      <c r="N90">
        <v>6.94</v>
      </c>
      <c r="O90">
        <v>2.6</v>
      </c>
      <c r="P90">
        <v>3.32</v>
      </c>
      <c r="Q90">
        <v>1.51</v>
      </c>
      <c r="R90">
        <v>0</v>
      </c>
      <c r="S90">
        <v>34.4</v>
      </c>
      <c r="T90">
        <v>42</v>
      </c>
      <c r="U90">
        <v>0.66</v>
      </c>
      <c r="V90">
        <v>22.981919999999999</v>
      </c>
      <c r="W90">
        <v>7.1323199999999989E-2</v>
      </c>
      <c r="X90">
        <v>8.7172799999999991E-3</v>
      </c>
      <c r="Z90">
        <v>0</v>
      </c>
      <c r="AA90">
        <v>22.189440000000001</v>
      </c>
      <c r="AB90">
        <v>5.4998111999999999</v>
      </c>
      <c r="AC90">
        <v>2.0604480000000001</v>
      </c>
      <c r="AD90">
        <v>2.6310335999999999</v>
      </c>
      <c r="AE90">
        <v>1.1966448000000001</v>
      </c>
      <c r="AF90">
        <v>0</v>
      </c>
      <c r="AG90">
        <v>27.261312</v>
      </c>
      <c r="AH90">
        <v>33.28416</v>
      </c>
      <c r="AI90">
        <v>0.52303679999999997</v>
      </c>
    </row>
    <row r="91" spans="1:35" x14ac:dyDescent="0.25">
      <c r="A91" s="1">
        <v>89</v>
      </c>
      <c r="B91" t="s">
        <v>294</v>
      </c>
      <c r="C91">
        <v>2035</v>
      </c>
      <c r="D91" t="s">
        <v>480</v>
      </c>
      <c r="E91" t="s">
        <v>551</v>
      </c>
      <c r="F91">
        <v>977</v>
      </c>
      <c r="G91">
        <v>1.5849500000000001</v>
      </c>
      <c r="H91">
        <v>29</v>
      </c>
      <c r="I91">
        <v>0.09</v>
      </c>
      <c r="J91">
        <v>1.0999999999999999E-2</v>
      </c>
      <c r="L91">
        <v>0</v>
      </c>
      <c r="M91">
        <v>28</v>
      </c>
      <c r="N91">
        <v>6.94</v>
      </c>
      <c r="O91">
        <v>2.6</v>
      </c>
      <c r="P91">
        <v>3.32</v>
      </c>
      <c r="Q91">
        <v>1.51</v>
      </c>
      <c r="R91">
        <v>0</v>
      </c>
      <c r="S91">
        <v>34.4</v>
      </c>
      <c r="T91">
        <v>42</v>
      </c>
      <c r="U91">
        <v>0.66</v>
      </c>
      <c r="V91">
        <v>45.963550000000012</v>
      </c>
      <c r="W91">
        <v>0.14264550000000001</v>
      </c>
      <c r="X91">
        <v>1.7434450000000001E-2</v>
      </c>
      <c r="Z91">
        <v>0</v>
      </c>
      <c r="AA91">
        <v>44.378600000000013</v>
      </c>
      <c r="AB91">
        <v>10.999553000000001</v>
      </c>
      <c r="AC91">
        <v>4.12087</v>
      </c>
      <c r="AD91">
        <v>5.2620339999999999</v>
      </c>
      <c r="AE91">
        <v>2.3932745</v>
      </c>
      <c r="AF91">
        <v>0</v>
      </c>
      <c r="AG91">
        <v>54.522280000000002</v>
      </c>
      <c r="AH91">
        <v>66.567900000000009</v>
      </c>
      <c r="AI91">
        <v>1.0460670000000001</v>
      </c>
    </row>
    <row r="92" spans="1:35" x14ac:dyDescent="0.25">
      <c r="A92" s="1">
        <v>90</v>
      </c>
      <c r="B92" t="s">
        <v>295</v>
      </c>
      <c r="C92">
        <v>2035</v>
      </c>
      <c r="D92" t="s">
        <v>480</v>
      </c>
      <c r="E92" t="s">
        <v>557</v>
      </c>
      <c r="F92">
        <v>1470</v>
      </c>
      <c r="G92">
        <v>0.85</v>
      </c>
      <c r="H92">
        <v>29</v>
      </c>
      <c r="I92">
        <v>0.09</v>
      </c>
      <c r="J92">
        <v>1.0999999999999999E-2</v>
      </c>
      <c r="L92">
        <v>0</v>
      </c>
      <c r="M92">
        <v>28</v>
      </c>
      <c r="N92">
        <v>6.94</v>
      </c>
      <c r="O92">
        <v>2.6</v>
      </c>
      <c r="P92">
        <v>3.32</v>
      </c>
      <c r="Q92">
        <v>1.51</v>
      </c>
      <c r="R92">
        <v>0</v>
      </c>
      <c r="S92">
        <v>34.4</v>
      </c>
      <c r="T92">
        <v>42</v>
      </c>
      <c r="U92">
        <v>0.66</v>
      </c>
      <c r="V92">
        <v>24.65</v>
      </c>
      <c r="W92">
        <v>7.6499999999999999E-2</v>
      </c>
      <c r="X92">
        <v>9.3499999999999989E-3</v>
      </c>
      <c r="Z92">
        <v>0</v>
      </c>
      <c r="AA92">
        <v>23.8</v>
      </c>
      <c r="AB92">
        <v>5.899</v>
      </c>
      <c r="AC92">
        <v>2.21</v>
      </c>
      <c r="AD92">
        <v>2.8220000000000001</v>
      </c>
      <c r="AE92">
        <v>1.2835000000000001</v>
      </c>
      <c r="AF92">
        <v>0</v>
      </c>
      <c r="AG92">
        <v>29.24</v>
      </c>
      <c r="AH92">
        <v>35.700000000000003</v>
      </c>
      <c r="AI92">
        <v>0.56100000000000005</v>
      </c>
    </row>
    <row r="93" spans="1:35" x14ac:dyDescent="0.25">
      <c r="A93" s="1">
        <v>91</v>
      </c>
      <c r="B93" t="s">
        <v>296</v>
      </c>
      <c r="C93">
        <v>2089</v>
      </c>
      <c r="D93" t="s">
        <v>481</v>
      </c>
      <c r="E93" t="s">
        <v>535</v>
      </c>
      <c r="F93">
        <v>347</v>
      </c>
      <c r="G93">
        <v>0.41843000000000002</v>
      </c>
      <c r="H93">
        <v>35</v>
      </c>
      <c r="I93">
        <v>0.23</v>
      </c>
      <c r="J93">
        <v>4.3999999999999997E-2</v>
      </c>
      <c r="L93">
        <v>0</v>
      </c>
      <c r="M93">
        <v>1</v>
      </c>
      <c r="N93">
        <v>8.73</v>
      </c>
      <c r="O93">
        <v>2.5</v>
      </c>
      <c r="P93">
        <v>3.2</v>
      </c>
      <c r="Q93">
        <v>0.83</v>
      </c>
      <c r="R93">
        <v>0</v>
      </c>
      <c r="S93">
        <v>1.3</v>
      </c>
      <c r="T93">
        <v>6</v>
      </c>
      <c r="U93">
        <v>0.25</v>
      </c>
      <c r="V93">
        <v>14.645049999999999</v>
      </c>
      <c r="W93">
        <v>9.6238900000000016E-2</v>
      </c>
      <c r="X93">
        <v>1.8410920000000001E-2</v>
      </c>
      <c r="Z93">
        <v>0</v>
      </c>
      <c r="AA93">
        <v>0.41843000000000002</v>
      </c>
      <c r="AB93">
        <v>3.6528939</v>
      </c>
      <c r="AC93">
        <v>1.0460750000000001</v>
      </c>
      <c r="AD93">
        <v>1.3389759999999999</v>
      </c>
      <c r="AE93">
        <v>0.34729690000000002</v>
      </c>
      <c r="AF93">
        <v>0</v>
      </c>
      <c r="AG93">
        <v>0.54395900000000008</v>
      </c>
      <c r="AH93">
        <v>2.51058</v>
      </c>
      <c r="AI93">
        <v>0.10460750000000001</v>
      </c>
    </row>
    <row r="94" spans="1:35" x14ac:dyDescent="0.25">
      <c r="A94" s="1">
        <v>92</v>
      </c>
      <c r="B94" t="s">
        <v>297</v>
      </c>
      <c r="C94">
        <v>2089</v>
      </c>
      <c r="D94" t="s">
        <v>481</v>
      </c>
      <c r="E94" t="s">
        <v>542</v>
      </c>
      <c r="F94">
        <v>1015</v>
      </c>
      <c r="G94">
        <v>0.52303999999999995</v>
      </c>
      <c r="H94">
        <v>35</v>
      </c>
      <c r="I94">
        <v>0.23</v>
      </c>
      <c r="J94">
        <v>4.3999999999999997E-2</v>
      </c>
      <c r="L94">
        <v>0</v>
      </c>
      <c r="M94">
        <v>1</v>
      </c>
      <c r="N94">
        <v>8.73</v>
      </c>
      <c r="O94">
        <v>2.5</v>
      </c>
      <c r="P94">
        <v>3.2</v>
      </c>
      <c r="Q94">
        <v>0.83</v>
      </c>
      <c r="R94">
        <v>0</v>
      </c>
      <c r="S94">
        <v>1.3</v>
      </c>
      <c r="T94">
        <v>6</v>
      </c>
      <c r="U94">
        <v>0.25</v>
      </c>
      <c r="V94">
        <v>18.3064</v>
      </c>
      <c r="W94">
        <v>0.1202992</v>
      </c>
      <c r="X94">
        <v>2.3013760000000001E-2</v>
      </c>
      <c r="Z94">
        <v>0</v>
      </c>
      <c r="AA94">
        <v>0.52303999999999995</v>
      </c>
      <c r="AB94">
        <v>4.5661391999999994</v>
      </c>
      <c r="AC94">
        <v>1.3076000000000001</v>
      </c>
      <c r="AD94">
        <v>1.6737280000000001</v>
      </c>
      <c r="AE94">
        <v>0.43412319999999988</v>
      </c>
      <c r="AF94">
        <v>0</v>
      </c>
      <c r="AG94">
        <v>0.679952</v>
      </c>
      <c r="AH94">
        <v>3.1382400000000001</v>
      </c>
      <c r="AI94">
        <v>0.13075999999999999</v>
      </c>
    </row>
    <row r="95" spans="1:35" x14ac:dyDescent="0.25">
      <c r="A95" s="1">
        <v>93</v>
      </c>
      <c r="B95" t="s">
        <v>298</v>
      </c>
      <c r="C95">
        <v>2089</v>
      </c>
      <c r="D95" t="s">
        <v>481</v>
      </c>
      <c r="E95" t="s">
        <v>543</v>
      </c>
      <c r="F95">
        <v>1016</v>
      </c>
      <c r="G95">
        <v>1.0460700000000001</v>
      </c>
      <c r="H95">
        <v>35</v>
      </c>
      <c r="I95">
        <v>0.23</v>
      </c>
      <c r="J95">
        <v>4.3999999999999997E-2</v>
      </c>
      <c r="L95">
        <v>0</v>
      </c>
      <c r="M95">
        <v>1</v>
      </c>
      <c r="N95">
        <v>8.73</v>
      </c>
      <c r="O95">
        <v>2.5</v>
      </c>
      <c r="P95">
        <v>3.2</v>
      </c>
      <c r="Q95">
        <v>0.83</v>
      </c>
      <c r="R95">
        <v>0</v>
      </c>
      <c r="S95">
        <v>1.3</v>
      </c>
      <c r="T95">
        <v>6</v>
      </c>
      <c r="U95">
        <v>0.25</v>
      </c>
      <c r="V95">
        <v>36.612450000000003</v>
      </c>
      <c r="W95">
        <v>0.24059610000000001</v>
      </c>
      <c r="X95">
        <v>4.6027079999999998E-2</v>
      </c>
      <c r="Z95">
        <v>0</v>
      </c>
      <c r="AA95">
        <v>1.0460700000000001</v>
      </c>
      <c r="AB95">
        <v>9.1321911000000018</v>
      </c>
      <c r="AC95">
        <v>2.6151749999999998</v>
      </c>
      <c r="AD95">
        <v>3.3474240000000002</v>
      </c>
      <c r="AE95">
        <v>0.86823810000000001</v>
      </c>
      <c r="AF95">
        <v>0</v>
      </c>
      <c r="AG95">
        <v>1.359891</v>
      </c>
      <c r="AH95">
        <v>6.2764199999999999</v>
      </c>
      <c r="AI95">
        <v>0.26151750000000001</v>
      </c>
    </row>
    <row r="96" spans="1:35" x14ac:dyDescent="0.25">
      <c r="A96" s="1">
        <v>94</v>
      </c>
      <c r="B96" t="s">
        <v>299</v>
      </c>
      <c r="C96">
        <v>2089</v>
      </c>
      <c r="D96" t="s">
        <v>481</v>
      </c>
      <c r="E96" t="s">
        <v>557</v>
      </c>
      <c r="F96">
        <v>1470</v>
      </c>
      <c r="G96">
        <v>0.85</v>
      </c>
      <c r="H96">
        <v>35</v>
      </c>
      <c r="I96">
        <v>0.23</v>
      </c>
      <c r="J96">
        <v>4.3999999999999997E-2</v>
      </c>
      <c r="L96">
        <v>0</v>
      </c>
      <c r="M96">
        <v>1</v>
      </c>
      <c r="N96">
        <v>8.73</v>
      </c>
      <c r="O96">
        <v>2.5</v>
      </c>
      <c r="P96">
        <v>3.2</v>
      </c>
      <c r="Q96">
        <v>0.83</v>
      </c>
      <c r="R96">
        <v>0</v>
      </c>
      <c r="S96">
        <v>1.3</v>
      </c>
      <c r="T96">
        <v>6</v>
      </c>
      <c r="U96">
        <v>0.25</v>
      </c>
      <c r="V96">
        <v>29.75</v>
      </c>
      <c r="W96">
        <v>0.19550000000000001</v>
      </c>
      <c r="X96">
        <v>3.7400000000000003E-2</v>
      </c>
      <c r="Z96">
        <v>0</v>
      </c>
      <c r="AA96">
        <v>0.85</v>
      </c>
      <c r="AB96">
        <v>7.4205000000000014</v>
      </c>
      <c r="AC96">
        <v>2.125</v>
      </c>
      <c r="AD96">
        <v>2.72</v>
      </c>
      <c r="AE96">
        <v>0.7054999999999999</v>
      </c>
      <c r="AF96">
        <v>0</v>
      </c>
      <c r="AG96">
        <v>1.105</v>
      </c>
      <c r="AH96">
        <v>5.0999999999999996</v>
      </c>
      <c r="AI96">
        <v>0.21249999999999999</v>
      </c>
    </row>
    <row r="97" spans="1:35" x14ac:dyDescent="0.25">
      <c r="A97" s="1">
        <v>95</v>
      </c>
      <c r="B97" t="s">
        <v>300</v>
      </c>
      <c r="C97">
        <v>2089</v>
      </c>
      <c r="D97" t="s">
        <v>481</v>
      </c>
      <c r="E97" t="s">
        <v>558</v>
      </c>
      <c r="F97">
        <v>1483</v>
      </c>
      <c r="G97">
        <v>0.83686000000000005</v>
      </c>
      <c r="H97">
        <v>35</v>
      </c>
      <c r="I97">
        <v>0.23</v>
      </c>
      <c r="J97">
        <v>4.3999999999999997E-2</v>
      </c>
      <c r="L97">
        <v>0</v>
      </c>
      <c r="M97">
        <v>1</v>
      </c>
      <c r="N97">
        <v>8.73</v>
      </c>
      <c r="O97">
        <v>2.5</v>
      </c>
      <c r="P97">
        <v>3.2</v>
      </c>
      <c r="Q97">
        <v>0.83</v>
      </c>
      <c r="R97">
        <v>0</v>
      </c>
      <c r="S97">
        <v>1.3</v>
      </c>
      <c r="T97">
        <v>6</v>
      </c>
      <c r="U97">
        <v>0.25</v>
      </c>
      <c r="V97">
        <v>29.290099999999999</v>
      </c>
      <c r="W97">
        <v>0.1924778</v>
      </c>
      <c r="X97">
        <v>3.6821840000000002E-2</v>
      </c>
      <c r="Z97">
        <v>0</v>
      </c>
      <c r="AA97">
        <v>0.83686000000000005</v>
      </c>
      <c r="AB97">
        <v>7.3057878000000009</v>
      </c>
      <c r="AC97">
        <v>2.0921500000000002</v>
      </c>
      <c r="AD97">
        <v>2.6779519999999999</v>
      </c>
      <c r="AE97">
        <v>0.69459380000000004</v>
      </c>
      <c r="AF97">
        <v>0</v>
      </c>
      <c r="AG97">
        <v>1.0879179999999999</v>
      </c>
      <c r="AH97">
        <v>5.0211600000000001</v>
      </c>
      <c r="AI97">
        <v>0.20921500000000001</v>
      </c>
    </row>
    <row r="98" spans="1:35" x14ac:dyDescent="0.25">
      <c r="A98" s="1">
        <v>96</v>
      </c>
      <c r="B98" t="s">
        <v>301</v>
      </c>
      <c r="C98">
        <v>2225</v>
      </c>
      <c r="D98" t="s">
        <v>482</v>
      </c>
      <c r="E98" t="s">
        <v>559</v>
      </c>
      <c r="F98">
        <v>139</v>
      </c>
      <c r="G98">
        <v>3.23</v>
      </c>
      <c r="H98">
        <v>17</v>
      </c>
      <c r="I98">
        <v>0.32</v>
      </c>
      <c r="J98">
        <v>8.4000000000000005E-2</v>
      </c>
      <c r="K98">
        <v>0</v>
      </c>
      <c r="L98">
        <v>0</v>
      </c>
      <c r="M98">
        <v>8</v>
      </c>
      <c r="N98">
        <v>3.11</v>
      </c>
      <c r="O98">
        <v>1</v>
      </c>
      <c r="P98">
        <v>2.5</v>
      </c>
      <c r="Q98">
        <v>1.21</v>
      </c>
      <c r="R98">
        <v>0</v>
      </c>
      <c r="S98">
        <v>17.899999999999999</v>
      </c>
      <c r="T98">
        <v>16</v>
      </c>
      <c r="U98">
        <v>0.37</v>
      </c>
      <c r="V98">
        <v>54.91</v>
      </c>
      <c r="W98">
        <v>1.0336000000000001</v>
      </c>
      <c r="X98">
        <v>0.27132000000000001</v>
      </c>
      <c r="Y98">
        <v>0</v>
      </c>
      <c r="Z98">
        <v>0</v>
      </c>
      <c r="AA98">
        <v>25.84</v>
      </c>
      <c r="AB98">
        <v>10.045299999999999</v>
      </c>
      <c r="AC98">
        <v>3.23</v>
      </c>
      <c r="AD98">
        <v>8.0749999999999993</v>
      </c>
      <c r="AE98">
        <v>3.9083000000000001</v>
      </c>
      <c r="AF98">
        <v>0</v>
      </c>
      <c r="AG98">
        <v>57.816999999999993</v>
      </c>
      <c r="AH98">
        <v>51.68</v>
      </c>
      <c r="AI98">
        <v>1.1951000000000001</v>
      </c>
    </row>
    <row r="99" spans="1:35" x14ac:dyDescent="0.25">
      <c r="A99" s="1">
        <v>97</v>
      </c>
      <c r="B99" t="s">
        <v>302</v>
      </c>
      <c r="C99">
        <v>2225</v>
      </c>
      <c r="D99" t="s">
        <v>482</v>
      </c>
      <c r="E99" t="s">
        <v>560</v>
      </c>
      <c r="F99">
        <v>160</v>
      </c>
      <c r="G99">
        <v>1.96</v>
      </c>
      <c r="H99">
        <v>17</v>
      </c>
      <c r="I99">
        <v>0.32</v>
      </c>
      <c r="J99">
        <v>8.4000000000000005E-2</v>
      </c>
      <c r="K99">
        <v>0</v>
      </c>
      <c r="L99">
        <v>0</v>
      </c>
      <c r="M99">
        <v>8</v>
      </c>
      <c r="N99">
        <v>3.11</v>
      </c>
      <c r="O99">
        <v>1</v>
      </c>
      <c r="P99">
        <v>2.5</v>
      </c>
      <c r="Q99">
        <v>1.21</v>
      </c>
      <c r="R99">
        <v>0</v>
      </c>
      <c r="S99">
        <v>17.899999999999999</v>
      </c>
      <c r="T99">
        <v>16</v>
      </c>
      <c r="U99">
        <v>0.37</v>
      </c>
      <c r="V99">
        <v>33.32</v>
      </c>
      <c r="W99">
        <v>0.62719999999999998</v>
      </c>
      <c r="X99">
        <v>0.16464000000000001</v>
      </c>
      <c r="Y99">
        <v>0</v>
      </c>
      <c r="Z99">
        <v>0</v>
      </c>
      <c r="AA99">
        <v>15.68</v>
      </c>
      <c r="AB99">
        <v>6.0955999999999992</v>
      </c>
      <c r="AC99">
        <v>1.96</v>
      </c>
      <c r="AD99">
        <v>4.9000000000000004</v>
      </c>
      <c r="AE99">
        <v>2.3715999999999999</v>
      </c>
      <c r="AF99">
        <v>0</v>
      </c>
      <c r="AG99">
        <v>35.084000000000003</v>
      </c>
      <c r="AH99">
        <v>31.36</v>
      </c>
      <c r="AI99">
        <v>0.72519999999999996</v>
      </c>
    </row>
    <row r="100" spans="1:35" x14ac:dyDescent="0.25">
      <c r="A100" s="1">
        <v>98</v>
      </c>
      <c r="B100" t="s">
        <v>303</v>
      </c>
      <c r="C100">
        <v>2225</v>
      </c>
      <c r="D100" t="s">
        <v>482</v>
      </c>
      <c r="E100" t="s">
        <v>561</v>
      </c>
      <c r="F100">
        <v>245</v>
      </c>
      <c r="G100">
        <v>9.9000000000000005E-2</v>
      </c>
      <c r="H100">
        <v>17</v>
      </c>
      <c r="I100">
        <v>0.32</v>
      </c>
      <c r="J100">
        <v>8.4000000000000005E-2</v>
      </c>
      <c r="K100">
        <v>0</v>
      </c>
      <c r="L100">
        <v>0</v>
      </c>
      <c r="M100">
        <v>8</v>
      </c>
      <c r="N100">
        <v>3.11</v>
      </c>
      <c r="O100">
        <v>1</v>
      </c>
      <c r="P100">
        <v>2.5</v>
      </c>
      <c r="Q100">
        <v>1.21</v>
      </c>
      <c r="R100">
        <v>0</v>
      </c>
      <c r="S100">
        <v>17.899999999999999</v>
      </c>
      <c r="T100">
        <v>16</v>
      </c>
      <c r="U100">
        <v>0.37</v>
      </c>
      <c r="V100">
        <v>1.6830000000000001</v>
      </c>
      <c r="W100">
        <v>3.168E-2</v>
      </c>
      <c r="X100">
        <v>8.3160000000000005E-3</v>
      </c>
      <c r="Y100">
        <v>0</v>
      </c>
      <c r="Z100">
        <v>0</v>
      </c>
      <c r="AA100">
        <v>0.79200000000000004</v>
      </c>
      <c r="AB100">
        <v>0.30789</v>
      </c>
      <c r="AC100">
        <v>9.9000000000000005E-2</v>
      </c>
      <c r="AD100">
        <v>0.2475</v>
      </c>
      <c r="AE100">
        <v>0.11978999999999999</v>
      </c>
      <c r="AF100">
        <v>0</v>
      </c>
      <c r="AG100">
        <v>1.7721</v>
      </c>
      <c r="AH100">
        <v>1.5840000000000001</v>
      </c>
      <c r="AI100">
        <v>3.6630000000000003E-2</v>
      </c>
    </row>
    <row r="101" spans="1:35" x14ac:dyDescent="0.25">
      <c r="A101" s="1">
        <v>99</v>
      </c>
      <c r="B101" t="s">
        <v>304</v>
      </c>
      <c r="C101">
        <v>2225</v>
      </c>
      <c r="D101" t="s">
        <v>482</v>
      </c>
      <c r="E101" t="s">
        <v>547</v>
      </c>
      <c r="F101">
        <v>343</v>
      </c>
      <c r="G101">
        <v>0.52408999999999994</v>
      </c>
      <c r="H101">
        <v>17</v>
      </c>
      <c r="I101">
        <v>0.32</v>
      </c>
      <c r="J101">
        <v>8.4000000000000005E-2</v>
      </c>
      <c r="K101">
        <v>0</v>
      </c>
      <c r="L101">
        <v>0</v>
      </c>
      <c r="M101">
        <v>8</v>
      </c>
      <c r="N101">
        <v>3.11</v>
      </c>
      <c r="O101">
        <v>1</v>
      </c>
      <c r="P101">
        <v>2.5</v>
      </c>
      <c r="Q101">
        <v>1.21</v>
      </c>
      <c r="R101">
        <v>0</v>
      </c>
      <c r="S101">
        <v>17.899999999999999</v>
      </c>
      <c r="T101">
        <v>16</v>
      </c>
      <c r="U101">
        <v>0.37</v>
      </c>
      <c r="V101">
        <v>8.9095299999999984</v>
      </c>
      <c r="W101">
        <v>0.16770879999999999</v>
      </c>
      <c r="X101">
        <v>4.4023560000000003E-2</v>
      </c>
      <c r="Y101">
        <v>0</v>
      </c>
      <c r="Z101">
        <v>0</v>
      </c>
      <c r="AA101">
        <v>4.1927199999999996</v>
      </c>
      <c r="AB101">
        <v>1.6299199</v>
      </c>
      <c r="AC101">
        <v>0.52408999999999994</v>
      </c>
      <c r="AD101">
        <v>1.310225</v>
      </c>
      <c r="AE101">
        <v>0.6341488999999999</v>
      </c>
      <c r="AF101">
        <v>0</v>
      </c>
      <c r="AG101">
        <v>9.3812109999999986</v>
      </c>
      <c r="AH101">
        <v>8.3854399999999991</v>
      </c>
      <c r="AI101">
        <v>0.19391330000000001</v>
      </c>
    </row>
    <row r="102" spans="1:35" x14ac:dyDescent="0.25">
      <c r="A102" s="1">
        <v>100</v>
      </c>
      <c r="B102" t="s">
        <v>305</v>
      </c>
      <c r="C102">
        <v>2225</v>
      </c>
      <c r="D102" t="s">
        <v>482</v>
      </c>
      <c r="E102" t="s">
        <v>537</v>
      </c>
      <c r="F102">
        <v>371</v>
      </c>
      <c r="G102">
        <v>0.47760000000000002</v>
      </c>
      <c r="H102">
        <v>17</v>
      </c>
      <c r="I102">
        <v>0.32</v>
      </c>
      <c r="J102">
        <v>8.4000000000000005E-2</v>
      </c>
      <c r="K102">
        <v>0</v>
      </c>
      <c r="L102">
        <v>0</v>
      </c>
      <c r="M102">
        <v>8</v>
      </c>
      <c r="N102">
        <v>3.11</v>
      </c>
      <c r="O102">
        <v>1</v>
      </c>
      <c r="P102">
        <v>2.5</v>
      </c>
      <c r="Q102">
        <v>1.21</v>
      </c>
      <c r="R102">
        <v>0</v>
      </c>
      <c r="S102">
        <v>17.899999999999999</v>
      </c>
      <c r="T102">
        <v>16</v>
      </c>
      <c r="U102">
        <v>0.37</v>
      </c>
      <c r="V102">
        <v>8.1192000000000011</v>
      </c>
      <c r="W102">
        <v>0.152832</v>
      </c>
      <c r="X102">
        <v>4.0118400000000012E-2</v>
      </c>
      <c r="Y102">
        <v>0</v>
      </c>
      <c r="Z102">
        <v>0</v>
      </c>
      <c r="AA102">
        <v>3.8208000000000002</v>
      </c>
      <c r="AB102">
        <v>1.485336</v>
      </c>
      <c r="AC102">
        <v>0.47760000000000002</v>
      </c>
      <c r="AD102">
        <v>1.194</v>
      </c>
      <c r="AE102">
        <v>0.57789599999999997</v>
      </c>
      <c r="AF102">
        <v>0</v>
      </c>
      <c r="AG102">
        <v>8.5490399999999998</v>
      </c>
      <c r="AH102">
        <v>7.6416000000000004</v>
      </c>
      <c r="AI102">
        <v>0.17671200000000001</v>
      </c>
    </row>
    <row r="103" spans="1:35" x14ac:dyDescent="0.25">
      <c r="A103" s="1">
        <v>101</v>
      </c>
      <c r="B103" t="s">
        <v>306</v>
      </c>
      <c r="C103">
        <v>2225</v>
      </c>
      <c r="D103" t="s">
        <v>482</v>
      </c>
      <c r="E103" t="s">
        <v>562</v>
      </c>
      <c r="F103">
        <v>553</v>
      </c>
      <c r="G103">
        <v>1.18</v>
      </c>
      <c r="H103">
        <v>17</v>
      </c>
      <c r="I103">
        <v>0.32</v>
      </c>
      <c r="J103">
        <v>8.4000000000000005E-2</v>
      </c>
      <c r="K103">
        <v>0</v>
      </c>
      <c r="L103">
        <v>0</v>
      </c>
      <c r="M103">
        <v>8</v>
      </c>
      <c r="N103">
        <v>3.11</v>
      </c>
      <c r="O103">
        <v>1</v>
      </c>
      <c r="P103">
        <v>2.5</v>
      </c>
      <c r="Q103">
        <v>1.21</v>
      </c>
      <c r="R103">
        <v>0</v>
      </c>
      <c r="S103">
        <v>17.899999999999999</v>
      </c>
      <c r="T103">
        <v>16</v>
      </c>
      <c r="U103">
        <v>0.37</v>
      </c>
      <c r="V103">
        <v>20.059999999999999</v>
      </c>
      <c r="W103">
        <v>0.37759999999999999</v>
      </c>
      <c r="X103">
        <v>9.912E-2</v>
      </c>
      <c r="Y103">
        <v>0</v>
      </c>
      <c r="Z103">
        <v>0</v>
      </c>
      <c r="AA103">
        <v>9.44</v>
      </c>
      <c r="AB103">
        <v>3.6698</v>
      </c>
      <c r="AC103">
        <v>1.18</v>
      </c>
      <c r="AD103">
        <v>2.95</v>
      </c>
      <c r="AE103">
        <v>1.4278</v>
      </c>
      <c r="AF103">
        <v>0</v>
      </c>
      <c r="AG103">
        <v>21.122</v>
      </c>
      <c r="AH103">
        <v>18.88</v>
      </c>
      <c r="AI103">
        <v>0.43659999999999999</v>
      </c>
    </row>
    <row r="104" spans="1:35" x14ac:dyDescent="0.25">
      <c r="A104" s="1">
        <v>102</v>
      </c>
      <c r="B104" t="s">
        <v>307</v>
      </c>
      <c r="C104">
        <v>2225</v>
      </c>
      <c r="D104" t="s">
        <v>482</v>
      </c>
      <c r="E104" t="s">
        <v>538</v>
      </c>
      <c r="F104">
        <v>971</v>
      </c>
      <c r="G104">
        <v>0.59699000000000002</v>
      </c>
      <c r="H104">
        <v>17</v>
      </c>
      <c r="I104">
        <v>0.32</v>
      </c>
      <c r="J104">
        <v>8.4000000000000005E-2</v>
      </c>
      <c r="K104">
        <v>0</v>
      </c>
      <c r="L104">
        <v>0</v>
      </c>
      <c r="M104">
        <v>8</v>
      </c>
      <c r="N104">
        <v>3.11</v>
      </c>
      <c r="O104">
        <v>1</v>
      </c>
      <c r="P104">
        <v>2.5</v>
      </c>
      <c r="Q104">
        <v>1.21</v>
      </c>
      <c r="R104">
        <v>0</v>
      </c>
      <c r="S104">
        <v>17.899999999999999</v>
      </c>
      <c r="T104">
        <v>16</v>
      </c>
      <c r="U104">
        <v>0.37</v>
      </c>
      <c r="V104">
        <v>10.14883</v>
      </c>
      <c r="W104">
        <v>0.19103680000000001</v>
      </c>
      <c r="X104">
        <v>5.0147160000000003E-2</v>
      </c>
      <c r="Y104">
        <v>0</v>
      </c>
      <c r="Z104">
        <v>0</v>
      </c>
      <c r="AA104">
        <v>4.7759200000000002</v>
      </c>
      <c r="AB104">
        <v>1.8566389000000001</v>
      </c>
      <c r="AC104">
        <v>0.59699000000000002</v>
      </c>
      <c r="AD104">
        <v>1.492475</v>
      </c>
      <c r="AE104">
        <v>0.7223579</v>
      </c>
      <c r="AF104">
        <v>0</v>
      </c>
      <c r="AG104">
        <v>10.686121</v>
      </c>
      <c r="AH104">
        <v>9.5518400000000003</v>
      </c>
      <c r="AI104">
        <v>0.22088630000000001</v>
      </c>
    </row>
    <row r="105" spans="1:35" x14ac:dyDescent="0.25">
      <c r="A105" s="1">
        <v>103</v>
      </c>
      <c r="B105" t="s">
        <v>308</v>
      </c>
      <c r="C105">
        <v>2225</v>
      </c>
      <c r="D105" t="s">
        <v>482</v>
      </c>
      <c r="E105" t="s">
        <v>539</v>
      </c>
      <c r="F105">
        <v>979</v>
      </c>
      <c r="G105">
        <v>1.194</v>
      </c>
      <c r="H105">
        <v>17</v>
      </c>
      <c r="I105">
        <v>0.32</v>
      </c>
      <c r="J105">
        <v>8.4000000000000005E-2</v>
      </c>
      <c r="K105">
        <v>0</v>
      </c>
      <c r="L105">
        <v>0</v>
      </c>
      <c r="M105">
        <v>8</v>
      </c>
      <c r="N105">
        <v>3.11</v>
      </c>
      <c r="O105">
        <v>1</v>
      </c>
      <c r="P105">
        <v>2.5</v>
      </c>
      <c r="Q105">
        <v>1.21</v>
      </c>
      <c r="R105">
        <v>0</v>
      </c>
      <c r="S105">
        <v>17.899999999999999</v>
      </c>
      <c r="T105">
        <v>16</v>
      </c>
      <c r="U105">
        <v>0.37</v>
      </c>
      <c r="V105">
        <v>20.297999999999998</v>
      </c>
      <c r="W105">
        <v>0.38207999999999998</v>
      </c>
      <c r="X105">
        <v>0.100296</v>
      </c>
      <c r="Y105">
        <v>0</v>
      </c>
      <c r="Z105">
        <v>0</v>
      </c>
      <c r="AA105">
        <v>9.5519999999999996</v>
      </c>
      <c r="AB105">
        <v>3.7133400000000001</v>
      </c>
      <c r="AC105">
        <v>1.194</v>
      </c>
      <c r="AD105">
        <v>2.9849999999999999</v>
      </c>
      <c r="AE105">
        <v>1.4447399999999999</v>
      </c>
      <c r="AF105">
        <v>0</v>
      </c>
      <c r="AG105">
        <v>21.372599999999998</v>
      </c>
      <c r="AH105">
        <v>19.103999999999999</v>
      </c>
      <c r="AI105">
        <v>0.44178000000000001</v>
      </c>
    </row>
    <row r="106" spans="1:35" x14ac:dyDescent="0.25">
      <c r="A106" s="1">
        <v>104</v>
      </c>
      <c r="B106" t="s">
        <v>309</v>
      </c>
      <c r="C106">
        <v>2225</v>
      </c>
      <c r="D106" t="s">
        <v>482</v>
      </c>
      <c r="E106" t="s">
        <v>552</v>
      </c>
      <c r="F106">
        <v>1031</v>
      </c>
      <c r="G106">
        <v>0.65510999999999997</v>
      </c>
      <c r="H106">
        <v>17</v>
      </c>
      <c r="I106">
        <v>0.32</v>
      </c>
      <c r="J106">
        <v>8.4000000000000005E-2</v>
      </c>
      <c r="K106">
        <v>0</v>
      </c>
      <c r="L106">
        <v>0</v>
      </c>
      <c r="M106">
        <v>8</v>
      </c>
      <c r="N106">
        <v>3.11</v>
      </c>
      <c r="O106">
        <v>1</v>
      </c>
      <c r="P106">
        <v>2.5</v>
      </c>
      <c r="Q106">
        <v>1.21</v>
      </c>
      <c r="R106">
        <v>0</v>
      </c>
      <c r="S106">
        <v>17.899999999999999</v>
      </c>
      <c r="T106">
        <v>16</v>
      </c>
      <c r="U106">
        <v>0.37</v>
      </c>
      <c r="V106">
        <v>11.13687</v>
      </c>
      <c r="W106">
        <v>0.20963519999999999</v>
      </c>
      <c r="X106">
        <v>5.502924E-2</v>
      </c>
      <c r="Y106">
        <v>0</v>
      </c>
      <c r="Z106">
        <v>0</v>
      </c>
      <c r="AA106">
        <v>5.2408799999999998</v>
      </c>
      <c r="AB106">
        <v>2.0373920999999999</v>
      </c>
      <c r="AC106">
        <v>0.65510999999999997</v>
      </c>
      <c r="AD106">
        <v>1.637775</v>
      </c>
      <c r="AE106">
        <v>0.79268309999999997</v>
      </c>
      <c r="AF106">
        <v>0</v>
      </c>
      <c r="AG106">
        <v>11.726469</v>
      </c>
      <c r="AH106">
        <v>10.48176</v>
      </c>
      <c r="AI106">
        <v>0.24239069999999999</v>
      </c>
    </row>
    <row r="107" spans="1:35" x14ac:dyDescent="0.25">
      <c r="A107" s="1">
        <v>105</v>
      </c>
      <c r="B107" t="s">
        <v>310</v>
      </c>
      <c r="C107">
        <v>2225</v>
      </c>
      <c r="D107" t="s">
        <v>482</v>
      </c>
      <c r="E107" t="s">
        <v>553</v>
      </c>
      <c r="F107">
        <v>1032</v>
      </c>
      <c r="G107">
        <v>1.31023</v>
      </c>
      <c r="H107">
        <v>17</v>
      </c>
      <c r="I107">
        <v>0.32</v>
      </c>
      <c r="J107">
        <v>8.4000000000000005E-2</v>
      </c>
      <c r="K107">
        <v>0</v>
      </c>
      <c r="L107">
        <v>0</v>
      </c>
      <c r="M107">
        <v>8</v>
      </c>
      <c r="N107">
        <v>3.11</v>
      </c>
      <c r="O107">
        <v>1</v>
      </c>
      <c r="P107">
        <v>2.5</v>
      </c>
      <c r="Q107">
        <v>1.21</v>
      </c>
      <c r="R107">
        <v>0</v>
      </c>
      <c r="S107">
        <v>17.899999999999999</v>
      </c>
      <c r="T107">
        <v>16</v>
      </c>
      <c r="U107">
        <v>0.37</v>
      </c>
      <c r="V107">
        <v>22.273910000000001</v>
      </c>
      <c r="W107">
        <v>0.41927360000000002</v>
      </c>
      <c r="X107">
        <v>0.11005932</v>
      </c>
      <c r="Y107">
        <v>0</v>
      </c>
      <c r="Z107">
        <v>0</v>
      </c>
      <c r="AA107">
        <v>10.48184</v>
      </c>
      <c r="AB107">
        <v>4.0748153</v>
      </c>
      <c r="AC107">
        <v>1.31023</v>
      </c>
      <c r="AD107">
        <v>3.2755749999999999</v>
      </c>
      <c r="AE107">
        <v>1.5853782999999999</v>
      </c>
      <c r="AF107">
        <v>0</v>
      </c>
      <c r="AG107">
        <v>23.453116999999999</v>
      </c>
      <c r="AH107">
        <v>20.96368</v>
      </c>
      <c r="AI107">
        <v>0.48478510000000002</v>
      </c>
    </row>
    <row r="108" spans="1:35" x14ac:dyDescent="0.25">
      <c r="A108" s="1">
        <v>106</v>
      </c>
      <c r="B108" t="s">
        <v>311</v>
      </c>
      <c r="C108">
        <v>2225</v>
      </c>
      <c r="D108" t="s">
        <v>482</v>
      </c>
      <c r="E108" t="s">
        <v>557</v>
      </c>
      <c r="F108">
        <v>1470</v>
      </c>
      <c r="G108">
        <v>0.85</v>
      </c>
      <c r="H108">
        <v>17</v>
      </c>
      <c r="I108">
        <v>0.32</v>
      </c>
      <c r="J108">
        <v>8.4000000000000005E-2</v>
      </c>
      <c r="K108">
        <v>0</v>
      </c>
      <c r="L108">
        <v>0</v>
      </c>
      <c r="M108">
        <v>8</v>
      </c>
      <c r="N108">
        <v>3.11</v>
      </c>
      <c r="O108">
        <v>1</v>
      </c>
      <c r="P108">
        <v>2.5</v>
      </c>
      <c r="Q108">
        <v>1.21</v>
      </c>
      <c r="R108">
        <v>0</v>
      </c>
      <c r="S108">
        <v>17.899999999999999</v>
      </c>
      <c r="T108">
        <v>16</v>
      </c>
      <c r="U108">
        <v>0.37</v>
      </c>
      <c r="V108">
        <v>14.45</v>
      </c>
      <c r="W108">
        <v>0.27200000000000002</v>
      </c>
      <c r="X108">
        <v>7.1400000000000005E-2</v>
      </c>
      <c r="Y108">
        <v>0</v>
      </c>
      <c r="Z108">
        <v>0</v>
      </c>
      <c r="AA108">
        <v>6.8</v>
      </c>
      <c r="AB108">
        <v>2.6435</v>
      </c>
      <c r="AC108">
        <v>0.85</v>
      </c>
      <c r="AD108">
        <v>2.125</v>
      </c>
      <c r="AE108">
        <v>1.0285</v>
      </c>
      <c r="AF108">
        <v>0</v>
      </c>
      <c r="AG108">
        <v>15.215</v>
      </c>
      <c r="AH108">
        <v>13.6</v>
      </c>
      <c r="AI108">
        <v>0.3145</v>
      </c>
    </row>
    <row r="109" spans="1:35" x14ac:dyDescent="0.25">
      <c r="A109" s="1">
        <v>107</v>
      </c>
      <c r="B109" t="s">
        <v>312</v>
      </c>
      <c r="C109">
        <v>2225</v>
      </c>
      <c r="D109" t="s">
        <v>482</v>
      </c>
      <c r="E109" t="s">
        <v>563</v>
      </c>
      <c r="F109">
        <v>1664</v>
      </c>
      <c r="G109">
        <v>0.39600000000000002</v>
      </c>
      <c r="H109">
        <v>17</v>
      </c>
      <c r="I109">
        <v>0.32</v>
      </c>
      <c r="J109">
        <v>8.4000000000000005E-2</v>
      </c>
      <c r="K109">
        <v>0</v>
      </c>
      <c r="L109">
        <v>0</v>
      </c>
      <c r="M109">
        <v>8</v>
      </c>
      <c r="N109">
        <v>3.11</v>
      </c>
      <c r="O109">
        <v>1</v>
      </c>
      <c r="P109">
        <v>2.5</v>
      </c>
      <c r="Q109">
        <v>1.21</v>
      </c>
      <c r="R109">
        <v>0</v>
      </c>
      <c r="S109">
        <v>17.899999999999999</v>
      </c>
      <c r="T109">
        <v>16</v>
      </c>
      <c r="U109">
        <v>0.37</v>
      </c>
      <c r="V109">
        <v>6.7320000000000002</v>
      </c>
      <c r="W109">
        <v>0.12672</v>
      </c>
      <c r="X109">
        <v>3.3264000000000002E-2</v>
      </c>
      <c r="Y109">
        <v>0</v>
      </c>
      <c r="Z109">
        <v>0</v>
      </c>
      <c r="AA109">
        <v>3.1680000000000001</v>
      </c>
      <c r="AB109">
        <v>1.23156</v>
      </c>
      <c r="AC109">
        <v>0.39600000000000002</v>
      </c>
      <c r="AD109">
        <v>0.99</v>
      </c>
      <c r="AE109">
        <v>0.47915999999999997</v>
      </c>
      <c r="AF109">
        <v>0</v>
      </c>
      <c r="AG109">
        <v>7.0884</v>
      </c>
      <c r="AH109">
        <v>6.3360000000000003</v>
      </c>
      <c r="AI109">
        <v>0.14652000000000001</v>
      </c>
    </row>
    <row r="110" spans="1:35" x14ac:dyDescent="0.25">
      <c r="A110" s="1">
        <v>108</v>
      </c>
      <c r="B110" t="s">
        <v>313</v>
      </c>
      <c r="C110">
        <v>2226</v>
      </c>
      <c r="D110" t="s">
        <v>483</v>
      </c>
      <c r="E110" t="s">
        <v>564</v>
      </c>
      <c r="F110">
        <v>357</v>
      </c>
      <c r="G110">
        <v>1.01437</v>
      </c>
      <c r="H110">
        <v>15</v>
      </c>
      <c r="I110">
        <v>0.36</v>
      </c>
      <c r="J110">
        <v>7.1999999999999995E-2</v>
      </c>
      <c r="L110">
        <v>0</v>
      </c>
      <c r="M110">
        <v>3</v>
      </c>
      <c r="N110">
        <v>2.69</v>
      </c>
      <c r="O110">
        <v>1</v>
      </c>
      <c r="P110">
        <v>1.71</v>
      </c>
      <c r="Q110">
        <v>1.1399999999999999</v>
      </c>
      <c r="R110">
        <v>0</v>
      </c>
      <c r="S110">
        <v>12.9</v>
      </c>
      <c r="T110">
        <v>18</v>
      </c>
      <c r="U110">
        <v>0.37</v>
      </c>
      <c r="V110">
        <v>15.21555</v>
      </c>
      <c r="W110">
        <v>0.36517319999999998</v>
      </c>
      <c r="X110">
        <v>7.3034639999999998E-2</v>
      </c>
      <c r="Z110">
        <v>0</v>
      </c>
      <c r="AA110">
        <v>3.04311</v>
      </c>
      <c r="AB110">
        <v>2.7286552999999998</v>
      </c>
      <c r="AC110">
        <v>1.01437</v>
      </c>
      <c r="AD110">
        <v>1.7345727</v>
      </c>
      <c r="AE110">
        <v>1.1563817999999999</v>
      </c>
      <c r="AF110">
        <v>0</v>
      </c>
      <c r="AG110">
        <v>13.085373000000001</v>
      </c>
      <c r="AH110">
        <v>18.258659999999999</v>
      </c>
      <c r="AI110">
        <v>0.37531690000000001</v>
      </c>
    </row>
    <row r="111" spans="1:35" x14ac:dyDescent="0.25">
      <c r="A111" s="1">
        <v>109</v>
      </c>
      <c r="B111" t="s">
        <v>314</v>
      </c>
      <c r="C111">
        <v>2226</v>
      </c>
      <c r="D111" t="s">
        <v>483</v>
      </c>
      <c r="E111" t="s">
        <v>537</v>
      </c>
      <c r="F111">
        <v>371</v>
      </c>
      <c r="G111">
        <v>0.76078000000000001</v>
      </c>
      <c r="H111">
        <v>15</v>
      </c>
      <c r="I111">
        <v>0.36</v>
      </c>
      <c r="J111">
        <v>7.1999999999999995E-2</v>
      </c>
      <c r="L111">
        <v>0</v>
      </c>
      <c r="M111">
        <v>3</v>
      </c>
      <c r="N111">
        <v>2.69</v>
      </c>
      <c r="O111">
        <v>1</v>
      </c>
      <c r="P111">
        <v>1.71</v>
      </c>
      <c r="Q111">
        <v>1.1399999999999999</v>
      </c>
      <c r="R111">
        <v>0</v>
      </c>
      <c r="S111">
        <v>12.9</v>
      </c>
      <c r="T111">
        <v>18</v>
      </c>
      <c r="U111">
        <v>0.37</v>
      </c>
      <c r="V111">
        <v>11.4117</v>
      </c>
      <c r="W111">
        <v>0.27388079999999998</v>
      </c>
      <c r="X111">
        <v>5.4776159999999997E-2</v>
      </c>
      <c r="Z111">
        <v>0</v>
      </c>
      <c r="AA111">
        <v>2.28234</v>
      </c>
      <c r="AB111">
        <v>2.0464981999999998</v>
      </c>
      <c r="AC111">
        <v>0.76078000000000001</v>
      </c>
      <c r="AD111">
        <v>1.3009337999999999</v>
      </c>
      <c r="AE111">
        <v>0.86728919999999998</v>
      </c>
      <c r="AF111">
        <v>0</v>
      </c>
      <c r="AG111">
        <v>9.8140619999999998</v>
      </c>
      <c r="AH111">
        <v>13.694039999999999</v>
      </c>
      <c r="AI111">
        <v>0.28148859999999998</v>
      </c>
    </row>
    <row r="112" spans="1:35" x14ac:dyDescent="0.25">
      <c r="A112" s="1">
        <v>110</v>
      </c>
      <c r="B112" t="s">
        <v>315</v>
      </c>
      <c r="C112">
        <v>2226</v>
      </c>
      <c r="D112" t="s">
        <v>483</v>
      </c>
      <c r="E112" t="s">
        <v>538</v>
      </c>
      <c r="F112">
        <v>971</v>
      </c>
      <c r="G112">
        <v>0.95094000000000001</v>
      </c>
      <c r="H112">
        <v>15</v>
      </c>
      <c r="I112">
        <v>0.36</v>
      </c>
      <c r="J112">
        <v>7.1999999999999995E-2</v>
      </c>
      <c r="L112">
        <v>0</v>
      </c>
      <c r="M112">
        <v>3</v>
      </c>
      <c r="N112">
        <v>2.69</v>
      </c>
      <c r="O112">
        <v>1</v>
      </c>
      <c r="P112">
        <v>1.71</v>
      </c>
      <c r="Q112">
        <v>1.1399999999999999</v>
      </c>
      <c r="R112">
        <v>0</v>
      </c>
      <c r="S112">
        <v>12.9</v>
      </c>
      <c r="T112">
        <v>18</v>
      </c>
      <c r="U112">
        <v>0.37</v>
      </c>
      <c r="V112">
        <v>14.264099999999999</v>
      </c>
      <c r="W112">
        <v>0.34233839999999999</v>
      </c>
      <c r="X112">
        <v>6.8467679999999989E-2</v>
      </c>
      <c r="Z112">
        <v>0</v>
      </c>
      <c r="AA112">
        <v>2.8528199999999999</v>
      </c>
      <c r="AB112">
        <v>2.5580286000000001</v>
      </c>
      <c r="AC112">
        <v>0.95094000000000001</v>
      </c>
      <c r="AD112">
        <v>1.6261074</v>
      </c>
      <c r="AE112">
        <v>1.0840715999999999</v>
      </c>
      <c r="AF112">
        <v>0</v>
      </c>
      <c r="AG112">
        <v>12.267125999999999</v>
      </c>
      <c r="AH112">
        <v>17.11692</v>
      </c>
      <c r="AI112">
        <v>0.35184779999999999</v>
      </c>
    </row>
    <row r="113" spans="1:35" x14ac:dyDescent="0.25">
      <c r="A113" s="1">
        <v>111</v>
      </c>
      <c r="B113" t="s">
        <v>316</v>
      </c>
      <c r="C113">
        <v>2226</v>
      </c>
      <c r="D113" t="s">
        <v>483</v>
      </c>
      <c r="E113" t="s">
        <v>539</v>
      </c>
      <c r="F113">
        <v>979</v>
      </c>
      <c r="G113">
        <v>1.90194</v>
      </c>
      <c r="H113">
        <v>15</v>
      </c>
      <c r="I113">
        <v>0.36</v>
      </c>
      <c r="J113">
        <v>7.1999999999999995E-2</v>
      </c>
      <c r="L113">
        <v>0</v>
      </c>
      <c r="M113">
        <v>3</v>
      </c>
      <c r="N113">
        <v>2.69</v>
      </c>
      <c r="O113">
        <v>1</v>
      </c>
      <c r="P113">
        <v>1.71</v>
      </c>
      <c r="Q113">
        <v>1.1399999999999999</v>
      </c>
      <c r="R113">
        <v>0</v>
      </c>
      <c r="S113">
        <v>12.9</v>
      </c>
      <c r="T113">
        <v>18</v>
      </c>
      <c r="U113">
        <v>0.37</v>
      </c>
      <c r="V113">
        <v>28.5291</v>
      </c>
      <c r="W113">
        <v>0.68469839999999993</v>
      </c>
      <c r="X113">
        <v>0.13693968000000001</v>
      </c>
      <c r="Z113">
        <v>0</v>
      </c>
      <c r="AA113">
        <v>5.7058200000000001</v>
      </c>
      <c r="AB113">
        <v>5.1162185999999998</v>
      </c>
      <c r="AC113">
        <v>1.90194</v>
      </c>
      <c r="AD113">
        <v>3.2523173999999999</v>
      </c>
      <c r="AE113">
        <v>2.1682115999999998</v>
      </c>
      <c r="AF113">
        <v>0</v>
      </c>
      <c r="AG113">
        <v>24.535025999999998</v>
      </c>
      <c r="AH113">
        <v>34.234920000000002</v>
      </c>
      <c r="AI113">
        <v>0.70371779999999995</v>
      </c>
    </row>
    <row r="114" spans="1:35" x14ac:dyDescent="0.25">
      <c r="A114" s="1">
        <v>112</v>
      </c>
      <c r="B114" t="s">
        <v>317</v>
      </c>
      <c r="C114">
        <v>2226</v>
      </c>
      <c r="D114" t="s">
        <v>483</v>
      </c>
      <c r="E114" t="s">
        <v>565</v>
      </c>
      <c r="F114">
        <v>1059</v>
      </c>
      <c r="G114">
        <v>1.26796</v>
      </c>
      <c r="H114">
        <v>15</v>
      </c>
      <c r="I114">
        <v>0.36</v>
      </c>
      <c r="J114">
        <v>7.1999999999999995E-2</v>
      </c>
      <c r="L114">
        <v>0</v>
      </c>
      <c r="M114">
        <v>3</v>
      </c>
      <c r="N114">
        <v>2.69</v>
      </c>
      <c r="O114">
        <v>1</v>
      </c>
      <c r="P114">
        <v>1.71</v>
      </c>
      <c r="Q114">
        <v>1.1399999999999999</v>
      </c>
      <c r="R114">
        <v>0</v>
      </c>
      <c r="S114">
        <v>12.9</v>
      </c>
      <c r="T114">
        <v>18</v>
      </c>
      <c r="U114">
        <v>0.37</v>
      </c>
      <c r="V114">
        <v>19.019400000000001</v>
      </c>
      <c r="W114">
        <v>0.45646560000000003</v>
      </c>
      <c r="X114">
        <v>9.1293119999999991E-2</v>
      </c>
      <c r="Z114">
        <v>0</v>
      </c>
      <c r="AA114">
        <v>3.8038799999999999</v>
      </c>
      <c r="AB114">
        <v>3.4108124000000002</v>
      </c>
      <c r="AC114">
        <v>1.26796</v>
      </c>
      <c r="AD114">
        <v>2.1682115999999998</v>
      </c>
      <c r="AE114">
        <v>1.4454743999999999</v>
      </c>
      <c r="AF114">
        <v>0</v>
      </c>
      <c r="AG114">
        <v>16.356684000000001</v>
      </c>
      <c r="AH114">
        <v>22.82328</v>
      </c>
      <c r="AI114">
        <v>0.46914519999999998</v>
      </c>
    </row>
    <row r="115" spans="1:35" x14ac:dyDescent="0.25">
      <c r="A115" s="1">
        <v>113</v>
      </c>
      <c r="B115" t="s">
        <v>318</v>
      </c>
      <c r="C115">
        <v>2226</v>
      </c>
      <c r="D115" t="s">
        <v>483</v>
      </c>
      <c r="E115" t="s">
        <v>566</v>
      </c>
      <c r="F115">
        <v>1060</v>
      </c>
      <c r="G115">
        <v>2.53593</v>
      </c>
      <c r="H115">
        <v>15</v>
      </c>
      <c r="I115">
        <v>0.36</v>
      </c>
      <c r="J115">
        <v>7.1999999999999995E-2</v>
      </c>
      <c r="L115">
        <v>0</v>
      </c>
      <c r="M115">
        <v>3</v>
      </c>
      <c r="N115">
        <v>2.69</v>
      </c>
      <c r="O115">
        <v>1</v>
      </c>
      <c r="P115">
        <v>1.71</v>
      </c>
      <c r="Q115">
        <v>1.1399999999999999</v>
      </c>
      <c r="R115">
        <v>0</v>
      </c>
      <c r="S115">
        <v>12.9</v>
      </c>
      <c r="T115">
        <v>18</v>
      </c>
      <c r="U115">
        <v>0.37</v>
      </c>
      <c r="V115">
        <v>38.03895</v>
      </c>
      <c r="W115">
        <v>0.91293479999999994</v>
      </c>
      <c r="X115">
        <v>0.18258695999999999</v>
      </c>
      <c r="Z115">
        <v>0</v>
      </c>
      <c r="AA115">
        <v>7.6077899999999996</v>
      </c>
      <c r="AB115">
        <v>6.8216517000000003</v>
      </c>
      <c r="AC115">
        <v>2.53593</v>
      </c>
      <c r="AD115">
        <v>4.3364402999999996</v>
      </c>
      <c r="AE115">
        <v>2.8909601999999999</v>
      </c>
      <c r="AF115">
        <v>0</v>
      </c>
      <c r="AG115">
        <v>32.713496999999997</v>
      </c>
      <c r="AH115">
        <v>45.646740000000001</v>
      </c>
      <c r="AI115">
        <v>0.93829410000000002</v>
      </c>
    </row>
    <row r="116" spans="1:35" x14ac:dyDescent="0.25">
      <c r="A116" s="1">
        <v>114</v>
      </c>
      <c r="B116" t="s">
        <v>319</v>
      </c>
      <c r="C116">
        <v>2226</v>
      </c>
      <c r="D116" t="s">
        <v>483</v>
      </c>
      <c r="E116" t="s">
        <v>557</v>
      </c>
      <c r="F116">
        <v>1470</v>
      </c>
      <c r="G116">
        <v>0.85</v>
      </c>
      <c r="H116">
        <v>15</v>
      </c>
      <c r="I116">
        <v>0.36</v>
      </c>
      <c r="J116">
        <v>7.1999999999999995E-2</v>
      </c>
      <c r="L116">
        <v>0</v>
      </c>
      <c r="M116">
        <v>3</v>
      </c>
      <c r="N116">
        <v>2.69</v>
      </c>
      <c r="O116">
        <v>1</v>
      </c>
      <c r="P116">
        <v>1.71</v>
      </c>
      <c r="Q116">
        <v>1.1399999999999999</v>
      </c>
      <c r="R116">
        <v>0</v>
      </c>
      <c r="S116">
        <v>12.9</v>
      </c>
      <c r="T116">
        <v>18</v>
      </c>
      <c r="U116">
        <v>0.37</v>
      </c>
      <c r="V116">
        <v>12.75</v>
      </c>
      <c r="W116">
        <v>0.30599999999999999</v>
      </c>
      <c r="X116">
        <v>6.1199999999999991E-2</v>
      </c>
      <c r="Z116">
        <v>0</v>
      </c>
      <c r="AA116">
        <v>2.5499999999999998</v>
      </c>
      <c r="AB116">
        <v>2.2865000000000002</v>
      </c>
      <c r="AC116">
        <v>0.85</v>
      </c>
      <c r="AD116">
        <v>1.4535</v>
      </c>
      <c r="AE116">
        <v>0.96899999999999986</v>
      </c>
      <c r="AF116">
        <v>0</v>
      </c>
      <c r="AG116">
        <v>10.965</v>
      </c>
      <c r="AH116">
        <v>15.3</v>
      </c>
      <c r="AI116">
        <v>0.3145</v>
      </c>
    </row>
    <row r="117" spans="1:35" x14ac:dyDescent="0.25">
      <c r="A117" s="1">
        <v>115</v>
      </c>
      <c r="B117" t="s">
        <v>320</v>
      </c>
      <c r="C117">
        <v>2322</v>
      </c>
      <c r="D117" t="s">
        <v>484</v>
      </c>
      <c r="E117" t="s">
        <v>567</v>
      </c>
      <c r="F117">
        <v>185</v>
      </c>
      <c r="G117">
        <v>0.45</v>
      </c>
      <c r="H117">
        <v>40</v>
      </c>
      <c r="I117">
        <v>0.2</v>
      </c>
      <c r="J117">
        <v>2.1000000000000001E-2</v>
      </c>
      <c r="L117">
        <v>0</v>
      </c>
      <c r="M117">
        <v>7</v>
      </c>
      <c r="N117">
        <v>9.4600000000000009</v>
      </c>
      <c r="O117">
        <v>1.5</v>
      </c>
      <c r="P117">
        <v>5.0999999999999996</v>
      </c>
      <c r="Q117">
        <v>2</v>
      </c>
      <c r="R117">
        <v>0</v>
      </c>
      <c r="S117">
        <v>242.5</v>
      </c>
      <c r="T117">
        <v>18</v>
      </c>
      <c r="U117">
        <v>1.2</v>
      </c>
      <c r="V117">
        <v>18</v>
      </c>
      <c r="W117">
        <v>9.0000000000000011E-2</v>
      </c>
      <c r="X117">
        <v>9.4500000000000001E-3</v>
      </c>
      <c r="Z117">
        <v>0</v>
      </c>
      <c r="AA117">
        <v>3.15</v>
      </c>
      <c r="AB117">
        <v>4.2570000000000006</v>
      </c>
      <c r="AC117">
        <v>0.67500000000000004</v>
      </c>
      <c r="AD117">
        <v>2.2949999999999999</v>
      </c>
      <c r="AE117">
        <v>0.9</v>
      </c>
      <c r="AF117">
        <v>0</v>
      </c>
      <c r="AG117">
        <v>109.125</v>
      </c>
      <c r="AH117">
        <v>8.1</v>
      </c>
      <c r="AI117">
        <v>0.54</v>
      </c>
    </row>
    <row r="118" spans="1:35" x14ac:dyDescent="0.25">
      <c r="A118" s="1">
        <v>116</v>
      </c>
      <c r="B118" t="s">
        <v>321</v>
      </c>
      <c r="C118">
        <v>2322</v>
      </c>
      <c r="D118" t="s">
        <v>484</v>
      </c>
      <c r="E118" t="s">
        <v>530</v>
      </c>
      <c r="F118">
        <v>1122</v>
      </c>
      <c r="G118">
        <v>0.63397999999999999</v>
      </c>
      <c r="H118">
        <v>40</v>
      </c>
      <c r="I118">
        <v>0.2</v>
      </c>
      <c r="J118">
        <v>2.1000000000000001E-2</v>
      </c>
      <c r="L118">
        <v>0</v>
      </c>
      <c r="M118">
        <v>7</v>
      </c>
      <c r="N118">
        <v>9.4600000000000009</v>
      </c>
      <c r="O118">
        <v>1.5</v>
      </c>
      <c r="P118">
        <v>5.0999999999999996</v>
      </c>
      <c r="Q118">
        <v>2</v>
      </c>
      <c r="R118">
        <v>0</v>
      </c>
      <c r="S118">
        <v>242.5</v>
      </c>
      <c r="T118">
        <v>18</v>
      </c>
      <c r="U118">
        <v>1.2</v>
      </c>
      <c r="V118">
        <v>25.359200000000001</v>
      </c>
      <c r="W118">
        <v>0.12679599999999999</v>
      </c>
      <c r="X118">
        <v>1.331358E-2</v>
      </c>
      <c r="Z118">
        <v>0</v>
      </c>
      <c r="AA118">
        <v>4.4378599999999997</v>
      </c>
      <c r="AB118">
        <v>5.9974508000000002</v>
      </c>
      <c r="AC118">
        <v>0.95096999999999998</v>
      </c>
      <c r="AD118">
        <v>3.233298</v>
      </c>
      <c r="AE118">
        <v>1.26796</v>
      </c>
      <c r="AF118">
        <v>0</v>
      </c>
      <c r="AG118">
        <v>153.74015</v>
      </c>
      <c r="AH118">
        <v>11.41164</v>
      </c>
      <c r="AI118">
        <v>0.76077600000000001</v>
      </c>
    </row>
    <row r="119" spans="1:35" x14ac:dyDescent="0.25">
      <c r="A119" s="1">
        <v>117</v>
      </c>
      <c r="B119" t="s">
        <v>322</v>
      </c>
      <c r="C119">
        <v>2322</v>
      </c>
      <c r="D119" t="s">
        <v>484</v>
      </c>
      <c r="E119" t="s">
        <v>568</v>
      </c>
      <c r="F119">
        <v>1123</v>
      </c>
      <c r="G119">
        <v>0.79247999999999996</v>
      </c>
      <c r="H119">
        <v>40</v>
      </c>
      <c r="I119">
        <v>0.2</v>
      </c>
      <c r="J119">
        <v>2.1000000000000001E-2</v>
      </c>
      <c r="L119">
        <v>0</v>
      </c>
      <c r="M119">
        <v>7</v>
      </c>
      <c r="N119">
        <v>9.4600000000000009</v>
      </c>
      <c r="O119">
        <v>1.5</v>
      </c>
      <c r="P119">
        <v>5.0999999999999996</v>
      </c>
      <c r="Q119">
        <v>2</v>
      </c>
      <c r="R119">
        <v>0</v>
      </c>
      <c r="S119">
        <v>242.5</v>
      </c>
      <c r="T119">
        <v>18</v>
      </c>
      <c r="U119">
        <v>1.2</v>
      </c>
      <c r="V119">
        <v>31.699200000000001</v>
      </c>
      <c r="W119">
        <v>0.158496</v>
      </c>
      <c r="X119">
        <v>1.664208E-2</v>
      </c>
      <c r="Z119">
        <v>0</v>
      </c>
      <c r="AA119">
        <v>5.5473599999999994</v>
      </c>
      <c r="AB119">
        <v>7.4968608000000003</v>
      </c>
      <c r="AC119">
        <v>1.18872</v>
      </c>
      <c r="AD119">
        <v>4.0416479999999986</v>
      </c>
      <c r="AE119">
        <v>1.5849599999999999</v>
      </c>
      <c r="AF119">
        <v>0</v>
      </c>
      <c r="AG119">
        <v>192.1764</v>
      </c>
      <c r="AH119">
        <v>14.26464</v>
      </c>
      <c r="AI119">
        <v>0.95097599999999993</v>
      </c>
    </row>
    <row r="120" spans="1:35" x14ac:dyDescent="0.25">
      <c r="A120" s="1">
        <v>118</v>
      </c>
      <c r="B120" t="s">
        <v>323</v>
      </c>
      <c r="C120">
        <v>2322</v>
      </c>
      <c r="D120" t="s">
        <v>484</v>
      </c>
      <c r="E120" t="s">
        <v>531</v>
      </c>
      <c r="F120">
        <v>1124</v>
      </c>
      <c r="G120">
        <v>1.5849500000000001</v>
      </c>
      <c r="H120">
        <v>40</v>
      </c>
      <c r="I120">
        <v>0.2</v>
      </c>
      <c r="J120">
        <v>2.1000000000000001E-2</v>
      </c>
      <c r="L120">
        <v>0</v>
      </c>
      <c r="M120">
        <v>7</v>
      </c>
      <c r="N120">
        <v>9.4600000000000009</v>
      </c>
      <c r="O120">
        <v>1.5</v>
      </c>
      <c r="P120">
        <v>5.0999999999999996</v>
      </c>
      <c r="Q120">
        <v>2</v>
      </c>
      <c r="R120">
        <v>0</v>
      </c>
      <c r="S120">
        <v>242.5</v>
      </c>
      <c r="T120">
        <v>18</v>
      </c>
      <c r="U120">
        <v>1.2</v>
      </c>
      <c r="V120">
        <v>63.398000000000003</v>
      </c>
      <c r="W120">
        <v>0.31698999999999999</v>
      </c>
      <c r="X120">
        <v>3.3283950000000007E-2</v>
      </c>
      <c r="Z120">
        <v>0</v>
      </c>
      <c r="AA120">
        <v>11.09465</v>
      </c>
      <c r="AB120">
        <v>14.993627</v>
      </c>
      <c r="AC120">
        <v>2.3774250000000001</v>
      </c>
      <c r="AD120">
        <v>8.0832449999999998</v>
      </c>
      <c r="AE120">
        <v>3.1699000000000002</v>
      </c>
      <c r="AF120">
        <v>0</v>
      </c>
      <c r="AG120">
        <v>384.35037499999999</v>
      </c>
      <c r="AH120">
        <v>28.5291</v>
      </c>
      <c r="AI120">
        <v>1.90194</v>
      </c>
    </row>
    <row r="121" spans="1:35" x14ac:dyDescent="0.25">
      <c r="A121" s="1">
        <v>119</v>
      </c>
      <c r="B121" t="s">
        <v>324</v>
      </c>
      <c r="C121">
        <v>2322</v>
      </c>
      <c r="D121" t="s">
        <v>484</v>
      </c>
      <c r="E121" t="s">
        <v>569</v>
      </c>
      <c r="F121">
        <v>1454</v>
      </c>
      <c r="G121">
        <v>0.3</v>
      </c>
      <c r="H121">
        <v>40</v>
      </c>
      <c r="I121">
        <v>0.2</v>
      </c>
      <c r="J121">
        <v>2.1000000000000001E-2</v>
      </c>
      <c r="L121">
        <v>0</v>
      </c>
      <c r="M121">
        <v>7</v>
      </c>
      <c r="N121">
        <v>9.4600000000000009</v>
      </c>
      <c r="O121">
        <v>1.5</v>
      </c>
      <c r="P121">
        <v>5.0999999999999996</v>
      </c>
      <c r="Q121">
        <v>2</v>
      </c>
      <c r="R121">
        <v>0</v>
      </c>
      <c r="S121">
        <v>242.5</v>
      </c>
      <c r="T121">
        <v>18</v>
      </c>
      <c r="U121">
        <v>1.2</v>
      </c>
      <c r="V121">
        <v>12</v>
      </c>
      <c r="W121">
        <v>0.06</v>
      </c>
      <c r="X121">
        <v>6.3E-3</v>
      </c>
      <c r="Z121">
        <v>0</v>
      </c>
      <c r="AA121">
        <v>2.1</v>
      </c>
      <c r="AB121">
        <v>2.8380000000000001</v>
      </c>
      <c r="AC121">
        <v>0.45</v>
      </c>
      <c r="AD121">
        <v>1.53</v>
      </c>
      <c r="AE121">
        <v>0.6</v>
      </c>
      <c r="AF121">
        <v>0</v>
      </c>
      <c r="AG121">
        <v>72.75</v>
      </c>
      <c r="AH121">
        <v>5.3999999999999986</v>
      </c>
      <c r="AI121">
        <v>0.36</v>
      </c>
    </row>
    <row r="122" spans="1:35" x14ac:dyDescent="0.25">
      <c r="A122" s="1">
        <v>120</v>
      </c>
      <c r="B122" t="s">
        <v>325</v>
      </c>
      <c r="C122">
        <v>2348</v>
      </c>
      <c r="D122" t="s">
        <v>485</v>
      </c>
      <c r="E122" t="s">
        <v>570</v>
      </c>
      <c r="F122">
        <v>196</v>
      </c>
      <c r="G122">
        <v>0.02</v>
      </c>
      <c r="H122">
        <v>258</v>
      </c>
      <c r="I122">
        <v>2.97</v>
      </c>
      <c r="J122">
        <v>0.42599999999999999</v>
      </c>
      <c r="L122">
        <v>0</v>
      </c>
      <c r="M122">
        <v>247</v>
      </c>
      <c r="N122">
        <v>55.76</v>
      </c>
      <c r="O122">
        <v>12.3</v>
      </c>
      <c r="P122">
        <v>37.590000000000003</v>
      </c>
      <c r="Q122">
        <v>14.11</v>
      </c>
      <c r="R122">
        <v>0</v>
      </c>
      <c r="S122">
        <v>39.200000000000003</v>
      </c>
      <c r="T122">
        <v>110</v>
      </c>
      <c r="U122">
        <v>9.09</v>
      </c>
      <c r="V122">
        <v>5.16</v>
      </c>
      <c r="W122">
        <v>5.9400000000000008E-2</v>
      </c>
      <c r="X122">
        <v>8.5199999999999998E-3</v>
      </c>
      <c r="Z122">
        <v>0</v>
      </c>
      <c r="AA122">
        <v>4.9400000000000004</v>
      </c>
      <c r="AB122">
        <v>1.1152</v>
      </c>
      <c r="AC122">
        <v>0.246</v>
      </c>
      <c r="AD122">
        <v>0.75180000000000013</v>
      </c>
      <c r="AE122">
        <v>0.28220000000000001</v>
      </c>
      <c r="AF122">
        <v>0</v>
      </c>
      <c r="AG122">
        <v>0.78400000000000003</v>
      </c>
      <c r="AH122">
        <v>2.2000000000000002</v>
      </c>
      <c r="AI122">
        <v>0.18179999999999999</v>
      </c>
    </row>
    <row r="123" spans="1:35" x14ac:dyDescent="0.25">
      <c r="A123" s="1">
        <v>121</v>
      </c>
      <c r="B123" t="s">
        <v>326</v>
      </c>
      <c r="C123">
        <v>2348</v>
      </c>
      <c r="D123" t="s">
        <v>485</v>
      </c>
      <c r="E123" t="s">
        <v>505</v>
      </c>
      <c r="F123">
        <v>341</v>
      </c>
      <c r="G123">
        <v>0.22828999999999999</v>
      </c>
      <c r="H123">
        <v>258</v>
      </c>
      <c r="I123">
        <v>2.97</v>
      </c>
      <c r="J123">
        <v>0.42599999999999999</v>
      </c>
      <c r="L123">
        <v>0</v>
      </c>
      <c r="M123">
        <v>247</v>
      </c>
      <c r="N123">
        <v>55.76</v>
      </c>
      <c r="O123">
        <v>12.3</v>
      </c>
      <c r="P123">
        <v>37.590000000000003</v>
      </c>
      <c r="Q123">
        <v>14.11</v>
      </c>
      <c r="R123">
        <v>0</v>
      </c>
      <c r="S123">
        <v>39.200000000000003</v>
      </c>
      <c r="T123">
        <v>110</v>
      </c>
      <c r="U123">
        <v>9.09</v>
      </c>
      <c r="V123">
        <v>58.898820000000001</v>
      </c>
      <c r="W123">
        <v>0.67802130000000005</v>
      </c>
      <c r="X123">
        <v>9.7251539999999997E-2</v>
      </c>
      <c r="Z123">
        <v>0</v>
      </c>
      <c r="AA123">
        <v>56.387630000000001</v>
      </c>
      <c r="AB123">
        <v>12.729450399999999</v>
      </c>
      <c r="AC123">
        <v>2.8079670000000001</v>
      </c>
      <c r="AD123">
        <v>8.5814211</v>
      </c>
      <c r="AE123">
        <v>3.2211718999999999</v>
      </c>
      <c r="AF123">
        <v>0</v>
      </c>
      <c r="AG123">
        <v>8.9489680000000007</v>
      </c>
      <c r="AH123">
        <v>25.111899999999999</v>
      </c>
      <c r="AI123">
        <v>2.0751561000000001</v>
      </c>
    </row>
    <row r="124" spans="1:35" x14ac:dyDescent="0.25">
      <c r="A124" s="1">
        <v>122</v>
      </c>
      <c r="B124" t="s">
        <v>327</v>
      </c>
      <c r="C124">
        <v>2348</v>
      </c>
      <c r="D124" t="s">
        <v>485</v>
      </c>
      <c r="E124" t="s">
        <v>506</v>
      </c>
      <c r="F124">
        <v>383</v>
      </c>
      <c r="G124">
        <v>0.28528999999999999</v>
      </c>
      <c r="H124">
        <v>258</v>
      </c>
      <c r="I124">
        <v>2.97</v>
      </c>
      <c r="J124">
        <v>0.42599999999999999</v>
      </c>
      <c r="L124">
        <v>0</v>
      </c>
      <c r="M124">
        <v>247</v>
      </c>
      <c r="N124">
        <v>55.76</v>
      </c>
      <c r="O124">
        <v>12.3</v>
      </c>
      <c r="P124">
        <v>37.590000000000003</v>
      </c>
      <c r="Q124">
        <v>14.11</v>
      </c>
      <c r="R124">
        <v>0</v>
      </c>
      <c r="S124">
        <v>39.200000000000003</v>
      </c>
      <c r="T124">
        <v>110</v>
      </c>
      <c r="U124">
        <v>9.09</v>
      </c>
      <c r="V124">
        <v>73.604820000000004</v>
      </c>
      <c r="W124">
        <v>0.84731129999999999</v>
      </c>
      <c r="X124">
        <v>0.12153354</v>
      </c>
      <c r="Z124">
        <v>0</v>
      </c>
      <c r="AA124">
        <v>70.466629999999995</v>
      </c>
      <c r="AB124">
        <v>15.9077704</v>
      </c>
      <c r="AC124">
        <v>3.5090669999999999</v>
      </c>
      <c r="AD124">
        <v>10.724051100000001</v>
      </c>
      <c r="AE124">
        <v>4.0254418999999997</v>
      </c>
      <c r="AF124">
        <v>0</v>
      </c>
      <c r="AG124">
        <v>11.183368</v>
      </c>
      <c r="AH124">
        <v>31.381900000000002</v>
      </c>
      <c r="AI124">
        <v>2.5932860999999998</v>
      </c>
    </row>
    <row r="125" spans="1:35" x14ac:dyDescent="0.25">
      <c r="A125" s="1">
        <v>123</v>
      </c>
      <c r="B125" t="s">
        <v>328</v>
      </c>
      <c r="C125">
        <v>2348</v>
      </c>
      <c r="D125" t="s">
        <v>485</v>
      </c>
      <c r="E125" t="s">
        <v>510</v>
      </c>
      <c r="F125">
        <v>415</v>
      </c>
      <c r="G125">
        <v>0.57057999999999998</v>
      </c>
      <c r="H125">
        <v>258</v>
      </c>
      <c r="I125">
        <v>2.97</v>
      </c>
      <c r="J125">
        <v>0.42599999999999999</v>
      </c>
      <c r="L125">
        <v>0</v>
      </c>
      <c r="M125">
        <v>247</v>
      </c>
      <c r="N125">
        <v>55.76</v>
      </c>
      <c r="O125">
        <v>12.3</v>
      </c>
      <c r="P125">
        <v>37.590000000000003</v>
      </c>
      <c r="Q125">
        <v>14.11</v>
      </c>
      <c r="R125">
        <v>0</v>
      </c>
      <c r="S125">
        <v>39.200000000000003</v>
      </c>
      <c r="T125">
        <v>110</v>
      </c>
      <c r="U125">
        <v>9.09</v>
      </c>
      <c r="V125">
        <v>147.20964000000001</v>
      </c>
      <c r="W125">
        <v>1.6946226</v>
      </c>
      <c r="X125">
        <v>0.24306707999999999</v>
      </c>
      <c r="Z125">
        <v>0</v>
      </c>
      <c r="AA125">
        <v>140.93325999999999</v>
      </c>
      <c r="AB125">
        <v>31.815540800000001</v>
      </c>
      <c r="AC125">
        <v>7.0181339999999999</v>
      </c>
      <c r="AD125">
        <v>21.448102200000001</v>
      </c>
      <c r="AE125">
        <v>8.0508837999999994</v>
      </c>
      <c r="AF125">
        <v>0</v>
      </c>
      <c r="AG125">
        <v>22.366736</v>
      </c>
      <c r="AH125">
        <v>62.763800000000003</v>
      </c>
      <c r="AI125">
        <v>5.1865721999999996</v>
      </c>
    </row>
    <row r="126" spans="1:35" x14ac:dyDescent="0.25">
      <c r="A126" s="1">
        <v>124</v>
      </c>
      <c r="B126" t="s">
        <v>329</v>
      </c>
      <c r="C126">
        <v>2348</v>
      </c>
      <c r="D126" t="s">
        <v>485</v>
      </c>
      <c r="E126" t="s">
        <v>571</v>
      </c>
      <c r="F126">
        <v>640</v>
      </c>
      <c r="G126">
        <v>0.13697000000000001</v>
      </c>
      <c r="H126">
        <v>258</v>
      </c>
      <c r="I126">
        <v>2.97</v>
      </c>
      <c r="J126">
        <v>0.42599999999999999</v>
      </c>
      <c r="L126">
        <v>0</v>
      </c>
      <c r="M126">
        <v>247</v>
      </c>
      <c r="N126">
        <v>55.76</v>
      </c>
      <c r="O126">
        <v>12.3</v>
      </c>
      <c r="P126">
        <v>37.590000000000003</v>
      </c>
      <c r="Q126">
        <v>14.11</v>
      </c>
      <c r="R126">
        <v>0</v>
      </c>
      <c r="S126">
        <v>39.200000000000003</v>
      </c>
      <c r="T126">
        <v>110</v>
      </c>
      <c r="U126">
        <v>9.09</v>
      </c>
      <c r="V126">
        <v>35.338260000000012</v>
      </c>
      <c r="W126">
        <v>0.40680090000000008</v>
      </c>
      <c r="X126">
        <v>5.834922E-2</v>
      </c>
      <c r="Z126">
        <v>0</v>
      </c>
      <c r="AA126">
        <v>33.831590000000013</v>
      </c>
      <c r="AB126">
        <v>7.6374472000000004</v>
      </c>
      <c r="AC126">
        <v>1.684731</v>
      </c>
      <c r="AD126">
        <v>5.148702300000001</v>
      </c>
      <c r="AE126">
        <v>1.9326467000000001</v>
      </c>
      <c r="AF126">
        <v>0</v>
      </c>
      <c r="AG126">
        <v>5.3692240000000009</v>
      </c>
      <c r="AH126">
        <v>15.066700000000001</v>
      </c>
      <c r="AI126">
        <v>1.2450573</v>
      </c>
    </row>
    <row r="127" spans="1:35" x14ac:dyDescent="0.25">
      <c r="A127" s="1">
        <v>125</v>
      </c>
      <c r="B127" t="s">
        <v>330</v>
      </c>
      <c r="C127">
        <v>2348</v>
      </c>
      <c r="D127" t="s">
        <v>485</v>
      </c>
      <c r="E127" t="s">
        <v>569</v>
      </c>
      <c r="F127">
        <v>1454</v>
      </c>
      <c r="G127">
        <v>0.3</v>
      </c>
      <c r="H127">
        <v>258</v>
      </c>
      <c r="I127">
        <v>2.97</v>
      </c>
      <c r="J127">
        <v>0.42599999999999999</v>
      </c>
      <c r="L127">
        <v>0</v>
      </c>
      <c r="M127">
        <v>247</v>
      </c>
      <c r="N127">
        <v>55.76</v>
      </c>
      <c r="O127">
        <v>12.3</v>
      </c>
      <c r="P127">
        <v>37.590000000000003</v>
      </c>
      <c r="Q127">
        <v>14.11</v>
      </c>
      <c r="R127">
        <v>0</v>
      </c>
      <c r="S127">
        <v>39.200000000000003</v>
      </c>
      <c r="T127">
        <v>110</v>
      </c>
      <c r="U127">
        <v>9.09</v>
      </c>
      <c r="V127">
        <v>77.399999999999991</v>
      </c>
      <c r="W127">
        <v>0.89100000000000001</v>
      </c>
      <c r="X127">
        <v>0.1278</v>
      </c>
      <c r="Z127">
        <v>0</v>
      </c>
      <c r="AA127">
        <v>74.099999999999994</v>
      </c>
      <c r="AB127">
        <v>16.728000000000002</v>
      </c>
      <c r="AC127">
        <v>3.69</v>
      </c>
      <c r="AD127">
        <v>11.276999999999999</v>
      </c>
      <c r="AE127">
        <v>4.2329999999999997</v>
      </c>
      <c r="AF127">
        <v>0</v>
      </c>
      <c r="AG127">
        <v>11.76</v>
      </c>
      <c r="AH127">
        <v>33</v>
      </c>
      <c r="AI127">
        <v>2.7269999999999999</v>
      </c>
    </row>
    <row r="128" spans="1:35" x14ac:dyDescent="0.25">
      <c r="A128" s="1">
        <v>126</v>
      </c>
      <c r="B128" t="s">
        <v>331</v>
      </c>
      <c r="C128">
        <v>2350</v>
      </c>
      <c r="D128" t="s">
        <v>486</v>
      </c>
      <c r="E128" t="s">
        <v>572</v>
      </c>
      <c r="F128">
        <v>26</v>
      </c>
      <c r="G128">
        <v>2.34</v>
      </c>
      <c r="H128">
        <v>31</v>
      </c>
      <c r="I128">
        <v>0.2</v>
      </c>
      <c r="J128">
        <v>0.09</v>
      </c>
      <c r="L128">
        <v>0</v>
      </c>
      <c r="M128">
        <v>52</v>
      </c>
      <c r="N128">
        <v>7.3</v>
      </c>
      <c r="O128">
        <v>3.1</v>
      </c>
      <c r="P128">
        <v>3.93</v>
      </c>
      <c r="Q128">
        <v>1.24</v>
      </c>
      <c r="R128">
        <v>0</v>
      </c>
      <c r="S128">
        <v>12</v>
      </c>
      <c r="T128">
        <v>49</v>
      </c>
      <c r="U128">
        <v>0.73</v>
      </c>
      <c r="V128">
        <v>72.539999999999992</v>
      </c>
      <c r="W128">
        <v>0.46800000000000003</v>
      </c>
      <c r="X128">
        <v>0.21060000000000001</v>
      </c>
      <c r="Z128">
        <v>0</v>
      </c>
      <c r="AA128">
        <v>121.68</v>
      </c>
      <c r="AB128">
        <v>17.082000000000001</v>
      </c>
      <c r="AC128">
        <v>7.2539999999999996</v>
      </c>
      <c r="AD128">
        <v>9.1961999999999993</v>
      </c>
      <c r="AE128">
        <v>2.9016000000000002</v>
      </c>
      <c r="AF128">
        <v>0</v>
      </c>
      <c r="AG128">
        <v>28.08</v>
      </c>
      <c r="AH128">
        <v>114.66</v>
      </c>
      <c r="AI128">
        <v>1.7081999999999999</v>
      </c>
    </row>
    <row r="129" spans="1:35" x14ac:dyDescent="0.25">
      <c r="A129" s="1">
        <v>127</v>
      </c>
      <c r="B129" t="s">
        <v>332</v>
      </c>
      <c r="C129">
        <v>2350</v>
      </c>
      <c r="D129" t="s">
        <v>486</v>
      </c>
      <c r="E129" t="s">
        <v>537</v>
      </c>
      <c r="F129">
        <v>371</v>
      </c>
      <c r="G129">
        <v>0.36770000000000003</v>
      </c>
      <c r="H129">
        <v>31</v>
      </c>
      <c r="I129">
        <v>0.2</v>
      </c>
      <c r="J129">
        <v>0.09</v>
      </c>
      <c r="L129">
        <v>0</v>
      </c>
      <c r="M129">
        <v>52</v>
      </c>
      <c r="N129">
        <v>7.3</v>
      </c>
      <c r="O129">
        <v>3.1</v>
      </c>
      <c r="P129">
        <v>3.93</v>
      </c>
      <c r="Q129">
        <v>1.24</v>
      </c>
      <c r="R129">
        <v>0</v>
      </c>
      <c r="S129">
        <v>12</v>
      </c>
      <c r="T129">
        <v>49</v>
      </c>
      <c r="U129">
        <v>0.73</v>
      </c>
      <c r="V129">
        <v>11.3987</v>
      </c>
      <c r="W129">
        <v>7.3540000000000008E-2</v>
      </c>
      <c r="X129">
        <v>3.3092999999999997E-2</v>
      </c>
      <c r="Z129">
        <v>0</v>
      </c>
      <c r="AA129">
        <v>19.1204</v>
      </c>
      <c r="AB129">
        <v>2.6842100000000002</v>
      </c>
      <c r="AC129">
        <v>1.1398699999999999</v>
      </c>
      <c r="AD129">
        <v>1.4450609999999999</v>
      </c>
      <c r="AE129">
        <v>0.45594800000000002</v>
      </c>
      <c r="AF129">
        <v>0</v>
      </c>
      <c r="AG129">
        <v>4.4123999999999999</v>
      </c>
      <c r="AH129">
        <v>18.017299999999999</v>
      </c>
      <c r="AI129">
        <v>0.26842100000000002</v>
      </c>
    </row>
    <row r="130" spans="1:35" x14ac:dyDescent="0.25">
      <c r="A130" s="1">
        <v>128</v>
      </c>
      <c r="B130" t="s">
        <v>333</v>
      </c>
      <c r="C130">
        <v>2350</v>
      </c>
      <c r="D130" t="s">
        <v>486</v>
      </c>
      <c r="E130" t="s">
        <v>538</v>
      </c>
      <c r="F130">
        <v>971</v>
      </c>
      <c r="G130">
        <v>0.45963999999999999</v>
      </c>
      <c r="H130">
        <v>31</v>
      </c>
      <c r="I130">
        <v>0.2</v>
      </c>
      <c r="J130">
        <v>0.09</v>
      </c>
      <c r="L130">
        <v>0</v>
      </c>
      <c r="M130">
        <v>52</v>
      </c>
      <c r="N130">
        <v>7.3</v>
      </c>
      <c r="O130">
        <v>3.1</v>
      </c>
      <c r="P130">
        <v>3.93</v>
      </c>
      <c r="Q130">
        <v>1.24</v>
      </c>
      <c r="R130">
        <v>0</v>
      </c>
      <c r="S130">
        <v>12</v>
      </c>
      <c r="T130">
        <v>49</v>
      </c>
      <c r="U130">
        <v>0.73</v>
      </c>
      <c r="V130">
        <v>14.24884</v>
      </c>
      <c r="W130">
        <v>9.192800000000001E-2</v>
      </c>
      <c r="X130">
        <v>4.1367599999999997E-2</v>
      </c>
      <c r="Z130">
        <v>0</v>
      </c>
      <c r="AA130">
        <v>23.90128</v>
      </c>
      <c r="AB130">
        <v>3.355372</v>
      </c>
      <c r="AC130">
        <v>1.424884</v>
      </c>
      <c r="AD130">
        <v>1.8063852</v>
      </c>
      <c r="AE130">
        <v>0.56995359999999995</v>
      </c>
      <c r="AF130">
        <v>0</v>
      </c>
      <c r="AG130">
        <v>5.5156799999999997</v>
      </c>
      <c r="AH130">
        <v>22.522359999999999</v>
      </c>
      <c r="AI130">
        <v>0.33553719999999998</v>
      </c>
    </row>
    <row r="131" spans="1:35" x14ac:dyDescent="0.25">
      <c r="A131" s="1">
        <v>129</v>
      </c>
      <c r="B131" t="s">
        <v>334</v>
      </c>
      <c r="C131">
        <v>2350</v>
      </c>
      <c r="D131" t="s">
        <v>486</v>
      </c>
      <c r="E131" t="s">
        <v>539</v>
      </c>
      <c r="F131">
        <v>979</v>
      </c>
      <c r="G131">
        <v>0.91927000000000003</v>
      </c>
      <c r="H131">
        <v>31</v>
      </c>
      <c r="I131">
        <v>0.2</v>
      </c>
      <c r="J131">
        <v>0.09</v>
      </c>
      <c r="L131">
        <v>0</v>
      </c>
      <c r="M131">
        <v>52</v>
      </c>
      <c r="N131">
        <v>7.3</v>
      </c>
      <c r="O131">
        <v>3.1</v>
      </c>
      <c r="P131">
        <v>3.93</v>
      </c>
      <c r="Q131">
        <v>1.24</v>
      </c>
      <c r="R131">
        <v>0</v>
      </c>
      <c r="S131">
        <v>12</v>
      </c>
      <c r="T131">
        <v>49</v>
      </c>
      <c r="U131">
        <v>0.73</v>
      </c>
      <c r="V131">
        <v>28.49737</v>
      </c>
      <c r="W131">
        <v>0.18385399999999999</v>
      </c>
      <c r="X131">
        <v>8.2734299999999997E-2</v>
      </c>
      <c r="Z131">
        <v>0</v>
      </c>
      <c r="AA131">
        <v>47.802040000000012</v>
      </c>
      <c r="AB131">
        <v>6.7106709999999996</v>
      </c>
      <c r="AC131">
        <v>2.8497370000000002</v>
      </c>
      <c r="AD131">
        <v>3.6127311</v>
      </c>
      <c r="AE131">
        <v>1.1398948</v>
      </c>
      <c r="AF131">
        <v>0</v>
      </c>
      <c r="AG131">
        <v>11.03124</v>
      </c>
      <c r="AH131">
        <v>45.044229999999999</v>
      </c>
      <c r="AI131">
        <v>0.67106710000000003</v>
      </c>
    </row>
    <row r="132" spans="1:35" x14ac:dyDescent="0.25">
      <c r="A132" s="1">
        <v>130</v>
      </c>
      <c r="B132" t="s">
        <v>335</v>
      </c>
      <c r="C132">
        <v>2350</v>
      </c>
      <c r="D132" t="s">
        <v>486</v>
      </c>
      <c r="E132" t="s">
        <v>557</v>
      </c>
      <c r="F132">
        <v>1470</v>
      </c>
      <c r="G132">
        <v>0.85</v>
      </c>
      <c r="H132">
        <v>31</v>
      </c>
      <c r="I132">
        <v>0.2</v>
      </c>
      <c r="J132">
        <v>0.09</v>
      </c>
      <c r="L132">
        <v>0</v>
      </c>
      <c r="M132">
        <v>52</v>
      </c>
      <c r="N132">
        <v>7.3</v>
      </c>
      <c r="O132">
        <v>3.1</v>
      </c>
      <c r="P132">
        <v>3.93</v>
      </c>
      <c r="Q132">
        <v>1.24</v>
      </c>
      <c r="R132">
        <v>0</v>
      </c>
      <c r="S132">
        <v>12</v>
      </c>
      <c r="T132">
        <v>49</v>
      </c>
      <c r="U132">
        <v>0.73</v>
      </c>
      <c r="V132">
        <v>26.35</v>
      </c>
      <c r="W132">
        <v>0.17</v>
      </c>
      <c r="X132">
        <v>7.6499999999999999E-2</v>
      </c>
      <c r="Z132">
        <v>0</v>
      </c>
      <c r="AA132">
        <v>44.2</v>
      </c>
      <c r="AB132">
        <v>6.2050000000000001</v>
      </c>
      <c r="AC132">
        <v>2.6349999999999998</v>
      </c>
      <c r="AD132">
        <v>3.3405</v>
      </c>
      <c r="AE132">
        <v>1.054</v>
      </c>
      <c r="AF132">
        <v>0</v>
      </c>
      <c r="AG132">
        <v>10.199999999999999</v>
      </c>
      <c r="AH132">
        <v>41.65</v>
      </c>
      <c r="AI132">
        <v>0.62049999999999994</v>
      </c>
    </row>
    <row r="133" spans="1:35" x14ac:dyDescent="0.25">
      <c r="A133" s="1">
        <v>131</v>
      </c>
      <c r="B133" t="s">
        <v>336</v>
      </c>
      <c r="C133">
        <v>2361</v>
      </c>
      <c r="D133" t="s">
        <v>487</v>
      </c>
      <c r="E133" t="s">
        <v>546</v>
      </c>
      <c r="F133">
        <v>148</v>
      </c>
      <c r="G133">
        <v>0.15</v>
      </c>
      <c r="H133">
        <v>25</v>
      </c>
      <c r="I133">
        <v>0.1</v>
      </c>
      <c r="J133">
        <v>3.4000000000000002E-2</v>
      </c>
      <c r="L133">
        <v>0</v>
      </c>
      <c r="M133">
        <v>18</v>
      </c>
      <c r="N133">
        <v>5.8</v>
      </c>
      <c r="O133">
        <v>1.8</v>
      </c>
      <c r="P133">
        <v>3.2</v>
      </c>
      <c r="Q133">
        <v>1.28</v>
      </c>
      <c r="R133">
        <v>0</v>
      </c>
      <c r="S133">
        <v>36.6</v>
      </c>
      <c r="T133">
        <v>40</v>
      </c>
      <c r="U133">
        <v>0.47</v>
      </c>
      <c r="V133">
        <v>3.75</v>
      </c>
      <c r="W133">
        <v>1.4999999999999999E-2</v>
      </c>
      <c r="X133">
        <v>5.1000000000000004E-3</v>
      </c>
      <c r="Z133">
        <v>0</v>
      </c>
      <c r="AA133">
        <v>2.7</v>
      </c>
      <c r="AB133">
        <v>0.87</v>
      </c>
      <c r="AC133">
        <v>0.27</v>
      </c>
      <c r="AD133">
        <v>0.48</v>
      </c>
      <c r="AE133">
        <v>0.192</v>
      </c>
      <c r="AF133">
        <v>0</v>
      </c>
      <c r="AG133">
        <v>5.49</v>
      </c>
      <c r="AH133">
        <v>6</v>
      </c>
      <c r="AI133">
        <v>7.0499999999999993E-2</v>
      </c>
    </row>
    <row r="134" spans="1:35" x14ac:dyDescent="0.25">
      <c r="A134" s="1">
        <v>132</v>
      </c>
      <c r="B134" t="s">
        <v>337</v>
      </c>
      <c r="C134">
        <v>2361</v>
      </c>
      <c r="D134" t="s">
        <v>487</v>
      </c>
      <c r="E134" t="s">
        <v>547</v>
      </c>
      <c r="F134">
        <v>343</v>
      </c>
      <c r="G134">
        <v>0.37615999999999999</v>
      </c>
      <c r="H134">
        <v>25</v>
      </c>
      <c r="I134">
        <v>0.1</v>
      </c>
      <c r="J134">
        <v>3.4000000000000002E-2</v>
      </c>
      <c r="L134">
        <v>0</v>
      </c>
      <c r="M134">
        <v>18</v>
      </c>
      <c r="N134">
        <v>5.8</v>
      </c>
      <c r="O134">
        <v>1.8</v>
      </c>
      <c r="P134">
        <v>3.2</v>
      </c>
      <c r="Q134">
        <v>1.28</v>
      </c>
      <c r="R134">
        <v>0</v>
      </c>
      <c r="S134">
        <v>36.6</v>
      </c>
      <c r="T134">
        <v>40</v>
      </c>
      <c r="U134">
        <v>0.47</v>
      </c>
      <c r="V134">
        <v>9.4039999999999999</v>
      </c>
      <c r="W134">
        <v>3.7615999999999997E-2</v>
      </c>
      <c r="X134">
        <v>1.2789439999999999E-2</v>
      </c>
      <c r="Z134">
        <v>0</v>
      </c>
      <c r="AA134">
        <v>6.77088</v>
      </c>
      <c r="AB134">
        <v>2.1817280000000001</v>
      </c>
      <c r="AC134">
        <v>0.67708800000000002</v>
      </c>
      <c r="AD134">
        <v>1.2037119999999999</v>
      </c>
      <c r="AE134">
        <v>0.48148479999999999</v>
      </c>
      <c r="AF134">
        <v>0</v>
      </c>
      <c r="AG134">
        <v>13.767455999999999</v>
      </c>
      <c r="AH134">
        <v>15.0464</v>
      </c>
      <c r="AI134">
        <v>0.17679520000000001</v>
      </c>
    </row>
    <row r="135" spans="1:35" x14ac:dyDescent="0.25">
      <c r="A135" s="1">
        <v>133</v>
      </c>
      <c r="B135" t="s">
        <v>338</v>
      </c>
      <c r="C135">
        <v>2361</v>
      </c>
      <c r="D135" t="s">
        <v>487</v>
      </c>
      <c r="E135" t="s">
        <v>548</v>
      </c>
      <c r="F135">
        <v>368</v>
      </c>
      <c r="G135">
        <v>0.29586000000000001</v>
      </c>
      <c r="H135">
        <v>25</v>
      </c>
      <c r="I135">
        <v>0.1</v>
      </c>
      <c r="J135">
        <v>3.4000000000000002E-2</v>
      </c>
      <c r="L135">
        <v>0</v>
      </c>
      <c r="M135">
        <v>18</v>
      </c>
      <c r="N135">
        <v>5.8</v>
      </c>
      <c r="O135">
        <v>1.8</v>
      </c>
      <c r="P135">
        <v>3.2</v>
      </c>
      <c r="Q135">
        <v>1.28</v>
      </c>
      <c r="R135">
        <v>0</v>
      </c>
      <c r="S135">
        <v>36.6</v>
      </c>
      <c r="T135">
        <v>40</v>
      </c>
      <c r="U135">
        <v>0.47</v>
      </c>
      <c r="V135">
        <v>7.3965000000000014</v>
      </c>
      <c r="W135">
        <v>2.9586000000000001E-2</v>
      </c>
      <c r="X135">
        <v>1.0059240000000001E-2</v>
      </c>
      <c r="Z135">
        <v>0</v>
      </c>
      <c r="AA135">
        <v>5.3254800000000007</v>
      </c>
      <c r="AB135">
        <v>1.7159880000000001</v>
      </c>
      <c r="AC135">
        <v>0.53254800000000002</v>
      </c>
      <c r="AD135">
        <v>0.94675200000000004</v>
      </c>
      <c r="AE135">
        <v>0.3787008</v>
      </c>
      <c r="AF135">
        <v>0</v>
      </c>
      <c r="AG135">
        <v>10.828476</v>
      </c>
      <c r="AH135">
        <v>11.8344</v>
      </c>
      <c r="AI135">
        <v>0.13905419999999999</v>
      </c>
    </row>
    <row r="136" spans="1:35" x14ac:dyDescent="0.25">
      <c r="A136" s="1">
        <v>134</v>
      </c>
      <c r="B136" t="s">
        <v>339</v>
      </c>
      <c r="C136">
        <v>2361</v>
      </c>
      <c r="D136" t="s">
        <v>487</v>
      </c>
      <c r="E136" t="s">
        <v>550</v>
      </c>
      <c r="F136">
        <v>969</v>
      </c>
      <c r="G136">
        <v>0.36982999999999999</v>
      </c>
      <c r="H136">
        <v>25</v>
      </c>
      <c r="I136">
        <v>0.1</v>
      </c>
      <c r="J136">
        <v>3.4000000000000002E-2</v>
      </c>
      <c r="L136">
        <v>0</v>
      </c>
      <c r="M136">
        <v>18</v>
      </c>
      <c r="N136">
        <v>5.8</v>
      </c>
      <c r="O136">
        <v>1.8</v>
      </c>
      <c r="P136">
        <v>3.2</v>
      </c>
      <c r="Q136">
        <v>1.28</v>
      </c>
      <c r="R136">
        <v>0</v>
      </c>
      <c r="S136">
        <v>36.6</v>
      </c>
      <c r="T136">
        <v>40</v>
      </c>
      <c r="U136">
        <v>0.47</v>
      </c>
      <c r="V136">
        <v>9.2457499999999992</v>
      </c>
      <c r="W136">
        <v>3.6983000000000002E-2</v>
      </c>
      <c r="X136">
        <v>1.2574220000000001E-2</v>
      </c>
      <c r="Z136">
        <v>0</v>
      </c>
      <c r="AA136">
        <v>6.6569399999999996</v>
      </c>
      <c r="AB136">
        <v>2.1450140000000002</v>
      </c>
      <c r="AC136">
        <v>0.66569400000000001</v>
      </c>
      <c r="AD136">
        <v>1.1834560000000001</v>
      </c>
      <c r="AE136">
        <v>0.47338239999999998</v>
      </c>
      <c r="AF136">
        <v>0</v>
      </c>
      <c r="AG136">
        <v>13.535778000000001</v>
      </c>
      <c r="AH136">
        <v>14.793200000000001</v>
      </c>
      <c r="AI136">
        <v>0.17382010000000001</v>
      </c>
    </row>
    <row r="137" spans="1:35" x14ac:dyDescent="0.25">
      <c r="A137" s="1">
        <v>135</v>
      </c>
      <c r="B137" t="s">
        <v>340</v>
      </c>
      <c r="C137">
        <v>2361</v>
      </c>
      <c r="D137" t="s">
        <v>487</v>
      </c>
      <c r="E137" t="s">
        <v>551</v>
      </c>
      <c r="F137">
        <v>977</v>
      </c>
      <c r="G137">
        <v>0.73965000000000003</v>
      </c>
      <c r="H137">
        <v>25</v>
      </c>
      <c r="I137">
        <v>0.1</v>
      </c>
      <c r="J137">
        <v>3.4000000000000002E-2</v>
      </c>
      <c r="L137">
        <v>0</v>
      </c>
      <c r="M137">
        <v>18</v>
      </c>
      <c r="N137">
        <v>5.8</v>
      </c>
      <c r="O137">
        <v>1.8</v>
      </c>
      <c r="P137">
        <v>3.2</v>
      </c>
      <c r="Q137">
        <v>1.28</v>
      </c>
      <c r="R137">
        <v>0</v>
      </c>
      <c r="S137">
        <v>36.6</v>
      </c>
      <c r="T137">
        <v>40</v>
      </c>
      <c r="U137">
        <v>0.47</v>
      </c>
      <c r="V137">
        <v>18.491250000000001</v>
      </c>
      <c r="W137">
        <v>7.3965000000000003E-2</v>
      </c>
      <c r="X137">
        <v>2.51481E-2</v>
      </c>
      <c r="Z137">
        <v>0</v>
      </c>
      <c r="AA137">
        <v>13.313700000000001</v>
      </c>
      <c r="AB137">
        <v>4.2899700000000003</v>
      </c>
      <c r="AC137">
        <v>1.3313699999999999</v>
      </c>
      <c r="AD137">
        <v>2.3668800000000001</v>
      </c>
      <c r="AE137">
        <v>0.94675200000000004</v>
      </c>
      <c r="AF137">
        <v>0</v>
      </c>
      <c r="AG137">
        <v>27.071190000000001</v>
      </c>
      <c r="AH137">
        <v>29.585999999999999</v>
      </c>
      <c r="AI137">
        <v>0.34763549999999999</v>
      </c>
    </row>
    <row r="138" spans="1:35" x14ac:dyDescent="0.25">
      <c r="A138" s="1">
        <v>136</v>
      </c>
      <c r="B138" t="s">
        <v>341</v>
      </c>
      <c r="C138">
        <v>2361</v>
      </c>
      <c r="D138" t="s">
        <v>487</v>
      </c>
      <c r="E138" t="s">
        <v>552</v>
      </c>
      <c r="F138">
        <v>1031</v>
      </c>
      <c r="G138">
        <v>0.47020000000000001</v>
      </c>
      <c r="H138">
        <v>25</v>
      </c>
      <c r="I138">
        <v>0.1</v>
      </c>
      <c r="J138">
        <v>3.4000000000000002E-2</v>
      </c>
      <c r="L138">
        <v>0</v>
      </c>
      <c r="M138">
        <v>18</v>
      </c>
      <c r="N138">
        <v>5.8</v>
      </c>
      <c r="O138">
        <v>1.8</v>
      </c>
      <c r="P138">
        <v>3.2</v>
      </c>
      <c r="Q138">
        <v>1.28</v>
      </c>
      <c r="R138">
        <v>0</v>
      </c>
      <c r="S138">
        <v>36.6</v>
      </c>
      <c r="T138">
        <v>40</v>
      </c>
      <c r="U138">
        <v>0.47</v>
      </c>
      <c r="V138">
        <v>11.755000000000001</v>
      </c>
      <c r="W138">
        <v>4.7020000000000013E-2</v>
      </c>
      <c r="X138">
        <v>1.5986799999999999E-2</v>
      </c>
      <c r="Z138">
        <v>0</v>
      </c>
      <c r="AA138">
        <v>8.4635999999999996</v>
      </c>
      <c r="AB138">
        <v>2.72716</v>
      </c>
      <c r="AC138">
        <v>0.84636</v>
      </c>
      <c r="AD138">
        <v>1.50464</v>
      </c>
      <c r="AE138">
        <v>0.60185600000000006</v>
      </c>
      <c r="AF138">
        <v>0</v>
      </c>
      <c r="AG138">
        <v>17.209320000000002</v>
      </c>
      <c r="AH138">
        <v>18.808</v>
      </c>
      <c r="AI138">
        <v>0.220994</v>
      </c>
    </row>
    <row r="139" spans="1:35" x14ac:dyDescent="0.25">
      <c r="A139" s="1">
        <v>137</v>
      </c>
      <c r="B139" t="s">
        <v>342</v>
      </c>
      <c r="C139">
        <v>2361</v>
      </c>
      <c r="D139" t="s">
        <v>487</v>
      </c>
      <c r="E139" t="s">
        <v>553</v>
      </c>
      <c r="F139">
        <v>1032</v>
      </c>
      <c r="G139">
        <v>0.94040999999999997</v>
      </c>
      <c r="H139">
        <v>25</v>
      </c>
      <c r="I139">
        <v>0.1</v>
      </c>
      <c r="J139">
        <v>3.4000000000000002E-2</v>
      </c>
      <c r="L139">
        <v>0</v>
      </c>
      <c r="M139">
        <v>18</v>
      </c>
      <c r="N139">
        <v>5.8</v>
      </c>
      <c r="O139">
        <v>1.8</v>
      </c>
      <c r="P139">
        <v>3.2</v>
      </c>
      <c r="Q139">
        <v>1.28</v>
      </c>
      <c r="R139">
        <v>0</v>
      </c>
      <c r="S139">
        <v>36.6</v>
      </c>
      <c r="T139">
        <v>40</v>
      </c>
      <c r="U139">
        <v>0.47</v>
      </c>
      <c r="V139">
        <v>23.510249999999999</v>
      </c>
      <c r="W139">
        <v>9.4041E-2</v>
      </c>
      <c r="X139">
        <v>3.1973939999999999E-2</v>
      </c>
      <c r="Z139">
        <v>0</v>
      </c>
      <c r="AA139">
        <v>16.927379999999999</v>
      </c>
      <c r="AB139">
        <v>5.4543779999999993</v>
      </c>
      <c r="AC139">
        <v>1.6927380000000001</v>
      </c>
      <c r="AD139">
        <v>3.009312</v>
      </c>
      <c r="AE139">
        <v>1.2037248</v>
      </c>
      <c r="AF139">
        <v>0</v>
      </c>
      <c r="AG139">
        <v>34.419006000000003</v>
      </c>
      <c r="AH139">
        <v>37.616399999999999</v>
      </c>
      <c r="AI139">
        <v>0.44199270000000002</v>
      </c>
    </row>
    <row r="140" spans="1:35" x14ac:dyDescent="0.25">
      <c r="A140" s="1">
        <v>138</v>
      </c>
      <c r="B140" t="s">
        <v>343</v>
      </c>
      <c r="C140">
        <v>2361</v>
      </c>
      <c r="D140" t="s">
        <v>487</v>
      </c>
      <c r="E140" t="s">
        <v>557</v>
      </c>
      <c r="F140">
        <v>1470</v>
      </c>
      <c r="G140">
        <v>0.85</v>
      </c>
      <c r="H140">
        <v>25</v>
      </c>
      <c r="I140">
        <v>0.1</v>
      </c>
      <c r="J140">
        <v>3.4000000000000002E-2</v>
      </c>
      <c r="L140">
        <v>0</v>
      </c>
      <c r="M140">
        <v>18</v>
      </c>
      <c r="N140">
        <v>5.8</v>
      </c>
      <c r="O140">
        <v>1.8</v>
      </c>
      <c r="P140">
        <v>3.2</v>
      </c>
      <c r="Q140">
        <v>1.28</v>
      </c>
      <c r="R140">
        <v>0</v>
      </c>
      <c r="S140">
        <v>36.6</v>
      </c>
      <c r="T140">
        <v>40</v>
      </c>
      <c r="U140">
        <v>0.47</v>
      </c>
      <c r="V140">
        <v>21.25</v>
      </c>
      <c r="W140">
        <v>8.5000000000000006E-2</v>
      </c>
      <c r="X140">
        <v>2.8899999999999999E-2</v>
      </c>
      <c r="Z140">
        <v>0</v>
      </c>
      <c r="AA140">
        <v>15.3</v>
      </c>
      <c r="AB140">
        <v>4.93</v>
      </c>
      <c r="AC140">
        <v>1.53</v>
      </c>
      <c r="AD140">
        <v>2.72</v>
      </c>
      <c r="AE140">
        <v>1.0880000000000001</v>
      </c>
      <c r="AF140">
        <v>0</v>
      </c>
      <c r="AG140">
        <v>31.11</v>
      </c>
      <c r="AH140">
        <v>34</v>
      </c>
      <c r="AI140">
        <v>0.39950000000000002</v>
      </c>
    </row>
    <row r="141" spans="1:35" x14ac:dyDescent="0.25">
      <c r="A141" s="1">
        <v>139</v>
      </c>
      <c r="B141" t="s">
        <v>344</v>
      </c>
      <c r="C141">
        <v>2361</v>
      </c>
      <c r="D141" t="s">
        <v>487</v>
      </c>
      <c r="E141" t="s">
        <v>573</v>
      </c>
      <c r="F141">
        <v>1475</v>
      </c>
      <c r="G141">
        <v>0.33</v>
      </c>
      <c r="H141">
        <v>25</v>
      </c>
      <c r="I141">
        <v>0.1</v>
      </c>
      <c r="J141">
        <v>3.4000000000000002E-2</v>
      </c>
      <c r="L141">
        <v>0</v>
      </c>
      <c r="M141">
        <v>18</v>
      </c>
      <c r="N141">
        <v>5.8</v>
      </c>
      <c r="O141">
        <v>1.8</v>
      </c>
      <c r="P141">
        <v>3.2</v>
      </c>
      <c r="Q141">
        <v>1.28</v>
      </c>
      <c r="R141">
        <v>0</v>
      </c>
      <c r="S141">
        <v>36.6</v>
      </c>
      <c r="T141">
        <v>40</v>
      </c>
      <c r="U141">
        <v>0.47</v>
      </c>
      <c r="V141">
        <v>8.25</v>
      </c>
      <c r="W141">
        <v>3.3000000000000002E-2</v>
      </c>
      <c r="X141">
        <v>1.1220000000000001E-2</v>
      </c>
      <c r="Z141">
        <v>0</v>
      </c>
      <c r="AA141">
        <v>5.94</v>
      </c>
      <c r="AB141">
        <v>1.9139999999999999</v>
      </c>
      <c r="AC141">
        <v>0.59400000000000008</v>
      </c>
      <c r="AD141">
        <v>1.056</v>
      </c>
      <c r="AE141">
        <v>0.42240000000000011</v>
      </c>
      <c r="AF141">
        <v>0</v>
      </c>
      <c r="AG141">
        <v>12.077999999999999</v>
      </c>
      <c r="AH141">
        <v>13.2</v>
      </c>
      <c r="AI141">
        <v>0.15509999999999999</v>
      </c>
    </row>
    <row r="142" spans="1:35" x14ac:dyDescent="0.25">
      <c r="A142" s="1">
        <v>140</v>
      </c>
      <c r="B142" t="s">
        <v>345</v>
      </c>
      <c r="C142">
        <v>2361</v>
      </c>
      <c r="D142" t="s">
        <v>487</v>
      </c>
      <c r="E142" t="s">
        <v>574</v>
      </c>
      <c r="F142">
        <v>1476</v>
      </c>
      <c r="G142">
        <v>0.23</v>
      </c>
      <c r="H142">
        <v>25</v>
      </c>
      <c r="I142">
        <v>0.1</v>
      </c>
      <c r="J142">
        <v>3.4000000000000002E-2</v>
      </c>
      <c r="L142">
        <v>0</v>
      </c>
      <c r="M142">
        <v>18</v>
      </c>
      <c r="N142">
        <v>5.8</v>
      </c>
      <c r="O142">
        <v>1.8</v>
      </c>
      <c r="P142">
        <v>3.2</v>
      </c>
      <c r="Q142">
        <v>1.28</v>
      </c>
      <c r="R142">
        <v>0</v>
      </c>
      <c r="S142">
        <v>36.6</v>
      </c>
      <c r="T142">
        <v>40</v>
      </c>
      <c r="U142">
        <v>0.47</v>
      </c>
      <c r="V142">
        <v>5.75</v>
      </c>
      <c r="W142">
        <v>2.3E-2</v>
      </c>
      <c r="X142">
        <v>7.8200000000000006E-3</v>
      </c>
      <c r="Z142">
        <v>0</v>
      </c>
      <c r="AA142">
        <v>4.1400000000000006</v>
      </c>
      <c r="AB142">
        <v>1.3340000000000001</v>
      </c>
      <c r="AC142">
        <v>0.41399999999999998</v>
      </c>
      <c r="AD142">
        <v>0.7360000000000001</v>
      </c>
      <c r="AE142">
        <v>0.2944</v>
      </c>
      <c r="AF142">
        <v>0</v>
      </c>
      <c r="AG142">
        <v>8.418000000000001</v>
      </c>
      <c r="AH142">
        <v>9.2000000000000011</v>
      </c>
      <c r="AI142">
        <v>0.1081</v>
      </c>
    </row>
    <row r="143" spans="1:35" x14ac:dyDescent="0.25">
      <c r="A143" s="1">
        <v>141</v>
      </c>
      <c r="B143" t="s">
        <v>346</v>
      </c>
      <c r="C143">
        <v>2361</v>
      </c>
      <c r="D143" t="s">
        <v>487</v>
      </c>
      <c r="E143" t="s">
        <v>575</v>
      </c>
      <c r="F143">
        <v>1477</v>
      </c>
      <c r="G143">
        <v>12.48</v>
      </c>
      <c r="H143">
        <v>25</v>
      </c>
      <c r="I143">
        <v>0.1</v>
      </c>
      <c r="J143">
        <v>3.4000000000000002E-2</v>
      </c>
      <c r="L143">
        <v>0</v>
      </c>
      <c r="M143">
        <v>18</v>
      </c>
      <c r="N143">
        <v>5.8</v>
      </c>
      <c r="O143">
        <v>1.8</v>
      </c>
      <c r="P143">
        <v>3.2</v>
      </c>
      <c r="Q143">
        <v>1.28</v>
      </c>
      <c r="R143">
        <v>0</v>
      </c>
      <c r="S143">
        <v>36.6</v>
      </c>
      <c r="T143">
        <v>40</v>
      </c>
      <c r="U143">
        <v>0.47</v>
      </c>
      <c r="V143">
        <v>312</v>
      </c>
      <c r="W143">
        <v>1.248</v>
      </c>
      <c r="X143">
        <v>0.42431999999999997</v>
      </c>
      <c r="Z143">
        <v>0</v>
      </c>
      <c r="AA143">
        <v>224.64</v>
      </c>
      <c r="AB143">
        <v>72.384</v>
      </c>
      <c r="AC143">
        <v>22.463999999999999</v>
      </c>
      <c r="AD143">
        <v>39.936000000000007</v>
      </c>
      <c r="AE143">
        <v>15.974399999999999</v>
      </c>
      <c r="AF143">
        <v>0</v>
      </c>
      <c r="AG143">
        <v>456.76799999999997</v>
      </c>
      <c r="AH143">
        <v>499.2</v>
      </c>
      <c r="AI143">
        <v>5.8655999999999997</v>
      </c>
    </row>
    <row r="144" spans="1:35" x14ac:dyDescent="0.25">
      <c r="A144" s="1">
        <v>142</v>
      </c>
      <c r="B144" t="s">
        <v>347</v>
      </c>
      <c r="C144">
        <v>2361</v>
      </c>
      <c r="D144" t="s">
        <v>487</v>
      </c>
      <c r="E144" t="s">
        <v>576</v>
      </c>
      <c r="F144">
        <v>1478</v>
      </c>
      <c r="G144">
        <v>9.08</v>
      </c>
      <c r="H144">
        <v>25</v>
      </c>
      <c r="I144">
        <v>0.1</v>
      </c>
      <c r="J144">
        <v>3.4000000000000002E-2</v>
      </c>
      <c r="L144">
        <v>0</v>
      </c>
      <c r="M144">
        <v>18</v>
      </c>
      <c r="N144">
        <v>5.8</v>
      </c>
      <c r="O144">
        <v>1.8</v>
      </c>
      <c r="P144">
        <v>3.2</v>
      </c>
      <c r="Q144">
        <v>1.28</v>
      </c>
      <c r="R144">
        <v>0</v>
      </c>
      <c r="S144">
        <v>36.6</v>
      </c>
      <c r="T144">
        <v>40</v>
      </c>
      <c r="U144">
        <v>0.47</v>
      </c>
      <c r="V144">
        <v>227</v>
      </c>
      <c r="W144">
        <v>0.90800000000000003</v>
      </c>
      <c r="X144">
        <v>0.30871999999999999</v>
      </c>
      <c r="Z144">
        <v>0</v>
      </c>
      <c r="AA144">
        <v>163.44</v>
      </c>
      <c r="AB144">
        <v>52.664000000000001</v>
      </c>
      <c r="AC144">
        <v>16.344000000000001</v>
      </c>
      <c r="AD144">
        <v>29.056000000000001</v>
      </c>
      <c r="AE144">
        <v>11.622400000000001</v>
      </c>
      <c r="AF144">
        <v>0</v>
      </c>
      <c r="AG144">
        <v>332.32799999999997</v>
      </c>
      <c r="AH144">
        <v>363.2</v>
      </c>
      <c r="AI144">
        <v>4.2675999999999998</v>
      </c>
    </row>
    <row r="145" spans="1:35" x14ac:dyDescent="0.25">
      <c r="A145" s="1">
        <v>143</v>
      </c>
      <c r="B145" t="s">
        <v>348</v>
      </c>
      <c r="C145">
        <v>2361</v>
      </c>
      <c r="D145" t="s">
        <v>487</v>
      </c>
      <c r="E145" t="s">
        <v>577</v>
      </c>
      <c r="F145">
        <v>1479</v>
      </c>
      <c r="G145">
        <v>7.14</v>
      </c>
      <c r="H145">
        <v>25</v>
      </c>
      <c r="I145">
        <v>0.1</v>
      </c>
      <c r="J145">
        <v>3.4000000000000002E-2</v>
      </c>
      <c r="L145">
        <v>0</v>
      </c>
      <c r="M145">
        <v>18</v>
      </c>
      <c r="N145">
        <v>5.8</v>
      </c>
      <c r="O145">
        <v>1.8</v>
      </c>
      <c r="P145">
        <v>3.2</v>
      </c>
      <c r="Q145">
        <v>1.28</v>
      </c>
      <c r="R145">
        <v>0</v>
      </c>
      <c r="S145">
        <v>36.6</v>
      </c>
      <c r="T145">
        <v>40</v>
      </c>
      <c r="U145">
        <v>0.47</v>
      </c>
      <c r="V145">
        <v>178.5</v>
      </c>
      <c r="W145">
        <v>0.71399999999999997</v>
      </c>
      <c r="X145">
        <v>0.24276</v>
      </c>
      <c r="Z145">
        <v>0</v>
      </c>
      <c r="AA145">
        <v>128.52000000000001</v>
      </c>
      <c r="AB145">
        <v>41.411999999999999</v>
      </c>
      <c r="AC145">
        <v>12.852</v>
      </c>
      <c r="AD145">
        <v>22.847999999999999</v>
      </c>
      <c r="AE145">
        <v>9.1392000000000007</v>
      </c>
      <c r="AF145">
        <v>0</v>
      </c>
      <c r="AG145">
        <v>261.32400000000001</v>
      </c>
      <c r="AH145">
        <v>285.60000000000002</v>
      </c>
      <c r="AI145">
        <v>3.355799999999999</v>
      </c>
    </row>
    <row r="146" spans="1:35" x14ac:dyDescent="0.25">
      <c r="A146" s="1">
        <v>144</v>
      </c>
      <c r="B146" t="s">
        <v>349</v>
      </c>
      <c r="C146">
        <v>2363</v>
      </c>
      <c r="D146" t="s">
        <v>488</v>
      </c>
      <c r="E146" t="s">
        <v>537</v>
      </c>
      <c r="F146">
        <v>371</v>
      </c>
      <c r="G146">
        <v>0.50295999999999996</v>
      </c>
      <c r="H146">
        <v>16</v>
      </c>
      <c r="I146">
        <v>0.11</v>
      </c>
      <c r="J146">
        <v>3.6999999999999998E-2</v>
      </c>
      <c r="L146">
        <v>0</v>
      </c>
      <c r="M146">
        <v>2</v>
      </c>
      <c r="N146">
        <v>3.63</v>
      </c>
      <c r="O146">
        <v>0.73</v>
      </c>
      <c r="P146">
        <v>1.67</v>
      </c>
      <c r="Q146">
        <v>0.65</v>
      </c>
      <c r="R146">
        <v>0</v>
      </c>
      <c r="S146">
        <v>2.8</v>
      </c>
      <c r="T146">
        <v>16</v>
      </c>
      <c r="U146">
        <v>0.28000000000000003</v>
      </c>
      <c r="V146">
        <v>8.0473599999999994</v>
      </c>
      <c r="W146">
        <v>5.5325600000000003E-2</v>
      </c>
      <c r="X146">
        <v>1.8609520000000001E-2</v>
      </c>
      <c r="Z146">
        <v>0</v>
      </c>
      <c r="AA146">
        <v>1.0059199999999999</v>
      </c>
      <c r="AB146">
        <v>1.8257448000000001</v>
      </c>
      <c r="AC146">
        <v>0.36716080000000001</v>
      </c>
      <c r="AD146">
        <v>0.83994319999999989</v>
      </c>
      <c r="AE146">
        <v>0.32692399999999999</v>
      </c>
      <c r="AF146">
        <v>0</v>
      </c>
      <c r="AG146">
        <v>1.408288</v>
      </c>
      <c r="AH146">
        <v>8.0473599999999994</v>
      </c>
      <c r="AI146">
        <v>0.1408288</v>
      </c>
    </row>
    <row r="147" spans="1:35" x14ac:dyDescent="0.25">
      <c r="A147" s="1">
        <v>145</v>
      </c>
      <c r="B147" t="s">
        <v>350</v>
      </c>
      <c r="C147">
        <v>2363</v>
      </c>
      <c r="D147" t="s">
        <v>488</v>
      </c>
      <c r="E147" t="s">
        <v>538</v>
      </c>
      <c r="F147">
        <v>971</v>
      </c>
      <c r="G147">
        <v>0.62870000000000004</v>
      </c>
      <c r="H147">
        <v>16</v>
      </c>
      <c r="I147">
        <v>0.11</v>
      </c>
      <c r="J147">
        <v>3.6999999999999998E-2</v>
      </c>
      <c r="L147">
        <v>0</v>
      </c>
      <c r="M147">
        <v>2</v>
      </c>
      <c r="N147">
        <v>3.63</v>
      </c>
      <c r="O147">
        <v>0.73</v>
      </c>
      <c r="P147">
        <v>1.67</v>
      </c>
      <c r="Q147">
        <v>0.65</v>
      </c>
      <c r="R147">
        <v>0</v>
      </c>
      <c r="S147">
        <v>2.8</v>
      </c>
      <c r="T147">
        <v>16</v>
      </c>
      <c r="U147">
        <v>0.28000000000000003</v>
      </c>
      <c r="V147">
        <v>10.059200000000001</v>
      </c>
      <c r="W147">
        <v>6.915700000000001E-2</v>
      </c>
      <c r="X147">
        <v>2.3261899999999999E-2</v>
      </c>
      <c r="Z147">
        <v>0</v>
      </c>
      <c r="AA147">
        <v>1.2574000000000001</v>
      </c>
      <c r="AB147">
        <v>2.282181</v>
      </c>
      <c r="AC147">
        <v>0.458951</v>
      </c>
      <c r="AD147">
        <v>1.0499289999999999</v>
      </c>
      <c r="AE147">
        <v>0.40865499999999999</v>
      </c>
      <c r="AF147">
        <v>0</v>
      </c>
      <c r="AG147">
        <v>1.7603599999999999</v>
      </c>
      <c r="AH147">
        <v>10.059200000000001</v>
      </c>
      <c r="AI147">
        <v>0.176036</v>
      </c>
    </row>
    <row r="148" spans="1:35" x14ac:dyDescent="0.25">
      <c r="A148" s="1">
        <v>146</v>
      </c>
      <c r="B148" t="s">
        <v>351</v>
      </c>
      <c r="C148">
        <v>2363</v>
      </c>
      <c r="D148" t="s">
        <v>488</v>
      </c>
      <c r="E148" t="s">
        <v>539</v>
      </c>
      <c r="F148">
        <v>979</v>
      </c>
      <c r="G148">
        <v>1.2574000000000001</v>
      </c>
      <c r="H148">
        <v>16</v>
      </c>
      <c r="I148">
        <v>0.11</v>
      </c>
      <c r="J148">
        <v>3.6999999999999998E-2</v>
      </c>
      <c r="L148">
        <v>0</v>
      </c>
      <c r="M148">
        <v>2</v>
      </c>
      <c r="N148">
        <v>3.63</v>
      </c>
      <c r="O148">
        <v>0.73</v>
      </c>
      <c r="P148">
        <v>1.67</v>
      </c>
      <c r="Q148">
        <v>0.65</v>
      </c>
      <c r="R148">
        <v>0</v>
      </c>
      <c r="S148">
        <v>2.8</v>
      </c>
      <c r="T148">
        <v>16</v>
      </c>
      <c r="U148">
        <v>0.28000000000000003</v>
      </c>
      <c r="V148">
        <v>20.118400000000001</v>
      </c>
      <c r="W148">
        <v>0.13831399999999999</v>
      </c>
      <c r="X148">
        <v>4.6523799999999997E-2</v>
      </c>
      <c r="Z148">
        <v>0</v>
      </c>
      <c r="AA148">
        <v>2.5148000000000001</v>
      </c>
      <c r="AB148">
        <v>4.564362</v>
      </c>
      <c r="AC148">
        <v>0.917902</v>
      </c>
      <c r="AD148">
        <v>2.0998579999999998</v>
      </c>
      <c r="AE148">
        <v>0.81731000000000009</v>
      </c>
      <c r="AF148">
        <v>0</v>
      </c>
      <c r="AG148">
        <v>3.5207199999999998</v>
      </c>
      <c r="AH148">
        <v>20.118400000000001</v>
      </c>
      <c r="AI148">
        <v>0.35207200000000011</v>
      </c>
    </row>
    <row r="149" spans="1:35" x14ac:dyDescent="0.25">
      <c r="A149" s="1">
        <v>147</v>
      </c>
      <c r="B149" t="s">
        <v>352</v>
      </c>
      <c r="C149">
        <v>2363</v>
      </c>
      <c r="D149" t="s">
        <v>488</v>
      </c>
      <c r="E149" t="s">
        <v>578</v>
      </c>
      <c r="F149">
        <v>1231</v>
      </c>
      <c r="G149">
        <v>3.01</v>
      </c>
      <c r="H149">
        <v>16</v>
      </c>
      <c r="I149">
        <v>0.11</v>
      </c>
      <c r="J149">
        <v>3.6999999999999998E-2</v>
      </c>
      <c r="L149">
        <v>0</v>
      </c>
      <c r="M149">
        <v>2</v>
      </c>
      <c r="N149">
        <v>3.63</v>
      </c>
      <c r="O149">
        <v>0.73</v>
      </c>
      <c r="P149">
        <v>1.67</v>
      </c>
      <c r="Q149">
        <v>0.65</v>
      </c>
      <c r="R149">
        <v>0</v>
      </c>
      <c r="S149">
        <v>2.8</v>
      </c>
      <c r="T149">
        <v>16</v>
      </c>
      <c r="U149">
        <v>0.28000000000000003</v>
      </c>
      <c r="V149">
        <v>48.16</v>
      </c>
      <c r="W149">
        <v>0.33110000000000001</v>
      </c>
      <c r="X149">
        <v>0.11137</v>
      </c>
      <c r="Z149">
        <v>0</v>
      </c>
      <c r="AA149">
        <v>6.02</v>
      </c>
      <c r="AB149">
        <v>10.926299999999999</v>
      </c>
      <c r="AC149">
        <v>2.1972999999999998</v>
      </c>
      <c r="AD149">
        <v>5.0266999999999991</v>
      </c>
      <c r="AE149">
        <v>1.9564999999999999</v>
      </c>
      <c r="AF149">
        <v>0</v>
      </c>
      <c r="AG149">
        <v>8.427999999999999</v>
      </c>
      <c r="AH149">
        <v>48.16</v>
      </c>
      <c r="AI149">
        <v>0.84279999999999999</v>
      </c>
    </row>
    <row r="150" spans="1:35" x14ac:dyDescent="0.25">
      <c r="A150" s="1">
        <v>148</v>
      </c>
      <c r="B150" t="s">
        <v>353</v>
      </c>
      <c r="C150">
        <v>2363</v>
      </c>
      <c r="D150" t="s">
        <v>488</v>
      </c>
      <c r="E150" t="s">
        <v>557</v>
      </c>
      <c r="F150">
        <v>1470</v>
      </c>
      <c r="G150">
        <v>0.85</v>
      </c>
      <c r="H150">
        <v>16</v>
      </c>
      <c r="I150">
        <v>0.11</v>
      </c>
      <c r="J150">
        <v>3.6999999999999998E-2</v>
      </c>
      <c r="L150">
        <v>0</v>
      </c>
      <c r="M150">
        <v>2</v>
      </c>
      <c r="N150">
        <v>3.63</v>
      </c>
      <c r="O150">
        <v>0.73</v>
      </c>
      <c r="P150">
        <v>1.67</v>
      </c>
      <c r="Q150">
        <v>0.65</v>
      </c>
      <c r="R150">
        <v>0</v>
      </c>
      <c r="S150">
        <v>2.8</v>
      </c>
      <c r="T150">
        <v>16</v>
      </c>
      <c r="U150">
        <v>0.28000000000000003</v>
      </c>
      <c r="V150">
        <v>13.6</v>
      </c>
      <c r="W150">
        <v>9.35E-2</v>
      </c>
      <c r="X150">
        <v>3.1449999999999999E-2</v>
      </c>
      <c r="Z150">
        <v>0</v>
      </c>
      <c r="AA150">
        <v>1.7</v>
      </c>
      <c r="AB150">
        <v>3.0855000000000001</v>
      </c>
      <c r="AC150">
        <v>0.62049999999999994</v>
      </c>
      <c r="AD150">
        <v>1.4195</v>
      </c>
      <c r="AE150">
        <v>0.55249999999999999</v>
      </c>
      <c r="AF150">
        <v>0</v>
      </c>
      <c r="AG150">
        <v>2.38</v>
      </c>
      <c r="AH150">
        <v>13.6</v>
      </c>
      <c r="AI150">
        <v>0.23799999999999999</v>
      </c>
    </row>
    <row r="151" spans="1:35" x14ac:dyDescent="0.25">
      <c r="A151" s="1">
        <v>149</v>
      </c>
      <c r="B151" t="s">
        <v>354</v>
      </c>
      <c r="C151">
        <v>2380</v>
      </c>
      <c r="D151" t="s">
        <v>489</v>
      </c>
      <c r="E151" t="s">
        <v>560</v>
      </c>
      <c r="F151">
        <v>160</v>
      </c>
      <c r="G151">
        <v>0.61</v>
      </c>
      <c r="H151">
        <v>41</v>
      </c>
      <c r="I151">
        <v>0.24</v>
      </c>
      <c r="J151">
        <v>3.6999999999999998E-2</v>
      </c>
      <c r="K151">
        <v>0</v>
      </c>
      <c r="L151">
        <v>0</v>
      </c>
      <c r="M151">
        <v>69</v>
      </c>
      <c r="N151">
        <v>9.58</v>
      </c>
      <c r="O151">
        <v>2.44</v>
      </c>
      <c r="P151">
        <v>4.74</v>
      </c>
      <c r="Q151">
        <v>0.93</v>
      </c>
      <c r="R151">
        <v>0</v>
      </c>
      <c r="S151">
        <v>5.9</v>
      </c>
      <c r="T151">
        <v>33</v>
      </c>
      <c r="U151">
        <v>0.3</v>
      </c>
      <c r="V151">
        <v>25.01</v>
      </c>
      <c r="W151">
        <v>0.1464</v>
      </c>
      <c r="X151">
        <v>2.257E-2</v>
      </c>
      <c r="Y151">
        <v>0</v>
      </c>
      <c r="Z151">
        <v>0</v>
      </c>
      <c r="AA151">
        <v>42.09</v>
      </c>
      <c r="AB151">
        <v>5.8437999999999999</v>
      </c>
      <c r="AC151">
        <v>1.4883999999999999</v>
      </c>
      <c r="AD151">
        <v>2.8914</v>
      </c>
      <c r="AE151">
        <v>0.56730000000000003</v>
      </c>
      <c r="AF151">
        <v>0</v>
      </c>
      <c r="AG151">
        <v>3.5990000000000002</v>
      </c>
      <c r="AH151">
        <v>20.13</v>
      </c>
      <c r="AI151">
        <v>0.183</v>
      </c>
    </row>
    <row r="152" spans="1:35" x14ac:dyDescent="0.25">
      <c r="A152" s="1">
        <v>150</v>
      </c>
      <c r="B152" t="s">
        <v>355</v>
      </c>
      <c r="C152">
        <v>2380</v>
      </c>
      <c r="D152" t="s">
        <v>489</v>
      </c>
      <c r="E152" t="s">
        <v>561</v>
      </c>
      <c r="F152">
        <v>245</v>
      </c>
      <c r="G152">
        <v>0.03</v>
      </c>
      <c r="H152">
        <v>41</v>
      </c>
      <c r="I152">
        <v>0.24</v>
      </c>
      <c r="J152">
        <v>3.6999999999999998E-2</v>
      </c>
      <c r="K152">
        <v>0</v>
      </c>
      <c r="L152">
        <v>0</v>
      </c>
      <c r="M152">
        <v>69</v>
      </c>
      <c r="N152">
        <v>9.58</v>
      </c>
      <c r="O152">
        <v>2.44</v>
      </c>
      <c r="P152">
        <v>4.74</v>
      </c>
      <c r="Q152">
        <v>0.93</v>
      </c>
      <c r="R152">
        <v>0</v>
      </c>
      <c r="S152">
        <v>5.9</v>
      </c>
      <c r="T152">
        <v>33</v>
      </c>
      <c r="U152">
        <v>0.3</v>
      </c>
      <c r="V152">
        <v>1.23</v>
      </c>
      <c r="W152">
        <v>7.1999999999999998E-3</v>
      </c>
      <c r="X152">
        <v>1.1100000000000001E-3</v>
      </c>
      <c r="Y152">
        <v>0</v>
      </c>
      <c r="Z152">
        <v>0</v>
      </c>
      <c r="AA152">
        <v>2.0699999999999998</v>
      </c>
      <c r="AB152">
        <v>0.28739999999999999</v>
      </c>
      <c r="AC152">
        <v>7.3200000000000001E-2</v>
      </c>
      <c r="AD152">
        <v>0.14219999999999999</v>
      </c>
      <c r="AE152">
        <v>2.7900000000000001E-2</v>
      </c>
      <c r="AF152">
        <v>0</v>
      </c>
      <c r="AG152">
        <v>0.17699999999999999</v>
      </c>
      <c r="AH152">
        <v>0.99</v>
      </c>
      <c r="AI152">
        <v>8.9999999999999993E-3</v>
      </c>
    </row>
    <row r="153" spans="1:35" x14ac:dyDescent="0.25">
      <c r="A153" s="1">
        <v>151</v>
      </c>
      <c r="B153" t="s">
        <v>356</v>
      </c>
      <c r="C153">
        <v>2380</v>
      </c>
      <c r="D153" t="s">
        <v>489</v>
      </c>
      <c r="E153" t="s">
        <v>547</v>
      </c>
      <c r="F153">
        <v>343</v>
      </c>
      <c r="G153">
        <v>0.54098999999999997</v>
      </c>
      <c r="H153">
        <v>41</v>
      </c>
      <c r="I153">
        <v>0.24</v>
      </c>
      <c r="J153">
        <v>3.6999999999999998E-2</v>
      </c>
      <c r="K153">
        <v>0</v>
      </c>
      <c r="L153">
        <v>0</v>
      </c>
      <c r="M153">
        <v>69</v>
      </c>
      <c r="N153">
        <v>9.58</v>
      </c>
      <c r="O153">
        <v>2.44</v>
      </c>
      <c r="P153">
        <v>4.74</v>
      </c>
      <c r="Q153">
        <v>0.93</v>
      </c>
      <c r="R153">
        <v>0</v>
      </c>
      <c r="S153">
        <v>5.9</v>
      </c>
      <c r="T153">
        <v>33</v>
      </c>
      <c r="U153">
        <v>0.3</v>
      </c>
      <c r="V153">
        <v>22.180589999999999</v>
      </c>
      <c r="W153">
        <v>0.1298376</v>
      </c>
      <c r="X153">
        <v>2.0016630000000001E-2</v>
      </c>
      <c r="Y153">
        <v>0</v>
      </c>
      <c r="Z153">
        <v>0</v>
      </c>
      <c r="AA153">
        <v>37.328309999999988</v>
      </c>
      <c r="AB153">
        <v>5.1826841999999997</v>
      </c>
      <c r="AC153">
        <v>1.3200156000000001</v>
      </c>
      <c r="AD153">
        <v>2.5642925999999999</v>
      </c>
      <c r="AE153">
        <v>0.50312069999999998</v>
      </c>
      <c r="AF153">
        <v>0</v>
      </c>
      <c r="AG153">
        <v>3.1918410000000002</v>
      </c>
      <c r="AH153">
        <v>17.85267</v>
      </c>
      <c r="AI153">
        <v>0.162297</v>
      </c>
    </row>
    <row r="154" spans="1:35" x14ac:dyDescent="0.25">
      <c r="A154" s="1">
        <v>152</v>
      </c>
      <c r="B154" t="s">
        <v>357</v>
      </c>
      <c r="C154">
        <v>2380</v>
      </c>
      <c r="D154" t="s">
        <v>489</v>
      </c>
      <c r="E154" t="s">
        <v>579</v>
      </c>
      <c r="F154">
        <v>353</v>
      </c>
      <c r="G154">
        <v>0.46492</v>
      </c>
      <c r="H154">
        <v>41</v>
      </c>
      <c r="I154">
        <v>0.24</v>
      </c>
      <c r="J154">
        <v>3.6999999999999998E-2</v>
      </c>
      <c r="K154">
        <v>0</v>
      </c>
      <c r="L154">
        <v>0</v>
      </c>
      <c r="M154">
        <v>69</v>
      </c>
      <c r="N154">
        <v>9.58</v>
      </c>
      <c r="O154">
        <v>2.44</v>
      </c>
      <c r="P154">
        <v>4.74</v>
      </c>
      <c r="Q154">
        <v>0.93</v>
      </c>
      <c r="R154">
        <v>0</v>
      </c>
      <c r="S154">
        <v>5.9</v>
      </c>
      <c r="T154">
        <v>33</v>
      </c>
      <c r="U154">
        <v>0.3</v>
      </c>
      <c r="V154">
        <v>19.061720000000001</v>
      </c>
      <c r="W154">
        <v>0.11158079999999999</v>
      </c>
      <c r="X154">
        <v>1.7202039999999998E-2</v>
      </c>
      <c r="Y154">
        <v>0</v>
      </c>
      <c r="Z154">
        <v>0</v>
      </c>
      <c r="AA154">
        <v>32.079479999999997</v>
      </c>
      <c r="AB154">
        <v>4.4539336</v>
      </c>
      <c r="AC154">
        <v>1.1344048</v>
      </c>
      <c r="AD154">
        <v>2.2037208000000001</v>
      </c>
      <c r="AE154">
        <v>0.43237560000000003</v>
      </c>
      <c r="AF154">
        <v>0</v>
      </c>
      <c r="AG154">
        <v>2.7430279999999998</v>
      </c>
      <c r="AH154">
        <v>15.342359999999999</v>
      </c>
      <c r="AI154">
        <v>0.13947599999999999</v>
      </c>
    </row>
    <row r="155" spans="1:35" x14ac:dyDescent="0.25">
      <c r="A155" s="1">
        <v>153</v>
      </c>
      <c r="B155" t="s">
        <v>358</v>
      </c>
      <c r="C155">
        <v>2380</v>
      </c>
      <c r="D155" t="s">
        <v>489</v>
      </c>
      <c r="E155" t="s">
        <v>537</v>
      </c>
      <c r="F155">
        <v>371</v>
      </c>
      <c r="G155">
        <v>0.51563999999999999</v>
      </c>
      <c r="H155">
        <v>41</v>
      </c>
      <c r="I155">
        <v>0.24</v>
      </c>
      <c r="J155">
        <v>3.6999999999999998E-2</v>
      </c>
      <c r="K155">
        <v>0</v>
      </c>
      <c r="L155">
        <v>0</v>
      </c>
      <c r="M155">
        <v>69</v>
      </c>
      <c r="N155">
        <v>9.58</v>
      </c>
      <c r="O155">
        <v>2.44</v>
      </c>
      <c r="P155">
        <v>4.74</v>
      </c>
      <c r="Q155">
        <v>0.93</v>
      </c>
      <c r="R155">
        <v>0</v>
      </c>
      <c r="S155">
        <v>5.9</v>
      </c>
      <c r="T155">
        <v>33</v>
      </c>
      <c r="U155">
        <v>0.3</v>
      </c>
      <c r="V155">
        <v>21.14124</v>
      </c>
      <c r="W155">
        <v>0.12375360000000001</v>
      </c>
      <c r="X155">
        <v>1.9078680000000001E-2</v>
      </c>
      <c r="Y155">
        <v>0</v>
      </c>
      <c r="Z155">
        <v>0</v>
      </c>
      <c r="AA155">
        <v>35.579160000000002</v>
      </c>
      <c r="AB155">
        <v>4.9398312000000004</v>
      </c>
      <c r="AC155">
        <v>1.2581616</v>
      </c>
      <c r="AD155">
        <v>2.4441335999999998</v>
      </c>
      <c r="AE155">
        <v>0.4795452</v>
      </c>
      <c r="AF155">
        <v>0</v>
      </c>
      <c r="AG155">
        <v>3.0422760000000002</v>
      </c>
      <c r="AH155">
        <v>17.016120000000001</v>
      </c>
      <c r="AI155">
        <v>0.154692</v>
      </c>
    </row>
    <row r="156" spans="1:35" x14ac:dyDescent="0.25">
      <c r="A156" s="1">
        <v>154</v>
      </c>
      <c r="B156" t="s">
        <v>359</v>
      </c>
      <c r="C156">
        <v>2380</v>
      </c>
      <c r="D156" t="s">
        <v>489</v>
      </c>
      <c r="E156" t="s">
        <v>538</v>
      </c>
      <c r="F156">
        <v>971</v>
      </c>
      <c r="G156">
        <v>0.64454999999999996</v>
      </c>
      <c r="H156">
        <v>41</v>
      </c>
      <c r="I156">
        <v>0.24</v>
      </c>
      <c r="J156">
        <v>3.6999999999999998E-2</v>
      </c>
      <c r="K156">
        <v>0</v>
      </c>
      <c r="L156">
        <v>0</v>
      </c>
      <c r="M156">
        <v>69</v>
      </c>
      <c r="N156">
        <v>9.58</v>
      </c>
      <c r="O156">
        <v>2.44</v>
      </c>
      <c r="P156">
        <v>4.74</v>
      </c>
      <c r="Q156">
        <v>0.93</v>
      </c>
      <c r="R156">
        <v>0</v>
      </c>
      <c r="S156">
        <v>5.9</v>
      </c>
      <c r="T156">
        <v>33</v>
      </c>
      <c r="U156">
        <v>0.3</v>
      </c>
      <c r="V156">
        <v>26.426549999999999</v>
      </c>
      <c r="W156">
        <v>0.154692</v>
      </c>
      <c r="X156">
        <v>2.3848350000000001E-2</v>
      </c>
      <c r="Y156">
        <v>0</v>
      </c>
      <c r="Z156">
        <v>0</v>
      </c>
      <c r="AA156">
        <v>44.473949999999988</v>
      </c>
      <c r="AB156">
        <v>6.1747889999999996</v>
      </c>
      <c r="AC156">
        <v>1.572702</v>
      </c>
      <c r="AD156">
        <v>3.055167</v>
      </c>
      <c r="AE156">
        <v>0.59943150000000001</v>
      </c>
      <c r="AF156">
        <v>0</v>
      </c>
      <c r="AG156">
        <v>3.802845</v>
      </c>
      <c r="AH156">
        <v>21.270150000000001</v>
      </c>
      <c r="AI156">
        <v>0.19336500000000001</v>
      </c>
    </row>
    <row r="157" spans="1:35" x14ac:dyDescent="0.25">
      <c r="A157" s="1">
        <v>155</v>
      </c>
      <c r="B157" t="s">
        <v>360</v>
      </c>
      <c r="C157">
        <v>2380</v>
      </c>
      <c r="D157" t="s">
        <v>489</v>
      </c>
      <c r="E157" t="s">
        <v>539</v>
      </c>
      <c r="F157">
        <v>979</v>
      </c>
      <c r="G157">
        <v>1.2890999999999999</v>
      </c>
      <c r="H157">
        <v>41</v>
      </c>
      <c r="I157">
        <v>0.24</v>
      </c>
      <c r="J157">
        <v>3.6999999999999998E-2</v>
      </c>
      <c r="K157">
        <v>0</v>
      </c>
      <c r="L157">
        <v>0</v>
      </c>
      <c r="M157">
        <v>69</v>
      </c>
      <c r="N157">
        <v>9.58</v>
      </c>
      <c r="O157">
        <v>2.44</v>
      </c>
      <c r="P157">
        <v>4.74</v>
      </c>
      <c r="Q157">
        <v>0.93</v>
      </c>
      <c r="R157">
        <v>0</v>
      </c>
      <c r="S157">
        <v>5.9</v>
      </c>
      <c r="T157">
        <v>33</v>
      </c>
      <c r="U157">
        <v>0.3</v>
      </c>
      <c r="V157">
        <v>52.853099999999998</v>
      </c>
      <c r="W157">
        <v>0.30938399999999999</v>
      </c>
      <c r="X157">
        <v>4.7696699999999988E-2</v>
      </c>
      <c r="Y157">
        <v>0</v>
      </c>
      <c r="Z157">
        <v>0</v>
      </c>
      <c r="AA157">
        <v>88.94789999999999</v>
      </c>
      <c r="AB157">
        <v>12.349577999999999</v>
      </c>
      <c r="AC157">
        <v>3.1454040000000001</v>
      </c>
      <c r="AD157">
        <v>6.1103339999999999</v>
      </c>
      <c r="AE157">
        <v>1.198863</v>
      </c>
      <c r="AF157">
        <v>0</v>
      </c>
      <c r="AG157">
        <v>7.6056900000000001</v>
      </c>
      <c r="AH157">
        <v>42.540299999999988</v>
      </c>
      <c r="AI157">
        <v>0.38673000000000002</v>
      </c>
    </row>
    <row r="158" spans="1:35" x14ac:dyDescent="0.25">
      <c r="A158" s="1">
        <v>156</v>
      </c>
      <c r="B158" t="s">
        <v>361</v>
      </c>
      <c r="C158">
        <v>2380</v>
      </c>
      <c r="D158" t="s">
        <v>489</v>
      </c>
      <c r="E158" t="s">
        <v>552</v>
      </c>
      <c r="F158">
        <v>1031</v>
      </c>
      <c r="G158">
        <v>0.67625000000000002</v>
      </c>
      <c r="H158">
        <v>41</v>
      </c>
      <c r="I158">
        <v>0.24</v>
      </c>
      <c r="J158">
        <v>3.6999999999999998E-2</v>
      </c>
      <c r="K158">
        <v>0</v>
      </c>
      <c r="L158">
        <v>0</v>
      </c>
      <c r="M158">
        <v>69</v>
      </c>
      <c r="N158">
        <v>9.58</v>
      </c>
      <c r="O158">
        <v>2.44</v>
      </c>
      <c r="P158">
        <v>4.74</v>
      </c>
      <c r="Q158">
        <v>0.93</v>
      </c>
      <c r="R158">
        <v>0</v>
      </c>
      <c r="S158">
        <v>5.9</v>
      </c>
      <c r="T158">
        <v>33</v>
      </c>
      <c r="U158">
        <v>0.3</v>
      </c>
      <c r="V158">
        <v>27.72625</v>
      </c>
      <c r="W158">
        <v>0.1623</v>
      </c>
      <c r="X158">
        <v>2.5021249999999998E-2</v>
      </c>
      <c r="Y158">
        <v>0</v>
      </c>
      <c r="Z158">
        <v>0</v>
      </c>
      <c r="AA158">
        <v>46.661250000000003</v>
      </c>
      <c r="AB158">
        <v>6.4784750000000004</v>
      </c>
      <c r="AC158">
        <v>1.65005</v>
      </c>
      <c r="AD158">
        <v>3.205425</v>
      </c>
      <c r="AE158">
        <v>0.6289125000000001</v>
      </c>
      <c r="AF158">
        <v>0</v>
      </c>
      <c r="AG158">
        <v>3.9898750000000009</v>
      </c>
      <c r="AH158">
        <v>22.31625</v>
      </c>
      <c r="AI158">
        <v>0.202875</v>
      </c>
    </row>
    <row r="159" spans="1:35" x14ac:dyDescent="0.25">
      <c r="A159" s="1">
        <v>157</v>
      </c>
      <c r="B159" t="s">
        <v>362</v>
      </c>
      <c r="C159">
        <v>2380</v>
      </c>
      <c r="D159" t="s">
        <v>489</v>
      </c>
      <c r="E159" t="s">
        <v>553</v>
      </c>
      <c r="F159">
        <v>1032</v>
      </c>
      <c r="G159">
        <v>1.35249</v>
      </c>
      <c r="H159">
        <v>41</v>
      </c>
      <c r="I159">
        <v>0.24</v>
      </c>
      <c r="J159">
        <v>3.6999999999999998E-2</v>
      </c>
      <c r="K159">
        <v>0</v>
      </c>
      <c r="L159">
        <v>0</v>
      </c>
      <c r="M159">
        <v>69</v>
      </c>
      <c r="N159">
        <v>9.58</v>
      </c>
      <c r="O159">
        <v>2.44</v>
      </c>
      <c r="P159">
        <v>4.74</v>
      </c>
      <c r="Q159">
        <v>0.93</v>
      </c>
      <c r="R159">
        <v>0</v>
      </c>
      <c r="S159">
        <v>5.9</v>
      </c>
      <c r="T159">
        <v>33</v>
      </c>
      <c r="U159">
        <v>0.3</v>
      </c>
      <c r="V159">
        <v>55.452089999999998</v>
      </c>
      <c r="W159">
        <v>0.32459759999999999</v>
      </c>
      <c r="X159">
        <v>5.0042129999999997E-2</v>
      </c>
      <c r="Y159">
        <v>0</v>
      </c>
      <c r="Z159">
        <v>0</v>
      </c>
      <c r="AA159">
        <v>93.321809999999999</v>
      </c>
      <c r="AB159">
        <v>12.9568542</v>
      </c>
      <c r="AC159">
        <v>3.3000756</v>
      </c>
      <c r="AD159">
        <v>6.4108026000000002</v>
      </c>
      <c r="AE159">
        <v>1.2578157000000001</v>
      </c>
      <c r="AF159">
        <v>0</v>
      </c>
      <c r="AG159">
        <v>7.9796909999999999</v>
      </c>
      <c r="AH159">
        <v>44.632170000000002</v>
      </c>
      <c r="AI159">
        <v>0.40574700000000002</v>
      </c>
    </row>
    <row r="160" spans="1:35" x14ac:dyDescent="0.25">
      <c r="A160" s="1">
        <v>158</v>
      </c>
      <c r="B160" t="s">
        <v>363</v>
      </c>
      <c r="C160">
        <v>2380</v>
      </c>
      <c r="D160" t="s">
        <v>489</v>
      </c>
      <c r="E160" t="s">
        <v>580</v>
      </c>
      <c r="F160">
        <v>1241</v>
      </c>
      <c r="G160">
        <v>0.58115000000000006</v>
      </c>
      <c r="H160">
        <v>41</v>
      </c>
      <c r="I160">
        <v>0.24</v>
      </c>
      <c r="J160">
        <v>3.6999999999999998E-2</v>
      </c>
      <c r="K160">
        <v>0</v>
      </c>
      <c r="L160">
        <v>0</v>
      </c>
      <c r="M160">
        <v>69</v>
      </c>
      <c r="N160">
        <v>9.58</v>
      </c>
      <c r="O160">
        <v>2.44</v>
      </c>
      <c r="P160">
        <v>4.74</v>
      </c>
      <c r="Q160">
        <v>0.93</v>
      </c>
      <c r="R160">
        <v>0</v>
      </c>
      <c r="S160">
        <v>5.9</v>
      </c>
      <c r="T160">
        <v>33</v>
      </c>
      <c r="U160">
        <v>0.3</v>
      </c>
      <c r="V160">
        <v>23.82715</v>
      </c>
      <c r="W160">
        <v>0.13947599999999999</v>
      </c>
      <c r="X160">
        <v>2.1502549999999999E-2</v>
      </c>
      <c r="Y160">
        <v>0</v>
      </c>
      <c r="Z160">
        <v>0</v>
      </c>
      <c r="AA160">
        <v>40.099350000000001</v>
      </c>
      <c r="AB160">
        <v>5.5674170000000007</v>
      </c>
      <c r="AC160">
        <v>1.4180060000000001</v>
      </c>
      <c r="AD160">
        <v>2.754651</v>
      </c>
      <c r="AE160">
        <v>0.54046950000000005</v>
      </c>
      <c r="AF160">
        <v>0</v>
      </c>
      <c r="AG160">
        <v>3.428785</v>
      </c>
      <c r="AH160">
        <v>19.177949999999999</v>
      </c>
      <c r="AI160">
        <v>0.174345</v>
      </c>
    </row>
    <row r="161" spans="1:35" x14ac:dyDescent="0.25">
      <c r="A161" s="1">
        <v>159</v>
      </c>
      <c r="B161" t="s">
        <v>364</v>
      </c>
      <c r="C161">
        <v>2380</v>
      </c>
      <c r="D161" t="s">
        <v>489</v>
      </c>
      <c r="E161" t="s">
        <v>581</v>
      </c>
      <c r="F161">
        <v>1242</v>
      </c>
      <c r="G161">
        <v>1.1623000000000001</v>
      </c>
      <c r="H161">
        <v>41</v>
      </c>
      <c r="I161">
        <v>0.24</v>
      </c>
      <c r="J161">
        <v>3.6999999999999998E-2</v>
      </c>
      <c r="K161">
        <v>0</v>
      </c>
      <c r="L161">
        <v>0</v>
      </c>
      <c r="M161">
        <v>69</v>
      </c>
      <c r="N161">
        <v>9.58</v>
      </c>
      <c r="O161">
        <v>2.44</v>
      </c>
      <c r="P161">
        <v>4.74</v>
      </c>
      <c r="Q161">
        <v>0.93</v>
      </c>
      <c r="R161">
        <v>0</v>
      </c>
      <c r="S161">
        <v>5.9</v>
      </c>
      <c r="T161">
        <v>33</v>
      </c>
      <c r="U161">
        <v>0.3</v>
      </c>
      <c r="V161">
        <v>47.654300000000013</v>
      </c>
      <c r="W161">
        <v>0.27895199999999998</v>
      </c>
      <c r="X161">
        <v>4.3005099999999997E-2</v>
      </c>
      <c r="Y161">
        <v>0</v>
      </c>
      <c r="Z161">
        <v>0</v>
      </c>
      <c r="AA161">
        <v>80.198700000000002</v>
      </c>
      <c r="AB161">
        <v>11.134834</v>
      </c>
      <c r="AC161">
        <v>2.8360120000000002</v>
      </c>
      <c r="AD161">
        <v>5.5093020000000008</v>
      </c>
      <c r="AE161">
        <v>1.0809390000000001</v>
      </c>
      <c r="AF161">
        <v>0</v>
      </c>
      <c r="AG161">
        <v>6.8575700000000008</v>
      </c>
      <c r="AH161">
        <v>38.355900000000013</v>
      </c>
      <c r="AI161">
        <v>0.34869</v>
      </c>
    </row>
    <row r="162" spans="1:35" x14ac:dyDescent="0.25">
      <c r="A162" s="1">
        <v>160</v>
      </c>
      <c r="B162" t="s">
        <v>365</v>
      </c>
      <c r="C162">
        <v>2380</v>
      </c>
      <c r="D162" t="s">
        <v>489</v>
      </c>
      <c r="E162" t="s">
        <v>582</v>
      </c>
      <c r="F162">
        <v>1243</v>
      </c>
      <c r="G162">
        <v>0.72</v>
      </c>
      <c r="H162">
        <v>41</v>
      </c>
      <c r="I162">
        <v>0.24</v>
      </c>
      <c r="J162">
        <v>3.6999999999999998E-2</v>
      </c>
      <c r="K162">
        <v>0</v>
      </c>
      <c r="L162">
        <v>0</v>
      </c>
      <c r="M162">
        <v>69</v>
      </c>
      <c r="N162">
        <v>9.58</v>
      </c>
      <c r="O162">
        <v>2.44</v>
      </c>
      <c r="P162">
        <v>4.74</v>
      </c>
      <c r="Q162">
        <v>0.93</v>
      </c>
      <c r="R162">
        <v>0</v>
      </c>
      <c r="S162">
        <v>5.9</v>
      </c>
      <c r="T162">
        <v>33</v>
      </c>
      <c r="U162">
        <v>0.3</v>
      </c>
      <c r="V162">
        <v>29.52</v>
      </c>
      <c r="W162">
        <v>0.17280000000000001</v>
      </c>
      <c r="X162">
        <v>2.664E-2</v>
      </c>
      <c r="Y162">
        <v>0</v>
      </c>
      <c r="Z162">
        <v>0</v>
      </c>
      <c r="AA162">
        <v>49.68</v>
      </c>
      <c r="AB162">
        <v>6.8975999999999997</v>
      </c>
      <c r="AC162">
        <v>1.7567999999999999</v>
      </c>
      <c r="AD162">
        <v>3.4127999999999998</v>
      </c>
      <c r="AE162">
        <v>0.66959999999999997</v>
      </c>
      <c r="AF162">
        <v>0</v>
      </c>
      <c r="AG162">
        <v>4.2480000000000002</v>
      </c>
      <c r="AH162">
        <v>23.76</v>
      </c>
      <c r="AI162">
        <v>0.216</v>
      </c>
    </row>
    <row r="163" spans="1:35" x14ac:dyDescent="0.25">
      <c r="A163" s="1">
        <v>161</v>
      </c>
      <c r="B163" t="s">
        <v>366</v>
      </c>
      <c r="C163">
        <v>2380</v>
      </c>
      <c r="D163" t="s">
        <v>489</v>
      </c>
      <c r="E163" t="s">
        <v>583</v>
      </c>
      <c r="F163">
        <v>1244</v>
      </c>
      <c r="G163">
        <v>0.5</v>
      </c>
      <c r="H163">
        <v>41</v>
      </c>
      <c r="I163">
        <v>0.24</v>
      </c>
      <c r="J163">
        <v>3.6999999999999998E-2</v>
      </c>
      <c r="K163">
        <v>0</v>
      </c>
      <c r="L163">
        <v>0</v>
      </c>
      <c r="M163">
        <v>69</v>
      </c>
      <c r="N163">
        <v>9.58</v>
      </c>
      <c r="O163">
        <v>2.44</v>
      </c>
      <c r="P163">
        <v>4.74</v>
      </c>
      <c r="Q163">
        <v>0.93</v>
      </c>
      <c r="R163">
        <v>0</v>
      </c>
      <c r="S163">
        <v>5.9</v>
      </c>
      <c r="T163">
        <v>33</v>
      </c>
      <c r="U163">
        <v>0.3</v>
      </c>
      <c r="V163">
        <v>20.5</v>
      </c>
      <c r="W163">
        <v>0.12</v>
      </c>
      <c r="X163">
        <v>1.8499999999999999E-2</v>
      </c>
      <c r="Y163">
        <v>0</v>
      </c>
      <c r="Z163">
        <v>0</v>
      </c>
      <c r="AA163">
        <v>34.5</v>
      </c>
      <c r="AB163">
        <v>4.79</v>
      </c>
      <c r="AC163">
        <v>1.22</v>
      </c>
      <c r="AD163">
        <v>2.37</v>
      </c>
      <c r="AE163">
        <v>0.46500000000000002</v>
      </c>
      <c r="AF163">
        <v>0</v>
      </c>
      <c r="AG163">
        <v>2.95</v>
      </c>
      <c r="AH163">
        <v>16.5</v>
      </c>
      <c r="AI163">
        <v>0.15</v>
      </c>
    </row>
    <row r="164" spans="1:35" x14ac:dyDescent="0.25">
      <c r="A164" s="1">
        <v>162</v>
      </c>
      <c r="B164" t="s">
        <v>367</v>
      </c>
      <c r="C164">
        <v>2380</v>
      </c>
      <c r="D164" t="s">
        <v>489</v>
      </c>
      <c r="E164" t="s">
        <v>584</v>
      </c>
      <c r="F164">
        <v>1245</v>
      </c>
      <c r="G164">
        <v>7.0000000000000007E-2</v>
      </c>
      <c r="H164">
        <v>41</v>
      </c>
      <c r="I164">
        <v>0.24</v>
      </c>
      <c r="J164">
        <v>3.6999999999999998E-2</v>
      </c>
      <c r="K164">
        <v>0</v>
      </c>
      <c r="L164">
        <v>0</v>
      </c>
      <c r="M164">
        <v>69</v>
      </c>
      <c r="N164">
        <v>9.58</v>
      </c>
      <c r="O164">
        <v>2.44</v>
      </c>
      <c r="P164">
        <v>4.74</v>
      </c>
      <c r="Q164">
        <v>0.93</v>
      </c>
      <c r="R164">
        <v>0</v>
      </c>
      <c r="S164">
        <v>5.9</v>
      </c>
      <c r="T164">
        <v>33</v>
      </c>
      <c r="U164">
        <v>0.3</v>
      </c>
      <c r="V164">
        <v>2.87</v>
      </c>
      <c r="W164">
        <v>1.6799999999999999E-2</v>
      </c>
      <c r="X164">
        <v>2.5899999999999999E-3</v>
      </c>
      <c r="Y164">
        <v>0</v>
      </c>
      <c r="Z164">
        <v>0</v>
      </c>
      <c r="AA164">
        <v>4.83</v>
      </c>
      <c r="AB164">
        <v>0.67060000000000008</v>
      </c>
      <c r="AC164">
        <v>0.17080000000000001</v>
      </c>
      <c r="AD164">
        <v>0.33179999999999998</v>
      </c>
      <c r="AE164">
        <v>6.5100000000000005E-2</v>
      </c>
      <c r="AF164">
        <v>0</v>
      </c>
      <c r="AG164">
        <v>0.41300000000000009</v>
      </c>
      <c r="AH164">
        <v>2.31</v>
      </c>
      <c r="AI164">
        <v>2.1000000000000001E-2</v>
      </c>
    </row>
    <row r="165" spans="1:35" x14ac:dyDescent="0.25">
      <c r="A165" s="1">
        <v>163</v>
      </c>
      <c r="B165" t="s">
        <v>368</v>
      </c>
      <c r="C165">
        <v>2380</v>
      </c>
      <c r="D165" t="s">
        <v>489</v>
      </c>
      <c r="E165" t="s">
        <v>585</v>
      </c>
      <c r="F165">
        <v>1246</v>
      </c>
      <c r="G165">
        <v>0.04</v>
      </c>
      <c r="H165">
        <v>41</v>
      </c>
      <c r="I165">
        <v>0.24</v>
      </c>
      <c r="J165">
        <v>3.6999999999999998E-2</v>
      </c>
      <c r="K165">
        <v>0</v>
      </c>
      <c r="L165">
        <v>0</v>
      </c>
      <c r="M165">
        <v>69</v>
      </c>
      <c r="N165">
        <v>9.58</v>
      </c>
      <c r="O165">
        <v>2.44</v>
      </c>
      <c r="P165">
        <v>4.74</v>
      </c>
      <c r="Q165">
        <v>0.93</v>
      </c>
      <c r="R165">
        <v>0</v>
      </c>
      <c r="S165">
        <v>5.9</v>
      </c>
      <c r="T165">
        <v>33</v>
      </c>
      <c r="U165">
        <v>0.3</v>
      </c>
      <c r="V165">
        <v>1.64</v>
      </c>
      <c r="W165">
        <v>9.5999999999999992E-3</v>
      </c>
      <c r="X165">
        <v>1.48E-3</v>
      </c>
      <c r="Y165">
        <v>0</v>
      </c>
      <c r="Z165">
        <v>0</v>
      </c>
      <c r="AA165">
        <v>2.76</v>
      </c>
      <c r="AB165">
        <v>0.38319999999999999</v>
      </c>
      <c r="AC165">
        <v>9.7600000000000006E-2</v>
      </c>
      <c r="AD165">
        <v>0.18959999999999999</v>
      </c>
      <c r="AE165">
        <v>3.7199999999999997E-2</v>
      </c>
      <c r="AF165">
        <v>0</v>
      </c>
      <c r="AG165">
        <v>0.23599999999999999</v>
      </c>
      <c r="AH165">
        <v>1.32</v>
      </c>
      <c r="AI165">
        <v>1.2E-2</v>
      </c>
    </row>
    <row r="166" spans="1:35" x14ac:dyDescent="0.25">
      <c r="A166" s="1">
        <v>164</v>
      </c>
      <c r="B166" t="s">
        <v>369</v>
      </c>
      <c r="C166">
        <v>2380</v>
      </c>
      <c r="D166" t="s">
        <v>489</v>
      </c>
      <c r="E166" t="s">
        <v>586</v>
      </c>
      <c r="F166">
        <v>1247</v>
      </c>
      <c r="G166">
        <v>0.02</v>
      </c>
      <c r="H166">
        <v>41</v>
      </c>
      <c r="I166">
        <v>0.24</v>
      </c>
      <c r="J166">
        <v>3.6999999999999998E-2</v>
      </c>
      <c r="K166">
        <v>0</v>
      </c>
      <c r="L166">
        <v>0</v>
      </c>
      <c r="M166">
        <v>69</v>
      </c>
      <c r="N166">
        <v>9.58</v>
      </c>
      <c r="O166">
        <v>2.44</v>
      </c>
      <c r="P166">
        <v>4.74</v>
      </c>
      <c r="Q166">
        <v>0.93</v>
      </c>
      <c r="R166">
        <v>0</v>
      </c>
      <c r="S166">
        <v>5.9</v>
      </c>
      <c r="T166">
        <v>33</v>
      </c>
      <c r="U166">
        <v>0.3</v>
      </c>
      <c r="V166">
        <v>0.82000000000000006</v>
      </c>
      <c r="W166">
        <v>4.7999999999999996E-3</v>
      </c>
      <c r="X166">
        <v>7.3999999999999999E-4</v>
      </c>
      <c r="Y166">
        <v>0</v>
      </c>
      <c r="Z166">
        <v>0</v>
      </c>
      <c r="AA166">
        <v>1.38</v>
      </c>
      <c r="AB166">
        <v>0.19159999999999999</v>
      </c>
      <c r="AC166">
        <v>4.8800000000000003E-2</v>
      </c>
      <c r="AD166">
        <v>9.4800000000000009E-2</v>
      </c>
      <c r="AE166">
        <v>1.8599999999999998E-2</v>
      </c>
      <c r="AF166">
        <v>0</v>
      </c>
      <c r="AG166">
        <v>0.11799999999999999</v>
      </c>
      <c r="AH166">
        <v>0.66</v>
      </c>
      <c r="AI166">
        <v>6.0000000000000001E-3</v>
      </c>
    </row>
    <row r="167" spans="1:35" x14ac:dyDescent="0.25">
      <c r="A167" s="1">
        <v>165</v>
      </c>
      <c r="B167" t="s">
        <v>370</v>
      </c>
      <c r="C167">
        <v>2380</v>
      </c>
      <c r="D167" t="s">
        <v>489</v>
      </c>
      <c r="E167" t="s">
        <v>557</v>
      </c>
      <c r="F167">
        <v>1470</v>
      </c>
      <c r="G167">
        <v>0.85</v>
      </c>
      <c r="H167">
        <v>41</v>
      </c>
      <c r="I167">
        <v>0.24</v>
      </c>
      <c r="J167">
        <v>3.6999999999999998E-2</v>
      </c>
      <c r="K167">
        <v>0</v>
      </c>
      <c r="L167">
        <v>0</v>
      </c>
      <c r="M167">
        <v>69</v>
      </c>
      <c r="N167">
        <v>9.58</v>
      </c>
      <c r="O167">
        <v>2.44</v>
      </c>
      <c r="P167">
        <v>4.74</v>
      </c>
      <c r="Q167">
        <v>0.93</v>
      </c>
      <c r="R167">
        <v>0</v>
      </c>
      <c r="S167">
        <v>5.9</v>
      </c>
      <c r="T167">
        <v>33</v>
      </c>
      <c r="U167">
        <v>0.3</v>
      </c>
      <c r="V167">
        <v>34.85</v>
      </c>
      <c r="W167">
        <v>0.20399999999999999</v>
      </c>
      <c r="X167">
        <v>3.1449999999999999E-2</v>
      </c>
      <c r="Y167">
        <v>0</v>
      </c>
      <c r="Z167">
        <v>0</v>
      </c>
      <c r="AA167">
        <v>58.65</v>
      </c>
      <c r="AB167">
        <v>8.1430000000000007</v>
      </c>
      <c r="AC167">
        <v>2.0739999999999998</v>
      </c>
      <c r="AD167">
        <v>4.0289999999999999</v>
      </c>
      <c r="AE167">
        <v>0.79049999999999998</v>
      </c>
      <c r="AF167">
        <v>0</v>
      </c>
      <c r="AG167">
        <v>5.0150000000000006</v>
      </c>
      <c r="AH167">
        <v>28.05</v>
      </c>
      <c r="AI167">
        <v>0.255</v>
      </c>
    </row>
    <row r="168" spans="1:35" x14ac:dyDescent="0.25">
      <c r="A168" s="1">
        <v>166</v>
      </c>
      <c r="B168" t="s">
        <v>371</v>
      </c>
      <c r="C168">
        <v>2385</v>
      </c>
      <c r="D168" t="s">
        <v>490</v>
      </c>
      <c r="E168" t="s">
        <v>505</v>
      </c>
      <c r="F168">
        <v>341</v>
      </c>
      <c r="G168">
        <v>0.45226</v>
      </c>
      <c r="H168">
        <v>25</v>
      </c>
      <c r="I168">
        <v>0.28000000000000003</v>
      </c>
      <c r="J168">
        <v>0.13</v>
      </c>
      <c r="K168">
        <v>0</v>
      </c>
      <c r="L168">
        <v>0</v>
      </c>
      <c r="M168">
        <v>30</v>
      </c>
      <c r="N168">
        <v>4.97</v>
      </c>
      <c r="O168">
        <v>1.75</v>
      </c>
      <c r="P168">
        <v>1.91</v>
      </c>
      <c r="Q168">
        <v>1.92</v>
      </c>
      <c r="R168">
        <v>0</v>
      </c>
      <c r="S168">
        <v>48.2</v>
      </c>
      <c r="T168">
        <v>22</v>
      </c>
      <c r="U168">
        <v>0.42</v>
      </c>
      <c r="V168">
        <v>11.3065</v>
      </c>
      <c r="W168">
        <v>0.12663279999999999</v>
      </c>
      <c r="X168">
        <v>5.87938E-2</v>
      </c>
      <c r="Y168">
        <v>0</v>
      </c>
      <c r="Z168">
        <v>0</v>
      </c>
      <c r="AA168">
        <v>13.5678</v>
      </c>
      <c r="AB168">
        <v>2.2477322000000002</v>
      </c>
      <c r="AC168">
        <v>0.79145500000000002</v>
      </c>
      <c r="AD168">
        <v>0.86381659999999993</v>
      </c>
      <c r="AE168">
        <v>0.86833919999999998</v>
      </c>
      <c r="AF168">
        <v>0</v>
      </c>
      <c r="AG168">
        <v>21.798932000000001</v>
      </c>
      <c r="AH168">
        <v>9.9497199999999992</v>
      </c>
      <c r="AI168">
        <v>0.18994920000000001</v>
      </c>
    </row>
    <row r="169" spans="1:35" x14ac:dyDescent="0.25">
      <c r="A169" s="1">
        <v>167</v>
      </c>
      <c r="B169" t="s">
        <v>372</v>
      </c>
      <c r="C169">
        <v>2385</v>
      </c>
      <c r="D169" t="s">
        <v>490</v>
      </c>
      <c r="E169" t="s">
        <v>506</v>
      </c>
      <c r="F169">
        <v>383</v>
      </c>
      <c r="G169">
        <v>0.56533</v>
      </c>
      <c r="H169">
        <v>25</v>
      </c>
      <c r="I169">
        <v>0.28000000000000003</v>
      </c>
      <c r="J169">
        <v>0.13</v>
      </c>
      <c r="K169">
        <v>0</v>
      </c>
      <c r="L169">
        <v>0</v>
      </c>
      <c r="M169">
        <v>30</v>
      </c>
      <c r="N169">
        <v>4.97</v>
      </c>
      <c r="O169">
        <v>1.75</v>
      </c>
      <c r="P169">
        <v>1.91</v>
      </c>
      <c r="Q169">
        <v>1.92</v>
      </c>
      <c r="R169">
        <v>0</v>
      </c>
      <c r="S169">
        <v>48.2</v>
      </c>
      <c r="T169">
        <v>22</v>
      </c>
      <c r="U169">
        <v>0.42</v>
      </c>
      <c r="V169">
        <v>14.13325</v>
      </c>
      <c r="W169">
        <v>0.1582924</v>
      </c>
      <c r="X169">
        <v>7.34929E-2</v>
      </c>
      <c r="Y169">
        <v>0</v>
      </c>
      <c r="Z169">
        <v>0</v>
      </c>
      <c r="AA169">
        <v>16.959900000000001</v>
      </c>
      <c r="AB169">
        <v>2.8096901000000001</v>
      </c>
      <c r="AC169">
        <v>0.98932750000000003</v>
      </c>
      <c r="AD169">
        <v>1.0797802999999999</v>
      </c>
      <c r="AE169">
        <v>1.0854336</v>
      </c>
      <c r="AF169">
        <v>0</v>
      </c>
      <c r="AG169">
        <v>27.248906000000002</v>
      </c>
      <c r="AH169">
        <v>12.43726</v>
      </c>
      <c r="AI169">
        <v>0.2374386</v>
      </c>
    </row>
    <row r="170" spans="1:35" x14ac:dyDescent="0.25">
      <c r="A170" s="1">
        <v>168</v>
      </c>
      <c r="B170" t="s">
        <v>373</v>
      </c>
      <c r="C170">
        <v>2385</v>
      </c>
      <c r="D170" t="s">
        <v>490</v>
      </c>
      <c r="E170" t="s">
        <v>510</v>
      </c>
      <c r="F170">
        <v>415</v>
      </c>
      <c r="G170">
        <v>1.13066</v>
      </c>
      <c r="H170">
        <v>25</v>
      </c>
      <c r="I170">
        <v>0.28000000000000003</v>
      </c>
      <c r="J170">
        <v>0.13</v>
      </c>
      <c r="K170">
        <v>0</v>
      </c>
      <c r="L170">
        <v>0</v>
      </c>
      <c r="M170">
        <v>30</v>
      </c>
      <c r="N170">
        <v>4.97</v>
      </c>
      <c r="O170">
        <v>1.75</v>
      </c>
      <c r="P170">
        <v>1.91</v>
      </c>
      <c r="Q170">
        <v>1.92</v>
      </c>
      <c r="R170">
        <v>0</v>
      </c>
      <c r="S170">
        <v>48.2</v>
      </c>
      <c r="T170">
        <v>22</v>
      </c>
      <c r="U170">
        <v>0.42</v>
      </c>
      <c r="V170">
        <v>28.266500000000001</v>
      </c>
      <c r="W170">
        <v>0.31658480000000011</v>
      </c>
      <c r="X170">
        <v>0.1469858</v>
      </c>
      <c r="Y170">
        <v>0</v>
      </c>
      <c r="Z170">
        <v>0</v>
      </c>
      <c r="AA170">
        <v>33.919800000000002</v>
      </c>
      <c r="AB170">
        <v>5.6193801999999993</v>
      </c>
      <c r="AC170">
        <v>1.9786550000000001</v>
      </c>
      <c r="AD170">
        <v>2.1595605999999998</v>
      </c>
      <c r="AE170">
        <v>2.1708672</v>
      </c>
      <c r="AF170">
        <v>0</v>
      </c>
      <c r="AG170">
        <v>54.497812000000003</v>
      </c>
      <c r="AH170">
        <v>24.87452</v>
      </c>
      <c r="AI170">
        <v>0.4748772</v>
      </c>
    </row>
    <row r="171" spans="1:35" x14ac:dyDescent="0.25">
      <c r="A171" s="1">
        <v>169</v>
      </c>
      <c r="B171" t="s">
        <v>374</v>
      </c>
      <c r="C171">
        <v>2385</v>
      </c>
      <c r="D171" t="s">
        <v>490</v>
      </c>
      <c r="E171" t="s">
        <v>587</v>
      </c>
      <c r="F171">
        <v>499</v>
      </c>
      <c r="G171">
        <v>0.13</v>
      </c>
      <c r="H171">
        <v>25</v>
      </c>
      <c r="I171">
        <v>0.28000000000000003</v>
      </c>
      <c r="J171">
        <v>0.13</v>
      </c>
      <c r="K171">
        <v>0</v>
      </c>
      <c r="L171">
        <v>0</v>
      </c>
      <c r="M171">
        <v>30</v>
      </c>
      <c r="N171">
        <v>4.97</v>
      </c>
      <c r="O171">
        <v>1.75</v>
      </c>
      <c r="P171">
        <v>1.91</v>
      </c>
      <c r="Q171">
        <v>1.92</v>
      </c>
      <c r="R171">
        <v>0</v>
      </c>
      <c r="S171">
        <v>48.2</v>
      </c>
      <c r="T171">
        <v>22</v>
      </c>
      <c r="U171">
        <v>0.42</v>
      </c>
      <c r="V171">
        <v>3.25</v>
      </c>
      <c r="W171">
        <v>3.6400000000000002E-2</v>
      </c>
      <c r="X171">
        <v>1.6899999999999998E-2</v>
      </c>
      <c r="Y171">
        <v>0</v>
      </c>
      <c r="Z171">
        <v>0</v>
      </c>
      <c r="AA171">
        <v>3.9</v>
      </c>
      <c r="AB171">
        <v>0.64610000000000001</v>
      </c>
      <c r="AC171">
        <v>0.22750000000000001</v>
      </c>
      <c r="AD171">
        <v>0.24829999999999999</v>
      </c>
      <c r="AE171">
        <v>0.24959999999999999</v>
      </c>
      <c r="AF171">
        <v>0</v>
      </c>
      <c r="AG171">
        <v>6.2660000000000009</v>
      </c>
      <c r="AH171">
        <v>2.86</v>
      </c>
      <c r="AI171">
        <v>5.4600000000000003E-2</v>
      </c>
    </row>
    <row r="172" spans="1:35" x14ac:dyDescent="0.25">
      <c r="A172" s="1">
        <v>170</v>
      </c>
      <c r="B172" t="s">
        <v>375</v>
      </c>
      <c r="C172">
        <v>2385</v>
      </c>
      <c r="D172" t="s">
        <v>490</v>
      </c>
      <c r="E172" t="s">
        <v>588</v>
      </c>
      <c r="F172">
        <v>1228</v>
      </c>
      <c r="G172">
        <v>8.4</v>
      </c>
      <c r="H172">
        <v>25</v>
      </c>
      <c r="I172">
        <v>0.28000000000000003</v>
      </c>
      <c r="J172">
        <v>0.13</v>
      </c>
      <c r="K172">
        <v>0</v>
      </c>
      <c r="L172">
        <v>0</v>
      </c>
      <c r="M172">
        <v>30</v>
      </c>
      <c r="N172">
        <v>4.97</v>
      </c>
      <c r="O172">
        <v>1.75</v>
      </c>
      <c r="P172">
        <v>1.91</v>
      </c>
      <c r="Q172">
        <v>1.92</v>
      </c>
      <c r="R172">
        <v>0</v>
      </c>
      <c r="S172">
        <v>48.2</v>
      </c>
      <c r="T172">
        <v>22</v>
      </c>
      <c r="U172">
        <v>0.42</v>
      </c>
      <c r="V172">
        <v>210</v>
      </c>
      <c r="W172">
        <v>2.3519999999999999</v>
      </c>
      <c r="X172">
        <v>1.0920000000000001</v>
      </c>
      <c r="Y172">
        <v>0</v>
      </c>
      <c r="Z172">
        <v>0</v>
      </c>
      <c r="AA172">
        <v>252</v>
      </c>
      <c r="AB172">
        <v>41.747999999999998</v>
      </c>
      <c r="AC172">
        <v>14.7</v>
      </c>
      <c r="AD172">
        <v>16.044</v>
      </c>
      <c r="AE172">
        <v>16.128</v>
      </c>
      <c r="AF172">
        <v>0</v>
      </c>
      <c r="AG172">
        <v>404.88000000000011</v>
      </c>
      <c r="AH172">
        <v>184.8</v>
      </c>
      <c r="AI172">
        <v>3.528</v>
      </c>
    </row>
    <row r="173" spans="1:35" x14ac:dyDescent="0.25">
      <c r="A173" s="1">
        <v>171</v>
      </c>
      <c r="B173" t="s">
        <v>376</v>
      </c>
      <c r="C173">
        <v>2385</v>
      </c>
      <c r="D173" t="s">
        <v>490</v>
      </c>
      <c r="E173" t="s">
        <v>589</v>
      </c>
      <c r="F173">
        <v>1229</v>
      </c>
      <c r="G173">
        <v>5.75</v>
      </c>
      <c r="H173">
        <v>25</v>
      </c>
      <c r="I173">
        <v>0.28000000000000003</v>
      </c>
      <c r="J173">
        <v>0.13</v>
      </c>
      <c r="K173">
        <v>0</v>
      </c>
      <c r="L173">
        <v>0</v>
      </c>
      <c r="M173">
        <v>30</v>
      </c>
      <c r="N173">
        <v>4.97</v>
      </c>
      <c r="O173">
        <v>1.75</v>
      </c>
      <c r="P173">
        <v>1.91</v>
      </c>
      <c r="Q173">
        <v>1.92</v>
      </c>
      <c r="R173">
        <v>0</v>
      </c>
      <c r="S173">
        <v>48.2</v>
      </c>
      <c r="T173">
        <v>22</v>
      </c>
      <c r="U173">
        <v>0.42</v>
      </c>
      <c r="V173">
        <v>143.75</v>
      </c>
      <c r="W173">
        <v>1.61</v>
      </c>
      <c r="X173">
        <v>0.74750000000000005</v>
      </c>
      <c r="Y173">
        <v>0</v>
      </c>
      <c r="Z173">
        <v>0</v>
      </c>
      <c r="AA173">
        <v>172.5</v>
      </c>
      <c r="AB173">
        <v>28.577500000000001</v>
      </c>
      <c r="AC173">
        <v>10.0625</v>
      </c>
      <c r="AD173">
        <v>10.9825</v>
      </c>
      <c r="AE173">
        <v>11.04</v>
      </c>
      <c r="AF173">
        <v>0</v>
      </c>
      <c r="AG173">
        <v>277.14999999999998</v>
      </c>
      <c r="AH173">
        <v>126.5</v>
      </c>
      <c r="AI173">
        <v>2.415</v>
      </c>
    </row>
    <row r="174" spans="1:35" x14ac:dyDescent="0.25">
      <c r="A174" s="1">
        <v>172</v>
      </c>
      <c r="B174" t="s">
        <v>377</v>
      </c>
      <c r="C174">
        <v>2385</v>
      </c>
      <c r="D174" t="s">
        <v>490</v>
      </c>
      <c r="E174" t="s">
        <v>590</v>
      </c>
      <c r="F174">
        <v>1230</v>
      </c>
      <c r="G174">
        <v>2.65</v>
      </c>
      <c r="H174">
        <v>25</v>
      </c>
      <c r="I174">
        <v>0.28000000000000003</v>
      </c>
      <c r="J174">
        <v>0.13</v>
      </c>
      <c r="K174">
        <v>0</v>
      </c>
      <c r="L174">
        <v>0</v>
      </c>
      <c r="M174">
        <v>30</v>
      </c>
      <c r="N174">
        <v>4.97</v>
      </c>
      <c r="O174">
        <v>1.75</v>
      </c>
      <c r="P174">
        <v>1.91</v>
      </c>
      <c r="Q174">
        <v>1.92</v>
      </c>
      <c r="R174">
        <v>0</v>
      </c>
      <c r="S174">
        <v>48.2</v>
      </c>
      <c r="T174">
        <v>22</v>
      </c>
      <c r="U174">
        <v>0.42</v>
      </c>
      <c r="V174">
        <v>66.25</v>
      </c>
      <c r="W174">
        <v>0.74199999999999999</v>
      </c>
      <c r="X174">
        <v>0.34449999999999997</v>
      </c>
      <c r="Y174">
        <v>0</v>
      </c>
      <c r="Z174">
        <v>0</v>
      </c>
      <c r="AA174">
        <v>79.5</v>
      </c>
      <c r="AB174">
        <v>13.170500000000001</v>
      </c>
      <c r="AC174">
        <v>4.6375000000000002</v>
      </c>
      <c r="AD174">
        <v>5.0614999999999997</v>
      </c>
      <c r="AE174">
        <v>5.0880000000000001</v>
      </c>
      <c r="AF174">
        <v>0</v>
      </c>
      <c r="AG174">
        <v>127.73</v>
      </c>
      <c r="AH174">
        <v>58.3</v>
      </c>
      <c r="AI174">
        <v>1.113</v>
      </c>
    </row>
    <row r="175" spans="1:35" x14ac:dyDescent="0.25">
      <c r="A175" s="1">
        <v>173</v>
      </c>
      <c r="B175" t="s">
        <v>378</v>
      </c>
      <c r="C175">
        <v>2385</v>
      </c>
      <c r="D175" t="s">
        <v>490</v>
      </c>
      <c r="E175" t="s">
        <v>557</v>
      </c>
      <c r="F175">
        <v>1470</v>
      </c>
      <c r="G175">
        <v>0.85</v>
      </c>
      <c r="H175">
        <v>25</v>
      </c>
      <c r="I175">
        <v>0.28000000000000003</v>
      </c>
      <c r="J175">
        <v>0.13</v>
      </c>
      <c r="K175">
        <v>0</v>
      </c>
      <c r="L175">
        <v>0</v>
      </c>
      <c r="M175">
        <v>30</v>
      </c>
      <c r="N175">
        <v>4.97</v>
      </c>
      <c r="O175">
        <v>1.75</v>
      </c>
      <c r="P175">
        <v>1.91</v>
      </c>
      <c r="Q175">
        <v>1.92</v>
      </c>
      <c r="R175">
        <v>0</v>
      </c>
      <c r="S175">
        <v>48.2</v>
      </c>
      <c r="T175">
        <v>22</v>
      </c>
      <c r="U175">
        <v>0.42</v>
      </c>
      <c r="V175">
        <v>21.25</v>
      </c>
      <c r="W175">
        <v>0.23799999999999999</v>
      </c>
      <c r="X175">
        <v>0.1105</v>
      </c>
      <c r="Y175">
        <v>0</v>
      </c>
      <c r="Z175">
        <v>0</v>
      </c>
      <c r="AA175">
        <v>25.5</v>
      </c>
      <c r="AB175">
        <v>4.2244999999999999</v>
      </c>
      <c r="AC175">
        <v>1.4875</v>
      </c>
      <c r="AD175">
        <v>1.6234999999999999</v>
      </c>
      <c r="AE175">
        <v>1.6319999999999999</v>
      </c>
      <c r="AF175">
        <v>0</v>
      </c>
      <c r="AG175">
        <v>40.97</v>
      </c>
      <c r="AH175">
        <v>18.7</v>
      </c>
      <c r="AI175">
        <v>0.35699999999999998</v>
      </c>
    </row>
    <row r="176" spans="1:35" x14ac:dyDescent="0.25">
      <c r="A176" s="1">
        <v>174</v>
      </c>
      <c r="B176" t="s">
        <v>379</v>
      </c>
      <c r="C176">
        <v>2394</v>
      </c>
      <c r="D176" t="s">
        <v>491</v>
      </c>
      <c r="E176" t="s">
        <v>572</v>
      </c>
      <c r="F176">
        <v>26</v>
      </c>
      <c r="G176">
        <v>0.24</v>
      </c>
      <c r="H176">
        <v>149</v>
      </c>
      <c r="I176">
        <v>0.5</v>
      </c>
      <c r="J176">
        <v>8.8999999999999996E-2</v>
      </c>
      <c r="L176">
        <v>0</v>
      </c>
      <c r="M176">
        <v>17</v>
      </c>
      <c r="N176">
        <v>33.06</v>
      </c>
      <c r="O176">
        <v>2.1</v>
      </c>
      <c r="P176">
        <v>1</v>
      </c>
      <c r="Q176">
        <v>6.36</v>
      </c>
      <c r="R176">
        <v>0</v>
      </c>
      <c r="S176">
        <v>31.2</v>
      </c>
      <c r="T176">
        <v>181</v>
      </c>
      <c r="U176">
        <v>1.7</v>
      </c>
      <c r="V176">
        <v>35.76</v>
      </c>
      <c r="W176">
        <v>0.12</v>
      </c>
      <c r="X176">
        <v>2.1360000000000001E-2</v>
      </c>
      <c r="Z176">
        <v>0</v>
      </c>
      <c r="AA176">
        <v>4.08</v>
      </c>
      <c r="AB176">
        <v>7.9344000000000001</v>
      </c>
      <c r="AC176">
        <v>0.504</v>
      </c>
      <c r="AD176">
        <v>0.24</v>
      </c>
      <c r="AE176">
        <v>1.5264</v>
      </c>
      <c r="AF176">
        <v>0</v>
      </c>
      <c r="AG176">
        <v>7.4880000000000004</v>
      </c>
      <c r="AH176">
        <v>43.44</v>
      </c>
      <c r="AI176">
        <v>0.40799999999999997</v>
      </c>
    </row>
    <row r="177" spans="1:35" x14ac:dyDescent="0.25">
      <c r="A177" s="1">
        <v>175</v>
      </c>
      <c r="B177" t="s">
        <v>380</v>
      </c>
      <c r="C177">
        <v>2394</v>
      </c>
      <c r="D177" t="s">
        <v>491</v>
      </c>
      <c r="E177" t="s">
        <v>505</v>
      </c>
      <c r="F177">
        <v>341</v>
      </c>
      <c r="G177">
        <v>0.57481000000000004</v>
      </c>
      <c r="H177">
        <v>149</v>
      </c>
      <c r="I177">
        <v>0.5</v>
      </c>
      <c r="J177">
        <v>8.8999999999999996E-2</v>
      </c>
      <c r="L177">
        <v>0</v>
      </c>
      <c r="M177">
        <v>17</v>
      </c>
      <c r="N177">
        <v>33.06</v>
      </c>
      <c r="O177">
        <v>2.1</v>
      </c>
      <c r="P177">
        <v>1</v>
      </c>
      <c r="Q177">
        <v>6.36</v>
      </c>
      <c r="R177">
        <v>0</v>
      </c>
      <c r="S177">
        <v>31.2</v>
      </c>
      <c r="T177">
        <v>181</v>
      </c>
      <c r="U177">
        <v>1.7</v>
      </c>
      <c r="V177">
        <v>85.646690000000007</v>
      </c>
      <c r="W177">
        <v>0.28740500000000002</v>
      </c>
      <c r="X177">
        <v>5.1158090000000003E-2</v>
      </c>
      <c r="Z177">
        <v>0</v>
      </c>
      <c r="AA177">
        <v>9.7717700000000001</v>
      </c>
      <c r="AB177">
        <v>19.0032186</v>
      </c>
      <c r="AC177">
        <v>1.207101</v>
      </c>
      <c r="AD177">
        <v>0.57481000000000004</v>
      </c>
      <c r="AE177">
        <v>3.655791600000001</v>
      </c>
      <c r="AF177">
        <v>0</v>
      </c>
      <c r="AG177">
        <v>17.934072</v>
      </c>
      <c r="AH177">
        <v>104.04061</v>
      </c>
      <c r="AI177">
        <v>0.97717700000000007</v>
      </c>
    </row>
    <row r="178" spans="1:35" x14ac:dyDescent="0.25">
      <c r="A178" s="1">
        <v>176</v>
      </c>
      <c r="B178" t="s">
        <v>381</v>
      </c>
      <c r="C178">
        <v>2394</v>
      </c>
      <c r="D178" t="s">
        <v>491</v>
      </c>
      <c r="E178" t="s">
        <v>506</v>
      </c>
      <c r="F178">
        <v>383</v>
      </c>
      <c r="G178">
        <v>0.71850999999999998</v>
      </c>
      <c r="H178">
        <v>149</v>
      </c>
      <c r="I178">
        <v>0.5</v>
      </c>
      <c r="J178">
        <v>8.8999999999999996E-2</v>
      </c>
      <c r="L178">
        <v>0</v>
      </c>
      <c r="M178">
        <v>17</v>
      </c>
      <c r="N178">
        <v>33.06</v>
      </c>
      <c r="O178">
        <v>2.1</v>
      </c>
      <c r="P178">
        <v>1</v>
      </c>
      <c r="Q178">
        <v>6.36</v>
      </c>
      <c r="R178">
        <v>0</v>
      </c>
      <c r="S178">
        <v>31.2</v>
      </c>
      <c r="T178">
        <v>181</v>
      </c>
      <c r="U178">
        <v>1.7</v>
      </c>
      <c r="V178">
        <v>107.05799</v>
      </c>
      <c r="W178">
        <v>0.35925499999999999</v>
      </c>
      <c r="X178">
        <v>6.3947389999999993E-2</v>
      </c>
      <c r="Z178">
        <v>0</v>
      </c>
      <c r="AA178">
        <v>12.21467</v>
      </c>
      <c r="AB178">
        <v>23.7539406</v>
      </c>
      <c r="AC178">
        <v>1.5088710000000001</v>
      </c>
      <c r="AD178">
        <v>0.71850999999999998</v>
      </c>
      <c r="AE178">
        <v>4.5697236000000014</v>
      </c>
      <c r="AF178">
        <v>0</v>
      </c>
      <c r="AG178">
        <v>22.417511999999999</v>
      </c>
      <c r="AH178">
        <v>130.05031</v>
      </c>
      <c r="AI178">
        <v>1.2214670000000001</v>
      </c>
    </row>
    <row r="179" spans="1:35" x14ac:dyDescent="0.25">
      <c r="A179" s="1">
        <v>177</v>
      </c>
      <c r="B179" t="s">
        <v>382</v>
      </c>
      <c r="C179">
        <v>2394</v>
      </c>
      <c r="D179" t="s">
        <v>491</v>
      </c>
      <c r="E179" t="s">
        <v>510</v>
      </c>
      <c r="F179">
        <v>415</v>
      </c>
      <c r="G179">
        <v>1.43702</v>
      </c>
      <c r="H179">
        <v>149</v>
      </c>
      <c r="I179">
        <v>0.5</v>
      </c>
      <c r="J179">
        <v>8.8999999999999996E-2</v>
      </c>
      <c r="L179">
        <v>0</v>
      </c>
      <c r="M179">
        <v>17</v>
      </c>
      <c r="N179">
        <v>33.06</v>
      </c>
      <c r="O179">
        <v>2.1</v>
      </c>
      <c r="P179">
        <v>1</v>
      </c>
      <c r="Q179">
        <v>6.36</v>
      </c>
      <c r="R179">
        <v>0</v>
      </c>
      <c r="S179">
        <v>31.2</v>
      </c>
      <c r="T179">
        <v>181</v>
      </c>
      <c r="U179">
        <v>1.7</v>
      </c>
      <c r="V179">
        <v>214.11598000000001</v>
      </c>
      <c r="W179">
        <v>0.71850999999999998</v>
      </c>
      <c r="X179">
        <v>0.12789478000000001</v>
      </c>
      <c r="Z179">
        <v>0</v>
      </c>
      <c r="AA179">
        <v>24.42934</v>
      </c>
      <c r="AB179">
        <v>47.5078812</v>
      </c>
      <c r="AC179">
        <v>3.0177420000000001</v>
      </c>
      <c r="AD179">
        <v>1.43702</v>
      </c>
      <c r="AE179">
        <v>9.1394472000000011</v>
      </c>
      <c r="AF179">
        <v>0</v>
      </c>
      <c r="AG179">
        <v>44.835023999999997</v>
      </c>
      <c r="AH179">
        <v>260.10061999999999</v>
      </c>
      <c r="AI179">
        <v>2.4429340000000002</v>
      </c>
    </row>
    <row r="180" spans="1:35" x14ac:dyDescent="0.25">
      <c r="A180" s="1">
        <v>178</v>
      </c>
      <c r="B180" t="s">
        <v>383</v>
      </c>
      <c r="C180">
        <v>2394</v>
      </c>
      <c r="D180" t="s">
        <v>491</v>
      </c>
      <c r="E180" t="s">
        <v>508</v>
      </c>
      <c r="F180">
        <v>439</v>
      </c>
      <c r="G180">
        <v>2.8570000000000002E-2</v>
      </c>
      <c r="H180">
        <v>149</v>
      </c>
      <c r="I180">
        <v>0.5</v>
      </c>
      <c r="J180">
        <v>8.8999999999999996E-2</v>
      </c>
      <c r="L180">
        <v>0</v>
      </c>
      <c r="M180">
        <v>17</v>
      </c>
      <c r="N180">
        <v>33.06</v>
      </c>
      <c r="O180">
        <v>2.1</v>
      </c>
      <c r="P180">
        <v>1</v>
      </c>
      <c r="Q180">
        <v>6.36</v>
      </c>
      <c r="R180">
        <v>0</v>
      </c>
      <c r="S180">
        <v>31.2</v>
      </c>
      <c r="T180">
        <v>181</v>
      </c>
      <c r="U180">
        <v>1.7</v>
      </c>
      <c r="V180">
        <v>4.2569300000000014</v>
      </c>
      <c r="W180">
        <v>1.4285000000000001E-2</v>
      </c>
      <c r="X180">
        <v>2.54273E-3</v>
      </c>
      <c r="Z180">
        <v>0</v>
      </c>
      <c r="AA180">
        <v>0.48569000000000001</v>
      </c>
      <c r="AB180">
        <v>0.94452420000000015</v>
      </c>
      <c r="AC180">
        <v>5.9997000000000009E-2</v>
      </c>
      <c r="AD180">
        <v>2.8570000000000002E-2</v>
      </c>
      <c r="AE180">
        <v>0.18170520000000001</v>
      </c>
      <c r="AF180">
        <v>0</v>
      </c>
      <c r="AG180">
        <v>0.89138400000000007</v>
      </c>
      <c r="AH180">
        <v>5.17117</v>
      </c>
      <c r="AI180">
        <v>4.8569000000000001E-2</v>
      </c>
    </row>
    <row r="181" spans="1:35" x14ac:dyDescent="0.25">
      <c r="A181" s="1">
        <v>179</v>
      </c>
      <c r="B181" t="s">
        <v>384</v>
      </c>
      <c r="C181">
        <v>2394</v>
      </c>
      <c r="D181" t="s">
        <v>491</v>
      </c>
      <c r="E181" t="s">
        <v>591</v>
      </c>
      <c r="F181">
        <v>482</v>
      </c>
      <c r="G181">
        <v>0.03</v>
      </c>
      <c r="H181">
        <v>149</v>
      </c>
      <c r="I181">
        <v>0.5</v>
      </c>
      <c r="J181">
        <v>8.8999999999999996E-2</v>
      </c>
      <c r="L181">
        <v>0</v>
      </c>
      <c r="M181">
        <v>17</v>
      </c>
      <c r="N181">
        <v>33.06</v>
      </c>
      <c r="O181">
        <v>2.1</v>
      </c>
      <c r="P181">
        <v>1</v>
      </c>
      <c r="Q181">
        <v>6.36</v>
      </c>
      <c r="R181">
        <v>0</v>
      </c>
      <c r="S181">
        <v>31.2</v>
      </c>
      <c r="T181">
        <v>181</v>
      </c>
      <c r="U181">
        <v>1.7</v>
      </c>
      <c r="V181">
        <v>4.47</v>
      </c>
      <c r="W181">
        <v>1.4999999999999999E-2</v>
      </c>
      <c r="X181">
        <v>2.6700000000000001E-3</v>
      </c>
      <c r="Z181">
        <v>0</v>
      </c>
      <c r="AA181">
        <v>0.51</v>
      </c>
      <c r="AB181">
        <v>0.99180000000000001</v>
      </c>
      <c r="AC181">
        <v>6.3E-2</v>
      </c>
      <c r="AD181">
        <v>0.03</v>
      </c>
      <c r="AE181">
        <v>0.1908</v>
      </c>
      <c r="AF181">
        <v>0</v>
      </c>
      <c r="AG181">
        <v>0.93599999999999994</v>
      </c>
      <c r="AH181">
        <v>5.43</v>
      </c>
      <c r="AI181">
        <v>5.0999999999999997E-2</v>
      </c>
    </row>
    <row r="182" spans="1:35" x14ac:dyDescent="0.25">
      <c r="A182" s="1">
        <v>180</v>
      </c>
      <c r="B182" t="s">
        <v>385</v>
      </c>
      <c r="C182">
        <v>2394</v>
      </c>
      <c r="D182" t="s">
        <v>491</v>
      </c>
      <c r="E182" t="s">
        <v>592</v>
      </c>
      <c r="F182">
        <v>1481</v>
      </c>
      <c r="G182">
        <v>0.04</v>
      </c>
      <c r="H182">
        <v>149</v>
      </c>
      <c r="I182">
        <v>0.5</v>
      </c>
      <c r="J182">
        <v>8.8999999999999996E-2</v>
      </c>
      <c r="L182">
        <v>0</v>
      </c>
      <c r="M182">
        <v>17</v>
      </c>
      <c r="N182">
        <v>33.06</v>
      </c>
      <c r="O182">
        <v>2.1</v>
      </c>
      <c r="P182">
        <v>1</v>
      </c>
      <c r="Q182">
        <v>6.36</v>
      </c>
      <c r="R182">
        <v>0</v>
      </c>
      <c r="S182">
        <v>31.2</v>
      </c>
      <c r="T182">
        <v>181</v>
      </c>
      <c r="U182">
        <v>1.7</v>
      </c>
      <c r="V182">
        <v>5.96</v>
      </c>
      <c r="W182">
        <v>0.02</v>
      </c>
      <c r="X182">
        <v>3.5599999999999998E-3</v>
      </c>
      <c r="Z182">
        <v>0</v>
      </c>
      <c r="AA182">
        <v>0.68</v>
      </c>
      <c r="AB182">
        <v>1.3224</v>
      </c>
      <c r="AC182">
        <v>8.4000000000000005E-2</v>
      </c>
      <c r="AD182">
        <v>0.04</v>
      </c>
      <c r="AE182">
        <v>0.25440000000000002</v>
      </c>
      <c r="AF182">
        <v>0</v>
      </c>
      <c r="AG182">
        <v>1.248</v>
      </c>
      <c r="AH182">
        <v>7.24</v>
      </c>
      <c r="AI182">
        <v>6.8000000000000005E-2</v>
      </c>
    </row>
    <row r="183" spans="1:35" x14ac:dyDescent="0.25">
      <c r="A183" s="1">
        <v>181</v>
      </c>
      <c r="B183" t="s">
        <v>386</v>
      </c>
      <c r="C183">
        <v>2395</v>
      </c>
      <c r="D183" t="s">
        <v>492</v>
      </c>
      <c r="E183" t="s">
        <v>547</v>
      </c>
      <c r="F183">
        <v>343</v>
      </c>
      <c r="G183">
        <v>0.28317999999999999</v>
      </c>
      <c r="H183">
        <v>49</v>
      </c>
      <c r="I183">
        <v>0.93</v>
      </c>
      <c r="J183">
        <v>9.0999999999999998E-2</v>
      </c>
      <c r="L183">
        <v>0</v>
      </c>
      <c r="M183">
        <v>38</v>
      </c>
      <c r="N183">
        <v>8.75</v>
      </c>
      <c r="O183">
        <v>2.44</v>
      </c>
      <c r="P183">
        <v>2.2599999999999998</v>
      </c>
      <c r="Q183">
        <v>4.28</v>
      </c>
      <c r="R183">
        <v>0</v>
      </c>
      <c r="S183">
        <v>120</v>
      </c>
      <c r="T183">
        <v>150</v>
      </c>
      <c r="U183">
        <v>1.47</v>
      </c>
      <c r="V183">
        <v>13.875819999999999</v>
      </c>
      <c r="W183">
        <v>0.26335740000000002</v>
      </c>
      <c r="X183">
        <v>2.5769380000000001E-2</v>
      </c>
      <c r="Z183">
        <v>0</v>
      </c>
      <c r="AA183">
        <v>10.76084</v>
      </c>
      <c r="AB183">
        <v>2.4778250000000002</v>
      </c>
      <c r="AC183">
        <v>0.6909592</v>
      </c>
      <c r="AD183">
        <v>0.63998679999999986</v>
      </c>
      <c r="AE183">
        <v>1.2120104</v>
      </c>
      <c r="AF183">
        <v>0</v>
      </c>
      <c r="AG183">
        <v>33.9816</v>
      </c>
      <c r="AH183">
        <v>42.476999999999997</v>
      </c>
      <c r="AI183">
        <v>0.41627459999999999</v>
      </c>
    </row>
    <row r="184" spans="1:35" x14ac:dyDescent="0.25">
      <c r="A184" s="1">
        <v>182</v>
      </c>
      <c r="B184" t="s">
        <v>387</v>
      </c>
      <c r="C184">
        <v>2395</v>
      </c>
      <c r="D184" t="s">
        <v>492</v>
      </c>
      <c r="E184" t="s">
        <v>552</v>
      </c>
      <c r="F184">
        <v>1031</v>
      </c>
      <c r="G184">
        <v>0.35397000000000001</v>
      </c>
      <c r="H184">
        <v>49</v>
      </c>
      <c r="I184">
        <v>0.93</v>
      </c>
      <c r="J184">
        <v>9.0999999999999998E-2</v>
      </c>
      <c r="L184">
        <v>0</v>
      </c>
      <c r="M184">
        <v>38</v>
      </c>
      <c r="N184">
        <v>8.75</v>
      </c>
      <c r="O184">
        <v>2.44</v>
      </c>
      <c r="P184">
        <v>2.2599999999999998</v>
      </c>
      <c r="Q184">
        <v>4.28</v>
      </c>
      <c r="R184">
        <v>0</v>
      </c>
      <c r="S184">
        <v>120</v>
      </c>
      <c r="T184">
        <v>150</v>
      </c>
      <c r="U184">
        <v>1.47</v>
      </c>
      <c r="V184">
        <v>17.344529999999999</v>
      </c>
      <c r="W184">
        <v>0.32919209999999999</v>
      </c>
      <c r="X184">
        <v>3.221127E-2</v>
      </c>
      <c r="Z184">
        <v>0</v>
      </c>
      <c r="AA184">
        <v>13.45086</v>
      </c>
      <c r="AB184">
        <v>3.0972374999999999</v>
      </c>
      <c r="AC184">
        <v>0.86368679999999998</v>
      </c>
      <c r="AD184">
        <v>0.79997219999999991</v>
      </c>
      <c r="AE184">
        <v>1.5149916000000001</v>
      </c>
      <c r="AF184">
        <v>0</v>
      </c>
      <c r="AG184">
        <v>42.476399999999998</v>
      </c>
      <c r="AH184">
        <v>53.095500000000001</v>
      </c>
      <c r="AI184">
        <v>0.52033589999999996</v>
      </c>
    </row>
    <row r="185" spans="1:35" x14ac:dyDescent="0.25">
      <c r="A185" s="1">
        <v>183</v>
      </c>
      <c r="B185" t="s">
        <v>388</v>
      </c>
      <c r="C185">
        <v>2395</v>
      </c>
      <c r="D185" t="s">
        <v>492</v>
      </c>
      <c r="E185" t="s">
        <v>553</v>
      </c>
      <c r="F185">
        <v>1032</v>
      </c>
      <c r="G185">
        <v>0.70794999999999997</v>
      </c>
      <c r="H185">
        <v>49</v>
      </c>
      <c r="I185">
        <v>0.93</v>
      </c>
      <c r="J185">
        <v>9.0999999999999998E-2</v>
      </c>
      <c r="L185">
        <v>0</v>
      </c>
      <c r="M185">
        <v>38</v>
      </c>
      <c r="N185">
        <v>8.75</v>
      </c>
      <c r="O185">
        <v>2.44</v>
      </c>
      <c r="P185">
        <v>2.2599999999999998</v>
      </c>
      <c r="Q185">
        <v>4.28</v>
      </c>
      <c r="R185">
        <v>0</v>
      </c>
      <c r="S185">
        <v>120</v>
      </c>
      <c r="T185">
        <v>150</v>
      </c>
      <c r="U185">
        <v>1.47</v>
      </c>
      <c r="V185">
        <v>34.689549999999997</v>
      </c>
      <c r="W185">
        <v>0.65839349999999996</v>
      </c>
      <c r="X185">
        <v>6.4423449999999993E-2</v>
      </c>
      <c r="Z185">
        <v>0</v>
      </c>
      <c r="AA185">
        <v>26.902100000000001</v>
      </c>
      <c r="AB185">
        <v>6.1945625</v>
      </c>
      <c r="AC185">
        <v>1.727398</v>
      </c>
      <c r="AD185">
        <v>1.5999669999999999</v>
      </c>
      <c r="AE185">
        <v>3.0300259999999999</v>
      </c>
      <c r="AF185">
        <v>0</v>
      </c>
      <c r="AG185">
        <v>84.953999999999994</v>
      </c>
      <c r="AH185">
        <v>106.1925</v>
      </c>
      <c r="AI185">
        <v>1.0406865000000001</v>
      </c>
    </row>
    <row r="186" spans="1:35" x14ac:dyDescent="0.25">
      <c r="A186" s="1">
        <v>184</v>
      </c>
      <c r="B186" t="s">
        <v>389</v>
      </c>
      <c r="C186">
        <v>2395</v>
      </c>
      <c r="D186" t="s">
        <v>492</v>
      </c>
      <c r="E186" t="s">
        <v>557</v>
      </c>
      <c r="F186">
        <v>1470</v>
      </c>
      <c r="G186">
        <v>0.85</v>
      </c>
      <c r="H186">
        <v>49</v>
      </c>
      <c r="I186">
        <v>0.93</v>
      </c>
      <c r="J186">
        <v>9.0999999999999998E-2</v>
      </c>
      <c r="L186">
        <v>0</v>
      </c>
      <c r="M186">
        <v>38</v>
      </c>
      <c r="N186">
        <v>8.75</v>
      </c>
      <c r="O186">
        <v>2.44</v>
      </c>
      <c r="P186">
        <v>2.2599999999999998</v>
      </c>
      <c r="Q186">
        <v>4.28</v>
      </c>
      <c r="R186">
        <v>0</v>
      </c>
      <c r="S186">
        <v>120</v>
      </c>
      <c r="T186">
        <v>150</v>
      </c>
      <c r="U186">
        <v>1.47</v>
      </c>
      <c r="V186">
        <v>41.65</v>
      </c>
      <c r="W186">
        <v>0.79049999999999998</v>
      </c>
      <c r="X186">
        <v>7.7350000000000002E-2</v>
      </c>
      <c r="Z186">
        <v>0</v>
      </c>
      <c r="AA186">
        <v>32.299999999999997</v>
      </c>
      <c r="AB186">
        <v>7.4375</v>
      </c>
      <c r="AC186">
        <v>2.0739999999999998</v>
      </c>
      <c r="AD186">
        <v>1.921</v>
      </c>
      <c r="AE186">
        <v>3.6379999999999999</v>
      </c>
      <c r="AF186">
        <v>0</v>
      </c>
      <c r="AG186">
        <v>102</v>
      </c>
      <c r="AH186">
        <v>127.5</v>
      </c>
      <c r="AI186">
        <v>1.2495000000000001</v>
      </c>
    </row>
    <row r="187" spans="1:35" x14ac:dyDescent="0.25">
      <c r="A187" s="1">
        <v>185</v>
      </c>
      <c r="B187" t="s">
        <v>390</v>
      </c>
      <c r="C187">
        <v>2402</v>
      </c>
      <c r="D187" t="s">
        <v>493</v>
      </c>
      <c r="E187" t="s">
        <v>559</v>
      </c>
      <c r="F187">
        <v>139</v>
      </c>
      <c r="G187">
        <v>1.28</v>
      </c>
      <c r="H187">
        <v>44</v>
      </c>
      <c r="I187">
        <v>0.19</v>
      </c>
      <c r="J187">
        <v>3.1E-2</v>
      </c>
      <c r="L187">
        <v>0</v>
      </c>
      <c r="M187">
        <v>3</v>
      </c>
      <c r="N187">
        <v>10.15</v>
      </c>
      <c r="O187">
        <v>1.7</v>
      </c>
      <c r="P187">
        <v>4.7300000000000004</v>
      </c>
      <c r="Q187">
        <v>1.36</v>
      </c>
      <c r="R187">
        <v>0</v>
      </c>
      <c r="S187">
        <v>5.2</v>
      </c>
      <c r="T187">
        <v>22</v>
      </c>
      <c r="U187">
        <v>0.24</v>
      </c>
      <c r="V187">
        <v>56.32</v>
      </c>
      <c r="W187">
        <v>0.2432</v>
      </c>
      <c r="X187">
        <v>3.968E-2</v>
      </c>
      <c r="Z187">
        <v>0</v>
      </c>
      <c r="AA187">
        <v>3.84</v>
      </c>
      <c r="AB187">
        <v>12.992000000000001</v>
      </c>
      <c r="AC187">
        <v>2.1760000000000002</v>
      </c>
      <c r="AD187">
        <v>6.0544000000000011</v>
      </c>
      <c r="AE187">
        <v>1.7407999999999999</v>
      </c>
      <c r="AF187">
        <v>0</v>
      </c>
      <c r="AG187">
        <v>6.6560000000000006</v>
      </c>
      <c r="AH187">
        <v>28.16</v>
      </c>
      <c r="AI187">
        <v>0.30719999999999997</v>
      </c>
    </row>
    <row r="188" spans="1:35" x14ac:dyDescent="0.25">
      <c r="A188" s="1">
        <v>186</v>
      </c>
      <c r="B188" t="s">
        <v>391</v>
      </c>
      <c r="C188">
        <v>2402</v>
      </c>
      <c r="D188" t="s">
        <v>493</v>
      </c>
      <c r="E188" t="s">
        <v>560</v>
      </c>
      <c r="F188">
        <v>160</v>
      </c>
      <c r="G188">
        <v>0.94</v>
      </c>
      <c r="H188">
        <v>44</v>
      </c>
      <c r="I188">
        <v>0.19</v>
      </c>
      <c r="J188">
        <v>3.1E-2</v>
      </c>
      <c r="L188">
        <v>0</v>
      </c>
      <c r="M188">
        <v>3</v>
      </c>
      <c r="N188">
        <v>10.15</v>
      </c>
      <c r="O188">
        <v>1.7</v>
      </c>
      <c r="P188">
        <v>4.7300000000000004</v>
      </c>
      <c r="Q188">
        <v>1.36</v>
      </c>
      <c r="R188">
        <v>0</v>
      </c>
      <c r="S188">
        <v>5.2</v>
      </c>
      <c r="T188">
        <v>22</v>
      </c>
      <c r="U188">
        <v>0.24</v>
      </c>
      <c r="V188">
        <v>41.36</v>
      </c>
      <c r="W188">
        <v>0.17860000000000001</v>
      </c>
      <c r="X188">
        <v>2.9139999999999999E-2</v>
      </c>
      <c r="Z188">
        <v>0</v>
      </c>
      <c r="AA188">
        <v>2.82</v>
      </c>
      <c r="AB188">
        <v>9.5410000000000004</v>
      </c>
      <c r="AC188">
        <v>1.5980000000000001</v>
      </c>
      <c r="AD188">
        <v>4.4462000000000002</v>
      </c>
      <c r="AE188">
        <v>1.2784</v>
      </c>
      <c r="AF188">
        <v>0</v>
      </c>
      <c r="AG188">
        <v>4.8879999999999999</v>
      </c>
      <c r="AH188">
        <v>20.68</v>
      </c>
      <c r="AI188">
        <v>0.22559999999999999</v>
      </c>
    </row>
    <row r="189" spans="1:35" x14ac:dyDescent="0.25">
      <c r="A189" s="1">
        <v>187</v>
      </c>
      <c r="B189" t="s">
        <v>392</v>
      </c>
      <c r="C189">
        <v>2402</v>
      </c>
      <c r="D189" t="s">
        <v>493</v>
      </c>
      <c r="E189" t="s">
        <v>593</v>
      </c>
      <c r="F189">
        <v>163</v>
      </c>
      <c r="G189">
        <v>0.12</v>
      </c>
      <c r="H189">
        <v>44</v>
      </c>
      <c r="I189">
        <v>0.19</v>
      </c>
      <c r="J189">
        <v>3.1E-2</v>
      </c>
      <c r="L189">
        <v>0</v>
      </c>
      <c r="M189">
        <v>3</v>
      </c>
      <c r="N189">
        <v>10.15</v>
      </c>
      <c r="O189">
        <v>1.7</v>
      </c>
      <c r="P189">
        <v>4.7300000000000004</v>
      </c>
      <c r="Q189">
        <v>1.36</v>
      </c>
      <c r="R189">
        <v>0</v>
      </c>
      <c r="S189">
        <v>5.2</v>
      </c>
      <c r="T189">
        <v>22</v>
      </c>
      <c r="U189">
        <v>0.24</v>
      </c>
      <c r="V189">
        <v>5.2799999999999994</v>
      </c>
      <c r="W189">
        <v>2.2800000000000001E-2</v>
      </c>
      <c r="X189">
        <v>3.7200000000000002E-3</v>
      </c>
      <c r="Z189">
        <v>0</v>
      </c>
      <c r="AA189">
        <v>0.36</v>
      </c>
      <c r="AB189">
        <v>1.218</v>
      </c>
      <c r="AC189">
        <v>0.20399999999999999</v>
      </c>
      <c r="AD189">
        <v>0.56759999999999999</v>
      </c>
      <c r="AE189">
        <v>0.16320000000000001</v>
      </c>
      <c r="AF189">
        <v>0</v>
      </c>
      <c r="AG189">
        <v>0.624</v>
      </c>
      <c r="AH189">
        <v>2.64</v>
      </c>
      <c r="AI189">
        <v>2.8799999999999999E-2</v>
      </c>
    </row>
    <row r="190" spans="1:35" x14ac:dyDescent="0.25">
      <c r="A190" s="1">
        <v>188</v>
      </c>
      <c r="B190" t="s">
        <v>393</v>
      </c>
      <c r="C190">
        <v>2402</v>
      </c>
      <c r="D190" t="s">
        <v>493</v>
      </c>
      <c r="E190" t="s">
        <v>547</v>
      </c>
      <c r="F190">
        <v>343</v>
      </c>
      <c r="G190">
        <v>0.88756999999999997</v>
      </c>
      <c r="H190">
        <v>44</v>
      </c>
      <c r="I190">
        <v>0.19</v>
      </c>
      <c r="J190">
        <v>3.1E-2</v>
      </c>
      <c r="L190">
        <v>0</v>
      </c>
      <c r="M190">
        <v>3</v>
      </c>
      <c r="N190">
        <v>10.15</v>
      </c>
      <c r="O190">
        <v>1.7</v>
      </c>
      <c r="P190">
        <v>4.7300000000000004</v>
      </c>
      <c r="Q190">
        <v>1.36</v>
      </c>
      <c r="R190">
        <v>0</v>
      </c>
      <c r="S190">
        <v>5.2</v>
      </c>
      <c r="T190">
        <v>22</v>
      </c>
      <c r="U190">
        <v>0.24</v>
      </c>
      <c r="V190">
        <v>39.053080000000001</v>
      </c>
      <c r="W190">
        <v>0.16863829999999999</v>
      </c>
      <c r="X190">
        <v>2.7514670000000001E-2</v>
      </c>
      <c r="Z190">
        <v>0</v>
      </c>
      <c r="AA190">
        <v>2.6627100000000001</v>
      </c>
      <c r="AB190">
        <v>9.0088355</v>
      </c>
      <c r="AC190">
        <v>1.508869</v>
      </c>
      <c r="AD190">
        <v>4.1982061000000002</v>
      </c>
      <c r="AE190">
        <v>1.2070951999999999</v>
      </c>
      <c r="AF190">
        <v>0</v>
      </c>
      <c r="AG190">
        <v>4.6153639999999996</v>
      </c>
      <c r="AH190">
        <v>19.526540000000001</v>
      </c>
      <c r="AI190">
        <v>0.21301680000000001</v>
      </c>
    </row>
    <row r="191" spans="1:35" x14ac:dyDescent="0.25">
      <c r="A191" s="1">
        <v>189</v>
      </c>
      <c r="B191" t="s">
        <v>394</v>
      </c>
      <c r="C191">
        <v>2402</v>
      </c>
      <c r="D191" t="s">
        <v>493</v>
      </c>
      <c r="E191" t="s">
        <v>594</v>
      </c>
      <c r="F191">
        <v>387</v>
      </c>
      <c r="G191">
        <v>0.15203</v>
      </c>
      <c r="H191">
        <v>44</v>
      </c>
      <c r="I191">
        <v>0.19</v>
      </c>
      <c r="J191">
        <v>3.1E-2</v>
      </c>
      <c r="L191">
        <v>0</v>
      </c>
      <c r="M191">
        <v>3</v>
      </c>
      <c r="N191">
        <v>10.15</v>
      </c>
      <c r="O191">
        <v>1.7</v>
      </c>
      <c r="P191">
        <v>4.7300000000000004</v>
      </c>
      <c r="Q191">
        <v>1.36</v>
      </c>
      <c r="R191">
        <v>0</v>
      </c>
      <c r="S191">
        <v>5.2</v>
      </c>
      <c r="T191">
        <v>22</v>
      </c>
      <c r="U191">
        <v>0.24</v>
      </c>
      <c r="V191">
        <v>6.6893200000000004</v>
      </c>
      <c r="W191">
        <v>2.88857E-2</v>
      </c>
      <c r="X191">
        <v>4.7129299999999997E-3</v>
      </c>
      <c r="Z191">
        <v>0</v>
      </c>
      <c r="AA191">
        <v>0.45609</v>
      </c>
      <c r="AB191">
        <v>1.5431045000000001</v>
      </c>
      <c r="AC191">
        <v>0.25845099999999999</v>
      </c>
      <c r="AD191">
        <v>0.71910190000000007</v>
      </c>
      <c r="AE191">
        <v>0.20676079999999999</v>
      </c>
      <c r="AF191">
        <v>0</v>
      </c>
      <c r="AG191">
        <v>0.79055600000000004</v>
      </c>
      <c r="AH191">
        <v>3.3446600000000002</v>
      </c>
      <c r="AI191">
        <v>3.6487199999999997E-2</v>
      </c>
    </row>
    <row r="192" spans="1:35" x14ac:dyDescent="0.25">
      <c r="A192" s="1">
        <v>190</v>
      </c>
      <c r="B192" t="s">
        <v>395</v>
      </c>
      <c r="C192">
        <v>2402</v>
      </c>
      <c r="D192" t="s">
        <v>493</v>
      </c>
      <c r="E192" t="s">
        <v>562</v>
      </c>
      <c r="F192">
        <v>553</v>
      </c>
      <c r="G192">
        <v>0.6</v>
      </c>
      <c r="H192">
        <v>44</v>
      </c>
      <c r="I192">
        <v>0.19</v>
      </c>
      <c r="J192">
        <v>3.1E-2</v>
      </c>
      <c r="L192">
        <v>0</v>
      </c>
      <c r="M192">
        <v>3</v>
      </c>
      <c r="N192">
        <v>10.15</v>
      </c>
      <c r="O192">
        <v>1.7</v>
      </c>
      <c r="P192">
        <v>4.7300000000000004</v>
      </c>
      <c r="Q192">
        <v>1.36</v>
      </c>
      <c r="R192">
        <v>0</v>
      </c>
      <c r="S192">
        <v>5.2</v>
      </c>
      <c r="T192">
        <v>22</v>
      </c>
      <c r="U192">
        <v>0.24</v>
      </c>
      <c r="V192">
        <v>26.4</v>
      </c>
      <c r="W192">
        <v>0.114</v>
      </c>
      <c r="X192">
        <v>1.8599999999999998E-2</v>
      </c>
      <c r="Z192">
        <v>0</v>
      </c>
      <c r="AA192">
        <v>1.8</v>
      </c>
      <c r="AB192">
        <v>6.09</v>
      </c>
      <c r="AC192">
        <v>1.02</v>
      </c>
      <c r="AD192">
        <v>2.8380000000000001</v>
      </c>
      <c r="AE192">
        <v>0.81600000000000006</v>
      </c>
      <c r="AF192">
        <v>0</v>
      </c>
      <c r="AG192">
        <v>3.12</v>
      </c>
      <c r="AH192">
        <v>13.2</v>
      </c>
      <c r="AI192">
        <v>0.14399999999999999</v>
      </c>
    </row>
    <row r="193" spans="1:35" x14ac:dyDescent="0.25">
      <c r="A193" s="1">
        <v>191</v>
      </c>
      <c r="B193" t="s">
        <v>396</v>
      </c>
      <c r="C193">
        <v>2402</v>
      </c>
      <c r="D193" t="s">
        <v>493</v>
      </c>
      <c r="E193" t="s">
        <v>552</v>
      </c>
      <c r="F193">
        <v>1031</v>
      </c>
      <c r="G193">
        <v>1.10947</v>
      </c>
      <c r="H193">
        <v>44</v>
      </c>
      <c r="I193">
        <v>0.19</v>
      </c>
      <c r="J193">
        <v>3.1E-2</v>
      </c>
      <c r="L193">
        <v>0</v>
      </c>
      <c r="M193">
        <v>3</v>
      </c>
      <c r="N193">
        <v>10.15</v>
      </c>
      <c r="O193">
        <v>1.7</v>
      </c>
      <c r="P193">
        <v>4.7300000000000004</v>
      </c>
      <c r="Q193">
        <v>1.36</v>
      </c>
      <c r="R193">
        <v>0</v>
      </c>
      <c r="S193">
        <v>5.2</v>
      </c>
      <c r="T193">
        <v>22</v>
      </c>
      <c r="U193">
        <v>0.24</v>
      </c>
      <c r="V193">
        <v>48.816679999999998</v>
      </c>
      <c r="W193">
        <v>0.2107993</v>
      </c>
      <c r="X193">
        <v>3.4393569999999998E-2</v>
      </c>
      <c r="Z193">
        <v>0</v>
      </c>
      <c r="AA193">
        <v>3.3284099999999999</v>
      </c>
      <c r="AB193">
        <v>11.261120500000001</v>
      </c>
      <c r="AC193">
        <v>1.886099</v>
      </c>
      <c r="AD193">
        <v>5.2477931</v>
      </c>
      <c r="AE193">
        <v>1.5088792</v>
      </c>
      <c r="AF193">
        <v>0</v>
      </c>
      <c r="AG193">
        <v>5.7692439999999996</v>
      </c>
      <c r="AH193">
        <v>24.408339999999999</v>
      </c>
      <c r="AI193">
        <v>0.26627279999999998</v>
      </c>
    </row>
    <row r="194" spans="1:35" x14ac:dyDescent="0.25">
      <c r="A194" s="1">
        <v>192</v>
      </c>
      <c r="B194" t="s">
        <v>397</v>
      </c>
      <c r="C194">
        <v>2402</v>
      </c>
      <c r="D194" t="s">
        <v>493</v>
      </c>
      <c r="E194" t="s">
        <v>553</v>
      </c>
      <c r="F194">
        <v>1032</v>
      </c>
      <c r="G194">
        <v>2.2189399999999999</v>
      </c>
      <c r="H194">
        <v>44</v>
      </c>
      <c r="I194">
        <v>0.19</v>
      </c>
      <c r="J194">
        <v>3.1E-2</v>
      </c>
      <c r="L194">
        <v>0</v>
      </c>
      <c r="M194">
        <v>3</v>
      </c>
      <c r="N194">
        <v>10.15</v>
      </c>
      <c r="O194">
        <v>1.7</v>
      </c>
      <c r="P194">
        <v>4.7300000000000004</v>
      </c>
      <c r="Q194">
        <v>1.36</v>
      </c>
      <c r="R194">
        <v>0</v>
      </c>
      <c r="S194">
        <v>5.2</v>
      </c>
      <c r="T194">
        <v>22</v>
      </c>
      <c r="U194">
        <v>0.24</v>
      </c>
      <c r="V194">
        <v>97.633359999999996</v>
      </c>
      <c r="W194">
        <v>0.42159859999999999</v>
      </c>
      <c r="X194">
        <v>6.8787139999999997E-2</v>
      </c>
      <c r="Z194">
        <v>0</v>
      </c>
      <c r="AA194">
        <v>6.6568199999999997</v>
      </c>
      <c r="AB194">
        <v>22.522241000000001</v>
      </c>
      <c r="AC194">
        <v>3.7721979999999999</v>
      </c>
      <c r="AD194">
        <v>10.4955862</v>
      </c>
      <c r="AE194">
        <v>3.0177584</v>
      </c>
      <c r="AF194">
        <v>0</v>
      </c>
      <c r="AG194">
        <v>11.538487999999999</v>
      </c>
      <c r="AH194">
        <v>48.816679999999998</v>
      </c>
      <c r="AI194">
        <v>0.53254559999999995</v>
      </c>
    </row>
    <row r="195" spans="1:35" x14ac:dyDescent="0.25">
      <c r="A195" s="1">
        <v>193</v>
      </c>
      <c r="B195" t="s">
        <v>398</v>
      </c>
      <c r="C195">
        <v>2402</v>
      </c>
      <c r="D195" t="s">
        <v>493</v>
      </c>
      <c r="E195" t="s">
        <v>595</v>
      </c>
      <c r="F195">
        <v>1266</v>
      </c>
      <c r="G195">
        <v>0.32</v>
      </c>
      <c r="H195">
        <v>44</v>
      </c>
      <c r="I195">
        <v>0.19</v>
      </c>
      <c r="J195">
        <v>3.1E-2</v>
      </c>
      <c r="L195">
        <v>0</v>
      </c>
      <c r="M195">
        <v>3</v>
      </c>
      <c r="N195">
        <v>10.15</v>
      </c>
      <c r="O195">
        <v>1.7</v>
      </c>
      <c r="P195">
        <v>4.7300000000000004</v>
      </c>
      <c r="Q195">
        <v>1.36</v>
      </c>
      <c r="R195">
        <v>0</v>
      </c>
      <c r="S195">
        <v>5.2</v>
      </c>
      <c r="T195">
        <v>22</v>
      </c>
      <c r="U195">
        <v>0.24</v>
      </c>
      <c r="V195">
        <v>14.08</v>
      </c>
      <c r="W195">
        <v>6.08E-2</v>
      </c>
      <c r="X195">
        <v>9.92E-3</v>
      </c>
      <c r="Z195">
        <v>0</v>
      </c>
      <c r="AA195">
        <v>0.96</v>
      </c>
      <c r="AB195">
        <v>3.2480000000000002</v>
      </c>
      <c r="AC195">
        <v>0.54400000000000004</v>
      </c>
      <c r="AD195">
        <v>1.5136000000000001</v>
      </c>
      <c r="AE195">
        <v>0.43519999999999998</v>
      </c>
      <c r="AF195">
        <v>0</v>
      </c>
      <c r="AG195">
        <v>1.6639999999999999</v>
      </c>
      <c r="AH195">
        <v>7.04</v>
      </c>
      <c r="AI195">
        <v>7.6799999999999993E-2</v>
      </c>
    </row>
    <row r="196" spans="1:35" x14ac:dyDescent="0.25">
      <c r="A196" s="1">
        <v>194</v>
      </c>
      <c r="B196" t="s">
        <v>399</v>
      </c>
      <c r="C196">
        <v>2402</v>
      </c>
      <c r="D196" t="s">
        <v>493</v>
      </c>
      <c r="E196" t="s">
        <v>596</v>
      </c>
      <c r="F196">
        <v>1267</v>
      </c>
      <c r="G196">
        <v>0.08</v>
      </c>
      <c r="H196">
        <v>44</v>
      </c>
      <c r="I196">
        <v>0.19</v>
      </c>
      <c r="J196">
        <v>3.1E-2</v>
      </c>
      <c r="L196">
        <v>0</v>
      </c>
      <c r="M196">
        <v>3</v>
      </c>
      <c r="N196">
        <v>10.15</v>
      </c>
      <c r="O196">
        <v>1.7</v>
      </c>
      <c r="P196">
        <v>4.7300000000000004</v>
      </c>
      <c r="Q196">
        <v>1.36</v>
      </c>
      <c r="R196">
        <v>0</v>
      </c>
      <c r="S196">
        <v>5.2</v>
      </c>
      <c r="T196">
        <v>22</v>
      </c>
      <c r="U196">
        <v>0.24</v>
      </c>
      <c r="V196">
        <v>3.52</v>
      </c>
      <c r="W196">
        <v>1.52E-2</v>
      </c>
      <c r="X196">
        <v>2.48E-3</v>
      </c>
      <c r="Z196">
        <v>0</v>
      </c>
      <c r="AA196">
        <v>0.24</v>
      </c>
      <c r="AB196">
        <v>0.81200000000000006</v>
      </c>
      <c r="AC196">
        <v>0.13600000000000001</v>
      </c>
      <c r="AD196">
        <v>0.37840000000000013</v>
      </c>
      <c r="AE196">
        <v>0.10879999999999999</v>
      </c>
      <c r="AF196">
        <v>0</v>
      </c>
      <c r="AG196">
        <v>0.41599999999999998</v>
      </c>
      <c r="AH196">
        <v>1.76</v>
      </c>
      <c r="AI196">
        <v>1.9199999999999998E-2</v>
      </c>
    </row>
    <row r="197" spans="1:35" x14ac:dyDescent="0.25">
      <c r="A197" s="1">
        <v>195</v>
      </c>
      <c r="B197" t="s">
        <v>400</v>
      </c>
      <c r="C197">
        <v>2402</v>
      </c>
      <c r="D197" t="s">
        <v>493</v>
      </c>
      <c r="E197" t="s">
        <v>557</v>
      </c>
      <c r="F197">
        <v>1470</v>
      </c>
      <c r="G197">
        <v>0.85</v>
      </c>
      <c r="H197">
        <v>44</v>
      </c>
      <c r="I197">
        <v>0.19</v>
      </c>
      <c r="J197">
        <v>3.1E-2</v>
      </c>
      <c r="L197">
        <v>0</v>
      </c>
      <c r="M197">
        <v>3</v>
      </c>
      <c r="N197">
        <v>10.15</v>
      </c>
      <c r="O197">
        <v>1.7</v>
      </c>
      <c r="P197">
        <v>4.7300000000000004</v>
      </c>
      <c r="Q197">
        <v>1.36</v>
      </c>
      <c r="R197">
        <v>0</v>
      </c>
      <c r="S197">
        <v>5.2</v>
      </c>
      <c r="T197">
        <v>22</v>
      </c>
      <c r="U197">
        <v>0.24</v>
      </c>
      <c r="V197">
        <v>37.4</v>
      </c>
      <c r="W197">
        <v>0.1615</v>
      </c>
      <c r="X197">
        <v>2.6349999999999998E-2</v>
      </c>
      <c r="Z197">
        <v>0</v>
      </c>
      <c r="AA197">
        <v>2.5499999999999998</v>
      </c>
      <c r="AB197">
        <v>8.6274999999999995</v>
      </c>
      <c r="AC197">
        <v>1.4450000000000001</v>
      </c>
      <c r="AD197">
        <v>4.0205000000000002</v>
      </c>
      <c r="AE197">
        <v>1.1559999999999999</v>
      </c>
      <c r="AF197">
        <v>0</v>
      </c>
      <c r="AG197">
        <v>4.42</v>
      </c>
      <c r="AH197">
        <v>18.7</v>
      </c>
      <c r="AI197">
        <v>0.20399999999999999</v>
      </c>
    </row>
    <row r="198" spans="1:35" x14ac:dyDescent="0.25">
      <c r="A198" s="1">
        <v>196</v>
      </c>
      <c r="B198" t="s">
        <v>401</v>
      </c>
      <c r="C198">
        <v>2405</v>
      </c>
      <c r="D198" t="s">
        <v>494</v>
      </c>
      <c r="E198" t="s">
        <v>505</v>
      </c>
      <c r="F198">
        <v>341</v>
      </c>
      <c r="G198">
        <v>0.25358999999999998</v>
      </c>
      <c r="H198">
        <v>36</v>
      </c>
      <c r="I198">
        <v>0.79</v>
      </c>
      <c r="J198">
        <v>0.13200000000000001</v>
      </c>
      <c r="L198">
        <v>0</v>
      </c>
      <c r="M198">
        <v>56</v>
      </c>
      <c r="N198">
        <v>6.33</v>
      </c>
      <c r="O198">
        <v>3.3</v>
      </c>
      <c r="P198">
        <v>0.85</v>
      </c>
      <c r="Q198">
        <v>2.97</v>
      </c>
      <c r="R198">
        <v>0</v>
      </c>
      <c r="S198">
        <v>133</v>
      </c>
      <c r="T198">
        <v>138</v>
      </c>
      <c r="U198">
        <v>6.2</v>
      </c>
      <c r="V198">
        <v>9.1292399999999994</v>
      </c>
      <c r="W198">
        <v>0.20033609999999999</v>
      </c>
      <c r="X198">
        <v>3.3473879999999998E-2</v>
      </c>
      <c r="Z198">
        <v>0</v>
      </c>
      <c r="AA198">
        <v>14.201040000000001</v>
      </c>
      <c r="AB198">
        <v>1.6052246999999999</v>
      </c>
      <c r="AC198">
        <v>0.8368469999999999</v>
      </c>
      <c r="AD198">
        <v>0.21555150000000001</v>
      </c>
      <c r="AE198">
        <v>0.75316229999999995</v>
      </c>
      <c r="AF198">
        <v>0</v>
      </c>
      <c r="AG198">
        <v>33.727469999999997</v>
      </c>
      <c r="AH198">
        <v>34.995420000000003</v>
      </c>
      <c r="AI198">
        <v>1.5722579999999999</v>
      </c>
    </row>
    <row r="199" spans="1:35" x14ac:dyDescent="0.25">
      <c r="A199" s="1">
        <v>197</v>
      </c>
      <c r="B199" t="s">
        <v>402</v>
      </c>
      <c r="C199">
        <v>2405</v>
      </c>
      <c r="D199" t="s">
        <v>494</v>
      </c>
      <c r="E199" t="s">
        <v>506</v>
      </c>
      <c r="F199">
        <v>383</v>
      </c>
      <c r="G199">
        <v>0.31698999999999999</v>
      </c>
      <c r="H199">
        <v>36</v>
      </c>
      <c r="I199">
        <v>0.79</v>
      </c>
      <c r="J199">
        <v>0.13200000000000001</v>
      </c>
      <c r="L199">
        <v>0</v>
      </c>
      <c r="M199">
        <v>56</v>
      </c>
      <c r="N199">
        <v>6.33</v>
      </c>
      <c r="O199">
        <v>3.3</v>
      </c>
      <c r="P199">
        <v>0.85</v>
      </c>
      <c r="Q199">
        <v>2.97</v>
      </c>
      <c r="R199">
        <v>0</v>
      </c>
      <c r="S199">
        <v>133</v>
      </c>
      <c r="T199">
        <v>138</v>
      </c>
      <c r="U199">
        <v>6.2</v>
      </c>
      <c r="V199">
        <v>11.41164</v>
      </c>
      <c r="W199">
        <v>0.25042209999999998</v>
      </c>
      <c r="X199">
        <v>4.184268E-2</v>
      </c>
      <c r="Z199">
        <v>0</v>
      </c>
      <c r="AA199">
        <v>17.751439999999999</v>
      </c>
      <c r="AB199">
        <v>2.0065466999999999</v>
      </c>
      <c r="AC199">
        <v>1.0460670000000001</v>
      </c>
      <c r="AD199">
        <v>0.2694415</v>
      </c>
      <c r="AE199">
        <v>0.94146030000000003</v>
      </c>
      <c r="AF199">
        <v>0</v>
      </c>
      <c r="AG199">
        <v>42.159669999999998</v>
      </c>
      <c r="AH199">
        <v>43.744619999999998</v>
      </c>
      <c r="AI199">
        <v>1.965338</v>
      </c>
    </row>
    <row r="200" spans="1:35" x14ac:dyDescent="0.25">
      <c r="A200" s="1">
        <v>198</v>
      </c>
      <c r="B200" t="s">
        <v>403</v>
      </c>
      <c r="C200">
        <v>2405</v>
      </c>
      <c r="D200" t="s">
        <v>494</v>
      </c>
      <c r="E200" t="s">
        <v>507</v>
      </c>
      <c r="F200">
        <v>385</v>
      </c>
      <c r="G200">
        <v>3.8039999999999997E-2</v>
      </c>
      <c r="H200">
        <v>36</v>
      </c>
      <c r="I200">
        <v>0.79</v>
      </c>
      <c r="J200">
        <v>0.13200000000000001</v>
      </c>
      <c r="L200">
        <v>0</v>
      </c>
      <c r="M200">
        <v>56</v>
      </c>
      <c r="N200">
        <v>6.33</v>
      </c>
      <c r="O200">
        <v>3.3</v>
      </c>
      <c r="P200">
        <v>0.85</v>
      </c>
      <c r="Q200">
        <v>2.97</v>
      </c>
      <c r="R200">
        <v>0</v>
      </c>
      <c r="S200">
        <v>133</v>
      </c>
      <c r="T200">
        <v>138</v>
      </c>
      <c r="U200">
        <v>6.2</v>
      </c>
      <c r="V200">
        <v>1.36944</v>
      </c>
      <c r="W200">
        <v>3.0051600000000001E-2</v>
      </c>
      <c r="X200">
        <v>5.0212799999999986E-3</v>
      </c>
      <c r="Z200">
        <v>0</v>
      </c>
      <c r="AA200">
        <v>2.1302400000000001</v>
      </c>
      <c r="AB200">
        <v>0.24079320000000001</v>
      </c>
      <c r="AC200">
        <v>0.125532</v>
      </c>
      <c r="AD200">
        <v>3.2333999999999988E-2</v>
      </c>
      <c r="AE200">
        <v>0.1129788</v>
      </c>
      <c r="AF200">
        <v>0</v>
      </c>
      <c r="AG200">
        <v>5.0593199999999996</v>
      </c>
      <c r="AH200">
        <v>5.2495200000000004</v>
      </c>
      <c r="AI200">
        <v>0.235848</v>
      </c>
    </row>
    <row r="201" spans="1:35" x14ac:dyDescent="0.25">
      <c r="A201" s="1">
        <v>199</v>
      </c>
      <c r="B201" t="s">
        <v>404</v>
      </c>
      <c r="C201">
        <v>2405</v>
      </c>
      <c r="D201" t="s">
        <v>494</v>
      </c>
      <c r="E201" t="s">
        <v>510</v>
      </c>
      <c r="F201">
        <v>415</v>
      </c>
      <c r="G201">
        <v>0.63397999999999999</v>
      </c>
      <c r="H201">
        <v>36</v>
      </c>
      <c r="I201">
        <v>0.79</v>
      </c>
      <c r="J201">
        <v>0.13200000000000001</v>
      </c>
      <c r="L201">
        <v>0</v>
      </c>
      <c r="M201">
        <v>56</v>
      </c>
      <c r="N201">
        <v>6.33</v>
      </c>
      <c r="O201">
        <v>3.3</v>
      </c>
      <c r="P201">
        <v>0.85</v>
      </c>
      <c r="Q201">
        <v>2.97</v>
      </c>
      <c r="R201">
        <v>0</v>
      </c>
      <c r="S201">
        <v>133</v>
      </c>
      <c r="T201">
        <v>138</v>
      </c>
      <c r="U201">
        <v>6.2</v>
      </c>
      <c r="V201">
        <v>22.82328</v>
      </c>
      <c r="W201">
        <v>0.50084419999999996</v>
      </c>
      <c r="X201">
        <v>8.368536E-2</v>
      </c>
      <c r="Z201">
        <v>0</v>
      </c>
      <c r="AA201">
        <v>35.502879999999998</v>
      </c>
      <c r="AB201">
        <v>4.0130933999999998</v>
      </c>
      <c r="AC201">
        <v>2.0921340000000002</v>
      </c>
      <c r="AD201">
        <v>0.538883</v>
      </c>
      <c r="AE201">
        <v>1.8829206000000001</v>
      </c>
      <c r="AF201">
        <v>0</v>
      </c>
      <c r="AG201">
        <v>84.319339999999997</v>
      </c>
      <c r="AH201">
        <v>87.489239999999995</v>
      </c>
      <c r="AI201">
        <v>3.9306760000000001</v>
      </c>
    </row>
    <row r="202" spans="1:35" x14ac:dyDescent="0.25">
      <c r="A202" s="1">
        <v>200</v>
      </c>
      <c r="B202" t="s">
        <v>405</v>
      </c>
      <c r="C202">
        <v>2405</v>
      </c>
      <c r="D202" t="s">
        <v>494</v>
      </c>
      <c r="E202" t="s">
        <v>597</v>
      </c>
      <c r="F202">
        <v>605</v>
      </c>
      <c r="G202">
        <v>0.1</v>
      </c>
      <c r="H202">
        <v>36</v>
      </c>
      <c r="I202">
        <v>0.79</v>
      </c>
      <c r="J202">
        <v>0.13200000000000001</v>
      </c>
      <c r="L202">
        <v>0</v>
      </c>
      <c r="M202">
        <v>56</v>
      </c>
      <c r="N202">
        <v>6.33</v>
      </c>
      <c r="O202">
        <v>3.3</v>
      </c>
      <c r="P202">
        <v>0.85</v>
      </c>
      <c r="Q202">
        <v>2.97</v>
      </c>
      <c r="R202">
        <v>0</v>
      </c>
      <c r="S202">
        <v>133</v>
      </c>
      <c r="T202">
        <v>138</v>
      </c>
      <c r="U202">
        <v>6.2</v>
      </c>
      <c r="V202">
        <v>3.6</v>
      </c>
      <c r="W202">
        <v>7.9000000000000015E-2</v>
      </c>
      <c r="X202">
        <v>1.32E-2</v>
      </c>
      <c r="Z202">
        <v>0</v>
      </c>
      <c r="AA202">
        <v>5.6000000000000014</v>
      </c>
      <c r="AB202">
        <v>0.63300000000000001</v>
      </c>
      <c r="AC202">
        <v>0.33</v>
      </c>
      <c r="AD202">
        <v>8.5000000000000006E-2</v>
      </c>
      <c r="AE202">
        <v>0.29699999999999999</v>
      </c>
      <c r="AF202">
        <v>0</v>
      </c>
      <c r="AG202">
        <v>13.3</v>
      </c>
      <c r="AH202">
        <v>13.8</v>
      </c>
      <c r="AI202">
        <v>0.62000000000000011</v>
      </c>
    </row>
    <row r="203" spans="1:35" x14ac:dyDescent="0.25">
      <c r="A203" s="1">
        <v>201</v>
      </c>
      <c r="B203" t="s">
        <v>406</v>
      </c>
      <c r="C203">
        <v>2405</v>
      </c>
      <c r="D203" t="s">
        <v>494</v>
      </c>
      <c r="E203" t="s">
        <v>592</v>
      </c>
      <c r="F203">
        <v>1481</v>
      </c>
      <c r="G203">
        <v>0.04</v>
      </c>
      <c r="H203">
        <v>36</v>
      </c>
      <c r="I203">
        <v>0.79</v>
      </c>
      <c r="J203">
        <v>0.13200000000000001</v>
      </c>
      <c r="L203">
        <v>0</v>
      </c>
      <c r="M203">
        <v>56</v>
      </c>
      <c r="N203">
        <v>6.33</v>
      </c>
      <c r="O203">
        <v>3.3</v>
      </c>
      <c r="P203">
        <v>0.85</v>
      </c>
      <c r="Q203">
        <v>2.97</v>
      </c>
      <c r="R203">
        <v>0</v>
      </c>
      <c r="S203">
        <v>133</v>
      </c>
      <c r="T203">
        <v>138</v>
      </c>
      <c r="U203">
        <v>6.2</v>
      </c>
      <c r="V203">
        <v>1.44</v>
      </c>
      <c r="W203">
        <v>3.1600000000000003E-2</v>
      </c>
      <c r="X203">
        <v>5.28E-3</v>
      </c>
      <c r="Z203">
        <v>0</v>
      </c>
      <c r="AA203">
        <v>2.2400000000000002</v>
      </c>
      <c r="AB203">
        <v>0.25319999999999998</v>
      </c>
      <c r="AC203">
        <v>0.13200000000000001</v>
      </c>
      <c r="AD203">
        <v>3.4000000000000002E-2</v>
      </c>
      <c r="AE203">
        <v>0.1188</v>
      </c>
      <c r="AF203">
        <v>0</v>
      </c>
      <c r="AG203">
        <v>5.32</v>
      </c>
      <c r="AH203">
        <v>5.52</v>
      </c>
      <c r="AI203">
        <v>0.248</v>
      </c>
    </row>
    <row r="204" spans="1:35" x14ac:dyDescent="0.25">
      <c r="A204" s="1">
        <v>202</v>
      </c>
      <c r="B204" t="s">
        <v>407</v>
      </c>
      <c r="C204">
        <v>2460</v>
      </c>
      <c r="D204" t="s">
        <v>495</v>
      </c>
      <c r="E204" t="s">
        <v>598</v>
      </c>
      <c r="F204">
        <v>479</v>
      </c>
      <c r="G204">
        <v>0.17</v>
      </c>
      <c r="H204">
        <v>18</v>
      </c>
      <c r="I204">
        <v>0.2</v>
      </c>
      <c r="J204">
        <v>2.8000000000000001E-2</v>
      </c>
      <c r="L204">
        <v>0</v>
      </c>
      <c r="M204">
        <v>5</v>
      </c>
      <c r="N204">
        <v>3.89</v>
      </c>
      <c r="O204">
        <v>1.21</v>
      </c>
      <c r="P204">
        <v>2.63</v>
      </c>
      <c r="Q204">
        <v>0.88</v>
      </c>
      <c r="R204">
        <v>0</v>
      </c>
      <c r="S204">
        <v>13.7</v>
      </c>
      <c r="T204">
        <v>10</v>
      </c>
      <c r="U204">
        <v>0.27</v>
      </c>
      <c r="V204">
        <v>3.06</v>
      </c>
      <c r="W204">
        <v>3.4000000000000002E-2</v>
      </c>
      <c r="X204">
        <v>4.7600000000000003E-3</v>
      </c>
      <c r="Z204">
        <v>0</v>
      </c>
      <c r="AA204">
        <v>0.85000000000000009</v>
      </c>
      <c r="AB204">
        <v>0.66130000000000011</v>
      </c>
      <c r="AC204">
        <v>0.20569999999999999</v>
      </c>
      <c r="AD204">
        <v>0.4471</v>
      </c>
      <c r="AE204">
        <v>0.14960000000000001</v>
      </c>
      <c r="AF204">
        <v>0</v>
      </c>
      <c r="AG204">
        <v>2.3290000000000002</v>
      </c>
      <c r="AH204">
        <v>1.7</v>
      </c>
      <c r="AI204">
        <v>4.5900000000000003E-2</v>
      </c>
    </row>
    <row r="205" spans="1:35" x14ac:dyDescent="0.25">
      <c r="A205" s="1">
        <v>203</v>
      </c>
      <c r="B205" t="s">
        <v>408</v>
      </c>
      <c r="C205">
        <v>2460</v>
      </c>
      <c r="D205" t="s">
        <v>495</v>
      </c>
      <c r="E205" t="s">
        <v>599</v>
      </c>
      <c r="F205">
        <v>1290</v>
      </c>
      <c r="G205">
        <v>0.76078000000000001</v>
      </c>
      <c r="H205">
        <v>18</v>
      </c>
      <c r="I205">
        <v>0.2</v>
      </c>
      <c r="J205">
        <v>2.8000000000000001E-2</v>
      </c>
      <c r="L205">
        <v>0</v>
      </c>
      <c r="M205">
        <v>5</v>
      </c>
      <c r="N205">
        <v>3.89</v>
      </c>
      <c r="O205">
        <v>1.21</v>
      </c>
      <c r="P205">
        <v>2.63</v>
      </c>
      <c r="Q205">
        <v>0.88</v>
      </c>
      <c r="R205">
        <v>0</v>
      </c>
      <c r="S205">
        <v>13.7</v>
      </c>
      <c r="T205">
        <v>10</v>
      </c>
      <c r="U205">
        <v>0.27</v>
      </c>
      <c r="V205">
        <v>13.694039999999999</v>
      </c>
      <c r="W205">
        <v>0.15215600000000001</v>
      </c>
      <c r="X205">
        <v>2.1301839999999999E-2</v>
      </c>
      <c r="Z205">
        <v>0</v>
      </c>
      <c r="AA205">
        <v>3.8039000000000001</v>
      </c>
      <c r="AB205">
        <v>2.9594342</v>
      </c>
      <c r="AC205">
        <v>0.92054380000000002</v>
      </c>
      <c r="AD205">
        <v>2.0008514000000002</v>
      </c>
      <c r="AE205">
        <v>0.66948640000000004</v>
      </c>
      <c r="AF205">
        <v>0</v>
      </c>
      <c r="AG205">
        <v>10.422686000000001</v>
      </c>
      <c r="AH205">
        <v>7.6078000000000001</v>
      </c>
      <c r="AI205">
        <v>0.2054106</v>
      </c>
    </row>
    <row r="206" spans="1:35" x14ac:dyDescent="0.25">
      <c r="A206" s="1">
        <v>204</v>
      </c>
      <c r="B206" t="s">
        <v>409</v>
      </c>
      <c r="C206">
        <v>2460</v>
      </c>
      <c r="D206" t="s">
        <v>495</v>
      </c>
      <c r="E206" t="s">
        <v>600</v>
      </c>
      <c r="F206">
        <v>1291</v>
      </c>
      <c r="G206">
        <v>0.95096999999999998</v>
      </c>
      <c r="H206">
        <v>18</v>
      </c>
      <c r="I206">
        <v>0.2</v>
      </c>
      <c r="J206">
        <v>2.8000000000000001E-2</v>
      </c>
      <c r="L206">
        <v>0</v>
      </c>
      <c r="M206">
        <v>5</v>
      </c>
      <c r="N206">
        <v>3.89</v>
      </c>
      <c r="O206">
        <v>1.21</v>
      </c>
      <c r="P206">
        <v>2.63</v>
      </c>
      <c r="Q206">
        <v>0.88</v>
      </c>
      <c r="R206">
        <v>0</v>
      </c>
      <c r="S206">
        <v>13.7</v>
      </c>
      <c r="T206">
        <v>10</v>
      </c>
      <c r="U206">
        <v>0.27</v>
      </c>
      <c r="V206">
        <v>17.117460000000001</v>
      </c>
      <c r="W206">
        <v>0.190194</v>
      </c>
      <c r="X206">
        <v>2.662716E-2</v>
      </c>
      <c r="Z206">
        <v>0</v>
      </c>
      <c r="AA206">
        <v>4.7548500000000002</v>
      </c>
      <c r="AB206">
        <v>3.6992733000000002</v>
      </c>
      <c r="AC206">
        <v>1.1506737</v>
      </c>
      <c r="AD206">
        <v>2.5010511000000002</v>
      </c>
      <c r="AE206">
        <v>0.83685359999999998</v>
      </c>
      <c r="AF206">
        <v>0</v>
      </c>
      <c r="AG206">
        <v>13.028288999999999</v>
      </c>
      <c r="AH206">
        <v>9.5097000000000005</v>
      </c>
      <c r="AI206">
        <v>0.25676189999999999</v>
      </c>
    </row>
    <row r="207" spans="1:35" x14ac:dyDescent="0.25">
      <c r="A207" s="1">
        <v>205</v>
      </c>
      <c r="B207" t="s">
        <v>410</v>
      </c>
      <c r="C207">
        <v>2460</v>
      </c>
      <c r="D207" t="s">
        <v>495</v>
      </c>
      <c r="E207" t="s">
        <v>601</v>
      </c>
      <c r="F207">
        <v>1292</v>
      </c>
      <c r="G207">
        <v>1.90194</v>
      </c>
      <c r="H207">
        <v>18</v>
      </c>
      <c r="I207">
        <v>0.2</v>
      </c>
      <c r="J207">
        <v>2.8000000000000001E-2</v>
      </c>
      <c r="L207">
        <v>0</v>
      </c>
      <c r="M207">
        <v>5</v>
      </c>
      <c r="N207">
        <v>3.89</v>
      </c>
      <c r="O207">
        <v>1.21</v>
      </c>
      <c r="P207">
        <v>2.63</v>
      </c>
      <c r="Q207">
        <v>0.88</v>
      </c>
      <c r="R207">
        <v>0</v>
      </c>
      <c r="S207">
        <v>13.7</v>
      </c>
      <c r="T207">
        <v>10</v>
      </c>
      <c r="U207">
        <v>0.27</v>
      </c>
      <c r="V207">
        <v>34.234920000000002</v>
      </c>
      <c r="W207">
        <v>0.380388</v>
      </c>
      <c r="X207">
        <v>5.3254320000000001E-2</v>
      </c>
      <c r="Z207">
        <v>0</v>
      </c>
      <c r="AA207">
        <v>9.5097000000000005</v>
      </c>
      <c r="AB207">
        <v>7.3985466000000004</v>
      </c>
      <c r="AC207">
        <v>2.3013474</v>
      </c>
      <c r="AD207">
        <v>5.0021021999999986</v>
      </c>
      <c r="AE207">
        <v>1.6737072</v>
      </c>
      <c r="AF207">
        <v>0</v>
      </c>
      <c r="AG207">
        <v>26.056577999999998</v>
      </c>
      <c r="AH207">
        <v>19.019400000000001</v>
      </c>
      <c r="AI207">
        <v>0.51352379999999997</v>
      </c>
    </row>
    <row r="208" spans="1:35" x14ac:dyDescent="0.25">
      <c r="A208" s="1">
        <v>206</v>
      </c>
      <c r="B208" t="s">
        <v>411</v>
      </c>
      <c r="C208">
        <v>2460</v>
      </c>
      <c r="D208" t="s">
        <v>495</v>
      </c>
      <c r="E208" t="s">
        <v>602</v>
      </c>
      <c r="F208">
        <v>1293</v>
      </c>
      <c r="G208">
        <v>0.62975000000000003</v>
      </c>
      <c r="H208">
        <v>18</v>
      </c>
      <c r="I208">
        <v>0.2</v>
      </c>
      <c r="J208">
        <v>2.8000000000000001E-2</v>
      </c>
      <c r="L208">
        <v>0</v>
      </c>
      <c r="M208">
        <v>5</v>
      </c>
      <c r="N208">
        <v>3.89</v>
      </c>
      <c r="O208">
        <v>1.21</v>
      </c>
      <c r="P208">
        <v>2.63</v>
      </c>
      <c r="Q208">
        <v>0.88</v>
      </c>
      <c r="R208">
        <v>0</v>
      </c>
      <c r="S208">
        <v>13.7</v>
      </c>
      <c r="T208">
        <v>10</v>
      </c>
      <c r="U208">
        <v>0.27</v>
      </c>
      <c r="V208">
        <v>11.3355</v>
      </c>
      <c r="W208">
        <v>0.12595000000000001</v>
      </c>
      <c r="X208">
        <v>1.7632999999999999E-2</v>
      </c>
      <c r="Z208">
        <v>0</v>
      </c>
      <c r="AA208">
        <v>3.1487500000000002</v>
      </c>
      <c r="AB208">
        <v>2.4497274999999998</v>
      </c>
      <c r="AC208">
        <v>0.76199749999999999</v>
      </c>
      <c r="AD208">
        <v>1.6562425000000001</v>
      </c>
      <c r="AE208">
        <v>0.55418000000000001</v>
      </c>
      <c r="AF208">
        <v>0</v>
      </c>
      <c r="AG208">
        <v>8.6275750000000002</v>
      </c>
      <c r="AH208">
        <v>6.2975000000000003</v>
      </c>
      <c r="AI208">
        <v>0.1700325</v>
      </c>
    </row>
    <row r="209" spans="1:35" x14ac:dyDescent="0.25">
      <c r="A209" s="1">
        <v>207</v>
      </c>
      <c r="B209" t="s">
        <v>412</v>
      </c>
      <c r="C209">
        <v>2460</v>
      </c>
      <c r="D209" t="s">
        <v>495</v>
      </c>
      <c r="E209" t="s">
        <v>603</v>
      </c>
      <c r="F209">
        <v>1294</v>
      </c>
      <c r="G209">
        <v>0.78718999999999995</v>
      </c>
      <c r="H209">
        <v>18</v>
      </c>
      <c r="I209">
        <v>0.2</v>
      </c>
      <c r="J209">
        <v>2.8000000000000001E-2</v>
      </c>
      <c r="L209">
        <v>0</v>
      </c>
      <c r="M209">
        <v>5</v>
      </c>
      <c r="N209">
        <v>3.89</v>
      </c>
      <c r="O209">
        <v>1.21</v>
      </c>
      <c r="P209">
        <v>2.63</v>
      </c>
      <c r="Q209">
        <v>0.88</v>
      </c>
      <c r="R209">
        <v>0</v>
      </c>
      <c r="S209">
        <v>13.7</v>
      </c>
      <c r="T209">
        <v>10</v>
      </c>
      <c r="U209">
        <v>0.27</v>
      </c>
      <c r="V209">
        <v>14.169420000000001</v>
      </c>
      <c r="W209">
        <v>0.15743799999999999</v>
      </c>
      <c r="X209">
        <v>2.204132E-2</v>
      </c>
      <c r="Z209">
        <v>0</v>
      </c>
      <c r="AA209">
        <v>3.9359500000000001</v>
      </c>
      <c r="AB209">
        <v>3.0621691000000002</v>
      </c>
      <c r="AC209">
        <v>0.95249989999999995</v>
      </c>
      <c r="AD209">
        <v>2.0703097000000001</v>
      </c>
      <c r="AE209">
        <v>0.69272719999999999</v>
      </c>
      <c r="AF209">
        <v>0</v>
      </c>
      <c r="AG209">
        <v>10.784503000000001</v>
      </c>
      <c r="AH209">
        <v>7.8718999999999992</v>
      </c>
      <c r="AI209">
        <v>0.21254129999999999</v>
      </c>
    </row>
    <row r="210" spans="1:35" x14ac:dyDescent="0.25">
      <c r="A210" s="1">
        <v>208</v>
      </c>
      <c r="B210" t="s">
        <v>413</v>
      </c>
      <c r="C210">
        <v>2460</v>
      </c>
      <c r="D210" t="s">
        <v>495</v>
      </c>
      <c r="E210" t="s">
        <v>604</v>
      </c>
      <c r="F210">
        <v>1295</v>
      </c>
      <c r="G210">
        <v>1.57439</v>
      </c>
      <c r="H210">
        <v>18</v>
      </c>
      <c r="I210">
        <v>0.2</v>
      </c>
      <c r="J210">
        <v>2.8000000000000001E-2</v>
      </c>
      <c r="L210">
        <v>0</v>
      </c>
      <c r="M210">
        <v>5</v>
      </c>
      <c r="N210">
        <v>3.89</v>
      </c>
      <c r="O210">
        <v>1.21</v>
      </c>
      <c r="P210">
        <v>2.63</v>
      </c>
      <c r="Q210">
        <v>0.88</v>
      </c>
      <c r="R210">
        <v>0</v>
      </c>
      <c r="S210">
        <v>13.7</v>
      </c>
      <c r="T210">
        <v>10</v>
      </c>
      <c r="U210">
        <v>0.27</v>
      </c>
      <c r="V210">
        <v>28.339020000000001</v>
      </c>
      <c r="W210">
        <v>0.31487799999999999</v>
      </c>
      <c r="X210">
        <v>4.4082919999999998E-2</v>
      </c>
      <c r="Z210">
        <v>0</v>
      </c>
      <c r="AA210">
        <v>7.87195</v>
      </c>
      <c r="AB210">
        <v>6.1243771000000002</v>
      </c>
      <c r="AC210">
        <v>1.9050119000000001</v>
      </c>
      <c r="AD210">
        <v>4.1406456999999994</v>
      </c>
      <c r="AE210">
        <v>1.3854632</v>
      </c>
      <c r="AF210">
        <v>0</v>
      </c>
      <c r="AG210">
        <v>21.569143</v>
      </c>
      <c r="AH210">
        <v>15.7439</v>
      </c>
      <c r="AI210">
        <v>0.4250853</v>
      </c>
    </row>
    <row r="211" spans="1:35" x14ac:dyDescent="0.25">
      <c r="A211" s="1">
        <v>209</v>
      </c>
      <c r="B211" t="s">
        <v>414</v>
      </c>
      <c r="C211">
        <v>2460</v>
      </c>
      <c r="D211" t="s">
        <v>495</v>
      </c>
      <c r="E211" t="s">
        <v>605</v>
      </c>
      <c r="F211">
        <v>1296</v>
      </c>
      <c r="G211">
        <v>0.62</v>
      </c>
      <c r="H211">
        <v>18</v>
      </c>
      <c r="I211">
        <v>0.2</v>
      </c>
      <c r="J211">
        <v>2.8000000000000001E-2</v>
      </c>
      <c r="L211">
        <v>0</v>
      </c>
      <c r="M211">
        <v>5</v>
      </c>
      <c r="N211">
        <v>3.89</v>
      </c>
      <c r="O211">
        <v>1.21</v>
      </c>
      <c r="P211">
        <v>2.63</v>
      </c>
      <c r="Q211">
        <v>0.88</v>
      </c>
      <c r="R211">
        <v>0</v>
      </c>
      <c r="S211">
        <v>13.7</v>
      </c>
      <c r="T211">
        <v>10</v>
      </c>
      <c r="U211">
        <v>0.27</v>
      </c>
      <c r="V211">
        <v>11.16</v>
      </c>
      <c r="W211">
        <v>0.124</v>
      </c>
      <c r="X211">
        <v>1.736E-2</v>
      </c>
      <c r="Z211">
        <v>0</v>
      </c>
      <c r="AA211">
        <v>3.1</v>
      </c>
      <c r="AB211">
        <v>2.4117999999999999</v>
      </c>
      <c r="AC211">
        <v>0.75019999999999998</v>
      </c>
      <c r="AD211">
        <v>1.6306</v>
      </c>
      <c r="AE211">
        <v>0.54559999999999997</v>
      </c>
      <c r="AF211">
        <v>0</v>
      </c>
      <c r="AG211">
        <v>8.4939999999999998</v>
      </c>
      <c r="AH211">
        <v>6.2</v>
      </c>
      <c r="AI211">
        <v>0.16739999999999999</v>
      </c>
    </row>
    <row r="212" spans="1:35" x14ac:dyDescent="0.25">
      <c r="A212" s="1">
        <v>210</v>
      </c>
      <c r="B212" t="s">
        <v>415</v>
      </c>
      <c r="C212">
        <v>2460</v>
      </c>
      <c r="D212" t="s">
        <v>495</v>
      </c>
      <c r="E212" t="s">
        <v>606</v>
      </c>
      <c r="F212">
        <v>1297</v>
      </c>
      <c r="G212">
        <v>0.62</v>
      </c>
      <c r="H212">
        <v>18</v>
      </c>
      <c r="I212">
        <v>0.2</v>
      </c>
      <c r="J212">
        <v>2.8000000000000001E-2</v>
      </c>
      <c r="L212">
        <v>0</v>
      </c>
      <c r="M212">
        <v>5</v>
      </c>
      <c r="N212">
        <v>3.89</v>
      </c>
      <c r="O212">
        <v>1.21</v>
      </c>
      <c r="P212">
        <v>2.63</v>
      </c>
      <c r="Q212">
        <v>0.88</v>
      </c>
      <c r="R212">
        <v>0</v>
      </c>
      <c r="S212">
        <v>13.7</v>
      </c>
      <c r="T212">
        <v>10</v>
      </c>
      <c r="U212">
        <v>0.27</v>
      </c>
      <c r="V212">
        <v>11.16</v>
      </c>
      <c r="W212">
        <v>0.124</v>
      </c>
      <c r="X212">
        <v>1.736E-2</v>
      </c>
      <c r="Z212">
        <v>0</v>
      </c>
      <c r="AA212">
        <v>3.1</v>
      </c>
      <c r="AB212">
        <v>2.4117999999999999</v>
      </c>
      <c r="AC212">
        <v>0.75019999999999998</v>
      </c>
      <c r="AD212">
        <v>1.6306</v>
      </c>
      <c r="AE212">
        <v>0.54559999999999997</v>
      </c>
      <c r="AF212">
        <v>0</v>
      </c>
      <c r="AG212">
        <v>8.4939999999999998</v>
      </c>
      <c r="AH212">
        <v>6.2</v>
      </c>
      <c r="AI212">
        <v>0.16739999999999999</v>
      </c>
    </row>
    <row r="213" spans="1:35" x14ac:dyDescent="0.25">
      <c r="A213" s="1">
        <v>211</v>
      </c>
      <c r="B213" t="s">
        <v>416</v>
      </c>
      <c r="C213">
        <v>2460</v>
      </c>
      <c r="D213" t="s">
        <v>495</v>
      </c>
      <c r="E213" t="s">
        <v>607</v>
      </c>
      <c r="F213">
        <v>1298</v>
      </c>
      <c r="G213">
        <v>1.82</v>
      </c>
      <c r="H213">
        <v>18</v>
      </c>
      <c r="I213">
        <v>0.2</v>
      </c>
      <c r="J213">
        <v>2.8000000000000001E-2</v>
      </c>
      <c r="L213">
        <v>0</v>
      </c>
      <c r="M213">
        <v>5</v>
      </c>
      <c r="N213">
        <v>3.89</v>
      </c>
      <c r="O213">
        <v>1.21</v>
      </c>
      <c r="P213">
        <v>2.63</v>
      </c>
      <c r="Q213">
        <v>0.88</v>
      </c>
      <c r="R213">
        <v>0</v>
      </c>
      <c r="S213">
        <v>13.7</v>
      </c>
      <c r="T213">
        <v>10</v>
      </c>
      <c r="U213">
        <v>0.27</v>
      </c>
      <c r="V213">
        <v>32.76</v>
      </c>
      <c r="W213">
        <v>0.36399999999999999</v>
      </c>
      <c r="X213">
        <v>5.0960000000000012E-2</v>
      </c>
      <c r="Z213">
        <v>0</v>
      </c>
      <c r="AA213">
        <v>9.1</v>
      </c>
      <c r="AB213">
        <v>7.0798000000000014</v>
      </c>
      <c r="AC213">
        <v>2.2021999999999999</v>
      </c>
      <c r="AD213">
        <v>4.7866</v>
      </c>
      <c r="AE213">
        <v>1.6015999999999999</v>
      </c>
      <c r="AF213">
        <v>0</v>
      </c>
      <c r="AG213">
        <v>24.934000000000001</v>
      </c>
      <c r="AH213">
        <v>18.2</v>
      </c>
      <c r="AI213">
        <v>0.49140000000000011</v>
      </c>
    </row>
    <row r="214" spans="1:35" x14ac:dyDescent="0.25">
      <c r="A214" s="1">
        <v>212</v>
      </c>
      <c r="B214" t="s">
        <v>417</v>
      </c>
      <c r="C214">
        <v>2460</v>
      </c>
      <c r="D214" t="s">
        <v>495</v>
      </c>
      <c r="E214" t="s">
        <v>608</v>
      </c>
      <c r="F214">
        <v>1299</v>
      </c>
      <c r="G214">
        <v>1.23</v>
      </c>
      <c r="H214">
        <v>18</v>
      </c>
      <c r="I214">
        <v>0.2</v>
      </c>
      <c r="J214">
        <v>2.8000000000000001E-2</v>
      </c>
      <c r="L214">
        <v>0</v>
      </c>
      <c r="M214">
        <v>5</v>
      </c>
      <c r="N214">
        <v>3.89</v>
      </c>
      <c r="O214">
        <v>1.21</v>
      </c>
      <c r="P214">
        <v>2.63</v>
      </c>
      <c r="Q214">
        <v>0.88</v>
      </c>
      <c r="R214">
        <v>0</v>
      </c>
      <c r="S214">
        <v>13.7</v>
      </c>
      <c r="T214">
        <v>10</v>
      </c>
      <c r="U214">
        <v>0.27</v>
      </c>
      <c r="V214">
        <v>22.14</v>
      </c>
      <c r="W214">
        <v>0.246</v>
      </c>
      <c r="X214">
        <v>3.4439999999999998E-2</v>
      </c>
      <c r="Z214">
        <v>0</v>
      </c>
      <c r="AA214">
        <v>6.15</v>
      </c>
      <c r="AB214">
        <v>4.7847</v>
      </c>
      <c r="AC214">
        <v>1.4883</v>
      </c>
      <c r="AD214">
        <v>3.2349000000000001</v>
      </c>
      <c r="AE214">
        <v>1.0824</v>
      </c>
      <c r="AF214">
        <v>0</v>
      </c>
      <c r="AG214">
        <v>16.850999999999999</v>
      </c>
      <c r="AH214">
        <v>12.3</v>
      </c>
      <c r="AI214">
        <v>0.33210000000000001</v>
      </c>
    </row>
    <row r="215" spans="1:35" x14ac:dyDescent="0.25">
      <c r="A215" s="1">
        <v>213</v>
      </c>
      <c r="B215" t="s">
        <v>418</v>
      </c>
      <c r="C215">
        <v>2460</v>
      </c>
      <c r="D215" t="s">
        <v>495</v>
      </c>
      <c r="E215" t="s">
        <v>609</v>
      </c>
      <c r="F215">
        <v>1300</v>
      </c>
      <c r="G215">
        <v>0.91</v>
      </c>
      <c r="H215">
        <v>18</v>
      </c>
      <c r="I215">
        <v>0.2</v>
      </c>
      <c r="J215">
        <v>2.8000000000000001E-2</v>
      </c>
      <c r="L215">
        <v>0</v>
      </c>
      <c r="M215">
        <v>5</v>
      </c>
      <c r="N215">
        <v>3.89</v>
      </c>
      <c r="O215">
        <v>1.21</v>
      </c>
      <c r="P215">
        <v>2.63</v>
      </c>
      <c r="Q215">
        <v>0.88</v>
      </c>
      <c r="R215">
        <v>0</v>
      </c>
      <c r="S215">
        <v>13.7</v>
      </c>
      <c r="T215">
        <v>10</v>
      </c>
      <c r="U215">
        <v>0.27</v>
      </c>
      <c r="V215">
        <v>16.38</v>
      </c>
      <c r="W215">
        <v>0.182</v>
      </c>
      <c r="X215">
        <v>2.5479999999999999E-2</v>
      </c>
      <c r="Z215">
        <v>0</v>
      </c>
      <c r="AA215">
        <v>4.55</v>
      </c>
      <c r="AB215">
        <v>3.5398999999999998</v>
      </c>
      <c r="AC215">
        <v>1.1011</v>
      </c>
      <c r="AD215">
        <v>2.3933</v>
      </c>
      <c r="AE215">
        <v>0.80080000000000007</v>
      </c>
      <c r="AF215">
        <v>0</v>
      </c>
      <c r="AG215">
        <v>12.467000000000001</v>
      </c>
      <c r="AH215">
        <v>9.1</v>
      </c>
      <c r="AI215">
        <v>0.2457</v>
      </c>
    </row>
    <row r="216" spans="1:35" x14ac:dyDescent="0.25">
      <c r="A216" s="1">
        <v>214</v>
      </c>
      <c r="B216" t="s">
        <v>419</v>
      </c>
      <c r="C216">
        <v>2460</v>
      </c>
      <c r="D216" t="s">
        <v>495</v>
      </c>
      <c r="E216" t="s">
        <v>610</v>
      </c>
      <c r="F216">
        <v>1301</v>
      </c>
      <c r="G216">
        <v>0.31</v>
      </c>
      <c r="H216">
        <v>18</v>
      </c>
      <c r="I216">
        <v>0.2</v>
      </c>
      <c r="J216">
        <v>2.8000000000000001E-2</v>
      </c>
      <c r="L216">
        <v>0</v>
      </c>
      <c r="M216">
        <v>5</v>
      </c>
      <c r="N216">
        <v>3.89</v>
      </c>
      <c r="O216">
        <v>1.21</v>
      </c>
      <c r="P216">
        <v>2.63</v>
      </c>
      <c r="Q216">
        <v>0.88</v>
      </c>
      <c r="R216">
        <v>0</v>
      </c>
      <c r="S216">
        <v>13.7</v>
      </c>
      <c r="T216">
        <v>10</v>
      </c>
      <c r="U216">
        <v>0.27</v>
      </c>
      <c r="V216">
        <v>5.58</v>
      </c>
      <c r="W216">
        <v>6.2E-2</v>
      </c>
      <c r="X216">
        <v>8.6800000000000002E-3</v>
      </c>
      <c r="Z216">
        <v>0</v>
      </c>
      <c r="AA216">
        <v>1.55</v>
      </c>
      <c r="AB216">
        <v>1.2059</v>
      </c>
      <c r="AC216">
        <v>0.37509999999999999</v>
      </c>
      <c r="AD216">
        <v>0.81529999999999991</v>
      </c>
      <c r="AE216">
        <v>0.27279999999999999</v>
      </c>
      <c r="AF216">
        <v>0</v>
      </c>
      <c r="AG216">
        <v>4.2469999999999999</v>
      </c>
      <c r="AH216">
        <v>3.1</v>
      </c>
      <c r="AI216">
        <v>8.3700000000000011E-2</v>
      </c>
    </row>
    <row r="217" spans="1:35" x14ac:dyDescent="0.25">
      <c r="A217" s="1">
        <v>215</v>
      </c>
      <c r="B217" t="s">
        <v>420</v>
      </c>
      <c r="C217">
        <v>2460</v>
      </c>
      <c r="D217" t="s">
        <v>495</v>
      </c>
      <c r="E217" t="s">
        <v>557</v>
      </c>
      <c r="F217">
        <v>1470</v>
      </c>
      <c r="G217">
        <v>0.85</v>
      </c>
      <c r="H217">
        <v>18</v>
      </c>
      <c r="I217">
        <v>0.2</v>
      </c>
      <c r="J217">
        <v>2.8000000000000001E-2</v>
      </c>
      <c r="L217">
        <v>0</v>
      </c>
      <c r="M217">
        <v>5</v>
      </c>
      <c r="N217">
        <v>3.89</v>
      </c>
      <c r="O217">
        <v>1.21</v>
      </c>
      <c r="P217">
        <v>2.63</v>
      </c>
      <c r="Q217">
        <v>0.88</v>
      </c>
      <c r="R217">
        <v>0</v>
      </c>
      <c r="S217">
        <v>13.7</v>
      </c>
      <c r="T217">
        <v>10</v>
      </c>
      <c r="U217">
        <v>0.27</v>
      </c>
      <c r="V217">
        <v>15.3</v>
      </c>
      <c r="W217">
        <v>0.17</v>
      </c>
      <c r="X217">
        <v>2.3800000000000002E-2</v>
      </c>
      <c r="Z217">
        <v>0</v>
      </c>
      <c r="AA217">
        <v>4.25</v>
      </c>
      <c r="AB217">
        <v>3.3065000000000002</v>
      </c>
      <c r="AC217">
        <v>1.0285</v>
      </c>
      <c r="AD217">
        <v>2.2355</v>
      </c>
      <c r="AE217">
        <v>0.748</v>
      </c>
      <c r="AF217">
        <v>0</v>
      </c>
      <c r="AG217">
        <v>11.645</v>
      </c>
      <c r="AH217">
        <v>8.5</v>
      </c>
      <c r="AI217">
        <v>0.22950000000000001</v>
      </c>
    </row>
    <row r="218" spans="1:35" x14ac:dyDescent="0.25">
      <c r="A218" s="1">
        <v>216</v>
      </c>
      <c r="B218" t="s">
        <v>421</v>
      </c>
      <c r="C218">
        <v>2462</v>
      </c>
      <c r="D218" t="s">
        <v>496</v>
      </c>
      <c r="E218" t="s">
        <v>559</v>
      </c>
      <c r="F218">
        <v>139</v>
      </c>
      <c r="G218">
        <v>1.64</v>
      </c>
      <c r="H218">
        <v>16</v>
      </c>
      <c r="I218">
        <v>0.25</v>
      </c>
      <c r="J218">
        <v>3.4000000000000002E-2</v>
      </c>
      <c r="L218">
        <v>0</v>
      </c>
      <c r="M218">
        <v>115</v>
      </c>
      <c r="N218">
        <v>3.47</v>
      </c>
      <c r="O218">
        <v>0.78</v>
      </c>
      <c r="P218">
        <v>2.5499999999999998</v>
      </c>
      <c r="Q218">
        <v>0.79</v>
      </c>
      <c r="R218">
        <v>0</v>
      </c>
      <c r="S218">
        <v>14.2</v>
      </c>
      <c r="T218">
        <v>33</v>
      </c>
      <c r="U218">
        <v>0.56999999999999995</v>
      </c>
      <c r="V218">
        <v>26.24</v>
      </c>
      <c r="W218">
        <v>0.41</v>
      </c>
      <c r="X218">
        <v>5.5759999999999997E-2</v>
      </c>
      <c r="Z218">
        <v>0</v>
      </c>
      <c r="AA218">
        <v>188.6</v>
      </c>
      <c r="AB218">
        <v>5.6908000000000003</v>
      </c>
      <c r="AC218">
        <v>1.2791999999999999</v>
      </c>
      <c r="AD218">
        <v>4.1819999999999986</v>
      </c>
      <c r="AE218">
        <v>1.2956000000000001</v>
      </c>
      <c r="AF218">
        <v>0</v>
      </c>
      <c r="AG218">
        <v>23.288</v>
      </c>
      <c r="AH218">
        <v>54.12</v>
      </c>
      <c r="AI218">
        <v>0.93479999999999985</v>
      </c>
    </row>
    <row r="219" spans="1:35" x14ac:dyDescent="0.25">
      <c r="A219" s="1">
        <v>217</v>
      </c>
      <c r="B219" t="s">
        <v>422</v>
      </c>
      <c r="C219">
        <v>2462</v>
      </c>
      <c r="D219" t="s">
        <v>496</v>
      </c>
      <c r="E219" t="s">
        <v>560</v>
      </c>
      <c r="F219">
        <v>160</v>
      </c>
      <c r="G219">
        <v>1.1100000000000001</v>
      </c>
      <c r="H219">
        <v>16</v>
      </c>
      <c r="I219">
        <v>0.25</v>
      </c>
      <c r="J219">
        <v>3.4000000000000002E-2</v>
      </c>
      <c r="L219">
        <v>0</v>
      </c>
      <c r="M219">
        <v>115</v>
      </c>
      <c r="N219">
        <v>3.47</v>
      </c>
      <c r="O219">
        <v>0.78</v>
      </c>
      <c r="P219">
        <v>2.5499999999999998</v>
      </c>
      <c r="Q219">
        <v>0.79</v>
      </c>
      <c r="R219">
        <v>0</v>
      </c>
      <c r="S219">
        <v>14.2</v>
      </c>
      <c r="T219">
        <v>33</v>
      </c>
      <c r="U219">
        <v>0.56999999999999995</v>
      </c>
      <c r="V219">
        <v>17.760000000000002</v>
      </c>
      <c r="W219">
        <v>0.27750000000000002</v>
      </c>
      <c r="X219">
        <v>3.7740000000000003E-2</v>
      </c>
      <c r="Z219">
        <v>0</v>
      </c>
      <c r="AA219">
        <v>127.65</v>
      </c>
      <c r="AB219">
        <v>3.851700000000001</v>
      </c>
      <c r="AC219">
        <v>0.86580000000000013</v>
      </c>
      <c r="AD219">
        <v>2.8304999999999998</v>
      </c>
      <c r="AE219">
        <v>0.87690000000000012</v>
      </c>
      <c r="AF219">
        <v>0</v>
      </c>
      <c r="AG219">
        <v>15.762</v>
      </c>
      <c r="AH219">
        <v>36.630000000000003</v>
      </c>
      <c r="AI219">
        <v>0.63270000000000004</v>
      </c>
    </row>
    <row r="220" spans="1:35" x14ac:dyDescent="0.25">
      <c r="A220" s="1">
        <v>218</v>
      </c>
      <c r="B220" t="s">
        <v>423</v>
      </c>
      <c r="C220">
        <v>2462</v>
      </c>
      <c r="D220" t="s">
        <v>496</v>
      </c>
      <c r="E220" t="s">
        <v>505</v>
      </c>
      <c r="F220">
        <v>341</v>
      </c>
      <c r="G220">
        <v>1.01437</v>
      </c>
      <c r="H220">
        <v>16</v>
      </c>
      <c r="I220">
        <v>0.25</v>
      </c>
      <c r="J220">
        <v>3.4000000000000002E-2</v>
      </c>
      <c r="L220">
        <v>0</v>
      </c>
      <c r="M220">
        <v>115</v>
      </c>
      <c r="N220">
        <v>3.47</v>
      </c>
      <c r="O220">
        <v>0.78</v>
      </c>
      <c r="P220">
        <v>2.5499999999999998</v>
      </c>
      <c r="Q220">
        <v>0.79</v>
      </c>
      <c r="R220">
        <v>0</v>
      </c>
      <c r="S220">
        <v>14.2</v>
      </c>
      <c r="T220">
        <v>33</v>
      </c>
      <c r="U220">
        <v>0.56999999999999995</v>
      </c>
      <c r="V220">
        <v>16.22992</v>
      </c>
      <c r="W220">
        <v>0.2535925</v>
      </c>
      <c r="X220">
        <v>3.4488579999999998E-2</v>
      </c>
      <c r="Z220">
        <v>0</v>
      </c>
      <c r="AA220">
        <v>116.65255000000001</v>
      </c>
      <c r="AB220">
        <v>3.5198638999999998</v>
      </c>
      <c r="AC220">
        <v>0.79120860000000004</v>
      </c>
      <c r="AD220">
        <v>2.5866435000000001</v>
      </c>
      <c r="AE220">
        <v>0.80135230000000002</v>
      </c>
      <c r="AF220">
        <v>0</v>
      </c>
      <c r="AG220">
        <v>14.404054</v>
      </c>
      <c r="AH220">
        <v>33.474209999999999</v>
      </c>
      <c r="AI220">
        <v>0.57819089999999995</v>
      </c>
    </row>
    <row r="221" spans="1:35" x14ac:dyDescent="0.25">
      <c r="A221" s="1">
        <v>219</v>
      </c>
      <c r="B221" t="s">
        <v>424</v>
      </c>
      <c r="C221">
        <v>2462</v>
      </c>
      <c r="D221" t="s">
        <v>496</v>
      </c>
      <c r="E221" t="s">
        <v>506</v>
      </c>
      <c r="F221">
        <v>383</v>
      </c>
      <c r="G221">
        <v>1.26796</v>
      </c>
      <c r="H221">
        <v>16</v>
      </c>
      <c r="I221">
        <v>0.25</v>
      </c>
      <c r="J221">
        <v>3.4000000000000002E-2</v>
      </c>
      <c r="L221">
        <v>0</v>
      </c>
      <c r="M221">
        <v>115</v>
      </c>
      <c r="N221">
        <v>3.47</v>
      </c>
      <c r="O221">
        <v>0.78</v>
      </c>
      <c r="P221">
        <v>2.5499999999999998</v>
      </c>
      <c r="Q221">
        <v>0.79</v>
      </c>
      <c r="R221">
        <v>0</v>
      </c>
      <c r="S221">
        <v>14.2</v>
      </c>
      <c r="T221">
        <v>33</v>
      </c>
      <c r="U221">
        <v>0.56999999999999995</v>
      </c>
      <c r="V221">
        <v>20.28736</v>
      </c>
      <c r="W221">
        <v>0.31698999999999999</v>
      </c>
      <c r="X221">
        <v>4.3110640000000013E-2</v>
      </c>
      <c r="Z221">
        <v>0</v>
      </c>
      <c r="AA221">
        <v>145.81540000000001</v>
      </c>
      <c r="AB221">
        <v>4.3998211999999999</v>
      </c>
      <c r="AC221">
        <v>0.98900880000000002</v>
      </c>
      <c r="AD221">
        <v>3.233298</v>
      </c>
      <c r="AE221">
        <v>1.0016883999999999</v>
      </c>
      <c r="AF221">
        <v>0</v>
      </c>
      <c r="AG221">
        <v>18.005032</v>
      </c>
      <c r="AH221">
        <v>41.842680000000001</v>
      </c>
      <c r="AI221">
        <v>0.72273719999999997</v>
      </c>
    </row>
    <row r="222" spans="1:35" x14ac:dyDescent="0.25">
      <c r="A222" s="1">
        <v>220</v>
      </c>
      <c r="B222" t="s">
        <v>425</v>
      </c>
      <c r="C222">
        <v>2462</v>
      </c>
      <c r="D222" t="s">
        <v>496</v>
      </c>
      <c r="E222" t="s">
        <v>510</v>
      </c>
      <c r="F222">
        <v>415</v>
      </c>
      <c r="G222">
        <v>2.53593</v>
      </c>
      <c r="H222">
        <v>16</v>
      </c>
      <c r="I222">
        <v>0.25</v>
      </c>
      <c r="J222">
        <v>3.4000000000000002E-2</v>
      </c>
      <c r="L222">
        <v>0</v>
      </c>
      <c r="M222">
        <v>115</v>
      </c>
      <c r="N222">
        <v>3.47</v>
      </c>
      <c r="O222">
        <v>0.78</v>
      </c>
      <c r="P222">
        <v>2.5499999999999998</v>
      </c>
      <c r="Q222">
        <v>0.79</v>
      </c>
      <c r="R222">
        <v>0</v>
      </c>
      <c r="S222">
        <v>14.2</v>
      </c>
      <c r="T222">
        <v>33</v>
      </c>
      <c r="U222">
        <v>0.56999999999999995</v>
      </c>
      <c r="V222">
        <v>40.57488</v>
      </c>
      <c r="W222">
        <v>0.6339825</v>
      </c>
      <c r="X222">
        <v>8.6221620000000013E-2</v>
      </c>
      <c r="Z222">
        <v>0</v>
      </c>
      <c r="AA222">
        <v>291.63195000000002</v>
      </c>
      <c r="AB222">
        <v>8.7996771000000003</v>
      </c>
      <c r="AC222">
        <v>1.9780253999999999</v>
      </c>
      <c r="AD222">
        <v>6.4666214999999996</v>
      </c>
      <c r="AE222">
        <v>2.0033846999999998</v>
      </c>
      <c r="AF222">
        <v>0</v>
      </c>
      <c r="AG222">
        <v>36.010205999999997</v>
      </c>
      <c r="AH222">
        <v>83.685689999999994</v>
      </c>
      <c r="AI222">
        <v>1.4454800999999999</v>
      </c>
    </row>
    <row r="223" spans="1:35" x14ac:dyDescent="0.25">
      <c r="A223" s="1">
        <v>221</v>
      </c>
      <c r="B223" t="s">
        <v>426</v>
      </c>
      <c r="C223">
        <v>2462</v>
      </c>
      <c r="D223" t="s">
        <v>496</v>
      </c>
      <c r="E223" t="s">
        <v>562</v>
      </c>
      <c r="F223">
        <v>553</v>
      </c>
      <c r="G223">
        <v>0.82</v>
      </c>
      <c r="H223">
        <v>16</v>
      </c>
      <c r="I223">
        <v>0.25</v>
      </c>
      <c r="J223">
        <v>3.4000000000000002E-2</v>
      </c>
      <c r="L223">
        <v>0</v>
      </c>
      <c r="M223">
        <v>115</v>
      </c>
      <c r="N223">
        <v>3.47</v>
      </c>
      <c r="O223">
        <v>0.78</v>
      </c>
      <c r="P223">
        <v>2.5499999999999998</v>
      </c>
      <c r="Q223">
        <v>0.79</v>
      </c>
      <c r="R223">
        <v>0</v>
      </c>
      <c r="S223">
        <v>14.2</v>
      </c>
      <c r="T223">
        <v>33</v>
      </c>
      <c r="U223">
        <v>0.56999999999999995</v>
      </c>
      <c r="V223">
        <v>13.12</v>
      </c>
      <c r="W223">
        <v>0.20499999999999999</v>
      </c>
      <c r="X223">
        <v>2.7879999999999999E-2</v>
      </c>
      <c r="Z223">
        <v>0</v>
      </c>
      <c r="AA223">
        <v>94.3</v>
      </c>
      <c r="AB223">
        <v>2.8454000000000002</v>
      </c>
      <c r="AC223">
        <v>0.63959999999999995</v>
      </c>
      <c r="AD223">
        <v>2.0910000000000002</v>
      </c>
      <c r="AE223">
        <v>0.64780000000000004</v>
      </c>
      <c r="AF223">
        <v>0</v>
      </c>
      <c r="AG223">
        <v>11.644</v>
      </c>
      <c r="AH223">
        <v>27.06</v>
      </c>
      <c r="AI223">
        <v>0.46739999999999993</v>
      </c>
    </row>
    <row r="224" spans="1:35" x14ac:dyDescent="0.25">
      <c r="A224" s="1">
        <v>222</v>
      </c>
      <c r="B224" t="s">
        <v>427</v>
      </c>
      <c r="C224">
        <v>2500</v>
      </c>
      <c r="D224" t="s">
        <v>497</v>
      </c>
      <c r="E224" t="s">
        <v>611</v>
      </c>
      <c r="F224">
        <v>14</v>
      </c>
      <c r="G224">
        <v>0.82</v>
      </c>
      <c r="H224">
        <v>43</v>
      </c>
      <c r="I224">
        <v>0.17</v>
      </c>
      <c r="J224">
        <v>2.7E-2</v>
      </c>
      <c r="L224">
        <v>0</v>
      </c>
      <c r="M224">
        <v>78</v>
      </c>
      <c r="N224">
        <v>9.56</v>
      </c>
      <c r="O224">
        <v>1.91</v>
      </c>
      <c r="P224">
        <v>6.76</v>
      </c>
      <c r="Q224">
        <v>1.61</v>
      </c>
      <c r="R224">
        <v>0</v>
      </c>
      <c r="S224">
        <v>4.9000000000000004</v>
      </c>
      <c r="T224">
        <v>16</v>
      </c>
      <c r="U224">
        <v>0.8</v>
      </c>
      <c r="V224">
        <v>35.26</v>
      </c>
      <c r="W224">
        <v>0.1394</v>
      </c>
      <c r="X224">
        <v>2.214E-2</v>
      </c>
      <c r="Z224">
        <v>0</v>
      </c>
      <c r="AA224">
        <v>63.959999999999987</v>
      </c>
      <c r="AB224">
        <v>7.8391999999999999</v>
      </c>
      <c r="AC224">
        <v>1.5662</v>
      </c>
      <c r="AD224">
        <v>5.5431999999999997</v>
      </c>
      <c r="AE224">
        <v>1.3202</v>
      </c>
      <c r="AF224">
        <v>0</v>
      </c>
      <c r="AG224">
        <v>4.0179999999999998</v>
      </c>
      <c r="AH224">
        <v>13.12</v>
      </c>
      <c r="AI224">
        <v>0.65600000000000003</v>
      </c>
    </row>
    <row r="225" spans="1:35" x14ac:dyDescent="0.25">
      <c r="A225" s="1">
        <v>223</v>
      </c>
      <c r="B225" t="s">
        <v>428</v>
      </c>
      <c r="C225">
        <v>2500</v>
      </c>
      <c r="D225" t="s">
        <v>497</v>
      </c>
      <c r="E225" t="s">
        <v>505</v>
      </c>
      <c r="F225">
        <v>341</v>
      </c>
      <c r="G225">
        <v>0.57481000000000004</v>
      </c>
      <c r="H225">
        <v>43</v>
      </c>
      <c r="I225">
        <v>0.17</v>
      </c>
      <c r="J225">
        <v>2.7E-2</v>
      </c>
      <c r="L225">
        <v>0</v>
      </c>
      <c r="M225">
        <v>78</v>
      </c>
      <c r="N225">
        <v>9.56</v>
      </c>
      <c r="O225">
        <v>1.91</v>
      </c>
      <c r="P225">
        <v>6.76</v>
      </c>
      <c r="Q225">
        <v>1.61</v>
      </c>
      <c r="R225">
        <v>0</v>
      </c>
      <c r="S225">
        <v>4.9000000000000004</v>
      </c>
      <c r="T225">
        <v>16</v>
      </c>
      <c r="U225">
        <v>0.8</v>
      </c>
      <c r="V225">
        <v>24.716830000000002</v>
      </c>
      <c r="W225">
        <v>9.7717700000000018E-2</v>
      </c>
      <c r="X225">
        <v>1.551987E-2</v>
      </c>
      <c r="Z225">
        <v>0</v>
      </c>
      <c r="AA225">
        <v>44.835180000000001</v>
      </c>
      <c r="AB225">
        <v>5.4951836000000007</v>
      </c>
      <c r="AC225">
        <v>1.0978870999999999</v>
      </c>
      <c r="AD225">
        <v>3.8857156000000002</v>
      </c>
      <c r="AE225">
        <v>0.9254441000000001</v>
      </c>
      <c r="AF225">
        <v>0</v>
      </c>
      <c r="AG225">
        <v>2.8165689999999999</v>
      </c>
      <c r="AH225">
        <v>9.1969600000000007</v>
      </c>
      <c r="AI225">
        <v>0.45984799999999998</v>
      </c>
    </row>
    <row r="226" spans="1:35" x14ac:dyDescent="0.25">
      <c r="A226" s="1">
        <v>224</v>
      </c>
      <c r="B226" t="s">
        <v>429</v>
      </c>
      <c r="C226">
        <v>2500</v>
      </c>
      <c r="D226" t="s">
        <v>497</v>
      </c>
      <c r="E226" t="s">
        <v>506</v>
      </c>
      <c r="F226">
        <v>383</v>
      </c>
      <c r="G226">
        <v>0.71850999999999998</v>
      </c>
      <c r="H226">
        <v>43</v>
      </c>
      <c r="I226">
        <v>0.17</v>
      </c>
      <c r="J226">
        <v>2.7E-2</v>
      </c>
      <c r="L226">
        <v>0</v>
      </c>
      <c r="M226">
        <v>78</v>
      </c>
      <c r="N226">
        <v>9.56</v>
      </c>
      <c r="O226">
        <v>1.91</v>
      </c>
      <c r="P226">
        <v>6.76</v>
      </c>
      <c r="Q226">
        <v>1.61</v>
      </c>
      <c r="R226">
        <v>0</v>
      </c>
      <c r="S226">
        <v>4.9000000000000004</v>
      </c>
      <c r="T226">
        <v>16</v>
      </c>
      <c r="U226">
        <v>0.8</v>
      </c>
      <c r="V226">
        <v>30.89593</v>
      </c>
      <c r="W226">
        <v>0.1221467</v>
      </c>
      <c r="X226">
        <v>1.939977E-2</v>
      </c>
      <c r="Z226">
        <v>0</v>
      </c>
      <c r="AA226">
        <v>56.043779999999998</v>
      </c>
      <c r="AB226">
        <v>6.8689555999999996</v>
      </c>
      <c r="AC226">
        <v>1.3723540999999999</v>
      </c>
      <c r="AD226">
        <v>4.8571276000000001</v>
      </c>
      <c r="AE226">
        <v>1.1568011</v>
      </c>
      <c r="AF226">
        <v>0</v>
      </c>
      <c r="AG226">
        <v>3.520699</v>
      </c>
      <c r="AH226">
        <v>11.49616</v>
      </c>
      <c r="AI226">
        <v>0.57480799999999999</v>
      </c>
    </row>
    <row r="227" spans="1:35" x14ac:dyDescent="0.25">
      <c r="A227" s="1">
        <v>225</v>
      </c>
      <c r="B227" t="s">
        <v>430</v>
      </c>
      <c r="C227">
        <v>2500</v>
      </c>
      <c r="D227" t="s">
        <v>497</v>
      </c>
      <c r="E227" t="s">
        <v>510</v>
      </c>
      <c r="F227">
        <v>415</v>
      </c>
      <c r="G227">
        <v>1.43702</v>
      </c>
      <c r="H227">
        <v>43</v>
      </c>
      <c r="I227">
        <v>0.17</v>
      </c>
      <c r="J227">
        <v>2.7E-2</v>
      </c>
      <c r="L227">
        <v>0</v>
      </c>
      <c r="M227">
        <v>78</v>
      </c>
      <c r="N227">
        <v>9.56</v>
      </c>
      <c r="O227">
        <v>1.91</v>
      </c>
      <c r="P227">
        <v>6.76</v>
      </c>
      <c r="Q227">
        <v>1.61</v>
      </c>
      <c r="R227">
        <v>0</v>
      </c>
      <c r="S227">
        <v>4.9000000000000004</v>
      </c>
      <c r="T227">
        <v>16</v>
      </c>
      <c r="U227">
        <v>0.8</v>
      </c>
      <c r="V227">
        <v>61.79186</v>
      </c>
      <c r="W227">
        <v>0.24429339999999999</v>
      </c>
      <c r="X227">
        <v>3.879954E-2</v>
      </c>
      <c r="Z227">
        <v>0</v>
      </c>
      <c r="AA227">
        <v>112.08756</v>
      </c>
      <c r="AB227">
        <v>13.737911199999999</v>
      </c>
      <c r="AC227">
        <v>2.7447081999999998</v>
      </c>
      <c r="AD227">
        <v>9.7142552000000002</v>
      </c>
      <c r="AE227">
        <v>2.3136022000000001</v>
      </c>
      <c r="AF227">
        <v>0</v>
      </c>
      <c r="AG227">
        <v>7.041398</v>
      </c>
      <c r="AH227">
        <v>22.992319999999999</v>
      </c>
      <c r="AI227">
        <v>1.149616</v>
      </c>
    </row>
    <row r="228" spans="1:35" x14ac:dyDescent="0.25">
      <c r="A228" s="1">
        <v>226</v>
      </c>
      <c r="B228" t="s">
        <v>431</v>
      </c>
      <c r="C228">
        <v>2500</v>
      </c>
      <c r="D228" t="s">
        <v>497</v>
      </c>
      <c r="E228" t="s">
        <v>557</v>
      </c>
      <c r="F228">
        <v>1470</v>
      </c>
      <c r="G228">
        <v>0.85</v>
      </c>
      <c r="H228">
        <v>43</v>
      </c>
      <c r="I228">
        <v>0.17</v>
      </c>
      <c r="J228">
        <v>2.7E-2</v>
      </c>
      <c r="L228">
        <v>0</v>
      </c>
      <c r="M228">
        <v>78</v>
      </c>
      <c r="N228">
        <v>9.56</v>
      </c>
      <c r="O228">
        <v>1.91</v>
      </c>
      <c r="P228">
        <v>6.76</v>
      </c>
      <c r="Q228">
        <v>1.61</v>
      </c>
      <c r="R228">
        <v>0</v>
      </c>
      <c r="S228">
        <v>4.9000000000000004</v>
      </c>
      <c r="T228">
        <v>16</v>
      </c>
      <c r="U228">
        <v>0.8</v>
      </c>
      <c r="V228">
        <v>36.549999999999997</v>
      </c>
      <c r="W228">
        <v>0.14449999999999999</v>
      </c>
      <c r="X228">
        <v>2.2950000000000002E-2</v>
      </c>
      <c r="Z228">
        <v>0</v>
      </c>
      <c r="AA228">
        <v>66.3</v>
      </c>
      <c r="AB228">
        <v>8.1259999999999994</v>
      </c>
      <c r="AC228">
        <v>1.6234999999999999</v>
      </c>
      <c r="AD228">
        <v>5.7460000000000004</v>
      </c>
      <c r="AE228">
        <v>1.3685</v>
      </c>
      <c r="AF228">
        <v>0</v>
      </c>
      <c r="AG228">
        <v>4.165</v>
      </c>
      <c r="AH228">
        <v>13.6</v>
      </c>
      <c r="AI228">
        <v>0.68</v>
      </c>
    </row>
    <row r="229" spans="1:35" x14ac:dyDescent="0.25">
      <c r="A229" s="1">
        <v>227</v>
      </c>
      <c r="B229" t="s">
        <v>432</v>
      </c>
      <c r="C229">
        <v>3183</v>
      </c>
      <c r="D229" t="s">
        <v>498</v>
      </c>
      <c r="E229" t="s">
        <v>612</v>
      </c>
      <c r="F229">
        <v>351</v>
      </c>
      <c r="G229">
        <v>0.57479999999999998</v>
      </c>
      <c r="H229">
        <v>206</v>
      </c>
      <c r="I229">
        <v>12.35</v>
      </c>
      <c r="J229">
        <v>2.504</v>
      </c>
      <c r="L229">
        <v>63</v>
      </c>
      <c r="M229">
        <v>61</v>
      </c>
      <c r="N229">
        <v>0</v>
      </c>
      <c r="O229">
        <v>0</v>
      </c>
      <c r="P229">
        <v>0</v>
      </c>
      <c r="Q229">
        <v>22.1</v>
      </c>
      <c r="R229">
        <v>15</v>
      </c>
      <c r="S229">
        <v>3.7</v>
      </c>
      <c r="T229">
        <v>15</v>
      </c>
      <c r="U229">
        <v>0.34</v>
      </c>
      <c r="V229">
        <v>118.4088</v>
      </c>
      <c r="W229">
        <v>7.0987799999999996</v>
      </c>
      <c r="X229">
        <v>1.4392992</v>
      </c>
      <c r="Z229">
        <v>36.212400000000002</v>
      </c>
      <c r="AA229">
        <v>35.062800000000003</v>
      </c>
      <c r="AB229">
        <v>0</v>
      </c>
      <c r="AC229">
        <v>0</v>
      </c>
      <c r="AD229">
        <v>0</v>
      </c>
      <c r="AE229">
        <v>12.70308</v>
      </c>
      <c r="AF229">
        <v>8.6219999999999999</v>
      </c>
      <c r="AG229">
        <v>2.12676</v>
      </c>
      <c r="AH229">
        <v>8.6219999999999999</v>
      </c>
      <c r="AI229">
        <v>0.19543199999999999</v>
      </c>
    </row>
    <row r="230" spans="1:35" x14ac:dyDescent="0.25">
      <c r="A230" s="1">
        <v>228</v>
      </c>
      <c r="B230" t="s">
        <v>433</v>
      </c>
      <c r="C230">
        <v>3183</v>
      </c>
      <c r="D230" t="s">
        <v>498</v>
      </c>
      <c r="E230" t="s">
        <v>510</v>
      </c>
      <c r="F230">
        <v>415</v>
      </c>
      <c r="G230">
        <v>1.43702</v>
      </c>
      <c r="H230">
        <v>206</v>
      </c>
      <c r="I230">
        <v>12.35</v>
      </c>
      <c r="J230">
        <v>2.504</v>
      </c>
      <c r="L230">
        <v>63</v>
      </c>
      <c r="M230">
        <v>61</v>
      </c>
      <c r="N230">
        <v>0</v>
      </c>
      <c r="O230">
        <v>0</v>
      </c>
      <c r="P230">
        <v>0</v>
      </c>
      <c r="Q230">
        <v>22.1</v>
      </c>
      <c r="R230">
        <v>15</v>
      </c>
      <c r="S230">
        <v>3.7</v>
      </c>
      <c r="T230">
        <v>15</v>
      </c>
      <c r="U230">
        <v>0.34</v>
      </c>
      <c r="V230">
        <v>296.02611999999999</v>
      </c>
      <c r="W230">
        <v>17.747197</v>
      </c>
      <c r="X230">
        <v>3.5982980800000002</v>
      </c>
      <c r="Z230">
        <v>90.532259999999994</v>
      </c>
      <c r="AA230">
        <v>87.65822</v>
      </c>
      <c r="AB230">
        <v>0</v>
      </c>
      <c r="AC230">
        <v>0</v>
      </c>
      <c r="AD230">
        <v>0</v>
      </c>
      <c r="AE230">
        <v>31.758141999999999</v>
      </c>
      <c r="AF230">
        <v>21.555299999999999</v>
      </c>
      <c r="AG230">
        <v>5.3169740000000001</v>
      </c>
      <c r="AH230">
        <v>21.555299999999999</v>
      </c>
      <c r="AI230">
        <v>0.48858679999999999</v>
      </c>
    </row>
    <row r="231" spans="1:35" x14ac:dyDescent="0.25">
      <c r="A231" s="1">
        <v>229</v>
      </c>
      <c r="B231" t="s">
        <v>434</v>
      </c>
      <c r="C231">
        <v>3183</v>
      </c>
      <c r="D231" t="s">
        <v>498</v>
      </c>
      <c r="E231" t="s">
        <v>613</v>
      </c>
      <c r="F231">
        <v>583</v>
      </c>
      <c r="G231">
        <v>1.78</v>
      </c>
      <c r="H231">
        <v>206</v>
      </c>
      <c r="I231">
        <v>12.35</v>
      </c>
      <c r="J231">
        <v>2.504</v>
      </c>
      <c r="L231">
        <v>63</v>
      </c>
      <c r="M231">
        <v>61</v>
      </c>
      <c r="N231">
        <v>0</v>
      </c>
      <c r="O231">
        <v>0</v>
      </c>
      <c r="P231">
        <v>0</v>
      </c>
      <c r="Q231">
        <v>22.1</v>
      </c>
      <c r="R231">
        <v>15</v>
      </c>
      <c r="S231">
        <v>3.7</v>
      </c>
      <c r="T231">
        <v>15</v>
      </c>
      <c r="U231">
        <v>0.34</v>
      </c>
      <c r="V231">
        <v>366.68</v>
      </c>
      <c r="W231">
        <v>21.983000000000001</v>
      </c>
      <c r="X231">
        <v>4.4571199999999997</v>
      </c>
      <c r="Z231">
        <v>112.14</v>
      </c>
      <c r="AA231">
        <v>108.58</v>
      </c>
      <c r="AB231">
        <v>0</v>
      </c>
      <c r="AC231">
        <v>0</v>
      </c>
      <c r="AD231">
        <v>0</v>
      </c>
      <c r="AE231">
        <v>39.338000000000001</v>
      </c>
      <c r="AF231">
        <v>26.7</v>
      </c>
      <c r="AG231">
        <v>6.5860000000000003</v>
      </c>
      <c r="AH231">
        <v>26.7</v>
      </c>
      <c r="AI231">
        <v>0.60520000000000007</v>
      </c>
    </row>
    <row r="232" spans="1:35" x14ac:dyDescent="0.25">
      <c r="A232" s="1">
        <v>230</v>
      </c>
      <c r="B232" t="s">
        <v>435</v>
      </c>
      <c r="C232">
        <v>3183</v>
      </c>
      <c r="D232" t="s">
        <v>498</v>
      </c>
      <c r="E232" t="s">
        <v>532</v>
      </c>
      <c r="F232">
        <v>1455</v>
      </c>
      <c r="G232">
        <v>1</v>
      </c>
      <c r="H232">
        <v>206</v>
      </c>
      <c r="I232">
        <v>12.35</v>
      </c>
      <c r="J232">
        <v>2.504</v>
      </c>
      <c r="L232">
        <v>63</v>
      </c>
      <c r="M232">
        <v>61</v>
      </c>
      <c r="N232">
        <v>0</v>
      </c>
      <c r="O232">
        <v>0</v>
      </c>
      <c r="P232">
        <v>0</v>
      </c>
      <c r="Q232">
        <v>22.1</v>
      </c>
      <c r="R232">
        <v>15</v>
      </c>
      <c r="S232">
        <v>3.7</v>
      </c>
      <c r="T232">
        <v>15</v>
      </c>
      <c r="U232">
        <v>0.34</v>
      </c>
      <c r="V232">
        <v>206</v>
      </c>
      <c r="W232">
        <v>12.35</v>
      </c>
      <c r="X232">
        <v>2.504</v>
      </c>
      <c r="Z232">
        <v>63</v>
      </c>
      <c r="AA232">
        <v>61</v>
      </c>
      <c r="AB232">
        <v>0</v>
      </c>
      <c r="AC232">
        <v>0</v>
      </c>
      <c r="AD232">
        <v>0</v>
      </c>
      <c r="AE232">
        <v>22.1</v>
      </c>
      <c r="AF232">
        <v>15</v>
      </c>
      <c r="AG232">
        <v>3.7</v>
      </c>
      <c r="AH232">
        <v>15</v>
      </c>
      <c r="AI232">
        <v>0.34</v>
      </c>
    </row>
    <row r="233" spans="1:35" x14ac:dyDescent="0.25">
      <c r="A233" s="1">
        <v>231</v>
      </c>
      <c r="B233" t="s">
        <v>436</v>
      </c>
      <c r="C233">
        <v>3183</v>
      </c>
      <c r="D233" t="s">
        <v>498</v>
      </c>
      <c r="E233" t="s">
        <v>533</v>
      </c>
      <c r="F233">
        <v>1581</v>
      </c>
      <c r="G233">
        <v>0.75</v>
      </c>
      <c r="H233">
        <v>206</v>
      </c>
      <c r="I233">
        <v>12.35</v>
      </c>
      <c r="J233">
        <v>2.504</v>
      </c>
      <c r="L233">
        <v>63</v>
      </c>
      <c r="M233">
        <v>61</v>
      </c>
      <c r="N233">
        <v>0</v>
      </c>
      <c r="O233">
        <v>0</v>
      </c>
      <c r="P233">
        <v>0</v>
      </c>
      <c r="Q233">
        <v>22.1</v>
      </c>
      <c r="R233">
        <v>15</v>
      </c>
      <c r="S233">
        <v>3.7</v>
      </c>
      <c r="T233">
        <v>15</v>
      </c>
      <c r="U233">
        <v>0.34</v>
      </c>
      <c r="V233">
        <v>154.5</v>
      </c>
      <c r="W233">
        <v>9.2624999999999993</v>
      </c>
      <c r="X233">
        <v>1.8779999999999999</v>
      </c>
      <c r="Z233">
        <v>47.25</v>
      </c>
      <c r="AA233">
        <v>45.75</v>
      </c>
      <c r="AB233">
        <v>0</v>
      </c>
      <c r="AC233">
        <v>0</v>
      </c>
      <c r="AD233">
        <v>0</v>
      </c>
      <c r="AE233">
        <v>16.574999999999999</v>
      </c>
      <c r="AF233">
        <v>11.25</v>
      </c>
      <c r="AG233">
        <v>2.7749999999999999</v>
      </c>
      <c r="AH233">
        <v>11.25</v>
      </c>
      <c r="AI233">
        <v>0.255</v>
      </c>
    </row>
    <row r="234" spans="1:35" x14ac:dyDescent="0.25">
      <c r="A234" s="1">
        <v>232</v>
      </c>
      <c r="B234" t="s">
        <v>437</v>
      </c>
      <c r="C234">
        <v>4497</v>
      </c>
      <c r="D234" t="s">
        <v>499</v>
      </c>
      <c r="E234" t="s">
        <v>505</v>
      </c>
      <c r="F234">
        <v>341</v>
      </c>
      <c r="G234">
        <v>0.82418000000000002</v>
      </c>
      <c r="H234">
        <v>111</v>
      </c>
      <c r="I234">
        <v>0.9</v>
      </c>
      <c r="J234">
        <v>0.18</v>
      </c>
      <c r="L234">
        <v>0</v>
      </c>
      <c r="M234">
        <v>5</v>
      </c>
      <c r="N234">
        <v>22.96</v>
      </c>
      <c r="O234">
        <v>1.48</v>
      </c>
      <c r="P234">
        <v>0.35</v>
      </c>
      <c r="Q234">
        <v>2.58</v>
      </c>
      <c r="R234">
        <v>0</v>
      </c>
      <c r="S234">
        <v>0</v>
      </c>
      <c r="T234">
        <v>10</v>
      </c>
      <c r="U234">
        <v>0.42</v>
      </c>
      <c r="V234">
        <v>91.483980000000003</v>
      </c>
      <c r="W234">
        <v>0.74176200000000003</v>
      </c>
      <c r="X234">
        <v>0.1483524</v>
      </c>
      <c r="Z234">
        <v>0</v>
      </c>
      <c r="AA234">
        <v>4.1208999999999998</v>
      </c>
      <c r="AB234">
        <v>18.9231728</v>
      </c>
      <c r="AC234">
        <v>1.2197864</v>
      </c>
      <c r="AD234">
        <v>0.28846300000000002</v>
      </c>
      <c r="AE234">
        <v>2.1263844000000001</v>
      </c>
      <c r="AF234">
        <v>0</v>
      </c>
      <c r="AG234">
        <v>0</v>
      </c>
      <c r="AH234">
        <v>8.2417999999999996</v>
      </c>
      <c r="AI234">
        <v>0.34615560000000001</v>
      </c>
    </row>
    <row r="235" spans="1:35" x14ac:dyDescent="0.25">
      <c r="A235" s="1">
        <v>233</v>
      </c>
      <c r="B235" t="s">
        <v>438</v>
      </c>
      <c r="C235">
        <v>4497</v>
      </c>
      <c r="D235" t="s">
        <v>499</v>
      </c>
      <c r="E235" t="s">
        <v>506</v>
      </c>
      <c r="F235">
        <v>383</v>
      </c>
      <c r="G235">
        <v>1.0322</v>
      </c>
      <c r="H235">
        <v>111</v>
      </c>
      <c r="I235">
        <v>0.9</v>
      </c>
      <c r="J235">
        <v>0.18</v>
      </c>
      <c r="L235">
        <v>0</v>
      </c>
      <c r="M235">
        <v>5</v>
      </c>
      <c r="N235">
        <v>22.96</v>
      </c>
      <c r="O235">
        <v>1.48</v>
      </c>
      <c r="P235">
        <v>0.35</v>
      </c>
      <c r="Q235">
        <v>2.58</v>
      </c>
      <c r="R235">
        <v>0</v>
      </c>
      <c r="S235">
        <v>0</v>
      </c>
      <c r="T235">
        <v>10</v>
      </c>
      <c r="U235">
        <v>0.42</v>
      </c>
      <c r="V235">
        <v>114.5742</v>
      </c>
      <c r="W235">
        <v>0.92898000000000003</v>
      </c>
      <c r="X235">
        <v>0.18579599999999999</v>
      </c>
      <c r="Z235">
        <v>0</v>
      </c>
      <c r="AA235">
        <v>5.1609999999999996</v>
      </c>
      <c r="AB235">
        <v>23.699311999999999</v>
      </c>
      <c r="AC235">
        <v>1.5276559999999999</v>
      </c>
      <c r="AD235">
        <v>0.36126999999999998</v>
      </c>
      <c r="AE235">
        <v>2.6630760000000002</v>
      </c>
      <c r="AF235">
        <v>0</v>
      </c>
      <c r="AG235">
        <v>0</v>
      </c>
      <c r="AH235">
        <v>10.321999999999999</v>
      </c>
      <c r="AI235">
        <v>0.43352400000000002</v>
      </c>
    </row>
    <row r="236" spans="1:35" x14ac:dyDescent="0.25">
      <c r="A236" s="1">
        <v>234</v>
      </c>
      <c r="B236" t="s">
        <v>439</v>
      </c>
      <c r="C236">
        <v>4497</v>
      </c>
      <c r="D236" t="s">
        <v>499</v>
      </c>
      <c r="E236" t="s">
        <v>510</v>
      </c>
      <c r="F236">
        <v>415</v>
      </c>
      <c r="G236">
        <v>2.0644</v>
      </c>
      <c r="H236">
        <v>111</v>
      </c>
      <c r="I236">
        <v>0.9</v>
      </c>
      <c r="J236">
        <v>0.18</v>
      </c>
      <c r="L236">
        <v>0</v>
      </c>
      <c r="M236">
        <v>5</v>
      </c>
      <c r="N236">
        <v>22.96</v>
      </c>
      <c r="O236">
        <v>1.48</v>
      </c>
      <c r="P236">
        <v>0.35</v>
      </c>
      <c r="Q236">
        <v>2.58</v>
      </c>
      <c r="R236">
        <v>0</v>
      </c>
      <c r="S236">
        <v>0</v>
      </c>
      <c r="T236">
        <v>10</v>
      </c>
      <c r="U236">
        <v>0.42</v>
      </c>
      <c r="V236">
        <v>229.14840000000001</v>
      </c>
      <c r="W236">
        <v>1.8579600000000001</v>
      </c>
      <c r="X236">
        <v>0.37159199999999998</v>
      </c>
      <c r="Z236">
        <v>0</v>
      </c>
      <c r="AA236">
        <v>10.321999999999999</v>
      </c>
      <c r="AB236">
        <v>47.398624000000012</v>
      </c>
      <c r="AC236">
        <v>3.0553119999999998</v>
      </c>
      <c r="AD236">
        <v>0.72253999999999996</v>
      </c>
      <c r="AE236">
        <v>5.3261520000000004</v>
      </c>
      <c r="AF236">
        <v>0</v>
      </c>
      <c r="AG236">
        <v>0</v>
      </c>
      <c r="AH236">
        <v>20.643999999999998</v>
      </c>
      <c r="AI236">
        <v>0.86704799999999993</v>
      </c>
    </row>
    <row r="237" spans="1:35" x14ac:dyDescent="0.25">
      <c r="A237" s="1">
        <v>235</v>
      </c>
      <c r="B237" t="s">
        <v>440</v>
      </c>
      <c r="C237">
        <v>4497</v>
      </c>
      <c r="D237" t="s">
        <v>499</v>
      </c>
      <c r="E237" t="s">
        <v>544</v>
      </c>
      <c r="F237">
        <v>1457</v>
      </c>
      <c r="G237">
        <v>1.4</v>
      </c>
      <c r="H237">
        <v>111</v>
      </c>
      <c r="I237">
        <v>0.9</v>
      </c>
      <c r="J237">
        <v>0.18</v>
      </c>
      <c r="L237">
        <v>0</v>
      </c>
      <c r="M237">
        <v>5</v>
      </c>
      <c r="N237">
        <v>22.96</v>
      </c>
      <c r="O237">
        <v>1.48</v>
      </c>
      <c r="P237">
        <v>0.35</v>
      </c>
      <c r="Q237">
        <v>2.58</v>
      </c>
      <c r="R237">
        <v>0</v>
      </c>
      <c r="S237">
        <v>0</v>
      </c>
      <c r="T237">
        <v>10</v>
      </c>
      <c r="U237">
        <v>0.42</v>
      </c>
      <c r="V237">
        <v>155.4</v>
      </c>
      <c r="W237">
        <v>1.26</v>
      </c>
      <c r="X237">
        <v>0.252</v>
      </c>
      <c r="Z237">
        <v>0</v>
      </c>
      <c r="AA237">
        <v>7</v>
      </c>
      <c r="AB237">
        <v>32.143999999999998</v>
      </c>
      <c r="AC237">
        <v>2.0720000000000001</v>
      </c>
      <c r="AD237">
        <v>0.48999999999999988</v>
      </c>
      <c r="AE237">
        <v>3.6120000000000001</v>
      </c>
      <c r="AF237">
        <v>0</v>
      </c>
      <c r="AG237">
        <v>0</v>
      </c>
      <c r="AH237">
        <v>14</v>
      </c>
      <c r="AI237">
        <v>0.58799999999999997</v>
      </c>
    </row>
    <row r="238" spans="1:35" x14ac:dyDescent="0.25">
      <c r="A238" s="1">
        <v>236</v>
      </c>
      <c r="B238" t="s">
        <v>441</v>
      </c>
      <c r="C238">
        <v>4857</v>
      </c>
      <c r="D238" t="s">
        <v>500</v>
      </c>
      <c r="E238" t="s">
        <v>505</v>
      </c>
      <c r="F238">
        <v>341</v>
      </c>
      <c r="G238">
        <v>0.52408999999999994</v>
      </c>
      <c r="H238">
        <v>27</v>
      </c>
      <c r="I238">
        <v>0.45</v>
      </c>
      <c r="J238">
        <v>4.8000000000000001E-2</v>
      </c>
      <c r="L238">
        <v>0</v>
      </c>
      <c r="M238">
        <v>13</v>
      </c>
      <c r="N238">
        <v>5.35</v>
      </c>
      <c r="O238">
        <v>3.4</v>
      </c>
      <c r="P238">
        <v>1.95</v>
      </c>
      <c r="Q238">
        <v>1.66</v>
      </c>
      <c r="R238">
        <v>0</v>
      </c>
      <c r="S238">
        <v>82.7</v>
      </c>
      <c r="T238">
        <v>14</v>
      </c>
      <c r="U238">
        <v>0.46</v>
      </c>
      <c r="V238">
        <v>14.15043</v>
      </c>
      <c r="W238">
        <v>0.23584050000000001</v>
      </c>
      <c r="X238">
        <v>2.5156319999999999E-2</v>
      </c>
      <c r="Z238">
        <v>0</v>
      </c>
      <c r="AA238">
        <v>6.8131700000000004</v>
      </c>
      <c r="AB238">
        <v>2.8038815000000001</v>
      </c>
      <c r="AC238">
        <v>1.781906</v>
      </c>
      <c r="AD238">
        <v>1.0219754999999999</v>
      </c>
      <c r="AE238">
        <v>0.86998939999999991</v>
      </c>
      <c r="AF238">
        <v>0</v>
      </c>
      <c r="AG238">
        <v>43.342243000000003</v>
      </c>
      <c r="AH238">
        <v>7.3372599999999988</v>
      </c>
      <c r="AI238">
        <v>0.2410814</v>
      </c>
    </row>
    <row r="239" spans="1:35" x14ac:dyDescent="0.25">
      <c r="A239" s="1">
        <v>237</v>
      </c>
      <c r="B239" t="s">
        <v>442</v>
      </c>
      <c r="C239">
        <v>4857</v>
      </c>
      <c r="D239" t="s">
        <v>500</v>
      </c>
      <c r="E239" t="s">
        <v>506</v>
      </c>
      <c r="F239">
        <v>383</v>
      </c>
      <c r="G239">
        <v>0.65510999999999997</v>
      </c>
      <c r="H239">
        <v>27</v>
      </c>
      <c r="I239">
        <v>0.45</v>
      </c>
      <c r="J239">
        <v>4.8000000000000001E-2</v>
      </c>
      <c r="L239">
        <v>0</v>
      </c>
      <c r="M239">
        <v>13</v>
      </c>
      <c r="N239">
        <v>5.35</v>
      </c>
      <c r="O239">
        <v>3.4</v>
      </c>
      <c r="P239">
        <v>1.95</v>
      </c>
      <c r="Q239">
        <v>1.66</v>
      </c>
      <c r="R239">
        <v>0</v>
      </c>
      <c r="S239">
        <v>82.7</v>
      </c>
      <c r="T239">
        <v>14</v>
      </c>
      <c r="U239">
        <v>0.46</v>
      </c>
      <c r="V239">
        <v>17.68797</v>
      </c>
      <c r="W239">
        <v>0.29479949999999999</v>
      </c>
      <c r="X239">
        <v>3.1445279999999999E-2</v>
      </c>
      <c r="Z239">
        <v>0</v>
      </c>
      <c r="AA239">
        <v>8.5164299999999997</v>
      </c>
      <c r="AB239">
        <v>3.5048385</v>
      </c>
      <c r="AC239">
        <v>2.2273740000000002</v>
      </c>
      <c r="AD239">
        <v>1.2774645</v>
      </c>
      <c r="AE239">
        <v>1.0874826</v>
      </c>
      <c r="AF239">
        <v>0</v>
      </c>
      <c r="AG239">
        <v>54.177596999999999</v>
      </c>
      <c r="AH239">
        <v>9.1715400000000002</v>
      </c>
      <c r="AI239">
        <v>0.30135060000000002</v>
      </c>
    </row>
    <row r="240" spans="1:35" x14ac:dyDescent="0.25">
      <c r="A240" s="1">
        <v>238</v>
      </c>
      <c r="B240" t="s">
        <v>443</v>
      </c>
      <c r="C240">
        <v>4857</v>
      </c>
      <c r="D240" t="s">
        <v>500</v>
      </c>
      <c r="E240" t="s">
        <v>510</v>
      </c>
      <c r="F240">
        <v>415</v>
      </c>
      <c r="G240">
        <v>1.31023</v>
      </c>
      <c r="H240">
        <v>27</v>
      </c>
      <c r="I240">
        <v>0.45</v>
      </c>
      <c r="J240">
        <v>4.8000000000000001E-2</v>
      </c>
      <c r="L240">
        <v>0</v>
      </c>
      <c r="M240">
        <v>13</v>
      </c>
      <c r="N240">
        <v>5.35</v>
      </c>
      <c r="O240">
        <v>3.4</v>
      </c>
      <c r="P240">
        <v>1.95</v>
      </c>
      <c r="Q240">
        <v>1.66</v>
      </c>
      <c r="R240">
        <v>0</v>
      </c>
      <c r="S240">
        <v>82.7</v>
      </c>
      <c r="T240">
        <v>14</v>
      </c>
      <c r="U240">
        <v>0.46</v>
      </c>
      <c r="V240">
        <v>35.37621</v>
      </c>
      <c r="W240">
        <v>0.58960350000000006</v>
      </c>
      <c r="X240">
        <v>6.2891039999999995E-2</v>
      </c>
      <c r="Z240">
        <v>0</v>
      </c>
      <c r="AA240">
        <v>17.032990000000002</v>
      </c>
      <c r="AB240">
        <v>7.0097304999999999</v>
      </c>
      <c r="AC240">
        <v>4.4547819999999998</v>
      </c>
      <c r="AD240">
        <v>2.5549485000000001</v>
      </c>
      <c r="AE240">
        <v>2.1749817999999999</v>
      </c>
      <c r="AF240">
        <v>0</v>
      </c>
      <c r="AG240">
        <v>108.356021</v>
      </c>
      <c r="AH240">
        <v>18.343219999999999</v>
      </c>
      <c r="AI240">
        <v>0.60270580000000007</v>
      </c>
    </row>
    <row r="241" spans="1:35" x14ac:dyDescent="0.25">
      <c r="A241" s="1">
        <v>239</v>
      </c>
      <c r="B241" t="s">
        <v>444</v>
      </c>
      <c r="C241">
        <v>4857</v>
      </c>
      <c r="D241" t="s">
        <v>500</v>
      </c>
      <c r="E241" t="s">
        <v>614</v>
      </c>
      <c r="F241">
        <v>861</v>
      </c>
      <c r="G241">
        <v>0.33</v>
      </c>
      <c r="H241">
        <v>27</v>
      </c>
      <c r="I241">
        <v>0.45</v>
      </c>
      <c r="J241">
        <v>4.8000000000000001E-2</v>
      </c>
      <c r="L241">
        <v>0</v>
      </c>
      <c r="M241">
        <v>13</v>
      </c>
      <c r="N241">
        <v>5.35</v>
      </c>
      <c r="O241">
        <v>3.4</v>
      </c>
      <c r="P241">
        <v>1.95</v>
      </c>
      <c r="Q241">
        <v>1.66</v>
      </c>
      <c r="R241">
        <v>0</v>
      </c>
      <c r="S241">
        <v>82.7</v>
      </c>
      <c r="T241">
        <v>14</v>
      </c>
      <c r="U241">
        <v>0.46</v>
      </c>
      <c r="V241">
        <v>8.91</v>
      </c>
      <c r="W241">
        <v>0.14849999999999999</v>
      </c>
      <c r="X241">
        <v>1.584E-2</v>
      </c>
      <c r="Z241">
        <v>0</v>
      </c>
      <c r="AA241">
        <v>4.29</v>
      </c>
      <c r="AB241">
        <v>1.7655000000000001</v>
      </c>
      <c r="AC241">
        <v>1.1220000000000001</v>
      </c>
      <c r="AD241">
        <v>0.64349999999999996</v>
      </c>
      <c r="AE241">
        <v>0.54779999999999995</v>
      </c>
      <c r="AF241">
        <v>0</v>
      </c>
      <c r="AG241">
        <v>27.291</v>
      </c>
      <c r="AH241">
        <v>4.62</v>
      </c>
      <c r="AI241">
        <v>0.15179999999999999</v>
      </c>
    </row>
    <row r="242" spans="1:35" x14ac:dyDescent="0.25">
      <c r="A242" s="1">
        <v>240</v>
      </c>
      <c r="B242" t="s">
        <v>445</v>
      </c>
      <c r="C242">
        <v>4857</v>
      </c>
      <c r="D242" t="s">
        <v>500</v>
      </c>
      <c r="E242" t="s">
        <v>615</v>
      </c>
      <c r="F242">
        <v>862</v>
      </c>
      <c r="G242">
        <v>0.46</v>
      </c>
      <c r="H242">
        <v>27</v>
      </c>
      <c r="I242">
        <v>0.45</v>
      </c>
      <c r="J242">
        <v>4.8000000000000001E-2</v>
      </c>
      <c r="L242">
        <v>0</v>
      </c>
      <c r="M242">
        <v>13</v>
      </c>
      <c r="N242">
        <v>5.35</v>
      </c>
      <c r="O242">
        <v>3.4</v>
      </c>
      <c r="P242">
        <v>1.95</v>
      </c>
      <c r="Q242">
        <v>1.66</v>
      </c>
      <c r="R242">
        <v>0</v>
      </c>
      <c r="S242">
        <v>82.7</v>
      </c>
      <c r="T242">
        <v>14</v>
      </c>
      <c r="U242">
        <v>0.46</v>
      </c>
      <c r="V242">
        <v>12.42</v>
      </c>
      <c r="W242">
        <v>0.20699999999999999</v>
      </c>
      <c r="X242">
        <v>2.2079999999999999E-2</v>
      </c>
      <c r="Z242">
        <v>0</v>
      </c>
      <c r="AA242">
        <v>5.98</v>
      </c>
      <c r="AB242">
        <v>2.4609999999999999</v>
      </c>
      <c r="AC242">
        <v>1.5640000000000001</v>
      </c>
      <c r="AD242">
        <v>0.89700000000000002</v>
      </c>
      <c r="AE242">
        <v>0.76359999999999995</v>
      </c>
      <c r="AF242">
        <v>0</v>
      </c>
      <c r="AG242">
        <v>38.042000000000002</v>
      </c>
      <c r="AH242">
        <v>6.44</v>
      </c>
      <c r="AI242">
        <v>0.21160000000000001</v>
      </c>
    </row>
    <row r="243" spans="1:35" x14ac:dyDescent="0.25">
      <c r="A243" s="1">
        <v>241</v>
      </c>
      <c r="B243" t="s">
        <v>446</v>
      </c>
      <c r="C243">
        <v>4857</v>
      </c>
      <c r="D243" t="s">
        <v>500</v>
      </c>
      <c r="E243" t="s">
        <v>616</v>
      </c>
      <c r="F243">
        <v>863</v>
      </c>
      <c r="G243">
        <v>0.75</v>
      </c>
      <c r="H243">
        <v>27</v>
      </c>
      <c r="I243">
        <v>0.45</v>
      </c>
      <c r="J243">
        <v>4.8000000000000001E-2</v>
      </c>
      <c r="L243">
        <v>0</v>
      </c>
      <c r="M243">
        <v>13</v>
      </c>
      <c r="N243">
        <v>5.35</v>
      </c>
      <c r="O243">
        <v>3.4</v>
      </c>
      <c r="P243">
        <v>1.95</v>
      </c>
      <c r="Q243">
        <v>1.66</v>
      </c>
      <c r="R243">
        <v>0</v>
      </c>
      <c r="S243">
        <v>82.7</v>
      </c>
      <c r="T243">
        <v>14</v>
      </c>
      <c r="U243">
        <v>0.46</v>
      </c>
      <c r="V243">
        <v>20.25</v>
      </c>
      <c r="W243">
        <v>0.33750000000000002</v>
      </c>
      <c r="X243">
        <v>3.5999999999999997E-2</v>
      </c>
      <c r="Z243">
        <v>0</v>
      </c>
      <c r="AA243">
        <v>9.75</v>
      </c>
      <c r="AB243">
        <v>4.0124999999999993</v>
      </c>
      <c r="AC243">
        <v>2.5499999999999998</v>
      </c>
      <c r="AD243">
        <v>1.4624999999999999</v>
      </c>
      <c r="AE243">
        <v>1.2450000000000001</v>
      </c>
      <c r="AF243">
        <v>0</v>
      </c>
      <c r="AG243">
        <v>62.025000000000013</v>
      </c>
      <c r="AH243">
        <v>10.5</v>
      </c>
      <c r="AI243">
        <v>0.34499999999999997</v>
      </c>
    </row>
    <row r="244" spans="1:35" x14ac:dyDescent="0.25">
      <c r="A244" s="1">
        <v>242</v>
      </c>
      <c r="B244" t="s">
        <v>447</v>
      </c>
      <c r="C244">
        <v>4857</v>
      </c>
      <c r="D244" t="s">
        <v>500</v>
      </c>
      <c r="E244" t="s">
        <v>569</v>
      </c>
      <c r="F244">
        <v>1454</v>
      </c>
      <c r="G244">
        <v>0.3</v>
      </c>
      <c r="H244">
        <v>27</v>
      </c>
      <c r="I244">
        <v>0.45</v>
      </c>
      <c r="J244">
        <v>4.8000000000000001E-2</v>
      </c>
      <c r="L244">
        <v>0</v>
      </c>
      <c r="M244">
        <v>13</v>
      </c>
      <c r="N244">
        <v>5.35</v>
      </c>
      <c r="O244">
        <v>3.4</v>
      </c>
      <c r="P244">
        <v>1.95</v>
      </c>
      <c r="Q244">
        <v>1.66</v>
      </c>
      <c r="R244">
        <v>0</v>
      </c>
      <c r="S244">
        <v>82.7</v>
      </c>
      <c r="T244">
        <v>14</v>
      </c>
      <c r="U244">
        <v>0.46</v>
      </c>
      <c r="V244">
        <v>8.1</v>
      </c>
      <c r="W244">
        <v>0.13500000000000001</v>
      </c>
      <c r="X244">
        <v>1.44E-2</v>
      </c>
      <c r="Z244">
        <v>0</v>
      </c>
      <c r="AA244">
        <v>3.9</v>
      </c>
      <c r="AB244">
        <v>1.605</v>
      </c>
      <c r="AC244">
        <v>1.02</v>
      </c>
      <c r="AD244">
        <v>0.58499999999999996</v>
      </c>
      <c r="AE244">
        <v>0.49799999999999989</v>
      </c>
      <c r="AF244">
        <v>0</v>
      </c>
      <c r="AG244">
        <v>24.81</v>
      </c>
      <c r="AH244">
        <v>4.2</v>
      </c>
      <c r="AI244">
        <v>0.13800000000000001</v>
      </c>
    </row>
    <row r="245" spans="1:35" x14ac:dyDescent="0.25">
      <c r="A245" s="1">
        <v>243</v>
      </c>
      <c r="B245" t="s">
        <v>448</v>
      </c>
      <c r="C245">
        <v>5417</v>
      </c>
      <c r="D245" t="s">
        <v>501</v>
      </c>
      <c r="E245" t="s">
        <v>505</v>
      </c>
      <c r="F245">
        <v>341</v>
      </c>
      <c r="G245">
        <v>0.59594000000000003</v>
      </c>
      <c r="H245">
        <v>133</v>
      </c>
      <c r="I245">
        <v>12.75</v>
      </c>
      <c r="J245">
        <v>1.5569999999999999</v>
      </c>
      <c r="L245">
        <v>0</v>
      </c>
      <c r="M245">
        <v>21</v>
      </c>
      <c r="N245">
        <v>6.57</v>
      </c>
      <c r="O245">
        <v>1.8</v>
      </c>
      <c r="P245">
        <v>4.28</v>
      </c>
      <c r="Q245">
        <v>1.04</v>
      </c>
      <c r="R245">
        <v>0</v>
      </c>
      <c r="S245">
        <v>162.80000000000001</v>
      </c>
      <c r="T245">
        <v>7</v>
      </c>
      <c r="U245">
        <v>0.47</v>
      </c>
      <c r="V245">
        <v>79.260019999999997</v>
      </c>
      <c r="W245">
        <v>7.5982350000000007</v>
      </c>
      <c r="X245">
        <v>0.92787858000000001</v>
      </c>
      <c r="Z245">
        <v>0</v>
      </c>
      <c r="AA245">
        <v>12.51474</v>
      </c>
      <c r="AB245">
        <v>3.9153258000000002</v>
      </c>
      <c r="AC245">
        <v>1.072692</v>
      </c>
      <c r="AD245">
        <v>2.5506232</v>
      </c>
      <c r="AE245">
        <v>0.61977760000000004</v>
      </c>
      <c r="AF245">
        <v>0</v>
      </c>
      <c r="AG245">
        <v>97.01903200000001</v>
      </c>
      <c r="AH245">
        <v>4.1715800000000014</v>
      </c>
      <c r="AI245">
        <v>0.2800918</v>
      </c>
    </row>
    <row r="246" spans="1:35" x14ac:dyDescent="0.25">
      <c r="A246" s="1">
        <v>244</v>
      </c>
      <c r="B246" t="s">
        <v>449</v>
      </c>
      <c r="C246">
        <v>5417</v>
      </c>
      <c r="D246" t="s">
        <v>501</v>
      </c>
      <c r="E246" t="s">
        <v>506</v>
      </c>
      <c r="F246">
        <v>383</v>
      </c>
      <c r="G246">
        <v>0.74490000000000001</v>
      </c>
      <c r="H246">
        <v>133</v>
      </c>
      <c r="I246">
        <v>12.75</v>
      </c>
      <c r="J246">
        <v>1.5569999999999999</v>
      </c>
      <c r="L246">
        <v>0</v>
      </c>
      <c r="M246">
        <v>21</v>
      </c>
      <c r="N246">
        <v>6.57</v>
      </c>
      <c r="O246">
        <v>1.8</v>
      </c>
      <c r="P246">
        <v>4.28</v>
      </c>
      <c r="Q246">
        <v>1.04</v>
      </c>
      <c r="R246">
        <v>0</v>
      </c>
      <c r="S246">
        <v>162.80000000000001</v>
      </c>
      <c r="T246">
        <v>7</v>
      </c>
      <c r="U246">
        <v>0.47</v>
      </c>
      <c r="V246">
        <v>99.071700000000007</v>
      </c>
      <c r="W246">
        <v>9.4974749999999997</v>
      </c>
      <c r="X246">
        <v>1.1598093</v>
      </c>
      <c r="Z246">
        <v>0</v>
      </c>
      <c r="AA246">
        <v>15.642899999999999</v>
      </c>
      <c r="AB246">
        <v>4.893993</v>
      </c>
      <c r="AC246">
        <v>1.3408199999999999</v>
      </c>
      <c r="AD246">
        <v>3.1881719999999998</v>
      </c>
      <c r="AE246">
        <v>0.77469600000000005</v>
      </c>
      <c r="AF246">
        <v>0</v>
      </c>
      <c r="AG246">
        <v>121.26972000000001</v>
      </c>
      <c r="AH246">
        <v>5.2142999999999997</v>
      </c>
      <c r="AI246">
        <v>0.350103</v>
      </c>
    </row>
    <row r="247" spans="1:35" x14ac:dyDescent="0.25">
      <c r="A247" s="1">
        <v>245</v>
      </c>
      <c r="B247" t="s">
        <v>450</v>
      </c>
      <c r="C247">
        <v>5417</v>
      </c>
      <c r="D247" t="s">
        <v>501</v>
      </c>
      <c r="E247" t="s">
        <v>510</v>
      </c>
      <c r="F247">
        <v>415</v>
      </c>
      <c r="G247">
        <v>1.48986</v>
      </c>
      <c r="H247">
        <v>133</v>
      </c>
      <c r="I247">
        <v>12.75</v>
      </c>
      <c r="J247">
        <v>1.5569999999999999</v>
      </c>
      <c r="L247">
        <v>0</v>
      </c>
      <c r="M247">
        <v>21</v>
      </c>
      <c r="N247">
        <v>6.57</v>
      </c>
      <c r="O247">
        <v>1.8</v>
      </c>
      <c r="P247">
        <v>4.28</v>
      </c>
      <c r="Q247">
        <v>1.04</v>
      </c>
      <c r="R247">
        <v>0</v>
      </c>
      <c r="S247">
        <v>162.80000000000001</v>
      </c>
      <c r="T247">
        <v>7</v>
      </c>
      <c r="U247">
        <v>0.47</v>
      </c>
      <c r="V247">
        <v>198.15137999999999</v>
      </c>
      <c r="W247">
        <v>18.995715000000001</v>
      </c>
      <c r="X247">
        <v>2.3197120199999999</v>
      </c>
      <c r="Z247">
        <v>0</v>
      </c>
      <c r="AA247">
        <v>31.28706</v>
      </c>
      <c r="AB247">
        <v>9.7883802000000006</v>
      </c>
      <c r="AC247">
        <v>2.6817479999999998</v>
      </c>
      <c r="AD247">
        <v>6.3766008000000003</v>
      </c>
      <c r="AE247">
        <v>1.5494543999999999</v>
      </c>
      <c r="AF247">
        <v>0</v>
      </c>
      <c r="AG247">
        <v>242.54920799999999</v>
      </c>
      <c r="AH247">
        <v>10.42902</v>
      </c>
      <c r="AI247">
        <v>0.70023419999999992</v>
      </c>
    </row>
    <row r="248" spans="1:35" x14ac:dyDescent="0.25">
      <c r="A248" s="1">
        <v>246</v>
      </c>
      <c r="B248" t="s">
        <v>451</v>
      </c>
      <c r="C248">
        <v>5417</v>
      </c>
      <c r="D248" t="s">
        <v>501</v>
      </c>
      <c r="E248" t="s">
        <v>557</v>
      </c>
      <c r="F248">
        <v>1470</v>
      </c>
      <c r="G248">
        <v>0.85</v>
      </c>
      <c r="H248">
        <v>133</v>
      </c>
      <c r="I248">
        <v>12.75</v>
      </c>
      <c r="J248">
        <v>1.5569999999999999</v>
      </c>
      <c r="L248">
        <v>0</v>
      </c>
      <c r="M248">
        <v>21</v>
      </c>
      <c r="N248">
        <v>6.57</v>
      </c>
      <c r="O248">
        <v>1.8</v>
      </c>
      <c r="P248">
        <v>4.28</v>
      </c>
      <c r="Q248">
        <v>1.04</v>
      </c>
      <c r="R248">
        <v>0</v>
      </c>
      <c r="S248">
        <v>162.80000000000001</v>
      </c>
      <c r="T248">
        <v>7</v>
      </c>
      <c r="U248">
        <v>0.47</v>
      </c>
      <c r="V248">
        <v>113.05</v>
      </c>
      <c r="W248">
        <v>10.8375</v>
      </c>
      <c r="X248">
        <v>1.32345</v>
      </c>
      <c r="Z248">
        <v>0</v>
      </c>
      <c r="AA248">
        <v>17.850000000000001</v>
      </c>
      <c r="AB248">
        <v>5.5845000000000002</v>
      </c>
      <c r="AC248">
        <v>1.53</v>
      </c>
      <c r="AD248">
        <v>3.6379999999999999</v>
      </c>
      <c r="AE248">
        <v>0.88400000000000001</v>
      </c>
      <c r="AF248">
        <v>0</v>
      </c>
      <c r="AG248">
        <v>138.38</v>
      </c>
      <c r="AH248">
        <v>5.95</v>
      </c>
      <c r="AI248">
        <v>0.39950000000000002</v>
      </c>
    </row>
    <row r="249" spans="1:35" x14ac:dyDescent="0.25">
      <c r="A249" s="1">
        <v>247</v>
      </c>
      <c r="B249" t="s">
        <v>452</v>
      </c>
      <c r="C249">
        <v>5917</v>
      </c>
      <c r="D249" t="s">
        <v>502</v>
      </c>
      <c r="E249" t="s">
        <v>505</v>
      </c>
      <c r="F249">
        <v>341</v>
      </c>
      <c r="G249">
        <v>0.78190999999999999</v>
      </c>
      <c r="H249">
        <v>120</v>
      </c>
      <c r="I249">
        <v>1.92</v>
      </c>
      <c r="J249">
        <v>0.23100000000000001</v>
      </c>
      <c r="K249">
        <v>0</v>
      </c>
      <c r="L249">
        <v>0</v>
      </c>
      <c r="M249">
        <v>7</v>
      </c>
      <c r="N249">
        <v>21.3</v>
      </c>
      <c r="O249">
        <v>2.8</v>
      </c>
      <c r="P249">
        <v>0.87</v>
      </c>
      <c r="Q249">
        <v>4.4000000000000004</v>
      </c>
      <c r="R249">
        <v>0</v>
      </c>
      <c r="S249">
        <v>0</v>
      </c>
      <c r="T249">
        <v>17</v>
      </c>
      <c r="U249">
        <v>1.49</v>
      </c>
      <c r="V249">
        <v>93.8292</v>
      </c>
      <c r="W249">
        <v>1.5012672</v>
      </c>
      <c r="X249">
        <v>0.18062121</v>
      </c>
      <c r="Y249">
        <v>0</v>
      </c>
      <c r="Z249">
        <v>0</v>
      </c>
      <c r="AA249">
        <v>5.4733700000000001</v>
      </c>
      <c r="AB249">
        <v>16.654682999999999</v>
      </c>
      <c r="AC249">
        <v>2.1893479999999998</v>
      </c>
      <c r="AD249">
        <v>0.68026169999999997</v>
      </c>
      <c r="AE249">
        <v>3.440404</v>
      </c>
      <c r="AF249">
        <v>0</v>
      </c>
      <c r="AG249">
        <v>0</v>
      </c>
      <c r="AH249">
        <v>13.29247</v>
      </c>
      <c r="AI249">
        <v>1.1650459</v>
      </c>
    </row>
    <row r="250" spans="1:35" x14ac:dyDescent="0.25">
      <c r="A250" s="1">
        <v>248</v>
      </c>
      <c r="B250" t="s">
        <v>453</v>
      </c>
      <c r="C250">
        <v>5917</v>
      </c>
      <c r="D250" t="s">
        <v>502</v>
      </c>
      <c r="E250" t="s">
        <v>506</v>
      </c>
      <c r="F250">
        <v>383</v>
      </c>
      <c r="G250">
        <v>0.97738999999999998</v>
      </c>
      <c r="H250">
        <v>120</v>
      </c>
      <c r="I250">
        <v>1.92</v>
      </c>
      <c r="J250">
        <v>0.23100000000000001</v>
      </c>
      <c r="K250">
        <v>0</v>
      </c>
      <c r="L250">
        <v>0</v>
      </c>
      <c r="M250">
        <v>7</v>
      </c>
      <c r="N250">
        <v>21.3</v>
      </c>
      <c r="O250">
        <v>2.8</v>
      </c>
      <c r="P250">
        <v>0.87</v>
      </c>
      <c r="Q250">
        <v>4.4000000000000004</v>
      </c>
      <c r="R250">
        <v>0</v>
      </c>
      <c r="S250">
        <v>0</v>
      </c>
      <c r="T250">
        <v>17</v>
      </c>
      <c r="U250">
        <v>1.49</v>
      </c>
      <c r="V250">
        <v>117.2868</v>
      </c>
      <c r="W250">
        <v>1.8765887999999999</v>
      </c>
      <c r="X250">
        <v>0.22577709000000001</v>
      </c>
      <c r="Y250">
        <v>0</v>
      </c>
      <c r="Z250">
        <v>0</v>
      </c>
      <c r="AA250">
        <v>6.8417300000000001</v>
      </c>
      <c r="AB250">
        <v>20.818407000000001</v>
      </c>
      <c r="AC250">
        <v>2.7366920000000001</v>
      </c>
      <c r="AD250">
        <v>0.85032929999999995</v>
      </c>
      <c r="AE250">
        <v>4.300516</v>
      </c>
      <c r="AF250">
        <v>0</v>
      </c>
      <c r="AG250">
        <v>0</v>
      </c>
      <c r="AH250">
        <v>16.615629999999999</v>
      </c>
      <c r="AI250">
        <v>1.4563111</v>
      </c>
    </row>
    <row r="251" spans="1:35" x14ac:dyDescent="0.25">
      <c r="A251" s="1">
        <v>249</v>
      </c>
      <c r="B251" t="s">
        <v>454</v>
      </c>
      <c r="C251">
        <v>5917</v>
      </c>
      <c r="D251" t="s">
        <v>502</v>
      </c>
      <c r="E251" t="s">
        <v>510</v>
      </c>
      <c r="F251">
        <v>415</v>
      </c>
      <c r="G251">
        <v>1.9547699999999999</v>
      </c>
      <c r="H251">
        <v>120</v>
      </c>
      <c r="I251">
        <v>1.92</v>
      </c>
      <c r="J251">
        <v>0.23100000000000001</v>
      </c>
      <c r="K251">
        <v>0</v>
      </c>
      <c r="L251">
        <v>0</v>
      </c>
      <c r="M251">
        <v>7</v>
      </c>
      <c r="N251">
        <v>21.3</v>
      </c>
      <c r="O251">
        <v>2.8</v>
      </c>
      <c r="P251">
        <v>0.87</v>
      </c>
      <c r="Q251">
        <v>4.4000000000000004</v>
      </c>
      <c r="R251">
        <v>0</v>
      </c>
      <c r="S251">
        <v>0</v>
      </c>
      <c r="T251">
        <v>17</v>
      </c>
      <c r="U251">
        <v>1.49</v>
      </c>
      <c r="V251">
        <v>234.57239999999999</v>
      </c>
      <c r="W251">
        <v>3.7531583999999998</v>
      </c>
      <c r="X251">
        <v>0.45155187000000002</v>
      </c>
      <c r="Y251">
        <v>0</v>
      </c>
      <c r="Z251">
        <v>0</v>
      </c>
      <c r="AA251">
        <v>13.683389999999999</v>
      </c>
      <c r="AB251">
        <v>41.636600999999999</v>
      </c>
      <c r="AC251">
        <v>5.473355999999999</v>
      </c>
      <c r="AD251">
        <v>1.7006498999999999</v>
      </c>
      <c r="AE251">
        <v>8.600988000000001</v>
      </c>
      <c r="AF251">
        <v>0</v>
      </c>
      <c r="AG251">
        <v>0</v>
      </c>
      <c r="AH251">
        <v>33.231089999999988</v>
      </c>
      <c r="AI251">
        <v>2.9126072999999999</v>
      </c>
    </row>
    <row r="252" spans="1:35" x14ac:dyDescent="0.25">
      <c r="A252" s="1">
        <v>250</v>
      </c>
      <c r="B252" t="s">
        <v>455</v>
      </c>
      <c r="C252">
        <v>5917</v>
      </c>
      <c r="D252" t="s">
        <v>502</v>
      </c>
      <c r="E252" t="s">
        <v>544</v>
      </c>
      <c r="F252">
        <v>1457</v>
      </c>
      <c r="G252">
        <v>1.4</v>
      </c>
      <c r="H252">
        <v>120</v>
      </c>
      <c r="I252">
        <v>1.92</v>
      </c>
      <c r="J252">
        <v>0.23100000000000001</v>
      </c>
      <c r="K252">
        <v>0</v>
      </c>
      <c r="L252">
        <v>0</v>
      </c>
      <c r="M252">
        <v>7</v>
      </c>
      <c r="N252">
        <v>21.3</v>
      </c>
      <c r="O252">
        <v>2.8</v>
      </c>
      <c r="P252">
        <v>0.87</v>
      </c>
      <c r="Q252">
        <v>4.4000000000000004</v>
      </c>
      <c r="R252">
        <v>0</v>
      </c>
      <c r="S252">
        <v>0</v>
      </c>
      <c r="T252">
        <v>17</v>
      </c>
      <c r="U252">
        <v>1.49</v>
      </c>
      <c r="V252">
        <v>168</v>
      </c>
      <c r="W252">
        <v>2.6880000000000002</v>
      </c>
      <c r="X252">
        <v>0.32340000000000002</v>
      </c>
      <c r="Y252">
        <v>0</v>
      </c>
      <c r="Z252">
        <v>0</v>
      </c>
      <c r="AA252">
        <v>9.7999999999999989</v>
      </c>
      <c r="AB252">
        <v>29.82</v>
      </c>
      <c r="AC252">
        <v>3.919999999999999</v>
      </c>
      <c r="AD252">
        <v>1.218</v>
      </c>
      <c r="AE252">
        <v>6.16</v>
      </c>
      <c r="AF252">
        <v>0</v>
      </c>
      <c r="AG252">
        <v>0</v>
      </c>
      <c r="AH252">
        <v>23.8</v>
      </c>
      <c r="AI252">
        <v>2.0859999999999999</v>
      </c>
    </row>
    <row r="253" spans="1:35" x14ac:dyDescent="0.25">
      <c r="A253" s="1">
        <v>251</v>
      </c>
      <c r="B253" t="s">
        <v>456</v>
      </c>
      <c r="C253">
        <v>6140</v>
      </c>
      <c r="D253" t="s">
        <v>503</v>
      </c>
      <c r="E253" t="s">
        <v>505</v>
      </c>
      <c r="F253">
        <v>341</v>
      </c>
      <c r="G253">
        <v>0.56640000000000001</v>
      </c>
      <c r="H253">
        <v>178</v>
      </c>
      <c r="I253">
        <v>5.94</v>
      </c>
      <c r="J253">
        <v>2.41</v>
      </c>
      <c r="K253">
        <v>0.19</v>
      </c>
      <c r="L253">
        <v>72.98</v>
      </c>
      <c r="M253">
        <v>60.04</v>
      </c>
      <c r="N253">
        <v>0</v>
      </c>
      <c r="O253">
        <v>0</v>
      </c>
      <c r="P253">
        <v>0</v>
      </c>
      <c r="Q253">
        <v>29.26</v>
      </c>
      <c r="S253">
        <v>0</v>
      </c>
      <c r="T253">
        <v>6.42</v>
      </c>
      <c r="U253">
        <v>2.9</v>
      </c>
      <c r="V253">
        <v>100.8192</v>
      </c>
      <c r="W253">
        <v>3.3644159999999999</v>
      </c>
      <c r="X253">
        <v>1.365024</v>
      </c>
      <c r="Y253">
        <v>0.107616</v>
      </c>
      <c r="Z253">
        <v>41.335872000000002</v>
      </c>
      <c r="AA253">
        <v>34.006656</v>
      </c>
      <c r="AB253">
        <v>0</v>
      </c>
      <c r="AC253">
        <v>0</v>
      </c>
      <c r="AD253">
        <v>0</v>
      </c>
      <c r="AE253">
        <v>16.572863999999999</v>
      </c>
      <c r="AG253">
        <v>0</v>
      </c>
      <c r="AH253">
        <v>3.636288</v>
      </c>
      <c r="AI253">
        <v>1.64256</v>
      </c>
    </row>
    <row r="254" spans="1:35" x14ac:dyDescent="0.25">
      <c r="A254" s="1">
        <v>252</v>
      </c>
      <c r="B254" t="s">
        <v>457</v>
      </c>
      <c r="C254">
        <v>6140</v>
      </c>
      <c r="D254" t="s">
        <v>503</v>
      </c>
      <c r="E254" t="s">
        <v>510</v>
      </c>
      <c r="F254">
        <v>415</v>
      </c>
      <c r="G254">
        <v>1.4159999999999999</v>
      </c>
      <c r="H254">
        <v>178</v>
      </c>
      <c r="I254">
        <v>5.94</v>
      </c>
      <c r="J254">
        <v>2.41</v>
      </c>
      <c r="K254">
        <v>0.19</v>
      </c>
      <c r="L254">
        <v>72.98</v>
      </c>
      <c r="M254">
        <v>60.04</v>
      </c>
      <c r="N254">
        <v>0</v>
      </c>
      <c r="O254">
        <v>0</v>
      </c>
      <c r="P254">
        <v>0</v>
      </c>
      <c r="Q254">
        <v>29.26</v>
      </c>
      <c r="S254">
        <v>0</v>
      </c>
      <c r="T254">
        <v>6.42</v>
      </c>
      <c r="U254">
        <v>2.9</v>
      </c>
      <c r="V254">
        <v>252.048</v>
      </c>
      <c r="W254">
        <v>8.4110399999999998</v>
      </c>
      <c r="X254">
        <v>3.41256</v>
      </c>
      <c r="Y254">
        <v>0.26904</v>
      </c>
      <c r="Z254">
        <v>103.33968</v>
      </c>
      <c r="AA254">
        <v>85.016639999999995</v>
      </c>
      <c r="AB254">
        <v>0</v>
      </c>
      <c r="AC254">
        <v>0</v>
      </c>
      <c r="AD254">
        <v>0</v>
      </c>
      <c r="AE254">
        <v>41.432160000000003</v>
      </c>
      <c r="AG254">
        <v>0</v>
      </c>
      <c r="AH254">
        <v>9.0907199999999992</v>
      </c>
      <c r="AI254">
        <v>4.1063999999999998</v>
      </c>
    </row>
    <row r="255" spans="1:35" x14ac:dyDescent="0.25">
      <c r="A255" s="1">
        <v>253</v>
      </c>
      <c r="B255" t="s">
        <v>458</v>
      </c>
      <c r="C255">
        <v>6140</v>
      </c>
      <c r="D255" t="s">
        <v>503</v>
      </c>
      <c r="E255" t="s">
        <v>532</v>
      </c>
      <c r="F255">
        <v>1455</v>
      </c>
      <c r="G255">
        <v>1</v>
      </c>
      <c r="H255">
        <v>178</v>
      </c>
      <c r="I255">
        <v>5.94</v>
      </c>
      <c r="J255">
        <v>2.41</v>
      </c>
      <c r="K255">
        <v>0.19</v>
      </c>
      <c r="L255">
        <v>72.98</v>
      </c>
      <c r="M255">
        <v>60.04</v>
      </c>
      <c r="N255">
        <v>0</v>
      </c>
      <c r="O255">
        <v>0</v>
      </c>
      <c r="P255">
        <v>0</v>
      </c>
      <c r="Q255">
        <v>29.26</v>
      </c>
      <c r="S255">
        <v>0</v>
      </c>
      <c r="T255">
        <v>6.42</v>
      </c>
      <c r="U255">
        <v>2.9</v>
      </c>
      <c r="V255">
        <v>178</v>
      </c>
      <c r="W255">
        <v>5.94</v>
      </c>
      <c r="X255">
        <v>2.41</v>
      </c>
      <c r="Y255">
        <v>0.19</v>
      </c>
      <c r="Z255">
        <v>72.98</v>
      </c>
      <c r="AA255">
        <v>60.04</v>
      </c>
      <c r="AB255">
        <v>0</v>
      </c>
      <c r="AC255">
        <v>0</v>
      </c>
      <c r="AD255">
        <v>0</v>
      </c>
      <c r="AE255">
        <v>29.26</v>
      </c>
      <c r="AG255">
        <v>0</v>
      </c>
      <c r="AH255">
        <v>6.42</v>
      </c>
      <c r="AI255">
        <v>2.9</v>
      </c>
    </row>
    <row r="256" spans="1:35" x14ac:dyDescent="0.25">
      <c r="A256" s="1">
        <v>254</v>
      </c>
      <c r="B256" t="s">
        <v>459</v>
      </c>
      <c r="C256">
        <v>6140</v>
      </c>
      <c r="D256" t="s">
        <v>503</v>
      </c>
      <c r="E256" t="s">
        <v>533</v>
      </c>
      <c r="F256">
        <v>1581</v>
      </c>
      <c r="G256">
        <v>0.75</v>
      </c>
      <c r="H256">
        <v>178</v>
      </c>
      <c r="I256">
        <v>5.94</v>
      </c>
      <c r="J256">
        <v>2.41</v>
      </c>
      <c r="K256">
        <v>0.19</v>
      </c>
      <c r="L256">
        <v>72.98</v>
      </c>
      <c r="M256">
        <v>60.04</v>
      </c>
      <c r="N256">
        <v>0</v>
      </c>
      <c r="O256">
        <v>0</v>
      </c>
      <c r="P256">
        <v>0</v>
      </c>
      <c r="Q256">
        <v>29.26</v>
      </c>
      <c r="S256">
        <v>0</v>
      </c>
      <c r="T256">
        <v>6.42</v>
      </c>
      <c r="U256">
        <v>2.9</v>
      </c>
      <c r="V256">
        <v>133.5</v>
      </c>
      <c r="W256">
        <v>4.4550000000000001</v>
      </c>
      <c r="X256">
        <v>1.8075000000000001</v>
      </c>
      <c r="Y256">
        <v>0.14249999999999999</v>
      </c>
      <c r="Z256">
        <v>54.734999999999999</v>
      </c>
      <c r="AA256">
        <v>45.03</v>
      </c>
      <c r="AB256">
        <v>0</v>
      </c>
      <c r="AC256">
        <v>0</v>
      </c>
      <c r="AD256">
        <v>0</v>
      </c>
      <c r="AE256">
        <v>21.945</v>
      </c>
      <c r="AG256">
        <v>0</v>
      </c>
      <c r="AH256">
        <v>4.8150000000000004</v>
      </c>
      <c r="AI256">
        <v>2.1749999999999998</v>
      </c>
    </row>
    <row r="257" spans="1:35" x14ac:dyDescent="0.25">
      <c r="A257" s="1">
        <v>255</v>
      </c>
      <c r="B257" t="s">
        <v>460</v>
      </c>
      <c r="C257">
        <v>6195</v>
      </c>
      <c r="D257" t="s">
        <v>504</v>
      </c>
      <c r="E257" t="s">
        <v>505</v>
      </c>
      <c r="F257">
        <v>341</v>
      </c>
      <c r="G257">
        <v>1.01014</v>
      </c>
      <c r="H257">
        <v>19</v>
      </c>
      <c r="I257">
        <v>0</v>
      </c>
      <c r="J257">
        <v>0</v>
      </c>
      <c r="K257">
        <v>0</v>
      </c>
      <c r="L257">
        <v>0</v>
      </c>
      <c r="M257">
        <v>8</v>
      </c>
      <c r="N257">
        <v>0.27</v>
      </c>
      <c r="O257">
        <v>0</v>
      </c>
      <c r="P257">
        <v>0</v>
      </c>
      <c r="Q257">
        <v>0.04</v>
      </c>
      <c r="R257">
        <v>0</v>
      </c>
      <c r="S257">
        <v>0.5</v>
      </c>
      <c r="T257">
        <v>6</v>
      </c>
      <c r="U257">
        <v>0.45</v>
      </c>
      <c r="V257">
        <v>19.19266</v>
      </c>
      <c r="W257">
        <v>0</v>
      </c>
      <c r="X257">
        <v>0</v>
      </c>
      <c r="Y257">
        <v>0</v>
      </c>
      <c r="Z257">
        <v>0</v>
      </c>
      <c r="AA257">
        <v>8.0811200000000003</v>
      </c>
      <c r="AB257">
        <v>0.27273779999999997</v>
      </c>
      <c r="AC257">
        <v>0</v>
      </c>
      <c r="AD257">
        <v>0</v>
      </c>
      <c r="AE257">
        <v>4.04056E-2</v>
      </c>
      <c r="AF257">
        <v>0</v>
      </c>
      <c r="AG257">
        <v>0.50507000000000002</v>
      </c>
      <c r="AH257">
        <v>6.0608400000000007</v>
      </c>
      <c r="AI257">
        <v>0.45456300000000011</v>
      </c>
    </row>
    <row r="258" spans="1:35" x14ac:dyDescent="0.25">
      <c r="A258" s="1">
        <v>256</v>
      </c>
      <c r="B258" t="s">
        <v>461</v>
      </c>
      <c r="C258">
        <v>6195</v>
      </c>
      <c r="D258" t="s">
        <v>504</v>
      </c>
      <c r="E258" t="s">
        <v>506</v>
      </c>
      <c r="F258">
        <v>383</v>
      </c>
      <c r="G258">
        <v>1.26268</v>
      </c>
      <c r="H258">
        <v>19</v>
      </c>
      <c r="I258">
        <v>0</v>
      </c>
      <c r="J258">
        <v>0</v>
      </c>
      <c r="K258">
        <v>0</v>
      </c>
      <c r="L258">
        <v>0</v>
      </c>
      <c r="M258">
        <v>8</v>
      </c>
      <c r="N258">
        <v>0.27</v>
      </c>
      <c r="O258">
        <v>0</v>
      </c>
      <c r="P258">
        <v>0</v>
      </c>
      <c r="Q258">
        <v>0.04</v>
      </c>
      <c r="R258">
        <v>0</v>
      </c>
      <c r="S258">
        <v>0.5</v>
      </c>
      <c r="T258">
        <v>6</v>
      </c>
      <c r="U258">
        <v>0.45</v>
      </c>
      <c r="V258">
        <v>23.990919999999999</v>
      </c>
      <c r="W258">
        <v>0</v>
      </c>
      <c r="X258">
        <v>0</v>
      </c>
      <c r="Y258">
        <v>0</v>
      </c>
      <c r="Z258">
        <v>0</v>
      </c>
      <c r="AA258">
        <v>10.10144</v>
      </c>
      <c r="AB258">
        <v>0.34092359999999999</v>
      </c>
      <c r="AC258">
        <v>0</v>
      </c>
      <c r="AD258">
        <v>0</v>
      </c>
      <c r="AE258">
        <v>5.0507200000000002E-2</v>
      </c>
      <c r="AF258">
        <v>0</v>
      </c>
      <c r="AG258">
        <v>0.63134000000000001</v>
      </c>
      <c r="AH258">
        <v>7.5760800000000001</v>
      </c>
      <c r="AI258">
        <v>0.56820599999999999</v>
      </c>
    </row>
    <row r="259" spans="1:35" x14ac:dyDescent="0.25">
      <c r="A259" s="1">
        <v>257</v>
      </c>
      <c r="B259" t="s">
        <v>462</v>
      </c>
      <c r="C259">
        <v>6195</v>
      </c>
      <c r="D259" t="s">
        <v>504</v>
      </c>
      <c r="E259" t="s">
        <v>507</v>
      </c>
      <c r="F259">
        <v>385</v>
      </c>
      <c r="G259">
        <v>0.15101000000000001</v>
      </c>
      <c r="H259">
        <v>19</v>
      </c>
      <c r="I259">
        <v>0</v>
      </c>
      <c r="J259">
        <v>0</v>
      </c>
      <c r="K259">
        <v>0</v>
      </c>
      <c r="L259">
        <v>0</v>
      </c>
      <c r="M259">
        <v>8</v>
      </c>
      <c r="N259">
        <v>0.27</v>
      </c>
      <c r="O259">
        <v>0</v>
      </c>
      <c r="P259">
        <v>0</v>
      </c>
      <c r="Q259">
        <v>0.04</v>
      </c>
      <c r="R259">
        <v>0</v>
      </c>
      <c r="S259">
        <v>0.5</v>
      </c>
      <c r="T259">
        <v>6</v>
      </c>
      <c r="U259">
        <v>0.45</v>
      </c>
      <c r="V259">
        <v>2.8691900000000001</v>
      </c>
      <c r="W259">
        <v>0</v>
      </c>
      <c r="X259">
        <v>0</v>
      </c>
      <c r="Y259">
        <v>0</v>
      </c>
      <c r="Z259">
        <v>0</v>
      </c>
      <c r="AA259">
        <v>1.20808</v>
      </c>
      <c r="AB259">
        <v>4.0772700000000002E-2</v>
      </c>
      <c r="AC259">
        <v>0</v>
      </c>
      <c r="AD259">
        <v>0</v>
      </c>
      <c r="AE259">
        <v>6.0403999999999996E-3</v>
      </c>
      <c r="AF259">
        <v>0</v>
      </c>
      <c r="AG259">
        <v>7.5505000000000003E-2</v>
      </c>
      <c r="AH259">
        <v>0.90606000000000009</v>
      </c>
      <c r="AI259">
        <v>6.7954500000000001E-2</v>
      </c>
    </row>
    <row r="260" spans="1:35" x14ac:dyDescent="0.25">
      <c r="A260" s="1">
        <v>258</v>
      </c>
      <c r="B260" t="s">
        <v>463</v>
      </c>
      <c r="C260">
        <v>6195</v>
      </c>
      <c r="D260" t="s">
        <v>504</v>
      </c>
      <c r="E260" t="s">
        <v>510</v>
      </c>
      <c r="F260">
        <v>415</v>
      </c>
      <c r="G260">
        <v>2.52536</v>
      </c>
      <c r="H260">
        <v>19</v>
      </c>
      <c r="I260">
        <v>0</v>
      </c>
      <c r="J260">
        <v>0</v>
      </c>
      <c r="K260">
        <v>0</v>
      </c>
      <c r="L260">
        <v>0</v>
      </c>
      <c r="M260">
        <v>8</v>
      </c>
      <c r="N260">
        <v>0.27</v>
      </c>
      <c r="O260">
        <v>0</v>
      </c>
      <c r="P260">
        <v>0</v>
      </c>
      <c r="Q260">
        <v>0.04</v>
      </c>
      <c r="R260">
        <v>0</v>
      </c>
      <c r="S260">
        <v>0.5</v>
      </c>
      <c r="T260">
        <v>6</v>
      </c>
      <c r="U260">
        <v>0.45</v>
      </c>
      <c r="V260">
        <v>47.981839999999998</v>
      </c>
      <c r="W260">
        <v>0</v>
      </c>
      <c r="X260">
        <v>0</v>
      </c>
      <c r="Y260">
        <v>0</v>
      </c>
      <c r="Z260">
        <v>0</v>
      </c>
      <c r="AA260">
        <v>20.20288</v>
      </c>
      <c r="AB260">
        <v>0.6818472000000001</v>
      </c>
      <c r="AC260">
        <v>0</v>
      </c>
      <c r="AD260">
        <v>0</v>
      </c>
      <c r="AE260">
        <v>0.1010144</v>
      </c>
      <c r="AF260">
        <v>0</v>
      </c>
      <c r="AG260">
        <v>1.26268</v>
      </c>
      <c r="AH260">
        <v>15.15216</v>
      </c>
      <c r="AI260">
        <v>1.136412</v>
      </c>
    </row>
    <row r="261" spans="1:35" x14ac:dyDescent="0.25">
      <c r="A261" s="1">
        <v>259</v>
      </c>
      <c r="B261" t="s">
        <v>464</v>
      </c>
      <c r="C261">
        <v>6195</v>
      </c>
      <c r="D261" t="s">
        <v>504</v>
      </c>
      <c r="E261" t="s">
        <v>508</v>
      </c>
      <c r="F261">
        <v>439</v>
      </c>
      <c r="G261">
        <v>5.1020000000000003E-2</v>
      </c>
      <c r="H261">
        <v>19</v>
      </c>
      <c r="I261">
        <v>0</v>
      </c>
      <c r="J261">
        <v>0</v>
      </c>
      <c r="K261">
        <v>0</v>
      </c>
      <c r="L261">
        <v>0</v>
      </c>
      <c r="M261">
        <v>8</v>
      </c>
      <c r="N261">
        <v>0.27</v>
      </c>
      <c r="O261">
        <v>0</v>
      </c>
      <c r="P261">
        <v>0</v>
      </c>
      <c r="Q261">
        <v>0.04</v>
      </c>
      <c r="R261">
        <v>0</v>
      </c>
      <c r="S261">
        <v>0.5</v>
      </c>
      <c r="T261">
        <v>6</v>
      </c>
      <c r="U261">
        <v>0.45</v>
      </c>
      <c r="V261">
        <v>0.96938000000000002</v>
      </c>
      <c r="W261">
        <v>0</v>
      </c>
      <c r="X261">
        <v>0</v>
      </c>
      <c r="Y261">
        <v>0</v>
      </c>
      <c r="Z261">
        <v>0</v>
      </c>
      <c r="AA261">
        <v>0.40816000000000002</v>
      </c>
      <c r="AB261">
        <v>1.37754E-2</v>
      </c>
      <c r="AC261">
        <v>0</v>
      </c>
      <c r="AD261">
        <v>0</v>
      </c>
      <c r="AE261">
        <v>2.0408000000000002E-3</v>
      </c>
      <c r="AF261">
        <v>0</v>
      </c>
      <c r="AG261">
        <v>2.5510000000000001E-2</v>
      </c>
      <c r="AH261">
        <v>0.30612</v>
      </c>
      <c r="AI261">
        <v>2.2959E-2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"/>
  <sheetViews>
    <sheetView workbookViewId="0"/>
  </sheetViews>
  <sheetFormatPr defaultRowHeight="15" x14ac:dyDescent="0.25"/>
  <sheetData>
    <row r="1" spans="1:18" x14ac:dyDescent="0.25">
      <c r="B1" s="1" t="s">
        <v>617</v>
      </c>
      <c r="C1" s="1" t="s">
        <v>618</v>
      </c>
      <c r="D1" s="1" t="s">
        <v>619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x14ac:dyDescent="0.25">
      <c r="A2" s="1">
        <v>0</v>
      </c>
    </row>
    <row r="3" spans="1:18" x14ac:dyDescent="0.25">
      <c r="A3" s="1">
        <v>1</v>
      </c>
      <c r="B3" t="s">
        <v>164</v>
      </c>
      <c r="C3">
        <v>104</v>
      </c>
      <c r="D3" t="s">
        <v>80</v>
      </c>
      <c r="E3">
        <v>280</v>
      </c>
      <c r="F3">
        <v>9</v>
      </c>
      <c r="G3">
        <v>3</v>
      </c>
      <c r="H3">
        <v>0</v>
      </c>
      <c r="I3">
        <v>0</v>
      </c>
      <c r="J3">
        <v>480</v>
      </c>
      <c r="K3">
        <v>44</v>
      </c>
      <c r="L3">
        <v>5</v>
      </c>
      <c r="M3">
        <v>1</v>
      </c>
      <c r="N3">
        <v>8</v>
      </c>
      <c r="O3">
        <v>0</v>
      </c>
      <c r="P3">
        <v>0</v>
      </c>
      <c r="Q3">
        <v>88</v>
      </c>
      <c r="R3">
        <v>2.1</v>
      </c>
    </row>
    <row r="4" spans="1:18" x14ac:dyDescent="0.25">
      <c r="A4" s="1">
        <v>2</v>
      </c>
      <c r="B4" t="s">
        <v>135</v>
      </c>
      <c r="C4">
        <v>125</v>
      </c>
      <c r="D4" t="s">
        <v>81</v>
      </c>
      <c r="E4">
        <v>100</v>
      </c>
      <c r="F4">
        <v>2</v>
      </c>
      <c r="G4">
        <v>0.3</v>
      </c>
      <c r="H4">
        <v>0</v>
      </c>
      <c r="I4">
        <v>0</v>
      </c>
      <c r="J4">
        <v>150</v>
      </c>
      <c r="K4">
        <v>20</v>
      </c>
      <c r="L4">
        <v>7</v>
      </c>
      <c r="M4">
        <v>0</v>
      </c>
      <c r="N4">
        <v>5</v>
      </c>
      <c r="O4">
        <v>0</v>
      </c>
      <c r="P4">
        <v>0.2</v>
      </c>
      <c r="Q4">
        <v>40</v>
      </c>
      <c r="R4">
        <v>1.5</v>
      </c>
    </row>
    <row r="5" spans="1:18" x14ac:dyDescent="0.25">
      <c r="A5" s="1">
        <v>3</v>
      </c>
      <c r="B5" t="s">
        <v>130</v>
      </c>
      <c r="C5">
        <v>125</v>
      </c>
      <c r="D5" t="s">
        <v>86</v>
      </c>
      <c r="E5">
        <v>35</v>
      </c>
      <c r="F5">
        <v>0</v>
      </c>
      <c r="G5">
        <v>0</v>
      </c>
      <c r="H5">
        <v>0</v>
      </c>
      <c r="I5">
        <v>0</v>
      </c>
      <c r="J5">
        <v>115</v>
      </c>
      <c r="K5">
        <v>6</v>
      </c>
      <c r="L5">
        <v>1</v>
      </c>
      <c r="M5">
        <v>5</v>
      </c>
      <c r="N5">
        <v>2</v>
      </c>
      <c r="O5">
        <v>0</v>
      </c>
      <c r="P5">
        <v>18</v>
      </c>
      <c r="Q5">
        <v>30</v>
      </c>
      <c r="R5">
        <v>0.75</v>
      </c>
    </row>
    <row r="6" spans="1:18" x14ac:dyDescent="0.25">
      <c r="A6" s="1">
        <v>4</v>
      </c>
      <c r="B6" t="s">
        <v>107</v>
      </c>
      <c r="C6">
        <v>16</v>
      </c>
      <c r="D6" t="s">
        <v>80</v>
      </c>
      <c r="E6">
        <v>5</v>
      </c>
      <c r="F6">
        <v>0</v>
      </c>
      <c r="G6">
        <v>0</v>
      </c>
      <c r="H6">
        <v>0</v>
      </c>
      <c r="I6">
        <v>0</v>
      </c>
      <c r="J6">
        <v>450</v>
      </c>
      <c r="K6">
        <v>1</v>
      </c>
      <c r="L6">
        <v>0</v>
      </c>
      <c r="M6">
        <v>0</v>
      </c>
      <c r="N6">
        <v>0.2</v>
      </c>
      <c r="O6">
        <v>2</v>
      </c>
      <c r="P6">
        <v>1.2</v>
      </c>
      <c r="Q6">
        <v>0</v>
      </c>
      <c r="R6">
        <v>0.84</v>
      </c>
    </row>
    <row r="7" spans="1:18" x14ac:dyDescent="0.25">
      <c r="A7" s="1">
        <v>5</v>
      </c>
      <c r="B7" t="s">
        <v>98</v>
      </c>
      <c r="C7">
        <v>100</v>
      </c>
      <c r="D7" t="s">
        <v>86</v>
      </c>
      <c r="E7">
        <v>819</v>
      </c>
      <c r="F7">
        <v>91</v>
      </c>
      <c r="G7">
        <v>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</row>
    <row r="8" spans="1:18" x14ac:dyDescent="0.25">
      <c r="A8" s="1">
        <v>6</v>
      </c>
      <c r="B8" t="s">
        <v>121</v>
      </c>
      <c r="C8">
        <v>30.4</v>
      </c>
      <c r="D8" t="s">
        <v>80</v>
      </c>
      <c r="E8">
        <v>60</v>
      </c>
      <c r="F8">
        <v>0.5</v>
      </c>
      <c r="G8">
        <v>0</v>
      </c>
      <c r="H8">
        <v>0</v>
      </c>
      <c r="I8">
        <v>0</v>
      </c>
      <c r="J8">
        <v>160</v>
      </c>
      <c r="K8">
        <v>12</v>
      </c>
      <c r="L8">
        <v>0</v>
      </c>
      <c r="M8">
        <v>11</v>
      </c>
      <c r="N8">
        <v>0.5</v>
      </c>
      <c r="O8">
        <v>0</v>
      </c>
      <c r="P8">
        <v>0</v>
      </c>
      <c r="Q8">
        <v>0</v>
      </c>
      <c r="R8">
        <v>0.28000000000000003</v>
      </c>
    </row>
    <row r="9" spans="1:18" x14ac:dyDescent="0.25">
      <c r="A9" s="1">
        <v>7</v>
      </c>
      <c r="B9" t="s">
        <v>104</v>
      </c>
      <c r="C9">
        <v>85</v>
      </c>
      <c r="D9" t="s">
        <v>80</v>
      </c>
      <c r="E9">
        <v>130</v>
      </c>
      <c r="F9">
        <v>8</v>
      </c>
      <c r="G9">
        <v>1</v>
      </c>
      <c r="H9">
        <v>0</v>
      </c>
      <c r="I9">
        <v>0</v>
      </c>
      <c r="J9">
        <v>5</v>
      </c>
      <c r="K9">
        <v>3</v>
      </c>
      <c r="L9">
        <v>0</v>
      </c>
      <c r="M9">
        <v>1</v>
      </c>
      <c r="N9">
        <v>14</v>
      </c>
      <c r="O9">
        <v>0</v>
      </c>
      <c r="P9">
        <v>0.17</v>
      </c>
      <c r="Q9">
        <v>75</v>
      </c>
      <c r="R9">
        <v>2</v>
      </c>
    </row>
    <row r="10" spans="1:18" x14ac:dyDescent="0.25">
      <c r="A10" s="1">
        <v>8</v>
      </c>
      <c r="B10" t="s">
        <v>174</v>
      </c>
      <c r="C10">
        <v>30</v>
      </c>
      <c r="D10" t="s">
        <v>80</v>
      </c>
      <c r="E10">
        <v>90</v>
      </c>
      <c r="F10">
        <v>7</v>
      </c>
      <c r="G10">
        <v>4.5</v>
      </c>
      <c r="H10">
        <v>0.3</v>
      </c>
      <c r="I10">
        <v>25</v>
      </c>
      <c r="J10">
        <v>140</v>
      </c>
      <c r="K10">
        <v>1</v>
      </c>
      <c r="L10">
        <v>0</v>
      </c>
      <c r="M10">
        <v>0</v>
      </c>
      <c r="N10">
        <v>6</v>
      </c>
      <c r="O10">
        <v>0</v>
      </c>
      <c r="P10">
        <v>0</v>
      </c>
      <c r="Q10">
        <v>175</v>
      </c>
      <c r="R10">
        <v>0</v>
      </c>
    </row>
    <row r="11" spans="1:18" x14ac:dyDescent="0.25">
      <c r="A11" s="1">
        <v>9</v>
      </c>
      <c r="B11" t="s">
        <v>172</v>
      </c>
      <c r="C11">
        <v>30</v>
      </c>
      <c r="D11" t="s">
        <v>80</v>
      </c>
      <c r="E11">
        <v>90</v>
      </c>
      <c r="F11">
        <v>8</v>
      </c>
      <c r="G11">
        <v>4.5</v>
      </c>
      <c r="H11">
        <v>0.2</v>
      </c>
      <c r="I11">
        <v>30</v>
      </c>
      <c r="J11">
        <v>210</v>
      </c>
      <c r="K11">
        <v>2</v>
      </c>
      <c r="L11">
        <v>0</v>
      </c>
      <c r="M11">
        <v>0</v>
      </c>
      <c r="N11">
        <v>5</v>
      </c>
      <c r="O11">
        <v>80</v>
      </c>
      <c r="P11">
        <v>0</v>
      </c>
      <c r="Q11">
        <v>22</v>
      </c>
      <c r="R11">
        <v>0.56000000000000005</v>
      </c>
    </row>
    <row r="12" spans="1:18" x14ac:dyDescent="0.25">
      <c r="A12" s="1">
        <v>10</v>
      </c>
      <c r="B12" t="s">
        <v>171</v>
      </c>
      <c r="C12">
        <v>30</v>
      </c>
      <c r="D12" t="s">
        <v>80</v>
      </c>
      <c r="E12">
        <v>90</v>
      </c>
      <c r="F12">
        <v>6</v>
      </c>
      <c r="G12">
        <v>4</v>
      </c>
      <c r="H12">
        <v>0.3</v>
      </c>
      <c r="I12">
        <v>20</v>
      </c>
      <c r="J12">
        <v>200</v>
      </c>
      <c r="K12">
        <v>1</v>
      </c>
      <c r="L12">
        <v>0</v>
      </c>
      <c r="M12">
        <v>0</v>
      </c>
      <c r="N12">
        <v>4</v>
      </c>
      <c r="O12">
        <v>80</v>
      </c>
      <c r="P12">
        <v>0</v>
      </c>
      <c r="Q12">
        <v>220</v>
      </c>
      <c r="R12">
        <v>0</v>
      </c>
    </row>
    <row r="13" spans="1:18" x14ac:dyDescent="0.25">
      <c r="A13" s="1">
        <v>11</v>
      </c>
      <c r="B13" t="s">
        <v>620</v>
      </c>
      <c r="C13">
        <v>30</v>
      </c>
      <c r="D13" t="s">
        <v>80</v>
      </c>
      <c r="E13">
        <v>80</v>
      </c>
      <c r="F13">
        <v>5</v>
      </c>
      <c r="G13">
        <v>2</v>
      </c>
      <c r="H13">
        <v>0</v>
      </c>
      <c r="I13">
        <v>20</v>
      </c>
      <c r="J13">
        <v>660</v>
      </c>
      <c r="K13">
        <v>0</v>
      </c>
      <c r="L13">
        <v>0</v>
      </c>
      <c r="M13">
        <v>0</v>
      </c>
      <c r="N13">
        <v>8</v>
      </c>
      <c r="O13">
        <v>0</v>
      </c>
      <c r="P13">
        <v>0</v>
      </c>
      <c r="Q13">
        <v>0</v>
      </c>
      <c r="R13">
        <v>0.28000000000000003</v>
      </c>
    </row>
    <row r="14" spans="1:18" x14ac:dyDescent="0.25">
      <c r="A14" s="1">
        <v>12</v>
      </c>
      <c r="B14" t="s">
        <v>136</v>
      </c>
      <c r="C14">
        <v>15</v>
      </c>
      <c r="D14" t="s">
        <v>81</v>
      </c>
      <c r="E14">
        <v>100</v>
      </c>
      <c r="F14">
        <v>10</v>
      </c>
      <c r="G14">
        <v>1</v>
      </c>
      <c r="H14">
        <v>0</v>
      </c>
      <c r="I14">
        <v>5</v>
      </c>
      <c r="J14">
        <v>90</v>
      </c>
      <c r="K14">
        <v>0</v>
      </c>
      <c r="L14">
        <v>0</v>
      </c>
      <c r="M14">
        <v>0</v>
      </c>
      <c r="N14">
        <v>0.1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">
        <v>13</v>
      </c>
      <c r="B15" t="s">
        <v>137</v>
      </c>
      <c r="C15">
        <v>5</v>
      </c>
      <c r="D15" t="s">
        <v>80</v>
      </c>
      <c r="E15">
        <v>10</v>
      </c>
      <c r="F15">
        <v>0.5</v>
      </c>
      <c r="G15">
        <v>0</v>
      </c>
      <c r="H15">
        <v>0</v>
      </c>
      <c r="I15">
        <v>0</v>
      </c>
      <c r="J15">
        <v>110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</v>
      </c>
      <c r="R15">
        <v>1</v>
      </c>
    </row>
    <row r="16" spans="1:18" x14ac:dyDescent="0.25">
      <c r="A16" s="1">
        <v>14</v>
      </c>
      <c r="B16" t="s">
        <v>621</v>
      </c>
      <c r="C16">
        <v>50</v>
      </c>
      <c r="D16" t="s">
        <v>84</v>
      </c>
      <c r="E16">
        <v>110</v>
      </c>
      <c r="F16">
        <v>7</v>
      </c>
      <c r="G16">
        <v>1.5</v>
      </c>
      <c r="H16">
        <v>0</v>
      </c>
      <c r="I16">
        <v>25</v>
      </c>
      <c r="J16">
        <v>390</v>
      </c>
      <c r="K16">
        <v>1</v>
      </c>
      <c r="L16">
        <v>0</v>
      </c>
      <c r="M16">
        <v>1</v>
      </c>
      <c r="N16">
        <v>11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>
        <v>15</v>
      </c>
      <c r="B17" t="s">
        <v>39</v>
      </c>
      <c r="C17">
        <v>100</v>
      </c>
      <c r="D17" t="s">
        <v>80</v>
      </c>
      <c r="E17">
        <v>110</v>
      </c>
      <c r="F17">
        <v>0.5</v>
      </c>
      <c r="G17">
        <v>0.3</v>
      </c>
      <c r="H17">
        <v>0</v>
      </c>
      <c r="I17">
        <v>45</v>
      </c>
      <c r="J17">
        <v>25</v>
      </c>
      <c r="K17">
        <v>0</v>
      </c>
      <c r="L17">
        <v>0</v>
      </c>
      <c r="M17">
        <v>0</v>
      </c>
      <c r="N17">
        <v>26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">
        <v>16</v>
      </c>
      <c r="B18" t="s">
        <v>114</v>
      </c>
      <c r="C18">
        <v>10</v>
      </c>
      <c r="D18" t="s">
        <v>86</v>
      </c>
      <c r="E18">
        <v>80</v>
      </c>
      <c r="F18">
        <v>9</v>
      </c>
      <c r="G18">
        <v>0.5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>
        <v>17</v>
      </c>
      <c r="B19" t="s">
        <v>622</v>
      </c>
      <c r="C19">
        <v>30</v>
      </c>
      <c r="D19" t="s">
        <v>84</v>
      </c>
      <c r="E19">
        <v>100</v>
      </c>
      <c r="F19">
        <v>8</v>
      </c>
      <c r="G19">
        <v>4</v>
      </c>
      <c r="H19">
        <v>0</v>
      </c>
      <c r="I19">
        <v>5</v>
      </c>
      <c r="J19">
        <v>300</v>
      </c>
      <c r="K19">
        <v>1</v>
      </c>
      <c r="L19">
        <v>0</v>
      </c>
      <c r="M19">
        <v>0</v>
      </c>
      <c r="N19">
        <v>5</v>
      </c>
      <c r="O19">
        <v>0</v>
      </c>
      <c r="P19">
        <v>0</v>
      </c>
      <c r="Q19">
        <v>175</v>
      </c>
      <c r="R19">
        <v>0</v>
      </c>
    </row>
    <row r="20" spans="1:18" x14ac:dyDescent="0.25">
      <c r="A20" s="1">
        <v>18</v>
      </c>
      <c r="B20" t="s">
        <v>166</v>
      </c>
      <c r="C20">
        <v>110</v>
      </c>
      <c r="D20" t="s">
        <v>80</v>
      </c>
      <c r="E20">
        <v>290</v>
      </c>
      <c r="F20">
        <v>4.5</v>
      </c>
      <c r="G20">
        <v>0.5</v>
      </c>
      <c r="H20">
        <v>0</v>
      </c>
      <c r="I20">
        <v>0</v>
      </c>
      <c r="J20">
        <v>520</v>
      </c>
      <c r="K20">
        <v>55</v>
      </c>
      <c r="L20">
        <v>6</v>
      </c>
      <c r="M20">
        <v>4</v>
      </c>
      <c r="N20">
        <v>9</v>
      </c>
      <c r="O20">
        <v>0</v>
      </c>
      <c r="P20">
        <v>0</v>
      </c>
      <c r="Q20">
        <v>44</v>
      </c>
      <c r="R20">
        <v>3.5</v>
      </c>
    </row>
    <row r="21" spans="1:18" x14ac:dyDescent="0.25">
      <c r="A21" s="1">
        <v>19</v>
      </c>
      <c r="B21" t="s">
        <v>154</v>
      </c>
      <c r="C21">
        <v>100</v>
      </c>
      <c r="D21" t="s">
        <v>80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Recipes</vt:lpstr>
      <vt:lpstr>CNF Data</vt:lpstr>
      <vt:lpstr>Premades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dcterms:created xsi:type="dcterms:W3CDTF">2021-11-01T01:08:50Z</dcterms:created>
  <dcterms:modified xsi:type="dcterms:W3CDTF">2021-11-01T01:15:42Z</dcterms:modified>
</cp:coreProperties>
</file>