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Academics\Senior Year\ECO 476 - Equity Research and Financial Modeling\Tesla ER Report\"/>
    </mc:Choice>
  </mc:AlternateContent>
  <xr:revisionPtr revIDLastSave="0" documentId="13_ncr:1_{F481551F-C3D5-49A6-B30D-D53E62D2A384}" xr6:coauthVersionLast="47" xr6:coauthVersionMax="47" xr10:uidLastSave="{00000000-0000-0000-0000-000000000000}"/>
  <bookViews>
    <workbookView xWindow="-120" yWindow="-120" windowWidth="20730" windowHeight="11160" firstSheet="14" activeTab="18" xr2:uid="{00000000-000D-0000-FFFF-FFFF00000000}"/>
  </bookViews>
  <sheets>
    <sheet name="setup" sheetId="1" r:id="rId1"/>
    <sheet name="Fin st" sheetId="2" r:id="rId2"/>
    <sheet name="hist sales and forecast by Q" sheetId="5" r:id="rId3"/>
    <sheet name="EV" sheetId="3" r:id="rId4"/>
    <sheet name="multiples" sheetId="4" r:id="rId5"/>
    <sheet name="Price History" sheetId="14" r:id="rId6"/>
    <sheet name="activity ratios" sheetId="7" r:id="rId7"/>
    <sheet name="profitability ratios" sheetId="8" r:id="rId8"/>
    <sheet name="liquidity ratios" sheetId="6" r:id="rId9"/>
    <sheet name="debt ratios" sheetId="9" r:id="rId10"/>
    <sheet name="market ratios" sheetId="10" r:id="rId11"/>
    <sheet name="DuPont analysis" sheetId="11" r:id="rId12"/>
    <sheet name="lev beta sch" sheetId="12" r:id="rId13"/>
    <sheet name="industry lev beta" sheetId="13" r:id="rId14"/>
    <sheet name="Public-Comps simple" sheetId="18" r:id="rId15"/>
    <sheet name="ValSum simple" sheetId="19" r:id="rId16"/>
    <sheet name="DCF Analysis" sheetId="15" r:id="rId17"/>
    <sheet name="Residual Income" sheetId="16" r:id="rId18"/>
    <sheet name="FF graph" sheetId="17" r:id="rId19"/>
    <sheet name="FF data" sheetId="20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Diluted_Shares" localSheetId="15">'ValSum simple'!$E$29</definedName>
    <definedName name="Diluted_Shares">[1]ValSum!$E$35</definedName>
    <definedName name="M_to_MM" localSheetId="19">'[2]WFM - Wild Oats'!$L$54</definedName>
    <definedName name="M_to_MM" localSheetId="18">'[2]WFM - Wild Oats'!$L$54</definedName>
    <definedName name="M_to_MM">#REF!</definedName>
    <definedName name="_xlnm.Print_Area" localSheetId="6">'activity ratios'!$A$1:$J$14</definedName>
    <definedName name="_xlnm.Print_Area" localSheetId="9">'debt ratios'!$A$1:$J$13</definedName>
    <definedName name="_xlnm.Print_Area" localSheetId="19">'FF data'!$B$3:$V$16,'FF data'!$B$20:$V$41</definedName>
    <definedName name="_xlnm.Print_Area" localSheetId="12">'lev beta sch'!$A$2:$F$24</definedName>
    <definedName name="_xlnm.Print_Area" localSheetId="8">'liquidity ratios'!$A$1:$J$12</definedName>
    <definedName name="_xlnm.Print_Area" localSheetId="10">'market ratios'!$A$1:$K$9</definedName>
    <definedName name="_xlnm.Print_Area" localSheetId="7">'profitability ratios'!$A$1:$P$16</definedName>
    <definedName name="_xlnm.Print_Area" localSheetId="14">'Public-Comps simple'!$A$1:$H$20</definedName>
    <definedName name="_xlnm.Print_Area" localSheetId="15">'ValSum simple'!$A$1:$P$33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4" l="1"/>
  <c r="E15" i="4"/>
  <c r="C10" i="1"/>
  <c r="C6" i="1"/>
  <c r="U140" i="2"/>
  <c r="I10" i="20"/>
  <c r="G10" i="20"/>
  <c r="C9" i="20"/>
  <c r="E9" i="20" s="1"/>
  <c r="I9" i="20" s="1"/>
  <c r="M8" i="20"/>
  <c r="K8" i="20"/>
  <c r="C26" i="20" s="1"/>
  <c r="I8" i="20"/>
  <c r="G8" i="20"/>
  <c r="E8" i="20"/>
  <c r="E24" i="20" s="1"/>
  <c r="C8" i="20"/>
  <c r="D36" i="15"/>
  <c r="D35" i="15"/>
  <c r="D27" i="15"/>
  <c r="D26" i="15"/>
  <c r="D25" i="15"/>
  <c r="D23" i="15"/>
  <c r="E26" i="20"/>
  <c r="Q13" i="20"/>
  <c r="O13" i="20"/>
  <c r="M13" i="20"/>
  <c r="K13" i="20"/>
  <c r="I13" i="20"/>
  <c r="U13" i="20" s="1"/>
  <c r="G13" i="20"/>
  <c r="G14" i="20" s="1"/>
  <c r="E13" i="20"/>
  <c r="C13" i="20"/>
  <c r="I12" i="20"/>
  <c r="G12" i="20"/>
  <c r="T11" i="20"/>
  <c r="E11" i="20"/>
  <c r="I11" i="20" s="1"/>
  <c r="C11" i="20"/>
  <c r="G11" i="20" s="1"/>
  <c r="T10" i="20"/>
  <c r="T9" i="20"/>
  <c r="T8" i="20"/>
  <c r="C25" i="20"/>
  <c r="L6" i="20"/>
  <c r="T6" i="20" s="1"/>
  <c r="K6" i="20"/>
  <c r="S6" i="20" s="1"/>
  <c r="I6" i="20"/>
  <c r="M6" i="20" s="1"/>
  <c r="U6" i="20" s="1"/>
  <c r="H6" i="20"/>
  <c r="G6" i="20"/>
  <c r="G9" i="20" l="1"/>
  <c r="C10" i="20"/>
  <c r="C12" i="20" s="1"/>
  <c r="C14" i="20" s="1"/>
  <c r="U9" i="20"/>
  <c r="M9" i="20"/>
  <c r="M10" i="20" s="1"/>
  <c r="M12" i="20" s="1"/>
  <c r="M14" i="20" s="1"/>
  <c r="K9" i="20"/>
  <c r="K10" i="20" s="1"/>
  <c r="S9" i="20"/>
  <c r="D26" i="20"/>
  <c r="E10" i="20"/>
  <c r="E12" i="20" s="1"/>
  <c r="E14" i="20" s="1"/>
  <c r="C24" i="20"/>
  <c r="D24" i="20" s="1"/>
  <c r="S11" i="20"/>
  <c r="K11" i="20"/>
  <c r="O11" i="20" s="1"/>
  <c r="M11" i="20"/>
  <c r="Q11" i="20" s="1"/>
  <c r="U11" i="20"/>
  <c r="I14" i="20"/>
  <c r="S13" i="20"/>
  <c r="E25" i="20"/>
  <c r="D25" i="20" s="1"/>
  <c r="O9" i="20" l="1"/>
  <c r="Q9" i="20"/>
  <c r="K12" i="20"/>
  <c r="K14" i="20" s="1"/>
  <c r="I56" i="17" l="1"/>
  <c r="E47" i="19"/>
  <c r="E54" i="19" s="1"/>
  <c r="E44" i="19"/>
  <c r="E42" i="19"/>
  <c r="E35" i="19"/>
  <c r="E29" i="19"/>
  <c r="E25" i="19"/>
  <c r="E43" i="19" s="1"/>
  <c r="E23" i="19"/>
  <c r="E41" i="19" s="1"/>
  <c r="E22" i="19"/>
  <c r="E40" i="19" s="1"/>
  <c r="E21" i="19"/>
  <c r="E39" i="19" s="1"/>
  <c r="E17" i="19"/>
  <c r="E12" i="19" a="1"/>
  <c r="E14" i="19" s="1"/>
  <c r="C12" i="19" a="1"/>
  <c r="C13" i="19" s="1"/>
  <c r="F19" i="18"/>
  <c r="B19" i="18"/>
  <c r="G17" i="18"/>
  <c r="F17" i="18"/>
  <c r="E17" i="18"/>
  <c r="D17" i="18"/>
  <c r="C17" i="18"/>
  <c r="G15" i="18"/>
  <c r="F15" i="18"/>
  <c r="E15" i="18"/>
  <c r="G11" i="18"/>
  <c r="F11" i="18"/>
  <c r="E11" i="18"/>
  <c r="D11" i="18"/>
  <c r="E19" i="18" s="1"/>
  <c r="C11" i="18"/>
  <c r="G19" i="18" s="1"/>
  <c r="G7" i="18"/>
  <c r="F7" i="18"/>
  <c r="G12" i="19"/>
  <c r="D20" i="18"/>
  <c r="E18" i="18"/>
  <c r="G18" i="18"/>
  <c r="C18" i="18"/>
  <c r="D18" i="18"/>
  <c r="G20" i="18"/>
  <c r="F20" i="18"/>
  <c r="E20" i="18"/>
  <c r="G13" i="19"/>
  <c r="G14" i="19"/>
  <c r="F18" i="18"/>
  <c r="C20" i="18"/>
  <c r="C14" i="19" l="1"/>
  <c r="J20" i="19" s="1"/>
  <c r="C19" i="18"/>
  <c r="E12" i="19"/>
  <c r="D19" i="18"/>
  <c r="E13" i="19"/>
  <c r="J19" i="19" s="1"/>
  <c r="C12" i="19"/>
  <c r="E52" i="19" l="1"/>
  <c r="E56" i="19" s="1"/>
  <c r="E57" i="19" s="1"/>
  <c r="F14" i="19"/>
  <c r="J18" i="19"/>
  <c r="F13" i="19"/>
  <c r="E34" i="19"/>
  <c r="E45" i="19" s="1"/>
  <c r="E49" i="19" s="1"/>
  <c r="E50" i="19" l="1"/>
  <c r="K56" i="17"/>
  <c r="F12" i="19"/>
  <c r="E16" i="19"/>
  <c r="E27" i="19" s="1"/>
  <c r="E31" i="19" s="1"/>
  <c r="E32" i="19" s="1"/>
  <c r="L60" i="17" l="1"/>
  <c r="J57" i="17"/>
  <c r="J56" i="17"/>
  <c r="J55" i="17"/>
  <c r="I62" i="17"/>
  <c r="B4" i="16" l="1"/>
  <c r="B7" i="16"/>
  <c r="B3" i="16"/>
  <c r="G12" i="15"/>
  <c r="G13" i="15" s="1"/>
  <c r="B6" i="16" s="1"/>
  <c r="I14" i="15"/>
  <c r="I10" i="15"/>
  <c r="D22" i="15" s="1"/>
  <c r="D45" i="15" s="1"/>
  <c r="I12" i="15"/>
  <c r="D30" i="15" s="1"/>
  <c r="D53" i="15" s="1"/>
  <c r="I11" i="15"/>
  <c r="D3" i="15"/>
  <c r="S142" i="2"/>
  <c r="D50" i="15"/>
  <c r="D49" i="15"/>
  <c r="D48" i="15"/>
  <c r="D46" i="15"/>
  <c r="D10" i="15"/>
  <c r="E21" i="15"/>
  <c r="D6" i="15"/>
  <c r="E52" i="15"/>
  <c r="E31" i="15"/>
  <c r="E19" i="15"/>
  <c r="E13" i="15"/>
  <c r="D7" i="15"/>
  <c r="E43" i="15"/>
  <c r="E12" i="15"/>
  <c r="E42" i="15"/>
  <c r="E53" i="15"/>
  <c r="E44" i="15"/>
  <c r="E38" i="15"/>
  <c r="E37" i="15"/>
  <c r="E29" i="15"/>
  <c r="E54" i="15"/>
  <c r="E20" i="15"/>
  <c r="N139" i="14" l="1"/>
  <c r="M139" i="14"/>
  <c r="N138" i="14"/>
  <c r="H138" i="14"/>
  <c r="M138" i="14" s="1"/>
  <c r="N137" i="14"/>
  <c r="H137" i="14"/>
  <c r="M137" i="14" s="1"/>
  <c r="N136" i="14"/>
  <c r="H136" i="14"/>
  <c r="M136" i="14" s="1"/>
  <c r="N135" i="14"/>
  <c r="M135" i="14"/>
  <c r="H135" i="14"/>
  <c r="N134" i="14"/>
  <c r="M134" i="14"/>
  <c r="H134" i="14"/>
  <c r="N133" i="14"/>
  <c r="M133" i="14"/>
  <c r="H133" i="14"/>
  <c r="N132" i="14"/>
  <c r="M132" i="14"/>
  <c r="H132" i="14"/>
  <c r="N131" i="14"/>
  <c r="M131" i="14"/>
  <c r="H131" i="14"/>
  <c r="N130" i="14"/>
  <c r="H130" i="14"/>
  <c r="M130" i="14" s="1"/>
  <c r="N129" i="14"/>
  <c r="H129" i="14"/>
  <c r="M129" i="14" s="1"/>
  <c r="N128" i="14"/>
  <c r="H128" i="14"/>
  <c r="M128" i="14" s="1"/>
  <c r="N127" i="14"/>
  <c r="M127" i="14"/>
  <c r="H127" i="14"/>
  <c r="N126" i="14"/>
  <c r="M126" i="14"/>
  <c r="H126" i="14"/>
  <c r="N125" i="14"/>
  <c r="M125" i="14"/>
  <c r="H125" i="14"/>
  <c r="N124" i="14"/>
  <c r="M124" i="14"/>
  <c r="H124" i="14"/>
  <c r="N123" i="14"/>
  <c r="M123" i="14"/>
  <c r="H123" i="14"/>
  <c r="N122" i="14"/>
  <c r="H122" i="14"/>
  <c r="M122" i="14" s="1"/>
  <c r="N121" i="14"/>
  <c r="H121" i="14"/>
  <c r="M121" i="14" s="1"/>
  <c r="N120" i="14"/>
  <c r="H120" i="14"/>
  <c r="M120" i="14" s="1"/>
  <c r="N119" i="14"/>
  <c r="M119" i="14"/>
  <c r="H119" i="14"/>
  <c r="N118" i="14"/>
  <c r="M118" i="14"/>
  <c r="H118" i="14"/>
  <c r="N117" i="14"/>
  <c r="M117" i="14"/>
  <c r="H117" i="14"/>
  <c r="N116" i="14"/>
  <c r="M116" i="14"/>
  <c r="H116" i="14"/>
  <c r="N115" i="14"/>
  <c r="M115" i="14"/>
  <c r="H115" i="14"/>
  <c r="N114" i="14"/>
  <c r="H114" i="14"/>
  <c r="M114" i="14" s="1"/>
  <c r="N113" i="14"/>
  <c r="H113" i="14"/>
  <c r="M113" i="14" s="1"/>
  <c r="N112" i="14"/>
  <c r="H112" i="14"/>
  <c r="M112" i="14" s="1"/>
  <c r="N111" i="14"/>
  <c r="M111" i="14"/>
  <c r="H111" i="14"/>
  <c r="N110" i="14"/>
  <c r="M110" i="14"/>
  <c r="H110" i="14"/>
  <c r="N109" i="14"/>
  <c r="M109" i="14"/>
  <c r="H109" i="14"/>
  <c r="N108" i="14"/>
  <c r="M108" i="14"/>
  <c r="H108" i="14"/>
  <c r="N107" i="14"/>
  <c r="M107" i="14"/>
  <c r="H107" i="14"/>
  <c r="N106" i="14"/>
  <c r="H106" i="14"/>
  <c r="M106" i="14" s="1"/>
  <c r="N105" i="14"/>
  <c r="H105" i="14"/>
  <c r="M105" i="14" s="1"/>
  <c r="N104" i="14"/>
  <c r="H104" i="14"/>
  <c r="M104" i="14" s="1"/>
  <c r="N103" i="14"/>
  <c r="M103" i="14"/>
  <c r="H103" i="14"/>
  <c r="N102" i="14"/>
  <c r="M102" i="14"/>
  <c r="H102" i="14"/>
  <c r="N101" i="14"/>
  <c r="M101" i="14"/>
  <c r="H101" i="14"/>
  <c r="N100" i="14"/>
  <c r="M100" i="14"/>
  <c r="H100" i="14"/>
  <c r="N99" i="14"/>
  <c r="M99" i="14"/>
  <c r="H99" i="14"/>
  <c r="N98" i="14"/>
  <c r="H98" i="14"/>
  <c r="M98" i="14" s="1"/>
  <c r="N97" i="14"/>
  <c r="H97" i="14"/>
  <c r="M97" i="14" s="1"/>
  <c r="N96" i="14"/>
  <c r="H96" i="14"/>
  <c r="M96" i="14" s="1"/>
  <c r="N95" i="14"/>
  <c r="M95" i="14"/>
  <c r="H95" i="14"/>
  <c r="N94" i="14"/>
  <c r="M94" i="14"/>
  <c r="H94" i="14"/>
  <c r="N93" i="14"/>
  <c r="M93" i="14"/>
  <c r="H93" i="14"/>
  <c r="N92" i="14"/>
  <c r="M92" i="14"/>
  <c r="H92" i="14"/>
  <c r="N91" i="14"/>
  <c r="M91" i="14"/>
  <c r="H91" i="14"/>
  <c r="N90" i="14"/>
  <c r="H90" i="14"/>
  <c r="M90" i="14" s="1"/>
  <c r="N89" i="14"/>
  <c r="H89" i="14"/>
  <c r="M89" i="14" s="1"/>
  <c r="N88" i="14"/>
  <c r="H88" i="14"/>
  <c r="M88" i="14" s="1"/>
  <c r="N87" i="14"/>
  <c r="M87" i="14"/>
  <c r="H87" i="14"/>
  <c r="N86" i="14"/>
  <c r="M86" i="14"/>
  <c r="H86" i="14"/>
  <c r="N85" i="14"/>
  <c r="M85" i="14"/>
  <c r="H85" i="14"/>
  <c r="N84" i="14"/>
  <c r="M84" i="14"/>
  <c r="H84" i="14"/>
  <c r="N83" i="14"/>
  <c r="M83" i="14"/>
  <c r="H83" i="14"/>
  <c r="N82" i="14"/>
  <c r="H82" i="14"/>
  <c r="M82" i="14" s="1"/>
  <c r="N81" i="14"/>
  <c r="H81" i="14"/>
  <c r="M81" i="14" s="1"/>
  <c r="N80" i="14"/>
  <c r="H80" i="14"/>
  <c r="M80" i="14" s="1"/>
  <c r="N79" i="14"/>
  <c r="M79" i="14"/>
  <c r="H79" i="14"/>
  <c r="N78" i="14"/>
  <c r="M78" i="14"/>
  <c r="H78" i="14"/>
  <c r="N77" i="14"/>
  <c r="M77" i="14"/>
  <c r="H77" i="14"/>
  <c r="N76" i="14"/>
  <c r="M76" i="14"/>
  <c r="H76" i="14"/>
  <c r="N75" i="14"/>
  <c r="M75" i="14"/>
  <c r="H75" i="14"/>
  <c r="N74" i="14"/>
  <c r="H74" i="14"/>
  <c r="M74" i="14" s="1"/>
  <c r="N73" i="14"/>
  <c r="H73" i="14"/>
  <c r="M73" i="14" s="1"/>
  <c r="N72" i="14"/>
  <c r="H72" i="14"/>
  <c r="M72" i="14" s="1"/>
  <c r="N71" i="14"/>
  <c r="M71" i="14"/>
  <c r="H71" i="14"/>
  <c r="N70" i="14"/>
  <c r="M70" i="14"/>
  <c r="H70" i="14"/>
  <c r="N69" i="14"/>
  <c r="M69" i="14"/>
  <c r="H69" i="14"/>
  <c r="N68" i="14"/>
  <c r="M68" i="14"/>
  <c r="H68" i="14"/>
  <c r="N67" i="14"/>
  <c r="M67" i="14"/>
  <c r="H67" i="14"/>
  <c r="N66" i="14"/>
  <c r="H66" i="14"/>
  <c r="M66" i="14" s="1"/>
  <c r="N65" i="14"/>
  <c r="H65" i="14"/>
  <c r="M65" i="14" s="1"/>
  <c r="N64" i="14"/>
  <c r="H64" i="14"/>
  <c r="M64" i="14" s="1"/>
  <c r="N63" i="14"/>
  <c r="M63" i="14"/>
  <c r="H63" i="14"/>
  <c r="N62" i="14"/>
  <c r="M62" i="14"/>
  <c r="H62" i="14"/>
  <c r="N61" i="14"/>
  <c r="M61" i="14"/>
  <c r="H61" i="14"/>
  <c r="N60" i="14"/>
  <c r="M60" i="14"/>
  <c r="H60" i="14"/>
  <c r="N59" i="14"/>
  <c r="M59" i="14"/>
  <c r="H59" i="14"/>
  <c r="N58" i="14"/>
  <c r="H58" i="14"/>
  <c r="M58" i="14" s="1"/>
  <c r="N57" i="14"/>
  <c r="H57" i="14"/>
  <c r="M57" i="14" s="1"/>
  <c r="N56" i="14"/>
  <c r="H56" i="14"/>
  <c r="M56" i="14" s="1"/>
  <c r="N55" i="14"/>
  <c r="M55" i="14"/>
  <c r="H55" i="14"/>
  <c r="N54" i="14"/>
  <c r="M54" i="14"/>
  <c r="H54" i="14"/>
  <c r="N53" i="14"/>
  <c r="M53" i="14"/>
  <c r="H53" i="14"/>
  <c r="N52" i="14"/>
  <c r="M52" i="14"/>
  <c r="H52" i="14"/>
  <c r="N51" i="14"/>
  <c r="M51" i="14"/>
  <c r="H51" i="14"/>
  <c r="N50" i="14"/>
  <c r="H50" i="14"/>
  <c r="M50" i="14" s="1"/>
  <c r="N49" i="14"/>
  <c r="H49" i="14"/>
  <c r="M49" i="14" s="1"/>
  <c r="N48" i="14"/>
  <c r="H48" i="14"/>
  <c r="M48" i="14" s="1"/>
  <c r="N47" i="14"/>
  <c r="M47" i="14"/>
  <c r="H47" i="14"/>
  <c r="N46" i="14"/>
  <c r="M46" i="14"/>
  <c r="H46" i="14"/>
  <c r="N45" i="14"/>
  <c r="M45" i="14"/>
  <c r="H45" i="14"/>
  <c r="N44" i="14"/>
  <c r="M44" i="14"/>
  <c r="H44" i="14"/>
  <c r="N43" i="14"/>
  <c r="M43" i="14"/>
  <c r="H43" i="14"/>
  <c r="N42" i="14"/>
  <c r="H42" i="14"/>
  <c r="M42" i="14" s="1"/>
  <c r="N41" i="14"/>
  <c r="H41" i="14"/>
  <c r="M41" i="14" s="1"/>
  <c r="N40" i="14"/>
  <c r="H40" i="14"/>
  <c r="M40" i="14" s="1"/>
  <c r="N39" i="14"/>
  <c r="M39" i="14"/>
  <c r="H39" i="14"/>
  <c r="N38" i="14"/>
  <c r="M38" i="14"/>
  <c r="H38" i="14"/>
  <c r="N37" i="14"/>
  <c r="M37" i="14"/>
  <c r="H37" i="14"/>
  <c r="N36" i="14"/>
  <c r="M36" i="14"/>
  <c r="H36" i="14"/>
  <c r="N35" i="14"/>
  <c r="M35" i="14"/>
  <c r="H35" i="14"/>
  <c r="N34" i="14"/>
  <c r="H34" i="14"/>
  <c r="M34" i="14" s="1"/>
  <c r="N33" i="14"/>
  <c r="H33" i="14"/>
  <c r="M33" i="14" s="1"/>
  <c r="N32" i="14"/>
  <c r="H32" i="14"/>
  <c r="M32" i="14" s="1"/>
  <c r="N31" i="14"/>
  <c r="M31" i="14"/>
  <c r="H31" i="14"/>
  <c r="N30" i="14"/>
  <c r="M30" i="14"/>
  <c r="H30" i="14"/>
  <c r="N29" i="14"/>
  <c r="M29" i="14"/>
  <c r="H29" i="14"/>
  <c r="N28" i="14"/>
  <c r="M28" i="14"/>
  <c r="H28" i="14"/>
  <c r="N27" i="14"/>
  <c r="M27" i="14"/>
  <c r="H27" i="14"/>
  <c r="N26" i="14"/>
  <c r="H26" i="14"/>
  <c r="M26" i="14" s="1"/>
  <c r="N25" i="14"/>
  <c r="H25" i="14"/>
  <c r="M25" i="14" s="1"/>
  <c r="N24" i="14"/>
  <c r="H24" i="14"/>
  <c r="M24" i="14" s="1"/>
  <c r="N23" i="14"/>
  <c r="M23" i="14"/>
  <c r="H23" i="14"/>
  <c r="N22" i="14"/>
  <c r="M22" i="14"/>
  <c r="H22" i="14"/>
  <c r="N21" i="14"/>
  <c r="M21" i="14"/>
  <c r="H21" i="14"/>
  <c r="N20" i="14"/>
  <c r="M20" i="14"/>
  <c r="H20" i="14"/>
  <c r="N19" i="14"/>
  <c r="M19" i="14"/>
  <c r="H19" i="14"/>
  <c r="N18" i="14"/>
  <c r="H18" i="14"/>
  <c r="M18" i="14" s="1"/>
  <c r="N17" i="14"/>
  <c r="H17" i="14"/>
  <c r="M17" i="14" s="1"/>
  <c r="N16" i="14"/>
  <c r="H16" i="14"/>
  <c r="M16" i="14" s="1"/>
  <c r="N15" i="14"/>
  <c r="M15" i="14"/>
  <c r="H15" i="14"/>
  <c r="N14" i="14"/>
  <c r="M14" i="14"/>
  <c r="H14" i="14"/>
  <c r="N13" i="14"/>
  <c r="M13" i="14"/>
  <c r="H13" i="14"/>
  <c r="N12" i="14"/>
  <c r="M12" i="14"/>
  <c r="H12" i="14"/>
  <c r="N11" i="14"/>
  <c r="M11" i="14"/>
  <c r="H11" i="14"/>
  <c r="N10" i="14"/>
  <c r="H10" i="14"/>
  <c r="M10" i="14" s="1"/>
  <c r="N9" i="14"/>
  <c r="H9" i="14"/>
  <c r="M9" i="14" s="1"/>
  <c r="N8" i="14"/>
  <c r="H8" i="14"/>
  <c r="M8" i="14" s="1"/>
  <c r="N7" i="14"/>
  <c r="M7" i="14"/>
  <c r="H7" i="14"/>
  <c r="N6" i="14"/>
  <c r="M6" i="14"/>
  <c r="H6" i="14"/>
  <c r="N5" i="14"/>
  <c r="M5" i="14"/>
  <c r="H5" i="14"/>
  <c r="N4" i="14"/>
  <c r="M4" i="14"/>
  <c r="H4" i="14"/>
  <c r="N3" i="14"/>
  <c r="M3" i="14"/>
  <c r="H3" i="14"/>
  <c r="E3" i="12" l="1"/>
  <c r="B14" i="13"/>
  <c r="G7" i="13"/>
  <c r="B13" i="13" s="1"/>
  <c r="B24" i="12"/>
  <c r="B23" i="12"/>
  <c r="B22" i="12"/>
  <c r="B21" i="12"/>
  <c r="B20" i="12"/>
  <c r="B19" i="12"/>
  <c r="B18" i="12"/>
  <c r="B17" i="12"/>
  <c r="B16" i="12"/>
  <c r="A15" i="12"/>
  <c r="B15" i="12" s="1"/>
  <c r="B14" i="12"/>
  <c r="E16" i="12"/>
  <c r="B18" i="13"/>
  <c r="J34" i="11" l="1"/>
  <c r="G33" i="11"/>
  <c r="J31" i="11"/>
  <c r="G27" i="11"/>
  <c r="D27" i="11"/>
  <c r="D33" i="11"/>
  <c r="D30" i="11"/>
  <c r="D24" i="11"/>
  <c r="D16" i="11"/>
  <c r="D13" i="11"/>
  <c r="D10" i="11"/>
  <c r="D7" i="11"/>
  <c r="D4" i="11"/>
  <c r="C8" i="10"/>
  <c r="D8" i="10" s="1"/>
  <c r="C5" i="10"/>
  <c r="L11" i="9"/>
  <c r="C11" i="9"/>
  <c r="K11" i="9" s="1"/>
  <c r="L8" i="9"/>
  <c r="L7" i="9"/>
  <c r="L5" i="9"/>
  <c r="C8" i="9"/>
  <c r="C7" i="9"/>
  <c r="D7" i="9" s="1"/>
  <c r="C5" i="9"/>
  <c r="K5" i="9" s="1"/>
  <c r="L15" i="8"/>
  <c r="C15" i="8"/>
  <c r="K15" i="8" s="1"/>
  <c r="C13" i="8"/>
  <c r="K13" i="8" s="1"/>
  <c r="L13" i="8"/>
  <c r="L11" i="8"/>
  <c r="C11" i="8"/>
  <c r="K11" i="8" s="1"/>
  <c r="L9" i="8"/>
  <c r="C9" i="8"/>
  <c r="D9" i="8" s="1"/>
  <c r="L7" i="8"/>
  <c r="C7" i="8"/>
  <c r="K7" i="8" s="1"/>
  <c r="L5" i="8"/>
  <c r="C5" i="8"/>
  <c r="K5" i="8" s="1"/>
  <c r="L13" i="7"/>
  <c r="C13" i="7"/>
  <c r="D13" i="7" s="1"/>
  <c r="L11" i="7"/>
  <c r="C11" i="7"/>
  <c r="K11" i="7" s="1"/>
  <c r="C9" i="7"/>
  <c r="D9" i="7" s="1"/>
  <c r="L9" i="7"/>
  <c r="C7" i="7"/>
  <c r="L5" i="7"/>
  <c r="L7" i="7" s="1"/>
  <c r="C5" i="7"/>
  <c r="D5" i="7" s="1"/>
  <c r="L7" i="6"/>
  <c r="L5" i="6"/>
  <c r="K7" i="6"/>
  <c r="K5" i="6"/>
  <c r="M5" i="6" s="1"/>
  <c r="C7" i="6"/>
  <c r="D7" i="6" s="1"/>
  <c r="C5" i="6"/>
  <c r="D5" i="6" s="1"/>
  <c r="B22" i="9"/>
  <c r="B20" i="9"/>
  <c r="D7" i="8"/>
  <c r="C26" i="6"/>
  <c r="B26" i="6"/>
  <c r="C24" i="6"/>
  <c r="B24" i="6"/>
  <c r="W64" i="2"/>
  <c r="U64" i="2"/>
  <c r="S64" i="2"/>
  <c r="Q110" i="2"/>
  <c r="O110" i="2"/>
  <c r="M110" i="2"/>
  <c r="K110" i="2"/>
  <c r="I110" i="2"/>
  <c r="G110" i="2"/>
  <c r="E110" i="2"/>
  <c r="C110" i="2"/>
  <c r="O109" i="2"/>
  <c r="M109" i="2"/>
  <c r="K109" i="2"/>
  <c r="I109" i="2"/>
  <c r="G109" i="2"/>
  <c r="E109" i="2"/>
  <c r="Q109" i="2" s="1"/>
  <c r="Q83" i="2" s="1"/>
  <c r="S83" i="2" s="1"/>
  <c r="U83" i="2" s="1"/>
  <c r="W83" i="2" s="1"/>
  <c r="Y83" i="2" s="1"/>
  <c r="AA83" i="2" s="1"/>
  <c r="AC83" i="2" s="1"/>
  <c r="Q35" i="2"/>
  <c r="G140" i="2"/>
  <c r="I140" i="2"/>
  <c r="K140" i="2"/>
  <c r="M140" i="2"/>
  <c r="O140" i="2"/>
  <c r="E140" i="2"/>
  <c r="G139" i="2"/>
  <c r="I139" i="2"/>
  <c r="K139" i="2"/>
  <c r="M139" i="2"/>
  <c r="O139" i="2"/>
  <c r="E139" i="2"/>
  <c r="U59" i="2"/>
  <c r="U39" i="2"/>
  <c r="U35" i="2"/>
  <c r="W35" i="2" s="1"/>
  <c r="Y35" i="2" s="1"/>
  <c r="AA35" i="2" s="1"/>
  <c r="AC35" i="2" s="1"/>
  <c r="U10" i="2"/>
  <c r="U18" i="2" s="1"/>
  <c r="G30" i="11" l="1"/>
  <c r="M32" i="11" s="1"/>
  <c r="G10" i="11"/>
  <c r="G13" i="11"/>
  <c r="G24" i="11" s="1"/>
  <c r="J26" i="11" s="1"/>
  <c r="M11" i="9"/>
  <c r="M5" i="9"/>
  <c r="K8" i="9"/>
  <c r="M8" i="9" s="1"/>
  <c r="D8" i="9"/>
  <c r="K7" i="9"/>
  <c r="M7" i="9" s="1"/>
  <c r="M15" i="8"/>
  <c r="M13" i="8"/>
  <c r="D13" i="8"/>
  <c r="M11" i="8"/>
  <c r="D5" i="10"/>
  <c r="K9" i="8"/>
  <c r="M9" i="8" s="1"/>
  <c r="M7" i="8"/>
  <c r="M5" i="8"/>
  <c r="D5" i="8"/>
  <c r="K13" i="7"/>
  <c r="M13" i="7" s="1"/>
  <c r="K5" i="7"/>
  <c r="M5" i="7" s="1"/>
  <c r="M7" i="6"/>
  <c r="D15" i="8"/>
  <c r="K9" i="7"/>
  <c r="M9" i="7" s="1"/>
  <c r="D11" i="7"/>
  <c r="M11" i="7" s="1"/>
  <c r="D5" i="9"/>
  <c r="D11" i="8"/>
  <c r="W10" i="2"/>
  <c r="W39" i="2"/>
  <c r="Q100" i="2"/>
  <c r="S100" i="2" s="1"/>
  <c r="U100" i="2" s="1"/>
  <c r="W100" i="2" s="1"/>
  <c r="Y100" i="2" s="1"/>
  <c r="AA100" i="2" s="1"/>
  <c r="AC100" i="2" s="1"/>
  <c r="Q98" i="2"/>
  <c r="S98" i="2" s="1"/>
  <c r="U98" i="2" s="1"/>
  <c r="W98" i="2" s="1"/>
  <c r="Y98" i="2" s="1"/>
  <c r="AA98" i="2" s="1"/>
  <c r="AC98" i="2" s="1"/>
  <c r="Q97" i="2"/>
  <c r="S97" i="2" s="1"/>
  <c r="U97" i="2" s="1"/>
  <c r="W97" i="2" s="1"/>
  <c r="Y97" i="2" s="1"/>
  <c r="AA97" i="2" s="1"/>
  <c r="AC97" i="2" s="1"/>
  <c r="Q91" i="2"/>
  <c r="S91" i="2" s="1"/>
  <c r="U91" i="2" s="1"/>
  <c r="W91" i="2" s="1"/>
  <c r="Y91" i="2" s="1"/>
  <c r="AA91" i="2" s="1"/>
  <c r="AC91" i="2" s="1"/>
  <c r="Q79" i="2"/>
  <c r="S79" i="2" s="1"/>
  <c r="U79" i="2" s="1"/>
  <c r="W79" i="2" s="1"/>
  <c r="Y79" i="2" s="1"/>
  <c r="AA79" i="2" s="1"/>
  <c r="AC79" i="2" s="1"/>
  <c r="Q78" i="2"/>
  <c r="S78" i="2" s="1"/>
  <c r="U78" i="2" s="1"/>
  <c r="W78" i="2" s="1"/>
  <c r="Y78" i="2" s="1"/>
  <c r="AA78" i="2" s="1"/>
  <c r="AC78" i="2" s="1"/>
  <c r="Q70" i="2"/>
  <c r="S70" i="2" s="1"/>
  <c r="U70" i="2" s="1"/>
  <c r="W70" i="2" s="1"/>
  <c r="Y70" i="2" s="1"/>
  <c r="AA70" i="2" s="1"/>
  <c r="AC70" i="2" s="1"/>
  <c r="Q65" i="2"/>
  <c r="S65" i="2" s="1"/>
  <c r="U65" i="2" s="1"/>
  <c r="W65" i="2" s="1"/>
  <c r="Y65" i="2" s="1"/>
  <c r="AA65" i="2" s="1"/>
  <c r="AC65" i="2" s="1"/>
  <c r="Q64" i="2"/>
  <c r="Y64" i="2" s="1"/>
  <c r="AA64" i="2" s="1"/>
  <c r="AC64" i="2" s="1"/>
  <c r="Q62" i="2"/>
  <c r="S62" i="2" s="1"/>
  <c r="U62" i="2" s="1"/>
  <c r="W62" i="2" s="1"/>
  <c r="Y62" i="2" s="1"/>
  <c r="AA62" i="2" s="1"/>
  <c r="AC62" i="2" s="1"/>
  <c r="Q61" i="2"/>
  <c r="S61" i="2" s="1"/>
  <c r="U61" i="2" s="1"/>
  <c r="W61" i="2" s="1"/>
  <c r="Y61" i="2" s="1"/>
  <c r="AA61" i="2" s="1"/>
  <c r="S68" i="2"/>
  <c r="U68" i="2" s="1"/>
  <c r="W68" i="2" s="1"/>
  <c r="Y68" i="2" s="1"/>
  <c r="AA68" i="2" s="1"/>
  <c r="AC68" i="2" s="1"/>
  <c r="Q67" i="2"/>
  <c r="S67" i="2" s="1"/>
  <c r="U67" i="2" s="1"/>
  <c r="W67" i="2" s="1"/>
  <c r="Y67" i="2" s="1"/>
  <c r="AA67" i="2" s="1"/>
  <c r="AC67" i="2" s="1"/>
  <c r="Q59" i="2"/>
  <c r="AI13" i="5"/>
  <c r="AI5" i="5"/>
  <c r="AI6" i="5" s="1"/>
  <c r="Q39" i="2"/>
  <c r="S39" i="2" s="1"/>
  <c r="S47" i="2"/>
  <c r="U47" i="2" s="1"/>
  <c r="W47" i="2" s="1"/>
  <c r="Y47" i="2" s="1"/>
  <c r="Q47" i="2"/>
  <c r="S48" i="2"/>
  <c r="U48" i="2" s="1"/>
  <c r="W48" i="2" s="1"/>
  <c r="Y48" i="2" s="1"/>
  <c r="AA48" i="2" s="1"/>
  <c r="Q48" i="2"/>
  <c r="Q28" i="2"/>
  <c r="S28" i="2" s="1"/>
  <c r="S35" i="2"/>
  <c r="S19" i="2"/>
  <c r="S17" i="2"/>
  <c r="Q16" i="2"/>
  <c r="Q10" i="2"/>
  <c r="S10" i="2" s="1"/>
  <c r="Q18" i="2"/>
  <c r="J10" i="11" l="1"/>
  <c r="M17" i="11" s="1"/>
  <c r="P26" i="11" s="1"/>
  <c r="D7" i="7"/>
  <c r="K7" i="7"/>
  <c r="M7" i="7" s="1"/>
  <c r="Y10" i="2"/>
  <c r="W18" i="2"/>
  <c r="AC61" i="2"/>
  <c r="AA47" i="2"/>
  <c r="AC48" i="2"/>
  <c r="Y39" i="2"/>
  <c r="S18" i="2"/>
  <c r="AI14" i="5"/>
  <c r="E19" i="2"/>
  <c r="G19" i="2"/>
  <c r="I19" i="2"/>
  <c r="K19" i="2"/>
  <c r="M19" i="2"/>
  <c r="O19" i="2"/>
  <c r="C19" i="2"/>
  <c r="Q9" i="2"/>
  <c r="S9" i="2" s="1"/>
  <c r="S12" i="2" s="1"/>
  <c r="AH15" i="5"/>
  <c r="AH16" i="5"/>
  <c r="AH13" i="5"/>
  <c r="AH14" i="5"/>
  <c r="AH7" i="5"/>
  <c r="AH8" i="5" s="1"/>
  <c r="AH5" i="5"/>
  <c r="AH6" i="5" s="1"/>
  <c r="AW9" i="5"/>
  <c r="AW8" i="5"/>
  <c r="AV9" i="5"/>
  <c r="AV8" i="5"/>
  <c r="AU9" i="5"/>
  <c r="AU8" i="5"/>
  <c r="AW7" i="5"/>
  <c r="AV7" i="5"/>
  <c r="AU7" i="5"/>
  <c r="AT7" i="5"/>
  <c r="AS6" i="5"/>
  <c r="AT6" i="5"/>
  <c r="AU6" i="5"/>
  <c r="AV6" i="5"/>
  <c r="AW6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S18" i="5"/>
  <c r="R18" i="5"/>
  <c r="Q18" i="5"/>
  <c r="P18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P14" i="5"/>
  <c r="Q14" i="5"/>
  <c r="R14" i="5"/>
  <c r="S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K18" i="5"/>
  <c r="K16" i="5"/>
  <c r="K14" i="5"/>
  <c r="H10" i="5"/>
  <c r="I10" i="5"/>
  <c r="J10" i="5"/>
  <c r="K10" i="5"/>
  <c r="L10" i="5"/>
  <c r="M10" i="5"/>
  <c r="N10" i="5"/>
  <c r="P10" i="5"/>
  <c r="Q10" i="5"/>
  <c r="R10" i="5"/>
  <c r="S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G10" i="5"/>
  <c r="H8" i="5"/>
  <c r="I8" i="5"/>
  <c r="J8" i="5"/>
  <c r="K8" i="5"/>
  <c r="L8" i="5"/>
  <c r="M8" i="5"/>
  <c r="N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G8" i="5"/>
  <c r="L6" i="5"/>
  <c r="M6" i="5"/>
  <c r="N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H6" i="5"/>
  <c r="I6" i="5"/>
  <c r="J6" i="5"/>
  <c r="K6" i="5"/>
  <c r="G6" i="5"/>
  <c r="AD7" i="5"/>
  <c r="AD9" i="5"/>
  <c r="AD13" i="5"/>
  <c r="AD15" i="5"/>
  <c r="AD17" i="5"/>
  <c r="AD5" i="5"/>
  <c r="Y7" i="5"/>
  <c r="Y9" i="5"/>
  <c r="Y13" i="5"/>
  <c r="Y15" i="5"/>
  <c r="Y17" i="5"/>
  <c r="Y5" i="5"/>
  <c r="T7" i="5"/>
  <c r="T9" i="5"/>
  <c r="T13" i="5"/>
  <c r="T15" i="5"/>
  <c r="T17" i="5"/>
  <c r="T5" i="5"/>
  <c r="O15" i="5"/>
  <c r="O17" i="5"/>
  <c r="T18" i="5" s="1"/>
  <c r="O13" i="5"/>
  <c r="T14" i="5" s="1"/>
  <c r="O7" i="5"/>
  <c r="O8" i="5" s="1"/>
  <c r="O9" i="5"/>
  <c r="O10" i="5" s="1"/>
  <c r="O5" i="5"/>
  <c r="O6" i="5" s="1"/>
  <c r="J5" i="5"/>
  <c r="J9" i="5"/>
  <c r="J7" i="5"/>
  <c r="E7" i="5"/>
  <c r="E9" i="5"/>
  <c r="E5" i="5"/>
  <c r="Q17" i="2" l="1"/>
  <c r="AA10" i="2"/>
  <c r="Y18" i="2"/>
  <c r="AC47" i="2"/>
  <c r="AA39" i="2"/>
  <c r="S16" i="2"/>
  <c r="AI7" i="5" s="1"/>
  <c r="AI9" i="5" s="1"/>
  <c r="AI10" i="5" s="1"/>
  <c r="AI15" i="5"/>
  <c r="AH17" i="5"/>
  <c r="AH18" i="5" s="1"/>
  <c r="AH9" i="5"/>
  <c r="AH10" i="5" s="1"/>
  <c r="T10" i="5"/>
  <c r="E14" i="4"/>
  <c r="E31" i="4" s="1"/>
  <c r="E30" i="4" s="1"/>
  <c r="E20" i="4"/>
  <c r="E19" i="4"/>
  <c r="E18" i="4"/>
  <c r="E12" i="4"/>
  <c r="E4" i="4"/>
  <c r="B25" i="3"/>
  <c r="C4" i="1"/>
  <c r="E23" i="4"/>
  <c r="C16" i="1"/>
  <c r="C15" i="1"/>
  <c r="C13" i="1"/>
  <c r="C12" i="1"/>
  <c r="C9" i="1"/>
  <c r="C8" i="1"/>
  <c r="B17" i="3"/>
  <c r="B15" i="3"/>
  <c r="B13" i="3"/>
  <c r="C33" i="1"/>
  <c r="B15" i="13" l="1"/>
  <c r="AC10" i="2"/>
  <c r="AC18" i="2" s="1"/>
  <c r="AA18" i="2"/>
  <c r="S21" i="2"/>
  <c r="AC39" i="2"/>
  <c r="AI8" i="5"/>
  <c r="C17" i="1"/>
  <c r="S22" i="2"/>
  <c r="AI16" i="5"/>
  <c r="AI17" i="5"/>
  <c r="AI18" i="5" s="1"/>
  <c r="E3" i="4"/>
  <c r="E2" i="4" s="1"/>
  <c r="B3" i="3"/>
  <c r="E7" i="4"/>
  <c r="E6" i="4" s="1"/>
  <c r="C14" i="1"/>
  <c r="C22" i="1"/>
  <c r="C21" i="1"/>
  <c r="B21" i="3" l="1"/>
  <c r="D24" i="15" s="1"/>
  <c r="D47" i="15" s="1"/>
  <c r="B7" i="3"/>
  <c r="B5" i="3"/>
  <c r="C9" i="2"/>
  <c r="C12" i="2" s="1"/>
  <c r="E9" i="2"/>
  <c r="E12" i="2" s="1"/>
  <c r="G9" i="2"/>
  <c r="G12" i="2" s="1"/>
  <c r="I9" i="2"/>
  <c r="I12" i="2" s="1"/>
  <c r="K9" i="2"/>
  <c r="M9" i="2"/>
  <c r="M12" i="2" s="1"/>
  <c r="O9" i="2"/>
  <c r="O12" i="2" s="1"/>
  <c r="C16" i="2"/>
  <c r="E16" i="2"/>
  <c r="G16" i="2"/>
  <c r="I16" i="2"/>
  <c r="K16" i="2"/>
  <c r="M16" i="2"/>
  <c r="O16" i="2"/>
  <c r="Q19" i="2"/>
  <c r="Q56" i="2"/>
  <c r="C60" i="2"/>
  <c r="E60" i="2"/>
  <c r="E71" i="2" s="1"/>
  <c r="G60" i="2"/>
  <c r="G71" i="2" s="1"/>
  <c r="I60" i="2"/>
  <c r="I71" i="2" s="1"/>
  <c r="K60" i="2"/>
  <c r="K71" i="2" s="1"/>
  <c r="M60" i="2"/>
  <c r="M71" i="2" s="1"/>
  <c r="O60" i="2"/>
  <c r="O71" i="2" s="1"/>
  <c r="Q69" i="2"/>
  <c r="S69" i="2" s="1"/>
  <c r="U69" i="2" s="1"/>
  <c r="W69" i="2" s="1"/>
  <c r="Y69" i="2" s="1"/>
  <c r="AA69" i="2" s="1"/>
  <c r="AC69" i="2" s="1"/>
  <c r="Q81" i="2"/>
  <c r="S81" i="2" s="1"/>
  <c r="U81" i="2" s="1"/>
  <c r="W81" i="2" s="1"/>
  <c r="Y81" i="2" s="1"/>
  <c r="AA81" i="2" s="1"/>
  <c r="AC81" i="2" s="1"/>
  <c r="C82" i="2"/>
  <c r="C89" i="2" s="1"/>
  <c r="E82" i="2"/>
  <c r="E89" i="2" s="1"/>
  <c r="G82" i="2"/>
  <c r="G89" i="2" s="1"/>
  <c r="I82" i="2"/>
  <c r="I89" i="2" s="1"/>
  <c r="K82" i="2"/>
  <c r="K89" i="2" s="1"/>
  <c r="M82" i="2"/>
  <c r="M89" i="2" s="1"/>
  <c r="O82" i="2"/>
  <c r="O89" i="2" s="1"/>
  <c r="Q84" i="2"/>
  <c r="S84" i="2" s="1"/>
  <c r="U84" i="2" s="1"/>
  <c r="W84" i="2" s="1"/>
  <c r="Y84" i="2" s="1"/>
  <c r="AA84" i="2" s="1"/>
  <c r="AC84" i="2" s="1"/>
  <c r="Q85" i="2"/>
  <c r="S85" i="2" s="1"/>
  <c r="U85" i="2" s="1"/>
  <c r="W85" i="2" s="1"/>
  <c r="Y85" i="2" s="1"/>
  <c r="AA85" i="2" s="1"/>
  <c r="AC85" i="2" s="1"/>
  <c r="Q87" i="2"/>
  <c r="S87" i="2" s="1"/>
  <c r="U87" i="2" s="1"/>
  <c r="W87" i="2" s="1"/>
  <c r="Y87" i="2" s="1"/>
  <c r="AA87" i="2" s="1"/>
  <c r="AC87" i="2" s="1"/>
  <c r="Q92" i="2"/>
  <c r="S92" i="2" s="1"/>
  <c r="U92" i="2" s="1"/>
  <c r="W92" i="2" s="1"/>
  <c r="Y92" i="2" s="1"/>
  <c r="AA92" i="2" s="1"/>
  <c r="AC92" i="2" s="1"/>
  <c r="Q95" i="2"/>
  <c r="S95" i="2" s="1"/>
  <c r="U95" i="2" s="1"/>
  <c r="W95" i="2" s="1"/>
  <c r="Y95" i="2" s="1"/>
  <c r="AA95" i="2" s="1"/>
  <c r="AC95" i="2" s="1"/>
  <c r="C99" i="2"/>
  <c r="E99" i="2"/>
  <c r="G99" i="2"/>
  <c r="I99" i="2"/>
  <c r="K99" i="2"/>
  <c r="M99" i="2"/>
  <c r="O99" i="2"/>
  <c r="B23" i="3" l="1"/>
  <c r="I13" i="15"/>
  <c r="B16" i="13"/>
  <c r="B19" i="13" s="1"/>
  <c r="E4" i="12"/>
  <c r="E9" i="12" s="1"/>
  <c r="E35" i="4"/>
  <c r="C9" i="9"/>
  <c r="L9" i="9"/>
  <c r="K12" i="2"/>
  <c r="K25" i="2" s="1"/>
  <c r="U25" i="2" s="1"/>
  <c r="U9" i="2"/>
  <c r="C71" i="2"/>
  <c r="C104" i="2"/>
  <c r="O108" i="2"/>
  <c r="O25" i="2"/>
  <c r="M25" i="2"/>
  <c r="M108" i="2"/>
  <c r="G101" i="2"/>
  <c r="G102" i="2" s="1"/>
  <c r="I27" i="2"/>
  <c r="I25" i="2"/>
  <c r="I108" i="2"/>
  <c r="G27" i="2"/>
  <c r="G108" i="2"/>
  <c r="G25" i="2"/>
  <c r="E27" i="2"/>
  <c r="E25" i="2"/>
  <c r="E108" i="2"/>
  <c r="C27" i="2"/>
  <c r="C108" i="2"/>
  <c r="C25" i="2"/>
  <c r="E17" i="2"/>
  <c r="E21" i="2" s="1"/>
  <c r="E22" i="2" s="1"/>
  <c r="M101" i="2"/>
  <c r="M102" i="2" s="1"/>
  <c r="E24" i="4"/>
  <c r="O27" i="2"/>
  <c r="E25" i="4"/>
  <c r="M27" i="2"/>
  <c r="K101" i="2"/>
  <c r="K102" i="2" s="1"/>
  <c r="C17" i="2"/>
  <c r="C21" i="2" s="1"/>
  <c r="C22" i="2" s="1"/>
  <c r="M17" i="2"/>
  <c r="M21" i="2" s="1"/>
  <c r="M22" i="2" s="1"/>
  <c r="G17" i="2"/>
  <c r="G21" i="2" s="1"/>
  <c r="G22" i="2" s="1"/>
  <c r="I17" i="2"/>
  <c r="I21" i="2" s="1"/>
  <c r="I22" i="2" s="1"/>
  <c r="O17" i="2"/>
  <c r="O21" i="2" s="1"/>
  <c r="I101" i="2"/>
  <c r="I102" i="2" s="1"/>
  <c r="K17" i="2"/>
  <c r="K21" i="2" s="1"/>
  <c r="E36" i="4"/>
  <c r="E48" i="4"/>
  <c r="E101" i="2"/>
  <c r="E102" i="2" s="1"/>
  <c r="B29" i="3"/>
  <c r="E51" i="4" s="1"/>
  <c r="B9" i="3"/>
  <c r="O101" i="2"/>
  <c r="O102" i="2" s="1"/>
  <c r="C101" i="2"/>
  <c r="C102" i="2" s="1"/>
  <c r="Q12" i="2"/>
  <c r="D24" i="12" l="1"/>
  <c r="E10" i="12"/>
  <c r="D17" i="12"/>
  <c r="E29" i="12"/>
  <c r="D23" i="12"/>
  <c r="D22" i="12"/>
  <c r="D21" i="12"/>
  <c r="D19" i="12"/>
  <c r="D18" i="12"/>
  <c r="D16" i="12"/>
  <c r="D15" i="12"/>
  <c r="D20" i="12"/>
  <c r="D14" i="12"/>
  <c r="E34" i="4"/>
  <c r="K9" i="9"/>
  <c r="M9" i="9" s="1"/>
  <c r="D9" i="9"/>
  <c r="E52" i="4"/>
  <c r="E50" i="4" s="1"/>
  <c r="M29" i="2"/>
  <c r="K27" i="2"/>
  <c r="U27" i="2" s="1"/>
  <c r="K108" i="2"/>
  <c r="K22" i="2"/>
  <c r="U58" i="2"/>
  <c r="U16" i="2"/>
  <c r="U21" i="2" s="1"/>
  <c r="W9" i="2"/>
  <c r="U12" i="2"/>
  <c r="W25" i="2"/>
  <c r="W27" i="2"/>
  <c r="E29" i="2"/>
  <c r="E30" i="2" s="1"/>
  <c r="G29" i="2"/>
  <c r="G30" i="2" s="1"/>
  <c r="E28" i="4"/>
  <c r="E22" i="4" s="1"/>
  <c r="C29" i="2"/>
  <c r="C30" i="2" s="1"/>
  <c r="K29" i="2"/>
  <c r="K30" i="2" s="1"/>
  <c r="I29" i="2"/>
  <c r="I30" i="2" s="1"/>
  <c r="O22" i="2"/>
  <c r="Q58" i="2"/>
  <c r="S25" i="2"/>
  <c r="S24" i="2" s="1"/>
  <c r="S29" i="2" s="1"/>
  <c r="S30" i="2" s="1"/>
  <c r="S134" i="2" s="1"/>
  <c r="Q25" i="2"/>
  <c r="Q24" i="2" s="1"/>
  <c r="Q54" i="2"/>
  <c r="Q86" i="2"/>
  <c r="S86" i="2" s="1"/>
  <c r="Q57" i="2"/>
  <c r="O29" i="2"/>
  <c r="Q27" i="2"/>
  <c r="Q26" i="2" s="1"/>
  <c r="Q75" i="2" s="1"/>
  <c r="S27" i="2"/>
  <c r="S26" i="2" s="1"/>
  <c r="M30" i="2"/>
  <c r="Q21" i="2"/>
  <c r="E39" i="4"/>
  <c r="E43" i="4"/>
  <c r="E47" i="4"/>
  <c r="E46" i="4" s="1"/>
  <c r="U26" i="2" l="1"/>
  <c r="W59" i="2" s="1"/>
  <c r="U24" i="2"/>
  <c r="U29" i="2" s="1"/>
  <c r="U86" i="2"/>
  <c r="S54" i="2"/>
  <c r="S31" i="2" s="1"/>
  <c r="Q31" i="2"/>
  <c r="S57" i="2"/>
  <c r="W16" i="2"/>
  <c r="W21" i="2" s="1"/>
  <c r="Y9" i="2"/>
  <c r="W12" i="2"/>
  <c r="W86" i="2"/>
  <c r="U57" i="2"/>
  <c r="U22" i="2"/>
  <c r="U54" i="2"/>
  <c r="Y27" i="2"/>
  <c r="W58" i="2"/>
  <c r="W24" i="2"/>
  <c r="Y25" i="2"/>
  <c r="E134" i="2"/>
  <c r="E36" i="2"/>
  <c r="E38" i="2" s="1"/>
  <c r="E40" i="2" s="1"/>
  <c r="E42" i="2" s="1"/>
  <c r="E45" i="2" s="1"/>
  <c r="M36" i="2"/>
  <c r="M38" i="2" s="1"/>
  <c r="M40" i="2" s="1"/>
  <c r="M42" i="2" s="1"/>
  <c r="M44" i="2" s="1"/>
  <c r="M134" i="2"/>
  <c r="C36" i="2"/>
  <c r="C38" i="2" s="1"/>
  <c r="C40" i="2" s="1"/>
  <c r="C42" i="2" s="1"/>
  <c r="C43" i="2" s="1"/>
  <c r="C134" i="2"/>
  <c r="G36" i="2"/>
  <c r="G38" i="2" s="1"/>
  <c r="G40" i="2" s="1"/>
  <c r="G42" i="2" s="1"/>
  <c r="G45" i="2" s="1"/>
  <c r="G134" i="2"/>
  <c r="I36" i="2"/>
  <c r="I38" i="2" s="1"/>
  <c r="I40" i="2" s="1"/>
  <c r="I42" i="2" s="1"/>
  <c r="I44" i="2" s="1"/>
  <c r="I134" i="2"/>
  <c r="K134" i="2"/>
  <c r="K36" i="2"/>
  <c r="K38" i="2" s="1"/>
  <c r="K40" i="2" s="1"/>
  <c r="K42" i="2" s="1"/>
  <c r="K45" i="2" s="1"/>
  <c r="E40" i="4"/>
  <c r="E38" i="4" s="1"/>
  <c r="S58" i="2"/>
  <c r="S75" i="2"/>
  <c r="U75" i="2" s="1"/>
  <c r="O30" i="2"/>
  <c r="Q22" i="2"/>
  <c r="Q74" i="2"/>
  <c r="Q140" i="2" s="1"/>
  <c r="Q76" i="2"/>
  <c r="S76" i="2" s="1"/>
  <c r="U76" i="2" s="1"/>
  <c r="S59" i="2"/>
  <c r="Q29" i="2"/>
  <c r="C23" i="1"/>
  <c r="C25" i="1"/>
  <c r="C27" i="1" s="1"/>
  <c r="U30" i="2" l="1"/>
  <c r="U134" i="2" s="1"/>
  <c r="W54" i="2"/>
  <c r="U31" i="2"/>
  <c r="I135" i="2"/>
  <c r="I138" i="2"/>
  <c r="I141" i="2" s="1"/>
  <c r="G135" i="2"/>
  <c r="G138" i="2"/>
  <c r="G141" i="2" s="1"/>
  <c r="AA25" i="2"/>
  <c r="W57" i="2"/>
  <c r="E135" i="2"/>
  <c r="E138" i="2"/>
  <c r="E141" i="2" s="1"/>
  <c r="C135" i="2"/>
  <c r="C138" i="2"/>
  <c r="C141" i="2" s="1"/>
  <c r="W76" i="2"/>
  <c r="Y58" i="2"/>
  <c r="W22" i="2"/>
  <c r="AA27" i="2"/>
  <c r="E44" i="2"/>
  <c r="M45" i="2"/>
  <c r="K135" i="2"/>
  <c r="E44" i="4" s="1"/>
  <c r="E42" i="4" s="1"/>
  <c r="K138" i="2"/>
  <c r="K141" i="2" s="1"/>
  <c r="M135" i="2"/>
  <c r="M138" i="2"/>
  <c r="M141" i="2" s="1"/>
  <c r="W26" i="2"/>
  <c r="Y59" i="2" s="1"/>
  <c r="Y16" i="2"/>
  <c r="Y21" i="2" s="1"/>
  <c r="AA9" i="2"/>
  <c r="Y12" i="2"/>
  <c r="O36" i="2"/>
  <c r="O38" i="2" s="1"/>
  <c r="O40" i="2" s="1"/>
  <c r="O42" i="2" s="1"/>
  <c r="O44" i="2" s="1"/>
  <c r="O134" i="2"/>
  <c r="C31" i="1"/>
  <c r="K44" i="2"/>
  <c r="I45" i="2"/>
  <c r="G44" i="2"/>
  <c r="Q30" i="2"/>
  <c r="S74" i="2"/>
  <c r="U74" i="2" s="1"/>
  <c r="W74" i="2" s="1"/>
  <c r="Y74" i="2" s="1"/>
  <c r="B11" i="3" l="1"/>
  <c r="G14" i="15"/>
  <c r="G16" i="15" s="1"/>
  <c r="AA58" i="2"/>
  <c r="W29" i="2"/>
  <c r="W30" i="2" s="1"/>
  <c r="W134" i="2" s="1"/>
  <c r="Y76" i="2"/>
  <c r="O135" i="2"/>
  <c r="O138" i="2"/>
  <c r="O141" i="2" s="1"/>
  <c r="W75" i="2"/>
  <c r="Y75" i="2" s="1"/>
  <c r="S140" i="2"/>
  <c r="Y22" i="2"/>
  <c r="Y26" i="2"/>
  <c r="Y57" i="2"/>
  <c r="W140" i="2"/>
  <c r="AC9" i="2"/>
  <c r="AA12" i="2"/>
  <c r="AA24" i="2" s="1"/>
  <c r="AA16" i="2"/>
  <c r="AA21" i="2" s="1"/>
  <c r="AC58" i="2" s="1"/>
  <c r="AA59" i="2"/>
  <c r="AC27" i="2"/>
  <c r="AA26" i="2"/>
  <c r="Y86" i="2"/>
  <c r="AA86" i="2" s="1"/>
  <c r="Y24" i="2"/>
  <c r="Y29" i="2" s="1"/>
  <c r="AC25" i="2"/>
  <c r="Y54" i="2"/>
  <c r="W31" i="2"/>
  <c r="O45" i="2"/>
  <c r="Q134" i="2"/>
  <c r="F6" i="15" l="1"/>
  <c r="D12" i="15"/>
  <c r="D13" i="15" s="1"/>
  <c r="D20" i="15" s="1"/>
  <c r="I6" i="15"/>
  <c r="G6" i="15"/>
  <c r="H6" i="15"/>
  <c r="AA29" i="2"/>
  <c r="AA74" i="2"/>
  <c r="AA57" i="2"/>
  <c r="Y140" i="2"/>
  <c r="Y30" i="2"/>
  <c r="Y134" i="2" s="1"/>
  <c r="AA54" i="2"/>
  <c r="Y31" i="2"/>
  <c r="AA76" i="2"/>
  <c r="AC76" i="2" s="1"/>
  <c r="AA75" i="2"/>
  <c r="AC59" i="2"/>
  <c r="AA22" i="2"/>
  <c r="AA30" i="2" s="1"/>
  <c r="AA134" i="2" s="1"/>
  <c r="AC74" i="2"/>
  <c r="AC12" i="2"/>
  <c r="AC86" i="2" s="1"/>
  <c r="AC16" i="2"/>
  <c r="AC21" i="2" s="1"/>
  <c r="AA31" i="2" l="1"/>
  <c r="AC54" i="2"/>
  <c r="AC31" i="2" s="1"/>
  <c r="AC26" i="2"/>
  <c r="AC75" i="2"/>
  <c r="AC22" i="2"/>
  <c r="AC24" i="2"/>
  <c r="AC29" i="2" s="1"/>
  <c r="AC57" i="2"/>
  <c r="AA140" i="2"/>
  <c r="AC30" i="2" l="1"/>
  <c r="AC134" i="2" s="1"/>
  <c r="AC140" i="2"/>
  <c r="Q34" i="2" l="1"/>
  <c r="S34" i="2"/>
  <c r="U34" i="2"/>
  <c r="W34" i="2"/>
  <c r="Y34" i="2"/>
  <c r="AA34" i="2"/>
  <c r="AC34" i="2"/>
  <c r="J4" i="15" l="1"/>
  <c r="E6" i="15"/>
  <c r="E7" i="15" s="1"/>
  <c r="D42" i="15" s="1"/>
  <c r="D19" i="15" l="1"/>
  <c r="D21" i="15" s="1"/>
  <c r="D29" i="15" s="1"/>
  <c r="D31" i="15" s="1"/>
  <c r="I59" i="17" s="1"/>
  <c r="B9" i="16"/>
  <c r="I58" i="17" s="1"/>
  <c r="D38" i="15"/>
  <c r="D43" i="15" s="1"/>
  <c r="D44" i="15" s="1"/>
  <c r="D52" i="15" s="1"/>
  <c r="D54" i="15" s="1"/>
  <c r="K59" i="17" s="1"/>
  <c r="D37" i="15"/>
  <c r="O8" i="20" l="1"/>
  <c r="K58" i="17"/>
  <c r="U8" i="20"/>
  <c r="J59" i="17"/>
  <c r="S8" i="20"/>
  <c r="I61" i="17"/>
  <c r="Q8" i="20" l="1"/>
  <c r="J58" i="17"/>
  <c r="K61" i="17"/>
  <c r="I67" i="17" s="1"/>
  <c r="C27" i="20"/>
  <c r="O10" i="20"/>
  <c r="O12" i="20" s="1"/>
  <c r="O14" i="20" s="1"/>
  <c r="C28" i="20"/>
  <c r="Z64" i="20"/>
  <c r="S10" i="20"/>
  <c r="S12" i="20" s="1"/>
  <c r="S14" i="20" s="1"/>
  <c r="E28" i="20"/>
  <c r="Z65" i="20"/>
  <c r="U10" i="20"/>
  <c r="U12" i="20" s="1"/>
  <c r="U14" i="20" s="1"/>
  <c r="J61" i="17" l="1"/>
  <c r="E27" i="20"/>
  <c r="D27" i="20" s="1"/>
  <c r="Q10" i="20"/>
  <c r="Q12" i="20" s="1"/>
  <c r="Q14" i="20" s="1"/>
  <c r="D28" i="20"/>
  <c r="Q32" i="2"/>
  <c r="S32" i="2"/>
  <c r="U32" i="2"/>
  <c r="W32" i="2"/>
  <c r="Y32" i="2"/>
  <c r="AA32" i="2"/>
  <c r="AC32" i="2"/>
  <c r="Q33" i="2"/>
  <c r="S33" i="2"/>
  <c r="U33" i="2"/>
  <c r="W33" i="2"/>
  <c r="Y33" i="2"/>
  <c r="AA33" i="2"/>
  <c r="AC33" i="2"/>
  <c r="Q36" i="2"/>
  <c r="S36" i="2"/>
  <c r="U36" i="2"/>
  <c r="W36" i="2"/>
  <c r="Y36" i="2"/>
  <c r="AA36" i="2"/>
  <c r="AC36" i="2"/>
  <c r="Q37" i="2"/>
  <c r="S37" i="2"/>
  <c r="U37" i="2"/>
  <c r="W37" i="2"/>
  <c r="Y37" i="2"/>
  <c r="AA37" i="2"/>
  <c r="AC37" i="2"/>
  <c r="Q38" i="2"/>
  <c r="S38" i="2"/>
  <c r="U38" i="2"/>
  <c r="W38" i="2"/>
  <c r="Y38" i="2"/>
  <c r="AA38" i="2"/>
  <c r="AC38" i="2"/>
  <c r="Q40" i="2"/>
  <c r="S40" i="2"/>
  <c r="U40" i="2"/>
  <c r="W40" i="2"/>
  <c r="Y40" i="2"/>
  <c r="AA40" i="2"/>
  <c r="AC40" i="2"/>
  <c r="Q42" i="2"/>
  <c r="S42" i="2"/>
  <c r="U42" i="2"/>
  <c r="W42" i="2"/>
  <c r="Y42" i="2"/>
  <c r="AA42" i="2"/>
  <c r="AC42" i="2"/>
  <c r="Q44" i="2"/>
  <c r="S44" i="2"/>
  <c r="U44" i="2"/>
  <c r="W44" i="2"/>
  <c r="Y44" i="2"/>
  <c r="AA44" i="2"/>
  <c r="AC44" i="2"/>
  <c r="Q45" i="2"/>
  <c r="S45" i="2"/>
  <c r="U45" i="2"/>
  <c r="W45" i="2"/>
  <c r="Y45" i="2"/>
  <c r="AA45" i="2"/>
  <c r="AC45" i="2"/>
  <c r="Q55" i="2"/>
  <c r="S55" i="2"/>
  <c r="U55" i="2"/>
  <c r="W55" i="2"/>
  <c r="Y55" i="2"/>
  <c r="AA55" i="2"/>
  <c r="AC55" i="2"/>
  <c r="Q60" i="2"/>
  <c r="S60" i="2"/>
  <c r="U60" i="2"/>
  <c r="W60" i="2"/>
  <c r="Y60" i="2"/>
  <c r="AA60" i="2"/>
  <c r="AC60" i="2"/>
  <c r="Q63" i="2"/>
  <c r="S63" i="2"/>
  <c r="U63" i="2"/>
  <c r="W63" i="2"/>
  <c r="Y63" i="2"/>
  <c r="AA63" i="2"/>
  <c r="AC63" i="2"/>
  <c r="Q71" i="2"/>
  <c r="S71" i="2"/>
  <c r="U71" i="2"/>
  <c r="W71" i="2"/>
  <c r="Y71" i="2"/>
  <c r="AA71" i="2"/>
  <c r="AC71" i="2"/>
  <c r="Q80" i="2"/>
  <c r="S80" i="2"/>
  <c r="U80" i="2"/>
  <c r="W80" i="2"/>
  <c r="Y80" i="2"/>
  <c r="AA80" i="2"/>
  <c r="AC80" i="2"/>
  <c r="Q82" i="2"/>
  <c r="S82" i="2"/>
  <c r="U82" i="2"/>
  <c r="W82" i="2"/>
  <c r="Y82" i="2"/>
  <c r="AA82" i="2"/>
  <c r="AC82" i="2"/>
  <c r="Q89" i="2"/>
  <c r="S89" i="2"/>
  <c r="U89" i="2"/>
  <c r="W89" i="2"/>
  <c r="Y89" i="2"/>
  <c r="AA89" i="2"/>
  <c r="AC89" i="2"/>
  <c r="Q96" i="2"/>
  <c r="S96" i="2"/>
  <c r="U96" i="2"/>
  <c r="W96" i="2"/>
  <c r="Y96" i="2"/>
  <c r="AA96" i="2"/>
  <c r="AC96" i="2"/>
  <c r="Q99" i="2"/>
  <c r="S99" i="2"/>
  <c r="U99" i="2"/>
  <c r="W99" i="2"/>
  <c r="Y99" i="2"/>
  <c r="AA99" i="2"/>
  <c r="AC99" i="2"/>
  <c r="Q101" i="2"/>
  <c r="S101" i="2"/>
  <c r="U101" i="2"/>
  <c r="W101" i="2"/>
  <c r="Y101" i="2"/>
  <c r="AA101" i="2"/>
  <c r="AC101" i="2"/>
  <c r="Q102" i="2"/>
  <c r="S102" i="2"/>
  <c r="U102" i="2"/>
  <c r="W102" i="2"/>
  <c r="Y102" i="2"/>
  <c r="AA102" i="2"/>
  <c r="AC102" i="2"/>
  <c r="Q104" i="2"/>
  <c r="S104" i="2"/>
  <c r="U104" i="2"/>
  <c r="W104" i="2"/>
  <c r="Y104" i="2"/>
  <c r="AA104" i="2"/>
  <c r="AC104" i="2"/>
  <c r="Q105" i="2"/>
  <c r="S105" i="2"/>
  <c r="U105" i="2"/>
  <c r="W105" i="2"/>
  <c r="Y105" i="2"/>
  <c r="AA105" i="2"/>
  <c r="AC105" i="2"/>
  <c r="Q106" i="2"/>
  <c r="S106" i="2"/>
  <c r="U106" i="2"/>
  <c r="W106" i="2"/>
  <c r="Y106" i="2"/>
  <c r="AA106" i="2"/>
  <c r="AC106" i="2"/>
  <c r="Q108" i="2"/>
  <c r="S108" i="2"/>
  <c r="U108" i="2"/>
  <c r="W108" i="2"/>
  <c r="Y108" i="2"/>
  <c r="AA108" i="2"/>
  <c r="AC108" i="2"/>
  <c r="Q133" i="2"/>
  <c r="S133" i="2"/>
  <c r="U133" i="2"/>
  <c r="W133" i="2"/>
  <c r="Y133" i="2"/>
  <c r="AA133" i="2"/>
  <c r="AC133" i="2"/>
  <c r="Q135" i="2"/>
  <c r="S135" i="2"/>
  <c r="U135" i="2"/>
  <c r="W135" i="2"/>
  <c r="Y135" i="2"/>
  <c r="AA135" i="2"/>
  <c r="AC135" i="2"/>
  <c r="Q138" i="2"/>
  <c r="S138" i="2"/>
  <c r="U138" i="2"/>
  <c r="W138" i="2"/>
  <c r="Y138" i="2"/>
  <c r="AA138" i="2"/>
  <c r="AC138" i="2"/>
  <c r="Q139" i="2"/>
  <c r="S139" i="2"/>
  <c r="U139" i="2"/>
  <c r="W139" i="2"/>
  <c r="Y139" i="2"/>
  <c r="AA139" i="2"/>
  <c r="AC139" i="2"/>
  <c r="Q141" i="2"/>
  <c r="S141" i="2"/>
  <c r="U141" i="2"/>
  <c r="W141" i="2"/>
  <c r="Y141" i="2"/>
  <c r="AA141" i="2"/>
  <c r="AC1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Apostolova-Mihaylova</author>
  </authors>
  <commentList>
    <comment ref="Z59" authorId="0" shapeId="0" xr:uid="{A6AC267B-57FC-4394-A001-77CB0BDDB405}">
      <text>
        <r>
          <rPr>
            <b/>
            <sz val="9"/>
            <color indexed="81"/>
            <rFont val="Arial"/>
            <family val="2"/>
          </rPr>
          <t>Maria Apostolova-Mihaylova:</t>
        </r>
        <r>
          <rPr>
            <sz val="9"/>
            <color indexed="81"/>
            <rFont val="Arial"/>
            <family val="2"/>
          </rPr>
          <t xml:space="preserve">
Based on reliability of the methods. </t>
        </r>
      </text>
    </comment>
    <comment ref="Z61" authorId="0" shapeId="0" xr:uid="{5DE7BE9C-F26C-426A-AEF4-7A3058D9E3F3}">
      <text>
        <r>
          <rPr>
            <b/>
            <sz val="9"/>
            <color indexed="81"/>
            <rFont val="Arial"/>
            <family val="2"/>
          </rPr>
          <t>Maria Apostolova-Mihaylova:</t>
        </r>
        <r>
          <rPr>
            <sz val="9"/>
            <color indexed="81"/>
            <rFont val="Arial"/>
            <family val="2"/>
          </rPr>
          <t xml:space="preserve">
Based on reliability of the method. It is problematic to use only one company (Costco) so I am choosing a low weight.</t>
        </r>
      </text>
    </comment>
  </commentList>
</comments>
</file>

<file path=xl/sharedStrings.xml><?xml version="1.0" encoding="utf-8"?>
<sst xmlns="http://schemas.openxmlformats.org/spreadsheetml/2006/main" count="1074" uniqueCount="634">
  <si>
    <t>Balance Sheet Check</t>
  </si>
  <si>
    <t>$</t>
  </si>
  <si>
    <t>Total liabilities and equity</t>
  </si>
  <si>
    <t>Noncontrolling interests in subsidiaries</t>
  </si>
  <si>
    <t>Total stockholders' equity</t>
  </si>
  <si>
    <t>Accumulated deficit</t>
  </si>
  <si>
    <t xml:space="preserve">   </t>
  </si>
  <si>
    <t>Accumulated other comprehensive gain (loss)</t>
  </si>
  <si>
    <t>Additional paid-in capital</t>
  </si>
  <si>
    <t>Common stock; $0.001 par value; 2,000 shares authorized; 984 shares and 960 shares issued and outstanding as of June 30, 2021 and December 31, 2020, respectively</t>
  </si>
  <si>
    <t>Common stock; $0.001 par value; 2,000 shares authorized; 963 and 960 shares issued and outstanding as of March 31, 2021 and December 31, 2020, respectively</t>
  </si>
  <si>
    <t>Common stock; $0.001 par value; 2,000 shares authorized; 960 and 905 shares issued and outstanding as of December 31, 2020 and December 31, 2019, respectively</t>
  </si>
  <si>
    <t>Common stock; $0.001 par value; 2,000 shares authorized;181 and 173 shares issued and outstanding as of December 31, 2019 and 2018, respectively</t>
  </si>
  <si>
    <t>Common stock; $0.001 par value; 2,000 shares authorized; 173 and 169 shares issued and outstanding as of December 31, 2018 and 2017, respectively</t>
  </si>
  <si>
    <t>Common stock; $0.001 par value; 2,000 shares authorized; 169 and 162 shares issued and outstanding as of December 31, 2017 and December 31, 2016, respectively</t>
  </si>
  <si>
    <t>Common stock; $0.001 par value; 2,000 shares authorized as of December 31, 2016 and 2015;  162 and 131 shares issued and outstanding as of December 31, 2016 and 2015, respectively</t>
  </si>
  <si>
    <t>—</t>
  </si>
  <si>
    <t>Preferred stock; $0.001 par value; 100 shares authorized; no shares issued and outstanding</t>
  </si>
  <si>
    <t>Stockholders' equity:</t>
  </si>
  <si>
    <t>Convertible senior notes</t>
  </si>
  <si>
    <t>Redeemable noncontrolling interests in subsidiaries</t>
  </si>
  <si>
    <t>Commitments and contingencies</t>
  </si>
  <si>
    <t>Total liabilities</t>
  </si>
  <si>
    <t>Other long-term liabilities</t>
  </si>
  <si>
    <t>Resale value guarantees, net of current portion</t>
  </si>
  <si>
    <t>Deferred revenue, net of current portion</t>
  </si>
  <si>
    <t>Convertible senior notes issued to related parties</t>
  </si>
  <si>
    <t>Solar bonds issued to related parties, net of current portion</t>
  </si>
  <si>
    <t>Long-term debt and capital/finance leases, net of current portion</t>
  </si>
  <si>
    <t>Total current liabilities</t>
  </si>
  <si>
    <t>Current portion of solar bonds issued to related parties</t>
  </si>
  <si>
    <t>Current portion of debt and capital/finance leases</t>
  </si>
  <si>
    <t>Customer deposits</t>
  </si>
  <si>
    <t>Resale value guarantees</t>
  </si>
  <si>
    <t>Deferred revenue</t>
  </si>
  <si>
    <t>Accrued liabilities and other</t>
  </si>
  <si>
    <t>Accounts payable</t>
  </si>
  <si>
    <t>Current liabilities</t>
  </si>
  <si>
    <t>Liabilities and Equity</t>
  </si>
  <si>
    <t>Total assets</t>
  </si>
  <si>
    <t>Other non-current assets</t>
  </si>
  <si>
    <t>Restricted cash, net of current portion</t>
  </si>
  <si>
    <t>MyPower customer notes receivable, net of current portion</t>
  </si>
  <si>
    <t>Goodwill</t>
  </si>
  <si>
    <t>Intangible assets, net</t>
  </si>
  <si>
    <t>Digital assets, net</t>
  </si>
  <si>
    <t>Operating lease right-of-use assets</t>
  </si>
  <si>
    <t>Property, plant and equipment, net</t>
  </si>
  <si>
    <t>Solar energy systems, leased and to be leased, net</t>
  </si>
  <si>
    <t>Operating lease vehicles, net</t>
  </si>
  <si>
    <t>Total current assets</t>
  </si>
  <si>
    <t>Prepaid expenses and other current assets</t>
  </si>
  <si>
    <t>Inventory</t>
  </si>
  <si>
    <t>Accounts receivable, net</t>
  </si>
  <si>
    <t>Restricted cash</t>
  </si>
  <si>
    <t>Cash and cash equivalents</t>
  </si>
  <si>
    <t>Current assets</t>
  </si>
  <si>
    <t>Assets</t>
  </si>
  <si>
    <t>CONSOLIDATED BALANCE SHEETS</t>
  </si>
  <si>
    <t>   Diluted</t>
  </si>
  <si>
    <t>   Basic</t>
  </si>
  <si>
    <t>Weighted average shares used in computing net income (loss) per share of common stock</t>
  </si>
  <si>
    <t xml:space="preserve">   Basic</t>
  </si>
  <si>
    <t>Net income (loss) per share of common stock attributable to common stockholders</t>
  </si>
  <si>
    <t>Net income (loss) used in computing net income (loss) per share of common stock</t>
  </si>
  <si>
    <t>Less: Buy-out of noncontrolling interest</t>
  </si>
  <si>
    <t>Net income (loss) attributable to common stockholders</t>
  </si>
  <si>
    <t>Net income (loss) attributable to noncontrolling interests and redeemable noncontrolling interests in subsidiaries</t>
  </si>
  <si>
    <t>Net income (loss)</t>
  </si>
  <si>
    <t>Provision for income taxes</t>
  </si>
  <si>
    <t>Income (loss) before income taxes</t>
  </si>
  <si>
    <t>Other income (expense), net</t>
  </si>
  <si>
    <t>Interest expense</t>
  </si>
  <si>
    <t>Interest income</t>
  </si>
  <si>
    <t>Income (loss) from operations</t>
  </si>
  <si>
    <t>Total operating expenses</t>
  </si>
  <si>
    <t>Restructuring and other</t>
  </si>
  <si>
    <t>Selling, general and administrative</t>
  </si>
  <si>
    <t>Research and development</t>
  </si>
  <si>
    <t>Operating expenses</t>
  </si>
  <si>
    <t>Gross profit</t>
  </si>
  <si>
    <t>Total cost of revenues</t>
  </si>
  <si>
    <t>Services and other</t>
  </si>
  <si>
    <t>Energy generation and storage</t>
  </si>
  <si>
    <t>Total automotive cost of revenues</t>
  </si>
  <si>
    <t>Automotive leasing</t>
  </si>
  <si>
    <t>Automotive sales</t>
  </si>
  <si>
    <t>Cost of revenues</t>
  </si>
  <si>
    <t>Total revenues</t>
  </si>
  <si>
    <t>Total automotive revenue</t>
  </si>
  <si>
    <t>Revenues</t>
  </si>
  <si>
    <t>CONSOLIDATED STATEMENT OF OPERATIONS</t>
  </si>
  <si>
    <t>Proj. 2021 Q3</t>
  </si>
  <si>
    <t>2021 Q2</t>
  </si>
  <si>
    <t>2021 Q1</t>
  </si>
  <si>
    <t>Year Ended December 31,</t>
  </si>
  <si>
    <t>(in millions, except per share data)</t>
  </si>
  <si>
    <t>Tesla, Inc.</t>
  </si>
  <si>
    <t>In millions</t>
  </si>
  <si>
    <t>Market Value of Equity (for now)</t>
  </si>
  <si>
    <t>Debt (book value)</t>
  </si>
  <si>
    <t>Cash</t>
  </si>
  <si>
    <t>Enterprise Value (basic)</t>
  </si>
  <si>
    <t>Issued shares</t>
  </si>
  <si>
    <t>Treasury stock</t>
  </si>
  <si>
    <t>Shares outstanding</t>
  </si>
  <si>
    <t>6/30/21</t>
  </si>
  <si>
    <t>Yield on 10-year U.S. bond</t>
  </si>
  <si>
    <t>9/20/21</t>
  </si>
  <si>
    <t>Default Spread (based on Q2 2021)</t>
  </si>
  <si>
    <t>Before-tax cost of debt (based on Q2 2021)</t>
  </si>
  <si>
    <t>Effective tax rate</t>
  </si>
  <si>
    <t>After-tax cost of debt</t>
  </si>
  <si>
    <t>Weighted maturity</t>
  </si>
  <si>
    <t>12/31/20</t>
  </si>
  <si>
    <t>Interest expense Q2 2021</t>
  </si>
  <si>
    <t>EBIT Q2 2021</t>
  </si>
  <si>
    <t>Interest coverage ratio Q2 2021</t>
  </si>
  <si>
    <t>Interest expense (annual)</t>
  </si>
  <si>
    <t>Market Value of issued debt</t>
  </si>
  <si>
    <t>Weighted-average basic shares outstanding</t>
  </si>
  <si>
    <t>Weighted-average diluted shares outstanding</t>
  </si>
  <si>
    <t>Stock options</t>
  </si>
  <si>
    <t>Weighted-average exercise price</t>
  </si>
  <si>
    <t>Value of stock options</t>
  </si>
  <si>
    <t>Stock Options</t>
  </si>
  <si>
    <t>RSUs</t>
  </si>
  <si>
    <t>Weighted-</t>
  </si>
  <si>
    <t>Average</t>
  </si>
  <si>
    <t>Aggregate</t>
  </si>
  <si>
    <t>Number of</t>
  </si>
  <si>
    <t>Remaining</t>
  </si>
  <si>
    <t>Intrinsic</t>
  </si>
  <si>
    <t>Number</t>
  </si>
  <si>
    <t>Grant</t>
  </si>
  <si>
    <t>Options</t>
  </si>
  <si>
    <t>Exercise</t>
  </si>
  <si>
    <t>Contractual</t>
  </si>
  <si>
    <t>Value</t>
  </si>
  <si>
    <t>of RSUs</t>
  </si>
  <si>
    <t>Date Fair</t>
  </si>
  <si>
    <r>
      <t>(in</t>
    </r>
    <r>
      <rPr>
        <b/>
        <sz val="8"/>
        <color rgb="FF000000"/>
        <rFont val="Calibri"/>
        <family val="2"/>
      </rPr>
      <t> </t>
    </r>
    <r>
      <rPr>
        <b/>
        <sz val="8"/>
        <color rgb="FF000000"/>
        <rFont val="Times New Roman"/>
        <family val="1"/>
      </rPr>
      <t>thousands)</t>
    </r>
  </si>
  <si>
    <t>Price</t>
  </si>
  <si>
    <t>Life (years)</t>
  </si>
  <si>
    <r>
      <t>(in</t>
    </r>
    <r>
      <rPr>
        <b/>
        <sz val="8"/>
        <color rgb="FF000000"/>
        <rFont val="Calibri"/>
        <family val="2"/>
      </rPr>
      <t> </t>
    </r>
    <r>
      <rPr>
        <b/>
        <sz val="8"/>
        <color rgb="FF000000"/>
        <rFont val="Times New Roman"/>
        <family val="1"/>
      </rPr>
      <t>billions)</t>
    </r>
  </si>
  <si>
    <t>Balance,</t>
  </si>
  <si>
    <t>   December 31, 2019 (1)</t>
  </si>
  <si>
    <t>Granted</t>
  </si>
  <si>
    <t>Exercised or released</t>
  </si>
  <si>
    <t>(6,815</t>
  </si>
  <si>
    <t>)</t>
  </si>
  <si>
    <t>(9,620</t>
  </si>
  <si>
    <t>Cancelled</t>
  </si>
  <si>
    <t>(1,006</t>
  </si>
  <si>
    <t>(2,498</t>
  </si>
  <si>
    <r>
      <t>   December</t>
    </r>
    <r>
      <rPr>
        <sz val="9"/>
        <color rgb="FF000000"/>
        <rFont val="Calibri"/>
        <family val="2"/>
      </rPr>
      <t> </t>
    </r>
    <r>
      <rPr>
        <sz val="9"/>
        <color rgb="FF000000"/>
        <rFont val="Times New Roman"/>
        <family val="1"/>
      </rPr>
      <t>31,</t>
    </r>
    <r>
      <rPr>
        <sz val="9"/>
        <color rgb="FF000000"/>
        <rFont val="Calibri"/>
        <family val="2"/>
      </rPr>
      <t> </t>
    </r>
    <r>
      <rPr>
        <sz val="9"/>
        <color rgb="FF000000"/>
        <rFont val="Times New Roman"/>
        <family val="1"/>
      </rPr>
      <t>2020</t>
    </r>
  </si>
  <si>
    <t>Vested and</t>
  </si>
  <si>
    <r>
      <t>   expected</t>
    </r>
    <r>
      <rPr>
        <sz val="9"/>
        <color rgb="FF000000"/>
        <rFont val="Calibri"/>
        <family val="2"/>
      </rPr>
      <t> </t>
    </r>
    <r>
      <rPr>
        <sz val="9"/>
        <color rgb="FF000000"/>
        <rFont val="Times New Roman"/>
        <family val="1"/>
      </rPr>
      <t>to</t>
    </r>
    <r>
      <rPr>
        <sz val="9"/>
        <color rgb="FF000000"/>
        <rFont val="Calibri"/>
        <family val="2"/>
      </rPr>
      <t> </t>
    </r>
    <r>
      <rPr>
        <sz val="9"/>
        <color rgb="FF000000"/>
        <rFont val="Times New Roman"/>
        <family val="1"/>
      </rPr>
      <t>vest,</t>
    </r>
  </si>
  <si>
    <t>   December 31, 2020</t>
  </si>
  <si>
    <t>Exercisable and vested,</t>
  </si>
  <si>
    <t>Weighted-average grant date fair-value</t>
  </si>
  <si>
    <t>Value of RSUs</t>
  </si>
  <si>
    <t>Number of RSUs</t>
  </si>
  <si>
    <t>Total Value of Stock Options and RSUs</t>
  </si>
  <si>
    <t>Market Value of Equity (adjusted for stock options and RSUs)</t>
  </si>
  <si>
    <t>Off-Balance Sheet Agreements</t>
  </si>
  <si>
    <t>Preferred Stock</t>
  </si>
  <si>
    <t>Total Enterprise Value (TEV) (final)</t>
  </si>
  <si>
    <t>P/E Ratio</t>
  </si>
  <si>
    <t>Version 1</t>
  </si>
  <si>
    <t>1a. Current PE</t>
  </si>
  <si>
    <t>Tesla</t>
  </si>
  <si>
    <t>current price</t>
  </si>
  <si>
    <t>latest reported EPS (2Q)*4</t>
  </si>
  <si>
    <t>Industry</t>
  </si>
  <si>
    <t>Version 2</t>
  </si>
  <si>
    <t>1b. Trailing PE</t>
  </si>
  <si>
    <t>2Q 2021 EPS</t>
  </si>
  <si>
    <t>1Q 2021 EPS</t>
  </si>
  <si>
    <t>4Q 2020 EPS</t>
  </si>
  <si>
    <t>3Q 2020 EPS</t>
  </si>
  <si>
    <t>Rolling trailing EPS</t>
  </si>
  <si>
    <t>Version 3</t>
  </si>
  <si>
    <t>1c. Forward PE</t>
  </si>
  <si>
    <t>3Q 2021 EPS</t>
  </si>
  <si>
    <t>4Q 2021 EPS</t>
  </si>
  <si>
    <t>1Q 2022 EPS</t>
  </si>
  <si>
    <t>2Q 2022 EPS</t>
  </si>
  <si>
    <t>Forward EPS</t>
  </si>
  <si>
    <t>P/S Ratio</t>
  </si>
  <si>
    <t>2. Trailing PS</t>
  </si>
  <si>
    <t>market cap</t>
  </si>
  <si>
    <t>2Q 2021 sales</t>
  </si>
  <si>
    <t>1Q  2021 sales</t>
  </si>
  <si>
    <t>in millions</t>
  </si>
  <si>
    <t>4Q 2020 sales</t>
  </si>
  <si>
    <t>3Q 2020 sales</t>
  </si>
  <si>
    <t>Sales</t>
  </si>
  <si>
    <t>PEG Ratio</t>
  </si>
  <si>
    <t>3a. Forward PEG</t>
  </si>
  <si>
    <t>Forward PE</t>
  </si>
  <si>
    <t>Earnings Growth</t>
  </si>
  <si>
    <t>PB Ratio</t>
  </si>
  <si>
    <t>Market Value of Equity</t>
  </si>
  <si>
    <t>Book Value of Equity</t>
  </si>
  <si>
    <t>EV/EBIT</t>
  </si>
  <si>
    <t>Value Multiples</t>
  </si>
  <si>
    <t>TEV</t>
  </si>
  <si>
    <t>EBIT</t>
  </si>
  <si>
    <t>Equity Multiples</t>
  </si>
  <si>
    <t>EV/EBITDA</t>
  </si>
  <si>
    <t>EBITDA</t>
  </si>
  <si>
    <t>EV/IC</t>
  </si>
  <si>
    <t>Invested Capital</t>
  </si>
  <si>
    <t>EV/Sales</t>
  </si>
  <si>
    <t>CONSOLIDATED STATEMENT OF CASH FLOWS</t>
  </si>
  <si>
    <t>Hist</t>
  </si>
  <si>
    <t>Q3 2018</t>
  </si>
  <si>
    <t>Q1 2015</t>
  </si>
  <si>
    <t>Q1 2016</t>
  </si>
  <si>
    <t>Q2 2015</t>
  </si>
  <si>
    <t>Q3 2015</t>
  </si>
  <si>
    <t>Q4 2015</t>
  </si>
  <si>
    <t>FY 2015</t>
  </si>
  <si>
    <t>Q2 2016</t>
  </si>
  <si>
    <t>Q3 2016</t>
  </si>
  <si>
    <t>Q4 2016</t>
  </si>
  <si>
    <t>FY 2016</t>
  </si>
  <si>
    <t>Q1 2017</t>
  </si>
  <si>
    <t>Q2 2017</t>
  </si>
  <si>
    <t>Q3 2017</t>
  </si>
  <si>
    <t>Q4 2017</t>
  </si>
  <si>
    <t>FY 2017</t>
  </si>
  <si>
    <t>Q1 2018</t>
  </si>
  <si>
    <t>Q2 2018</t>
  </si>
  <si>
    <t>Q4 2018</t>
  </si>
  <si>
    <t>FY 2018</t>
  </si>
  <si>
    <t>Q1 2019</t>
  </si>
  <si>
    <t>Q2 2019</t>
  </si>
  <si>
    <t>Q3 2019</t>
  </si>
  <si>
    <t>Q4 2019</t>
  </si>
  <si>
    <t>FY 2019</t>
  </si>
  <si>
    <t>Q1 2020</t>
  </si>
  <si>
    <t>Q2 2020</t>
  </si>
  <si>
    <t>Q3 2020</t>
  </si>
  <si>
    <t>Q4 2020</t>
  </si>
  <si>
    <t>FY 2020</t>
  </si>
  <si>
    <t>Q1 2021</t>
  </si>
  <si>
    <t>Q2 2021</t>
  </si>
  <si>
    <t>Q3 2021</t>
  </si>
  <si>
    <t>Proj</t>
  </si>
  <si>
    <t>Automotive Segment</t>
  </si>
  <si>
    <t>Gross Profit</t>
  </si>
  <si>
    <t>Energy Generation and Storage Segment</t>
  </si>
  <si>
    <t>% Growth</t>
  </si>
  <si>
    <t>COGS</t>
  </si>
  <si>
    <t>Global Revenues by Product Segment (in millions)</t>
  </si>
  <si>
    <t>-</t>
  </si>
  <si>
    <t>na</t>
  </si>
  <si>
    <t>% Growth (year-on-year)</t>
  </si>
  <si>
    <t>Stock Price (TSLA)</t>
  </si>
  <si>
    <t>Energy</t>
  </si>
  <si>
    <t>Automotive</t>
  </si>
  <si>
    <t>Proj. 2021 Q4</t>
  </si>
  <si>
    <t>Automotive + Services COGS margin</t>
  </si>
  <si>
    <t>Energy generation and storage COGS margin</t>
  </si>
  <si>
    <t>SG&amp;A Margin</t>
  </si>
  <si>
    <t>R&amp;D Margin</t>
  </si>
  <si>
    <t>Q4 2021</t>
  </si>
  <si>
    <t>PPE as % of Sales</t>
  </si>
  <si>
    <t>Interest: Excess Cash</t>
  </si>
  <si>
    <t>Interest: Revolver</t>
  </si>
  <si>
    <t>Excess cash</t>
  </si>
  <si>
    <t>Assets without excess cash</t>
  </si>
  <si>
    <t>Liabs, equity without revolver</t>
  </si>
  <si>
    <t>Excess cash (revolver) as calculated</t>
  </si>
  <si>
    <t>Depreciation (in statement of cash flows)</t>
  </si>
  <si>
    <t>EBIT (also operating income)</t>
  </si>
  <si>
    <t>EBITDA (earnings before interest, taxes, depreciation, and amortization)</t>
  </si>
  <si>
    <t>Proj. 2022</t>
  </si>
  <si>
    <t>Proj. 2023</t>
  </si>
  <si>
    <t>Proj. 2024</t>
  </si>
  <si>
    <t>Proj. 2025</t>
  </si>
  <si>
    <t>Proj. 2026</t>
  </si>
  <si>
    <t>Revolving Debt</t>
  </si>
  <si>
    <t>NFAI</t>
  </si>
  <si>
    <t>NCAI</t>
  </si>
  <si>
    <t>STOCK OPTIONS AND RSUs</t>
  </si>
  <si>
    <t>Operating Cash Flow (OCF)</t>
  </si>
  <si>
    <t>Free Cash Flow (FCF)</t>
  </si>
  <si>
    <t>LTD Growth Rate</t>
  </si>
  <si>
    <t>Depreciation as % of PPE</t>
  </si>
  <si>
    <r>
      <rPr>
        <b/>
        <sz val="14"/>
        <color rgb="FFFF0000"/>
        <rFont val="Calibri"/>
        <family val="2"/>
        <scheme val="minor"/>
      </rPr>
      <t>Liquidity Ratios: can the company pay its short-term obligations (bills)?</t>
    </r>
    <r>
      <rPr>
        <b/>
        <sz val="14"/>
        <color theme="1"/>
        <rFont val="Calibri"/>
        <family val="2"/>
        <scheme val="minor"/>
      </rPr>
      <t xml:space="preserve">
Tesla 2020</t>
    </r>
  </si>
  <si>
    <t>Name</t>
  </si>
  <si>
    <t>Formula</t>
  </si>
  <si>
    <t>Result</t>
  </si>
  <si>
    <t>Interpretation</t>
  </si>
  <si>
    <t>High or low is better?</t>
  </si>
  <si>
    <t>Comparison</t>
  </si>
  <si>
    <t>Current Ratio</t>
  </si>
  <si>
    <t>=Current Assets/Current Liabilities</t>
  </si>
  <si>
    <t>High is better but depends on industry</t>
  </si>
  <si>
    <t>Quick ratio</t>
  </si>
  <si>
    <t>=(Current Assets-Inventory)/Current Liabilities</t>
  </si>
  <si>
    <t>Note: if inventory is large and can be easily converted to cash, use current ratio; if inventory is large and cannot be easily converted to cash - use quick ratio. If inventory is small, either ratio is OK to use to assess liquidity.</t>
  </si>
  <si>
    <t>Inventory turnover</t>
  </si>
  <si>
    <t>=COGS/Inventory</t>
  </si>
  <si>
    <t>it depends; industry</t>
  </si>
  <si>
    <t>Average age of inventory</t>
  </si>
  <si>
    <t>=365/Inventory turnover</t>
  </si>
  <si>
    <t>Average collection period</t>
  </si>
  <si>
    <t>=AR/Avg. sales per day</t>
  </si>
  <si>
    <t>credit terms to customers</t>
  </si>
  <si>
    <t>Average payment period</t>
  </si>
  <si>
    <t>=AP/Avg. purchases per day</t>
  </si>
  <si>
    <t>credit terms from suppliers</t>
  </si>
  <si>
    <r>
      <t xml:space="preserve">Total asset turnover
</t>
    </r>
    <r>
      <rPr>
        <b/>
        <i/>
        <sz val="8"/>
        <color theme="1"/>
        <rFont val="Calibri"/>
        <family val="2"/>
        <scheme val="minor"/>
      </rPr>
      <t>How efficient a company is in generating sales revenue</t>
    </r>
  </si>
  <si>
    <t>=Sales/Total Assets</t>
  </si>
  <si>
    <t>Gross Profit Margin</t>
  </si>
  <si>
    <t>=Gross Profit/Sales</t>
  </si>
  <si>
    <t>Operating Profit Margin</t>
  </si>
  <si>
    <t>=Operating Profit/Sales</t>
  </si>
  <si>
    <t>Net Profit Margin</t>
  </si>
  <si>
    <t>=EACS/Sales</t>
  </si>
  <si>
    <t>Earnings per Share (EPS)</t>
  </si>
  <si>
    <t>=EACS/# of shares of CS outstanding</t>
  </si>
  <si>
    <t>Return on Assets (ROA)</t>
  </si>
  <si>
    <t>=EACS/Total assets</t>
  </si>
  <si>
    <t>Return on Equity (ROE)</t>
  </si>
  <si>
    <t>=EACS/Common stockholders equity</t>
  </si>
  <si>
    <r>
      <rPr>
        <b/>
        <sz val="14"/>
        <color rgb="FFFF0000"/>
        <rFont val="Calibri"/>
        <family val="2"/>
        <scheme val="minor"/>
      </rPr>
      <t>Debt Ratios: how much of other people's money is used to generate profits?</t>
    </r>
    <r>
      <rPr>
        <b/>
        <sz val="14"/>
        <color theme="1"/>
        <rFont val="Calibri"/>
        <family val="2"/>
        <scheme val="minor"/>
      </rPr>
      <t xml:space="preserve">
Humana 2017</t>
    </r>
  </si>
  <si>
    <t>Debt ratio</t>
  </si>
  <si>
    <t>=Total liabilities/Total assets</t>
  </si>
  <si>
    <r>
      <t xml:space="preserve">Debt-Equity ratio (v1)
</t>
    </r>
    <r>
      <rPr>
        <b/>
        <i/>
        <sz val="8"/>
        <color theme="1"/>
        <rFont val="Calibri"/>
        <family val="2"/>
        <scheme val="minor"/>
      </rPr>
      <t xml:space="preserve">book </t>
    </r>
    <r>
      <rPr>
        <b/>
        <sz val="8"/>
        <color theme="1"/>
        <rFont val="Calibri"/>
        <family val="2"/>
        <scheme val="minor"/>
      </rPr>
      <t>debt-equty ratio</t>
    </r>
  </si>
  <si>
    <t>=Total liabilities/Common stockholders' equity</t>
  </si>
  <si>
    <t>?</t>
  </si>
  <si>
    <r>
      <t xml:space="preserve">Debt-to-Equity ratio (v2)
</t>
    </r>
    <r>
      <rPr>
        <b/>
        <i/>
        <sz val="8"/>
        <color theme="1"/>
        <rFont val="Calibri"/>
        <family val="2"/>
        <scheme val="minor"/>
      </rPr>
      <t>book</t>
    </r>
    <r>
      <rPr>
        <b/>
        <sz val="8"/>
        <color theme="1"/>
        <rFont val="Calibri"/>
        <family val="2"/>
        <scheme val="minor"/>
      </rPr>
      <t xml:space="preserve"> debt-equty ratio</t>
    </r>
  </si>
  <si>
    <t>=Long-term liabilities/Common stockholders' equity</t>
  </si>
  <si>
    <r>
      <t xml:space="preserve">Debt-to-Equity ratio (v3)
</t>
    </r>
    <r>
      <rPr>
        <b/>
        <i/>
        <sz val="8"/>
        <color theme="1"/>
        <rFont val="Calibri"/>
        <family val="2"/>
        <scheme val="minor"/>
      </rPr>
      <t xml:space="preserve">market </t>
    </r>
    <r>
      <rPr>
        <b/>
        <sz val="8"/>
        <color theme="1"/>
        <rFont val="Calibri"/>
        <family val="2"/>
        <scheme val="minor"/>
      </rPr>
      <t>debt-equity ratio</t>
    </r>
  </si>
  <si>
    <t>=Total liabilities/Market Value of CS equity</t>
  </si>
  <si>
    <t>Interest coverage ratio</t>
  </si>
  <si>
    <t>=EBIT/Interest</t>
  </si>
  <si>
    <t>&gt;5.00 for high quality borrowers</t>
  </si>
  <si>
    <t>*Note CS Equity includes retained earnings which is why we need to look at Dominos</t>
  </si>
  <si>
    <t>*When moving from DE(v2) to DE(v3) discuss Dominos (p. 41):</t>
  </si>
  <si>
    <t>It may not be useful to use book DE ratio because sometimes BV of equity can be negative.</t>
  </si>
  <si>
    <t xml:space="preserve">Example: Dominos has consistently borrowed a lot due to the strength of its cash flows. </t>
  </si>
  <si>
    <t>Let's take a look at 2017 balance sheet: Total Assets = 799,845; Total Liabilities = 2,600,096; SE = -1,800,251.</t>
  </si>
  <si>
    <t>Book DE ratio = 2.6/(-1.8)=</t>
  </si>
  <si>
    <t>Doesn't mean anything!</t>
  </si>
  <si>
    <t>So, use market DE ratio</t>
  </si>
  <si>
    <t>For Dominos = 2.6/(48.26*190.23)</t>
  </si>
  <si>
    <t>Dominos' debt is 34% of the market value of equity</t>
  </si>
  <si>
    <t>Retained earnings makes SE negative</t>
  </si>
  <si>
    <t>p. 52 of 2015 AR</t>
  </si>
  <si>
    <t>Price/Earnings (P/E) Ratio</t>
  </si>
  <si>
    <t>=market price per share of CS/EPS</t>
  </si>
  <si>
    <t>?
overvalued or sleeper</t>
  </si>
  <si>
    <t>Compare to industry average or another firm</t>
  </si>
  <si>
    <t>Market Book (MB) Ratio
(Price to Book (PB) Ratio)</t>
  </si>
  <si>
    <t>=market price per share of CS/book value per share of CS OR =market cap/book value of equity</t>
  </si>
  <si>
    <t>https://finance.yahoo.com/industries</t>
  </si>
  <si>
    <t>DuPont Analysis</t>
  </si>
  <si>
    <t>Income Statement</t>
  </si>
  <si>
    <t>.</t>
  </si>
  <si>
    <t>Cost of Goods Sold</t>
  </si>
  <si>
    <t>Earnings</t>
  </si>
  <si>
    <t>Available</t>
  </si>
  <si>
    <t>for Common</t>
  </si>
  <si>
    <t>Operating Expenses</t>
  </si>
  <si>
    <t>Stockholders</t>
  </si>
  <si>
    <t>Taxes</t>
  </si>
  <si>
    <t>Return on</t>
  </si>
  <si>
    <t>X</t>
  </si>
  <si>
    <t>Total Assets (ROA)</t>
  </si>
  <si>
    <t>Preferred Stock Dividends</t>
  </si>
  <si>
    <t>Balance Sheet</t>
  </si>
  <si>
    <t>Current
Assets</t>
  </si>
  <si>
    <t>Return on Common Equity (ROE)</t>
  </si>
  <si>
    <t>+</t>
  </si>
  <si>
    <t>Total Asset Turnover</t>
  </si>
  <si>
    <t>Net Fixed Assets</t>
  </si>
  <si>
    <t>Total Assets</t>
  </si>
  <si>
    <t>Current Liabilities</t>
  </si>
  <si>
    <t>Total Liabilities</t>
  </si>
  <si>
    <t>and SE = Total Assets</t>
  </si>
  <si>
    <t>Financial Leverage Multiplier</t>
  </si>
  <si>
    <t>Total Long-Term Liabilities</t>
  </si>
  <si>
    <t>Stockholders' Equity</t>
  </si>
  <si>
    <t>Common Stock Equity</t>
  </si>
  <si>
    <t>Ind 1.8</t>
  </si>
  <si>
    <t>High is bad:</t>
  </si>
  <si>
    <t>larger portion of assets</t>
  </si>
  <si>
    <t xml:space="preserve"> is financed with debt</t>
  </si>
  <si>
    <t>Why it is lower?</t>
  </si>
  <si>
    <t>FLM (equity multiplier)</t>
  </si>
  <si>
    <t>how much debt is used to finance assets</t>
  </si>
  <si>
    <t>Low is better</t>
  </si>
  <si>
    <r>
      <rPr>
        <b/>
        <sz val="14"/>
        <color rgb="FFFF0000"/>
        <rFont val="Calibri"/>
        <family val="2"/>
        <scheme val="minor"/>
      </rPr>
      <t>Market Ratios: how other investors value the company</t>
    </r>
    <r>
      <rPr>
        <b/>
        <sz val="14"/>
        <color theme="1"/>
        <rFont val="Calibri"/>
        <family val="2"/>
        <scheme val="minor"/>
      </rPr>
      <t xml:space="preserve">
Tesla 2020</t>
    </r>
  </si>
  <si>
    <r>
      <rPr>
        <b/>
        <sz val="14"/>
        <color rgb="FFFF0000"/>
        <rFont val="Calibri"/>
        <family val="2"/>
        <scheme val="minor"/>
      </rPr>
      <t>Profitability Ratios: is company efficient in generating profits?</t>
    </r>
    <r>
      <rPr>
        <b/>
        <sz val="14"/>
        <color theme="1"/>
        <rFont val="Calibri"/>
        <family val="2"/>
        <scheme val="minor"/>
      </rPr>
      <t xml:space="preserve">
Tesla 2020</t>
    </r>
  </si>
  <si>
    <r>
      <rPr>
        <b/>
        <sz val="14"/>
        <color rgb="FFFF0000"/>
        <rFont val="Calibri"/>
        <family val="2"/>
        <scheme val="minor"/>
      </rPr>
      <t>Activity Ratios: how quickly are assets converted to cash?</t>
    </r>
    <r>
      <rPr>
        <b/>
        <sz val="14"/>
        <color theme="1"/>
        <rFont val="Calibri"/>
        <family val="2"/>
        <scheme val="minor"/>
      </rPr>
      <t xml:space="preserve">
Tesla 2020</t>
    </r>
  </si>
  <si>
    <t>The company can cover its interest expense 2.66 times with its operating income</t>
  </si>
  <si>
    <t>Ind 2.1%</t>
  </si>
  <si>
    <t>Low</t>
  </si>
  <si>
    <t>Lower</t>
  </si>
  <si>
    <t>Transportation = 4.7%</t>
  </si>
  <si>
    <t>Levered beta schedule</t>
  </si>
  <si>
    <t>Enter the marginal tax rate for the company =</t>
  </si>
  <si>
    <t>Enter the average debt/equity ratio over the period of the regression =</t>
  </si>
  <si>
    <t>Or use current market value-based weights</t>
  </si>
  <si>
    <t>Levered Beta from regression (beta h)</t>
  </si>
  <si>
    <t>Unlevered Beta for the firm (beta without debt) =</t>
  </si>
  <si>
    <t>Current Beta for the firm (based upon current debt/equity ratio) =</t>
  </si>
  <si>
    <t>(only if you enter the current value inputs)</t>
  </si>
  <si>
    <t>Debt to Capital</t>
  </si>
  <si>
    <t>Debt/Equity Ratio</t>
  </si>
  <si>
    <t>Levered Beta at different levels of debt/equity</t>
  </si>
  <si>
    <t>Customized Inputs</t>
  </si>
  <si>
    <t>Enter the debt/equity ratio that you think the firm will have =</t>
  </si>
  <si>
    <t>Levered Beta based upon this debt/equity ratio =</t>
  </si>
  <si>
    <t xml:space="preserve">Step 1. Find comparable firms and compute UB </t>
  </si>
  <si>
    <t>In the interest of time, we will do this for the entire industry directly</t>
  </si>
  <si>
    <t>Business</t>
  </si>
  <si>
    <t>Sample size</t>
  </si>
  <si>
    <t>Median historical beta</t>
  </si>
  <si>
    <t>Median D/E</t>
  </si>
  <si>
    <t>Median Tax Rate (%)</t>
  </si>
  <si>
    <t>Median UB</t>
  </si>
  <si>
    <t>Need:</t>
  </si>
  <si>
    <t>unlevered beta (industry)</t>
  </si>
  <si>
    <t>Debt</t>
  </si>
  <si>
    <t>from AR or market-value weights</t>
  </si>
  <si>
    <t>Equity</t>
  </si>
  <si>
    <t>Levered beta</t>
  </si>
  <si>
    <t>Auto &amp; Truck</t>
  </si>
  <si>
    <t>Tesla marginal (or effective) tax rate</t>
  </si>
  <si>
    <t>Step 2. Calculate levered beta for Tesla by using the unlevered beta for the industry</t>
  </si>
  <si>
    <t>Bottom-up beta for Tesla</t>
  </si>
  <si>
    <t>Effect of Financial Leverage on Beta: Tesla</t>
  </si>
  <si>
    <t>Risk associated with the cap str of Tesla if Tesla does not have debt</t>
  </si>
  <si>
    <t>Date</t>
  </si>
  <si>
    <t>Open</t>
  </si>
  <si>
    <t>High</t>
  </si>
  <si>
    <t>Close</t>
  </si>
  <si>
    <t>Adj Close</t>
  </si>
  <si>
    <t>Volume</t>
  </si>
  <si>
    <t>TSLA Growth Rate</t>
  </si>
  <si>
    <t>S&amp;P 500 Growth Rate</t>
  </si>
  <si>
    <t>Risk-Free Rate</t>
  </si>
  <si>
    <t>Monthly Risk-Free Rate</t>
  </si>
  <si>
    <t>TSLA's Excess Return</t>
  </si>
  <si>
    <t>Market Excess Return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</si>
  <si>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</si>
  <si>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</si>
  <si>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</si>
  <si>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</si>
  <si>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</si>
  <si>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</si>
  <si>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</si>
  <si>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</si>
  <si>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</si>
  <si>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</si>
  <si>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</si>
  <si>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</si>
  <si>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</si>
  <si>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</si>
  <si>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</si>
  <si>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</si>
  <si>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</si>
  <si>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</si>
  <si>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</si>
  <si>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</si>
  <si>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</si>
  <si>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</si>
  <si>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</si>
  <si>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</si>
  <si>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</si>
  <si>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</si>
  <si>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</si>
  <si>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</si>
  <si>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</si>
  <si>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Discounted Cash Flow Analysis</t>
  </si>
  <si>
    <t>FY 2021</t>
  </si>
  <si>
    <t>Ended 12/31/2022</t>
  </si>
  <si>
    <t>Ended 12/31/2023</t>
  </si>
  <si>
    <t>Ended 12/31/2024</t>
  </si>
  <si>
    <t>Ended 12/31/2025</t>
  </si>
  <si>
    <t>Ended 12/31/2026</t>
  </si>
  <si>
    <t>Free Cash Flow</t>
  </si>
  <si>
    <t>linked to forecast</t>
  </si>
  <si>
    <t>Net Present Value Calulation</t>
  </si>
  <si>
    <t>Period</t>
  </si>
  <si>
    <t>Discounted Cash Flow</t>
  </si>
  <si>
    <t>Total Net Present Value</t>
  </si>
  <si>
    <t>Terminal Value</t>
  </si>
  <si>
    <t>Perpetuity Method</t>
  </si>
  <si>
    <t>Free Cash Flow end of forecast</t>
  </si>
  <si>
    <t xml:space="preserve">Risk Free Rate </t>
  </si>
  <si>
    <t>MV of Debt</t>
  </si>
  <si>
    <t>Growth Rate</t>
  </si>
  <si>
    <t xml:space="preserve">Market Risk Premium </t>
  </si>
  <si>
    <t xml:space="preserve">Stock Price </t>
  </si>
  <si>
    <t xml:space="preserve">Beta </t>
  </si>
  <si>
    <t>Shares Outstanding</t>
  </si>
  <si>
    <t>Net Present Value</t>
  </si>
  <si>
    <t xml:space="preserve">Cost of Equity </t>
  </si>
  <si>
    <t xml:space="preserve">Cost of Debt </t>
  </si>
  <si>
    <t>Tax rate</t>
  </si>
  <si>
    <t>WACC</t>
  </si>
  <si>
    <t>Discounted Cash Flow Total Valuation Perpetuity Method</t>
  </si>
  <si>
    <t>Total of Present Value of Cash Flows</t>
  </si>
  <si>
    <t>Present Value of Terminal Value</t>
  </si>
  <si>
    <t>Total Enterprise Value</t>
  </si>
  <si>
    <t>links to your EV sheet</t>
  </si>
  <si>
    <t>PV of oper leases and OBS</t>
  </si>
  <si>
    <t>Non-controlling interests</t>
  </si>
  <si>
    <t>Preferred stock</t>
  </si>
  <si>
    <t>Equity Value</t>
  </si>
  <si>
    <t>Share Count (millions)</t>
  </si>
  <si>
    <t>Estimated Equity Value per Share</t>
  </si>
  <si>
    <t>Discounted Cash Flow EBITDA Method</t>
  </si>
  <si>
    <t>Exit Year EBITDA</t>
  </si>
  <si>
    <t>Add EBIT and depreciation in exit year (last year of the forecast)</t>
  </si>
  <si>
    <t>EBITDA Multiple</t>
  </si>
  <si>
    <t>(BV of Debt + BV of Equity - Cash in last full FY)/last full year EBITDA</t>
  </si>
  <si>
    <t>Discounted Cash Flow Total Valuation EBITDA Method</t>
  </si>
  <si>
    <t>FY 2021 FCF</t>
  </si>
  <si>
    <t>TSLA Cost of Capital</t>
  </si>
  <si>
    <t>Residual Income Model (RIM) for TESLA</t>
  </si>
  <si>
    <t>Book Value per share</t>
  </si>
  <si>
    <t>EPS</t>
  </si>
  <si>
    <t>EPS Growth Rate</t>
  </si>
  <si>
    <t>Cost of Equity</t>
  </si>
  <si>
    <t>EPS Growth Rate in perpetuity</t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</si>
  <si>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</si>
  <si>
    <t>Current price</t>
  </si>
  <si>
    <t>L end</t>
  </si>
  <si>
    <t>VAR</t>
  </si>
  <si>
    <t>H end</t>
  </si>
  <si>
    <t>Weight</t>
  </si>
  <si>
    <t>52-Wk h/l</t>
  </si>
  <si>
    <t>CCA</t>
  </si>
  <si>
    <t>DDM</t>
  </si>
  <si>
    <t>RIM</t>
  </si>
  <si>
    <t>DCF</t>
  </si>
  <si>
    <t>Target Price</t>
  </si>
  <si>
    <t>Range</t>
  </si>
  <si>
    <t>Recommendation</t>
  </si>
  <si>
    <t>Target price</t>
  </si>
  <si>
    <t>Adapted from www.breakingintowallstreet.com</t>
  </si>
  <si>
    <t>Comparable Companies - Auto and Truck Industry</t>
  </si>
  <si>
    <t>($ USD in Millions Except Per Share Amounts in USD as Stated)</t>
  </si>
  <si>
    <t>Operating Statistics:</t>
  </si>
  <si>
    <t>Capitalization</t>
  </si>
  <si>
    <t>Market</t>
  </si>
  <si>
    <t>Enterprise</t>
  </si>
  <si>
    <t>Revenue</t>
  </si>
  <si>
    <t>Net Income</t>
  </si>
  <si>
    <t>Company Name</t>
  </si>
  <si>
    <t>Cap (diluted)</t>
  </si>
  <si>
    <t>LTM</t>
  </si>
  <si>
    <t>From Damodaran industry data</t>
  </si>
  <si>
    <t>Linked to your main file</t>
  </si>
  <si>
    <t>Valuation Statistics:</t>
  </si>
  <si>
    <t>EV /</t>
  </si>
  <si>
    <t>P / E Multiple</t>
  </si>
  <si>
    <t>See formulas on the row below</t>
  </si>
  <si>
    <t>Valuation Summary - Tesla</t>
  </si>
  <si>
    <t>Stock price</t>
  </si>
  <si>
    <t>Tesla - Valuation Multiples / Premiums</t>
  </si>
  <si>
    <t>Tesla - Implied Per Share Value</t>
  </si>
  <si>
    <t>Applicable</t>
  </si>
  <si>
    <t>Company</t>
  </si>
  <si>
    <t>Methodology Name</t>
  </si>
  <si>
    <t>Multiple</t>
  </si>
  <si>
    <t>Figure</t>
  </si>
  <si>
    <t>Public Company Comparables:</t>
  </si>
  <si>
    <t>LTM EV / Revenue:</t>
  </si>
  <si>
    <t>LTM EV / EBITDA:</t>
  </si>
  <si>
    <t>LTM P / E:</t>
  </si>
  <si>
    <t>Implied Enterprise Value (EV/Revenue):</t>
  </si>
  <si>
    <t>Implied Enterprise Value or Equity Value at Average</t>
  </si>
  <si>
    <t>(+) Cash &amp; Cash-Equivalents:</t>
  </si>
  <si>
    <t xml:space="preserve"> I am using 2Q 2021</t>
  </si>
  <si>
    <t>Implied Enterprise Value  based on EV / Revenue--&gt;</t>
  </si>
  <si>
    <t>Implied Enterprise Value based on EV / EBITDA--&gt;</t>
  </si>
  <si>
    <t>Implied Equity Value based on P / E --&gt;</t>
  </si>
  <si>
    <t>(-) Market Value of Issued Debt:</t>
  </si>
  <si>
    <t>(-) PV of Operating Leases:</t>
  </si>
  <si>
    <t>(-) Stock Options</t>
  </si>
  <si>
    <t>(-) Preferred Stock</t>
  </si>
  <si>
    <t>(-) Noncontrolling Interests</t>
  </si>
  <si>
    <t>Implied Equity Value:</t>
  </si>
  <si>
    <t>Diluted Shares Outstanding:</t>
  </si>
  <si>
    <t>Implied Share Price:</t>
  </si>
  <si>
    <t>Premium / (Discount) to Current:</t>
  </si>
  <si>
    <t>Implied Enterprise Value (EV/EBITDA):</t>
  </si>
  <si>
    <t xml:space="preserve"> I am using 2Q 2020 because of the Allergan cash</t>
  </si>
  <si>
    <t>sitting on the BS as of 12/31/2019</t>
  </si>
  <si>
    <t>Implied Equity Value (P/E):</t>
  </si>
  <si>
    <t>52-week</t>
  </si>
  <si>
    <t>Comparable</t>
  </si>
  <si>
    <t>Dividend Discount</t>
  </si>
  <si>
    <t>Residual Income</t>
  </si>
  <si>
    <t>high / low</t>
  </si>
  <si>
    <t>company analysis</t>
  </si>
  <si>
    <t>model</t>
  </si>
  <si>
    <t>Share price</t>
  </si>
  <si>
    <t>Market capitalization</t>
  </si>
  <si>
    <t>Net debt &amp; other</t>
  </si>
  <si>
    <t>Enterprise value</t>
  </si>
  <si>
    <t>2019A EBITDA</t>
  </si>
  <si>
    <t xml:space="preserve">The low assumption is based on a </t>
  </si>
  <si>
    <t>lower dividend growth rate</t>
  </si>
  <si>
    <t>lower EPS growth rate</t>
  </si>
  <si>
    <t>The high assumption is based on a</t>
  </si>
  <si>
    <t>higher dividend growth rate</t>
  </si>
  <si>
    <t>higher EPS growth rate</t>
  </si>
  <si>
    <t>Category</t>
  </si>
  <si>
    <t>Lower end</t>
  </si>
  <si>
    <t>variance</t>
  </si>
  <si>
    <t>Higher end</t>
  </si>
  <si>
    <t>Comparable company analysis</t>
  </si>
  <si>
    <t>Dividend Discount Models</t>
  </si>
  <si>
    <t>Method</t>
  </si>
  <si>
    <t>52-week low-high</t>
  </si>
  <si>
    <t>EV/EBITDA comp</t>
  </si>
  <si>
    <t>G16 is WACC</t>
  </si>
  <si>
    <t>SELL</t>
  </si>
  <si>
    <t>since current price falls above the range of the target price</t>
  </si>
  <si>
    <t>Shares outstanding (in millions)</t>
  </si>
  <si>
    <t>12/03/21</t>
  </si>
  <si>
    <t>Market Cap</t>
  </si>
  <si>
    <t>Market Cap using weighted-average diluted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</si>
</sst>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&quot;$&quot;* #,##0_);_(&quot;$&quot;* \(#,##0\);_(&quot;$&quot;* &quot;-&quot;??_);_(@_)"/>
    <numFmt numFmtId="166" formatCode="0.0%"/>
    <numFmt numFmtId="167" formatCode="0.0000"/>
    <numFmt numFmtId="168" formatCode="#,##0.0_);[Red]\(#,##0.0\)"/>
    <numFmt numFmtId="169" formatCode="General\A"/>
    <numFmt numFmtId="170" formatCode="General\E"/>
    <numFmt numFmtId="171" formatCode="_(* #,##0_);_(* \(#,##0\);_(* &quot;-&quot;??_);_(@_)"/>
    <numFmt numFmtId="172" formatCode="#,##0.00_);\(#,##0.00\);#,##0.00_);@_)"/>
    <numFmt numFmtId="173" formatCode="0.000%"/>
    <numFmt numFmtId="174" formatCode="_-* #,##0.00_-;\-* #,##0.00_-;_-* &quot;-&quot;??_-;_-@_-"/>
    <numFmt numFmtId="175" formatCode="_(&quot;$&quot;* #,##0_);_(&quot;$&quot;* \(#,##0\);_(&quot;$&quot;* &quot;-&quot;?_);_(@_)"/>
    <numFmt numFmtId="176" formatCode="0.0\ \x"/>
    <numFmt numFmtId="177" formatCode="_(&quot;$&quot;* #,##0.0_);_(&quot;$&quot;* \(#,##0.0\);_(&quot;$&quot;* &quot;-&quot;_);_(@_)"/>
    <numFmt numFmtId="178" formatCode="_(&quot;$&quot;* #,##0.0_);_(&quot;$&quot;* \(#,##0.0\);_(&quot;$&quot;* &quot;-&quot;?_);_(@_)"/>
    <numFmt numFmtId="179" formatCode="_(* #,##0.0_);_(* \(#,##0.0\);_(* &quot;-&quot;?_);_(@_)"/>
    <numFmt numFmtId="180" formatCode="_(* #,##0_);_(* \(#,##0\);_(* &quot;-&quot;?_);_(@_)"/>
    <numFmt numFmtId="181" formatCode="_(* #,##0_);_(* \(#,##0\);_(* &quot;-&quot;???_);_(@_)"/>
    <numFmt numFmtId="182" formatCode="_(* #,##0.000_);_(* \(#,##0.000\);_(* &quot;-&quot;???_);_(@_)"/>
    <numFmt numFmtId="183" formatCode="0.0%;\(0.0%\)"/>
    <numFmt numFmtId="184" formatCode="#,##0.0_);\(#,##0.0\)"/>
    <numFmt numFmtId="185" formatCode="#,##0.0"/>
    <numFmt numFmtId="186" formatCode="0.0\x"/>
    <numFmt numFmtId="187" formatCode="&quot;$&quot;#,##0.00;[Red]&quot;$&quot;#,##0.00"/>
  </numFmts>
  <fonts count="9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8"/>
      <color rgb="FF000000"/>
      <name val="Times New Roman"/>
      <family val="1"/>
    </font>
    <font>
      <sz val="11"/>
      <color rgb="FF2A2A2A"/>
      <name val="Calibri"/>
      <family val="2"/>
      <scheme val="minor"/>
    </font>
    <font>
      <sz val="8"/>
      <color rgb="FF000000"/>
      <name val="Times New Roman"/>
      <family val="1"/>
    </font>
    <font>
      <sz val="1"/>
      <color rgb="FF000000"/>
      <name val="Times New Roman"/>
      <family val="1"/>
    </font>
    <font>
      <sz val="7"/>
      <color rgb="FF000000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Geneva"/>
    </font>
    <font>
      <b/>
      <sz val="14"/>
      <name val="Geneva"/>
    </font>
    <font>
      <i/>
      <sz val="10"/>
      <name val="Times"/>
    </font>
    <font>
      <sz val="10"/>
      <name val="Times"/>
    </font>
    <font>
      <b/>
      <sz val="10"/>
      <name val="Times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  <font>
      <sz val="9"/>
      <color indexed="56"/>
      <name val="Arial"/>
      <family val="2"/>
    </font>
    <font>
      <b/>
      <sz val="8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20"/>
      <name val="Palatino Linotype"/>
      <family val="1"/>
    </font>
    <font>
      <sz val="20"/>
      <name val="Arial"/>
      <family val="2"/>
    </font>
    <font>
      <sz val="20"/>
      <name val="Palatino Linotype"/>
      <family val="1"/>
    </font>
    <font>
      <sz val="20"/>
      <name val="Baskerville Old Face"/>
      <family val="1"/>
    </font>
    <font>
      <b/>
      <sz val="20"/>
      <color rgb="FF00B050"/>
      <name val="Baskerville Old Face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indexed="9"/>
      <name val="Calibri"/>
      <family val="2"/>
      <scheme val="minor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Palatino Linotype"/>
      <family val="1"/>
    </font>
    <font>
      <b/>
      <sz val="10"/>
      <color indexed="9"/>
      <name val="Palatino Linotype"/>
      <family val="1"/>
    </font>
    <font>
      <sz val="10"/>
      <color indexed="9"/>
      <name val="Palatino Linotype"/>
      <family val="1"/>
    </font>
    <font>
      <b/>
      <sz val="10"/>
      <name val="Palatino Linotype"/>
      <family val="1"/>
    </font>
    <font>
      <sz val="10"/>
      <color rgb="FF0070C0"/>
      <name val="Palatino Linotype"/>
      <family val="1"/>
    </font>
    <font>
      <b/>
      <sz val="10"/>
      <color theme="0"/>
      <name val="Palatino Linotype"/>
      <family val="1"/>
    </font>
    <font>
      <sz val="10"/>
      <color theme="0"/>
      <name val="Palatino Linotype"/>
      <family val="1"/>
    </font>
    <font>
      <sz val="12"/>
      <name val="Palatino Linotype"/>
      <family val="1"/>
    </font>
    <font>
      <b/>
      <sz val="12"/>
      <name val="Palatino Linotype"/>
      <family val="1"/>
    </font>
    <font>
      <b/>
      <sz val="9"/>
      <color indexed="81"/>
      <name val="Arial"/>
      <family val="2"/>
    </font>
    <font>
      <sz val="9"/>
      <color indexed="81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F0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7" fillId="0" borderId="0"/>
    <xf numFmtId="44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0" fontId="1" fillId="0" borderId="0"/>
    <xf numFmtId="0" fontId="1" fillId="0" borderId="0"/>
  </cellStyleXfs>
  <cellXfs count="708">
    <xf numFmtId="0" fontId="0" fillId="0" borderId="0" xfId="0"/>
    <xf numFmtId="0" fontId="18" fillId="0" borderId="0" xfId="0" applyFont="1"/>
    <xf numFmtId="37" fontId="18" fillId="0" borderId="0" xfId="0" applyNumberFormat="1" applyFont="1"/>
    <xf numFmtId="37" fontId="18" fillId="0" borderId="11" xfId="0" applyNumberFormat="1" applyFont="1" applyBorder="1"/>
    <xf numFmtId="0" fontId="19" fillId="0" borderId="0" xfId="0" applyFont="1" applyAlignment="1">
      <alignment vertical="center" wrapText="1"/>
    </xf>
    <xf numFmtId="37" fontId="20" fillId="33" borderId="12" xfId="0" applyNumberFormat="1" applyFont="1" applyFill="1" applyBorder="1" applyAlignment="1">
      <alignment horizontal="right" vertical="center"/>
    </xf>
    <xf numFmtId="37" fontId="20" fillId="33" borderId="13" xfId="0" applyNumberFormat="1" applyFont="1" applyFill="1" applyBorder="1" applyAlignment="1">
      <alignment horizontal="right" vertical="center"/>
    </xf>
    <xf numFmtId="37" fontId="20" fillId="33" borderId="13" xfId="0" applyNumberFormat="1" applyFont="1" applyFill="1" applyBorder="1" applyAlignment="1">
      <alignment vertical="center" wrapText="1"/>
    </xf>
    <xf numFmtId="0" fontId="19" fillId="33" borderId="0" xfId="0" applyFont="1" applyFill="1" applyAlignment="1">
      <alignment horizontal="left" vertical="center" wrapText="1" indent="4"/>
    </xf>
    <xf numFmtId="37" fontId="20" fillId="34" borderId="11" xfId="0" applyNumberFormat="1" applyFont="1" applyFill="1" applyBorder="1" applyAlignment="1">
      <alignment vertical="center"/>
    </xf>
    <xf numFmtId="37" fontId="20" fillId="34" borderId="0" xfId="0" applyNumberFormat="1" applyFont="1" applyFill="1" applyAlignment="1">
      <alignment vertical="center"/>
    </xf>
    <xf numFmtId="37" fontId="20" fillId="34" borderId="0" xfId="0" applyNumberFormat="1" applyFont="1" applyFill="1" applyAlignment="1">
      <alignment horizontal="right" vertical="center"/>
    </xf>
    <xf numFmtId="37" fontId="20" fillId="34" borderId="0" xfId="0" applyNumberFormat="1" applyFont="1" applyFill="1" applyAlignment="1">
      <alignment vertical="center" wrapText="1"/>
    </xf>
    <xf numFmtId="37" fontId="18" fillId="34" borderId="11" xfId="0" applyNumberFormat="1" applyFont="1" applyFill="1" applyBorder="1"/>
    <xf numFmtId="37" fontId="18" fillId="34" borderId="0" xfId="0" applyNumberFormat="1" applyFont="1" applyFill="1"/>
    <xf numFmtId="37" fontId="20" fillId="34" borderId="11" xfId="0" applyNumberFormat="1" applyFont="1" applyFill="1" applyBorder="1" applyAlignment="1">
      <alignment horizontal="right" vertical="center"/>
    </xf>
    <xf numFmtId="0" fontId="20" fillId="34" borderId="0" xfId="0" applyFont="1" applyFill="1" applyAlignment="1">
      <alignment vertical="center" wrapText="1"/>
    </xf>
    <xf numFmtId="37" fontId="20" fillId="33" borderId="14" xfId="0" applyNumberFormat="1" applyFont="1" applyFill="1" applyBorder="1" applyAlignment="1">
      <alignment horizontal="right" vertical="center"/>
    </xf>
    <xf numFmtId="37" fontId="20" fillId="33" borderId="15" xfId="0" applyNumberFormat="1" applyFont="1" applyFill="1" applyBorder="1" applyAlignment="1">
      <alignment horizontal="right" vertical="center"/>
    </xf>
    <xf numFmtId="37" fontId="20" fillId="33" borderId="15" xfId="0" applyNumberFormat="1" applyFont="1" applyFill="1" applyBorder="1" applyAlignment="1">
      <alignment vertical="center" wrapText="1"/>
    </xf>
    <xf numFmtId="0" fontId="20" fillId="34" borderId="0" xfId="0" applyFont="1" applyFill="1" applyAlignment="1">
      <alignment horizontal="left" vertical="center" wrapText="1" indent="2"/>
    </xf>
    <xf numFmtId="37" fontId="20" fillId="33" borderId="11" xfId="0" applyNumberFormat="1" applyFont="1" applyFill="1" applyBorder="1" applyAlignment="1">
      <alignment vertical="center"/>
    </xf>
    <xf numFmtId="37" fontId="20" fillId="33" borderId="0" xfId="0" applyNumberFormat="1" applyFont="1" applyFill="1" applyAlignment="1">
      <alignment horizontal="right" vertical="center"/>
    </xf>
    <xf numFmtId="37" fontId="20" fillId="33" borderId="0" xfId="0" applyNumberFormat="1" applyFont="1" applyFill="1" applyAlignment="1">
      <alignment vertical="center" wrapText="1"/>
    </xf>
    <xf numFmtId="37" fontId="20" fillId="33" borderId="11" xfId="0" applyNumberFormat="1" applyFont="1" applyFill="1" applyBorder="1" applyAlignment="1">
      <alignment horizontal="right" vertical="center"/>
    </xf>
    <xf numFmtId="0" fontId="20" fillId="33" borderId="0" xfId="0" applyFont="1" applyFill="1" applyAlignment="1">
      <alignment horizontal="left" vertical="center" wrapText="1" indent="2"/>
    </xf>
    <xf numFmtId="37" fontId="18" fillId="0" borderId="11" xfId="0" applyNumberFormat="1" applyFont="1" applyBorder="1" applyAlignment="1">
      <alignment vertical="center"/>
    </xf>
    <xf numFmtId="37" fontId="20" fillId="33" borderId="0" xfId="0" applyNumberFormat="1" applyFont="1" applyFill="1" applyAlignment="1">
      <alignment horizontal="left"/>
    </xf>
    <xf numFmtId="37" fontId="18" fillId="35" borderId="0" xfId="0" applyNumberFormat="1" applyFont="1" applyFill="1"/>
    <xf numFmtId="0" fontId="19" fillId="33" borderId="0" xfId="0" applyFont="1" applyFill="1" applyAlignment="1">
      <alignment vertical="center" wrapText="1"/>
    </xf>
    <xf numFmtId="0" fontId="20" fillId="33" borderId="0" xfId="0" applyFont="1" applyFill="1" applyAlignment="1">
      <alignment vertical="center" wrapText="1"/>
    </xf>
    <xf numFmtId="37" fontId="20" fillId="34" borderId="14" xfId="0" applyNumberFormat="1" applyFont="1" applyFill="1" applyBorder="1" applyAlignment="1">
      <alignment horizontal="right" vertical="center"/>
    </xf>
    <xf numFmtId="37" fontId="20" fillId="34" borderId="15" xfId="0" applyNumberFormat="1" applyFont="1" applyFill="1" applyBorder="1" applyAlignment="1">
      <alignment horizontal="right" vertical="center"/>
    </xf>
    <xf numFmtId="37" fontId="20" fillId="34" borderId="15" xfId="0" applyNumberFormat="1" applyFont="1" applyFill="1" applyBorder="1" applyAlignment="1">
      <alignment vertical="center" wrapText="1"/>
    </xf>
    <xf numFmtId="37" fontId="20" fillId="0" borderId="11" xfId="0" applyNumberFormat="1" applyFont="1" applyBorder="1" applyAlignment="1">
      <alignment vertical="center"/>
    </xf>
    <xf numFmtId="37" fontId="20" fillId="0" borderId="0" xfId="0" applyNumberFormat="1" applyFont="1" applyAlignment="1">
      <alignment vertical="center"/>
    </xf>
    <xf numFmtId="37" fontId="20" fillId="0" borderId="0" xfId="0" applyNumberFormat="1" applyFont="1" applyAlignment="1">
      <alignment horizontal="right" vertical="center"/>
    </xf>
    <xf numFmtId="37" fontId="20" fillId="0" borderId="0" xfId="0" applyNumberFormat="1" applyFont="1" applyAlignment="1">
      <alignment vertical="center" wrapText="1"/>
    </xf>
    <xf numFmtId="37" fontId="20" fillId="0" borderId="11" xfId="0" applyNumberFormat="1" applyFont="1" applyBorder="1" applyAlignment="1">
      <alignment horizontal="right" vertical="center"/>
    </xf>
    <xf numFmtId="0" fontId="20" fillId="0" borderId="0" xfId="0" applyFont="1" applyAlignment="1">
      <alignment horizontal="left" vertical="center" wrapText="1" indent="2"/>
    </xf>
    <xf numFmtId="37" fontId="20" fillId="0" borderId="0" xfId="0" applyNumberFormat="1" applyFont="1" applyAlignment="1">
      <alignment horizontal="left" vertical="center"/>
    </xf>
    <xf numFmtId="0" fontId="0" fillId="0" borderId="11" xfId="0" applyBorder="1"/>
    <xf numFmtId="37" fontId="20" fillId="34" borderId="16" xfId="0" applyNumberFormat="1" applyFont="1" applyFill="1" applyBorder="1" applyAlignment="1">
      <alignment horizontal="right" vertical="center"/>
    </xf>
    <xf numFmtId="37" fontId="20" fillId="34" borderId="17" xfId="0" applyNumberFormat="1" applyFont="1" applyFill="1" applyBorder="1" applyAlignment="1">
      <alignment horizontal="right" vertical="center"/>
    </xf>
    <xf numFmtId="37" fontId="20" fillId="34" borderId="17" xfId="0" applyNumberFormat="1" applyFont="1" applyFill="1" applyBorder="1" applyAlignment="1">
      <alignment vertical="center" wrapText="1"/>
    </xf>
    <xf numFmtId="0" fontId="19" fillId="34" borderId="0" xfId="0" applyFont="1" applyFill="1" applyAlignment="1">
      <alignment horizontal="left" vertical="center" wrapText="1" indent="4"/>
    </xf>
    <xf numFmtId="37" fontId="20" fillId="33" borderId="18" xfId="0" applyNumberFormat="1" applyFont="1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33" borderId="0" xfId="0" applyFont="1" applyFill="1" applyAlignment="1">
      <alignment horizontal="left" vertical="center" wrapText="1" indent="4"/>
    </xf>
    <xf numFmtId="37" fontId="20" fillId="34" borderId="0" xfId="0" applyNumberFormat="1" applyFont="1" applyFill="1" applyAlignment="1">
      <alignment horizontal="left" vertical="center"/>
    </xf>
    <xf numFmtId="37" fontId="20" fillId="33" borderId="0" xfId="0" applyNumberFormat="1" applyFont="1" applyFill="1" applyAlignment="1">
      <alignment vertical="center"/>
    </xf>
    <xf numFmtId="37" fontId="20" fillId="34" borderId="19" xfId="0" applyNumberFormat="1" applyFont="1" applyFill="1" applyBorder="1" applyAlignment="1">
      <alignment vertical="center"/>
    </xf>
    <xf numFmtId="0" fontId="19" fillId="34" borderId="0" xfId="0" applyFont="1" applyFill="1" applyAlignment="1">
      <alignment vertical="center" wrapText="1"/>
    </xf>
    <xf numFmtId="0" fontId="18" fillId="0" borderId="18" xfId="0" applyFont="1" applyBorder="1"/>
    <xf numFmtId="0" fontId="18" fillId="0" borderId="20" xfId="0" applyFont="1" applyBorder="1"/>
    <xf numFmtId="0" fontId="18" fillId="0" borderId="11" xfId="0" applyFont="1" applyBorder="1"/>
    <xf numFmtId="0" fontId="21" fillId="0" borderId="0" xfId="0" applyFont="1" applyAlignment="1">
      <alignment wrapText="1"/>
    </xf>
    <xf numFmtId="0" fontId="21" fillId="0" borderId="0" xfId="0" applyFont="1"/>
    <xf numFmtId="0" fontId="18" fillId="0" borderId="10" xfId="0" applyFont="1" applyBorder="1"/>
    <xf numFmtId="37" fontId="0" fillId="0" borderId="0" xfId="0" applyNumberFormat="1"/>
    <xf numFmtId="37" fontId="20" fillId="34" borderId="12" xfId="0" applyNumberFormat="1" applyFont="1" applyFill="1" applyBorder="1" applyAlignment="1">
      <alignment horizontal="right" vertical="center"/>
    </xf>
    <xf numFmtId="37" fontId="20" fillId="34" borderId="21" xfId="0" applyNumberFormat="1" applyFont="1" applyFill="1" applyBorder="1" applyAlignment="1">
      <alignment vertical="center"/>
    </xf>
    <xf numFmtId="37" fontId="20" fillId="34" borderId="13" xfId="0" applyNumberFormat="1" applyFont="1" applyFill="1" applyBorder="1" applyAlignment="1">
      <alignment vertical="center"/>
    </xf>
    <xf numFmtId="37" fontId="20" fillId="0" borderId="12" xfId="0" applyNumberFormat="1" applyFont="1" applyBorder="1" applyAlignment="1">
      <alignment horizontal="right" vertical="center"/>
    </xf>
    <xf numFmtId="37" fontId="20" fillId="0" borderId="21" xfId="0" applyNumberFormat="1" applyFont="1" applyBorder="1" applyAlignment="1">
      <alignment vertical="center"/>
    </xf>
    <xf numFmtId="37" fontId="20" fillId="0" borderId="13" xfId="0" applyNumberFormat="1" applyFont="1" applyBorder="1" applyAlignment="1">
      <alignment vertical="center"/>
    </xf>
    <xf numFmtId="37" fontId="20" fillId="34" borderId="22" xfId="0" applyNumberFormat="1" applyFont="1" applyFill="1" applyBorder="1" applyAlignment="1">
      <alignment vertical="center"/>
    </xf>
    <xf numFmtId="39" fontId="20" fillId="0" borderId="23" xfId="0" applyNumberFormat="1" applyFont="1" applyBorder="1" applyAlignment="1">
      <alignment vertical="center"/>
    </xf>
    <xf numFmtId="39" fontId="20" fillId="0" borderId="13" xfId="0" applyNumberFormat="1" applyFont="1" applyBorder="1" applyAlignment="1">
      <alignment vertical="center"/>
    </xf>
    <xf numFmtId="39" fontId="20" fillId="0" borderId="12" xfId="0" applyNumberFormat="1" applyFont="1" applyBorder="1" applyAlignment="1">
      <alignment vertical="center"/>
    </xf>
    <xf numFmtId="39" fontId="20" fillId="0" borderId="24" xfId="0" applyNumberFormat="1" applyFont="1" applyBorder="1" applyAlignment="1">
      <alignment vertical="center"/>
    </xf>
    <xf numFmtId="39" fontId="20" fillId="34" borderId="12" xfId="0" applyNumberFormat="1" applyFont="1" applyFill="1" applyBorder="1" applyAlignment="1">
      <alignment vertical="center" wrapText="1"/>
    </xf>
    <xf numFmtId="39" fontId="20" fillId="34" borderId="13" xfId="0" applyNumberFormat="1" applyFont="1" applyFill="1" applyBorder="1" applyAlignment="1">
      <alignment vertical="center" wrapText="1"/>
    </xf>
    <xf numFmtId="39" fontId="20" fillId="0" borderId="11" xfId="0" applyNumberFormat="1" applyFont="1" applyBorder="1" applyAlignment="1">
      <alignment horizontal="right" vertical="center"/>
    </xf>
    <xf numFmtId="39" fontId="20" fillId="0" borderId="22" xfId="0" applyNumberFormat="1" applyFont="1" applyBorder="1" applyAlignment="1">
      <alignment vertical="center"/>
    </xf>
    <xf numFmtId="39" fontId="20" fillId="0" borderId="0" xfId="0" applyNumberFormat="1" applyFont="1" applyAlignment="1">
      <alignment vertical="center"/>
    </xf>
    <xf numFmtId="37" fontId="20" fillId="34" borderId="25" xfId="0" applyNumberFormat="1" applyFont="1" applyFill="1" applyBorder="1" applyAlignment="1">
      <alignment horizontal="right" vertical="center"/>
    </xf>
    <xf numFmtId="37" fontId="20" fillId="34" borderId="17" xfId="0" applyNumberFormat="1" applyFont="1" applyFill="1" applyBorder="1" applyAlignment="1">
      <alignment vertical="center"/>
    </xf>
    <xf numFmtId="37" fontId="20" fillId="0" borderId="22" xfId="0" applyNumberFormat="1" applyFont="1" applyBorder="1" applyAlignment="1">
      <alignment vertical="center"/>
    </xf>
    <xf numFmtId="37" fontId="20" fillId="0" borderId="11" xfId="0" quotePrefix="1" applyNumberFormat="1" applyFont="1" applyBorder="1" applyAlignment="1">
      <alignment horizontal="right" vertical="center"/>
    </xf>
    <xf numFmtId="37" fontId="20" fillId="0" borderId="11" xfId="0" applyNumberFormat="1" applyFont="1" applyBorder="1" applyAlignment="1">
      <alignment horizontal="left" vertical="center" wrapText="1"/>
    </xf>
    <xf numFmtId="37" fontId="20" fillId="34" borderId="25" xfId="0" applyNumberFormat="1" applyFont="1" applyFill="1" applyBorder="1" applyAlignment="1">
      <alignment horizontal="left" vertical="center"/>
    </xf>
    <xf numFmtId="37" fontId="20" fillId="34" borderId="17" xfId="0" applyNumberFormat="1" applyFont="1" applyFill="1" applyBorder="1" applyAlignment="1">
      <alignment horizontal="left" vertical="center"/>
    </xf>
    <xf numFmtId="37" fontId="20" fillId="34" borderId="26" xfId="0" applyNumberFormat="1" applyFont="1" applyFill="1" applyBorder="1" applyAlignment="1">
      <alignment horizontal="right" vertical="center"/>
    </xf>
    <xf numFmtId="37" fontId="20" fillId="34" borderId="27" xfId="0" applyNumberFormat="1" applyFont="1" applyFill="1" applyBorder="1" applyAlignment="1">
      <alignment horizontal="right" vertical="center"/>
    </xf>
    <xf numFmtId="37" fontId="20" fillId="34" borderId="28" xfId="0" applyNumberFormat="1" applyFont="1" applyFill="1" applyBorder="1" applyAlignment="1">
      <alignment horizontal="right" vertical="center"/>
    </xf>
    <xf numFmtId="37" fontId="20" fillId="34" borderId="27" xfId="0" applyNumberFormat="1" applyFont="1" applyFill="1" applyBorder="1" applyAlignment="1">
      <alignment vertical="center"/>
    </xf>
    <xf numFmtId="37" fontId="20" fillId="34" borderId="19" xfId="0" applyNumberFormat="1" applyFont="1" applyFill="1" applyBorder="1" applyAlignment="1">
      <alignment horizontal="right" vertical="center"/>
    </xf>
    <xf numFmtId="37" fontId="20" fillId="34" borderId="29" xfId="0" applyNumberFormat="1" applyFont="1" applyFill="1" applyBorder="1" applyAlignment="1">
      <alignment horizontal="right" vertical="center"/>
    </xf>
    <xf numFmtId="37" fontId="20" fillId="0" borderId="30" xfId="0" applyNumberFormat="1" applyFont="1" applyBorder="1" applyAlignment="1">
      <alignment horizontal="right" vertical="center"/>
    </xf>
    <xf numFmtId="37" fontId="20" fillId="0" borderId="31" xfId="0" applyNumberFormat="1" applyFont="1" applyBorder="1" applyAlignment="1">
      <alignment horizontal="right" vertical="center"/>
    </xf>
    <xf numFmtId="37" fontId="20" fillId="0" borderId="32" xfId="0" applyNumberFormat="1" applyFont="1" applyBorder="1" applyAlignment="1">
      <alignment horizontal="right" vertical="center"/>
    </xf>
    <xf numFmtId="37" fontId="20" fillId="0" borderId="31" xfId="0" applyNumberFormat="1" applyFont="1" applyBorder="1" applyAlignment="1">
      <alignment vertical="center"/>
    </xf>
    <xf numFmtId="0" fontId="20" fillId="0" borderId="0" xfId="0" applyFont="1" applyAlignment="1">
      <alignment horizontal="left" vertical="center" wrapText="1" indent="4"/>
    </xf>
    <xf numFmtId="37" fontId="20" fillId="34" borderId="11" xfId="0" quotePrefix="1" applyNumberFormat="1" applyFont="1" applyFill="1" applyBorder="1" applyAlignment="1">
      <alignment horizontal="right" vertical="center"/>
    </xf>
    <xf numFmtId="0" fontId="20" fillId="34" borderId="11" xfId="0" quotePrefix="1" applyFont="1" applyFill="1" applyBorder="1" applyAlignment="1">
      <alignment horizontal="right" vertical="center"/>
    </xf>
    <xf numFmtId="37" fontId="20" fillId="33" borderId="22" xfId="0" applyNumberFormat="1" applyFont="1" applyFill="1" applyBorder="1" applyAlignment="1">
      <alignment vertical="center"/>
    </xf>
    <xf numFmtId="37" fontId="20" fillId="33" borderId="33" xfId="0" applyNumberFormat="1" applyFont="1" applyFill="1" applyBorder="1" applyAlignment="1">
      <alignment horizontal="right" vertical="center"/>
    </xf>
    <xf numFmtId="37" fontId="20" fillId="33" borderId="15" xfId="0" applyNumberFormat="1" applyFont="1" applyFill="1" applyBorder="1" applyAlignment="1">
      <alignment vertical="center"/>
    </xf>
    <xf numFmtId="37" fontId="20" fillId="34" borderId="34" xfId="0" applyNumberFormat="1" applyFont="1" applyFill="1" applyBorder="1" applyAlignment="1">
      <alignment horizontal="right" vertical="center"/>
    </xf>
    <xf numFmtId="37" fontId="20" fillId="34" borderId="34" xfId="0" applyNumberFormat="1" applyFont="1" applyFill="1" applyBorder="1" applyAlignment="1">
      <alignment vertical="center"/>
    </xf>
    <xf numFmtId="0" fontId="20" fillId="34" borderId="0" xfId="0" applyFont="1" applyFill="1" applyAlignment="1">
      <alignment horizontal="left" vertical="center" wrapText="1" indent="4"/>
    </xf>
    <xf numFmtId="37" fontId="20" fillId="33" borderId="35" xfId="0" applyNumberFormat="1" applyFont="1" applyFill="1" applyBorder="1" applyAlignment="1">
      <alignment horizontal="right" vertical="center"/>
    </xf>
    <xf numFmtId="37" fontId="20" fillId="33" borderId="36" xfId="0" applyNumberFormat="1" applyFont="1" applyFill="1" applyBorder="1" applyAlignment="1">
      <alignment vertical="center"/>
    </xf>
    <xf numFmtId="37" fontId="20" fillId="33" borderId="37" xfId="0" applyNumberFormat="1" applyFont="1" applyFill="1" applyBorder="1" applyAlignment="1">
      <alignment vertical="center"/>
    </xf>
    <xf numFmtId="37" fontId="20" fillId="33" borderId="19" xfId="0" applyNumberFormat="1" applyFont="1" applyFill="1" applyBorder="1" applyAlignment="1">
      <alignment horizontal="right" vertical="center"/>
    </xf>
    <xf numFmtId="37" fontId="20" fillId="33" borderId="34" xfId="0" applyNumberFormat="1" applyFont="1" applyFill="1" applyBorder="1" applyAlignment="1">
      <alignment horizontal="right" vertical="center"/>
    </xf>
    <xf numFmtId="37" fontId="20" fillId="33" borderId="34" xfId="0" applyNumberFormat="1" applyFont="1" applyFill="1" applyBorder="1" applyAlignment="1">
      <alignment vertical="center"/>
    </xf>
    <xf numFmtId="37" fontId="20" fillId="34" borderId="35" xfId="0" applyNumberFormat="1" applyFont="1" applyFill="1" applyBorder="1" applyAlignment="1">
      <alignment horizontal="right" vertical="center"/>
    </xf>
    <xf numFmtId="37" fontId="20" fillId="34" borderId="36" xfId="0" applyNumberFormat="1" applyFont="1" applyFill="1" applyBorder="1" applyAlignment="1">
      <alignment vertical="center"/>
    </xf>
    <xf numFmtId="37" fontId="20" fillId="34" borderId="37" xfId="0" applyNumberFormat="1" applyFont="1" applyFill="1" applyBorder="1" applyAlignment="1">
      <alignment vertical="center"/>
    </xf>
    <xf numFmtId="37" fontId="22" fillId="34" borderId="35" xfId="0" applyNumberFormat="1" applyFont="1" applyFill="1" applyBorder="1" applyAlignment="1">
      <alignment horizontal="right" vertical="center"/>
    </xf>
    <xf numFmtId="37" fontId="22" fillId="33" borderId="11" xfId="0" applyNumberFormat="1" applyFont="1" applyFill="1" applyBorder="1" applyAlignment="1">
      <alignment horizontal="right" vertical="center"/>
    </xf>
    <xf numFmtId="37" fontId="20" fillId="34" borderId="29" xfId="0" applyNumberFormat="1" applyFont="1" applyFill="1" applyBorder="1" applyAlignment="1">
      <alignment vertical="center"/>
    </xf>
    <xf numFmtId="0" fontId="18" fillId="0" borderId="31" xfId="0" applyFont="1" applyBorder="1"/>
    <xf numFmtId="0" fontId="23" fillId="33" borderId="0" xfId="0" applyFont="1" applyFill="1" applyAlignment="1">
      <alignment vertical="center"/>
    </xf>
    <xf numFmtId="0" fontId="18" fillId="33" borderId="0" xfId="0" applyFont="1" applyFill="1" applyAlignment="1">
      <alignment vertical="center" wrapText="1"/>
    </xf>
    <xf numFmtId="0" fontId="16" fillId="0" borderId="0" xfId="0" applyFont="1"/>
    <xf numFmtId="39" fontId="0" fillId="0" borderId="0" xfId="0" applyNumberFormat="1"/>
    <xf numFmtId="0" fontId="0" fillId="0" borderId="20" xfId="0" applyBorder="1"/>
    <xf numFmtId="37" fontId="0" fillId="0" borderId="20" xfId="0" applyNumberFormat="1" applyBorder="1"/>
    <xf numFmtId="10" fontId="24" fillId="0" borderId="0" xfId="0" applyNumberFormat="1" applyFont="1"/>
    <xf numFmtId="10" fontId="0" fillId="0" borderId="0" xfId="42" applyNumberFormat="1" applyFont="1"/>
    <xf numFmtId="9" fontId="0" fillId="0" borderId="0" xfId="42" applyNumberFormat="1" applyFont="1"/>
    <xf numFmtId="0" fontId="23" fillId="33" borderId="0" xfId="0" applyFont="1" applyFill="1" applyAlignment="1">
      <alignment horizontal="center" vertical="center" wrapText="1"/>
    </xf>
    <xf numFmtId="0" fontId="23" fillId="33" borderId="0" xfId="0" applyFont="1" applyFill="1" applyAlignment="1">
      <alignment vertical="center" wrapText="1"/>
    </xf>
    <xf numFmtId="0" fontId="23" fillId="33" borderId="37" xfId="0" applyFont="1" applyFill="1" applyBorder="1" applyAlignment="1">
      <alignment vertical="center"/>
    </xf>
    <xf numFmtId="0" fontId="25" fillId="33" borderId="0" xfId="0" applyFont="1" applyFill="1" applyAlignment="1">
      <alignment horizontal="center" vertical="center" wrapText="1"/>
    </xf>
    <xf numFmtId="0" fontId="23" fillId="33" borderId="34" xfId="0" applyFont="1" applyFill="1" applyBorder="1" applyAlignment="1">
      <alignment vertical="center"/>
    </xf>
    <xf numFmtId="0" fontId="23" fillId="33" borderId="34" xfId="0" applyFont="1" applyFill="1" applyBorder="1" applyAlignment="1">
      <alignment horizontal="center" vertical="center"/>
    </xf>
    <xf numFmtId="0" fontId="23" fillId="33" borderId="34" xfId="0" applyFont="1" applyFill="1" applyBorder="1" applyAlignment="1">
      <alignment horizontal="center" vertical="center" wrapText="1"/>
    </xf>
    <xf numFmtId="0" fontId="23" fillId="33" borderId="0" xfId="0" applyFont="1" applyFill="1" applyAlignment="1">
      <alignment horizontal="center" vertical="center"/>
    </xf>
    <xf numFmtId="0" fontId="29" fillId="33" borderId="0" xfId="0" applyFont="1" applyFill="1" applyAlignment="1">
      <alignment vertical="center"/>
    </xf>
    <xf numFmtId="0" fontId="29" fillId="33" borderId="37" xfId="0" applyFont="1" applyFill="1" applyBorder="1" applyAlignment="1">
      <alignment vertical="center"/>
    </xf>
    <xf numFmtId="0" fontId="30" fillId="34" borderId="0" xfId="0" applyFont="1" applyFill="1" applyAlignment="1">
      <alignment vertical="center" wrapText="1"/>
    </xf>
    <xf numFmtId="0" fontId="30" fillId="34" borderId="0" xfId="0" applyFont="1" applyFill="1" applyAlignment="1">
      <alignment vertical="center"/>
    </xf>
    <xf numFmtId="0" fontId="30" fillId="34" borderId="0" xfId="0" applyFont="1" applyFill="1" applyAlignment="1">
      <alignment horizontal="right" vertical="center" wrapText="1"/>
    </xf>
    <xf numFmtId="0" fontId="30" fillId="34" borderId="0" xfId="0" applyFont="1" applyFill="1" applyAlignment="1">
      <alignment horizontal="right" vertical="center"/>
    </xf>
    <xf numFmtId="0" fontId="30" fillId="33" borderId="0" xfId="0" applyFont="1" applyFill="1" applyAlignment="1">
      <alignment vertical="center" wrapText="1"/>
    </xf>
    <xf numFmtId="0" fontId="30" fillId="33" borderId="0" xfId="0" applyFont="1" applyFill="1" applyAlignment="1">
      <alignment vertical="center"/>
    </xf>
    <xf numFmtId="3" fontId="30" fillId="33" borderId="0" xfId="0" applyNumberFormat="1" applyFont="1" applyFill="1" applyAlignment="1">
      <alignment horizontal="right" vertical="center"/>
    </xf>
    <xf numFmtId="0" fontId="30" fillId="33" borderId="0" xfId="0" applyFont="1" applyFill="1" applyAlignment="1">
      <alignment horizontal="right" vertical="center" wrapText="1"/>
    </xf>
    <xf numFmtId="0" fontId="30" fillId="33" borderId="0" xfId="0" applyFont="1" applyFill="1" applyAlignment="1">
      <alignment horizontal="right" vertical="center"/>
    </xf>
    <xf numFmtId="0" fontId="30" fillId="33" borderId="37" xfId="0" applyFont="1" applyFill="1" applyBorder="1" applyAlignment="1">
      <alignment vertical="center"/>
    </xf>
    <xf numFmtId="0" fontId="30" fillId="33" borderId="37" xfId="0" applyFont="1" applyFill="1" applyBorder="1" applyAlignment="1">
      <alignment horizontal="right" vertical="center"/>
    </xf>
    <xf numFmtId="164" fontId="0" fillId="0" borderId="0" xfId="0" applyNumberFormat="1"/>
    <xf numFmtId="0" fontId="0" fillId="36" borderId="0" xfId="0" applyFill="1"/>
    <xf numFmtId="37" fontId="0" fillId="36" borderId="0" xfId="0" applyNumberFormat="1" applyFill="1"/>
    <xf numFmtId="39" fontId="0" fillId="0" borderId="0" xfId="0" applyNumberFormat="1" applyAlignment="1">
      <alignment horizontal="right"/>
    </xf>
    <xf numFmtId="3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32" fillId="0" borderId="0" xfId="0" applyFont="1"/>
    <xf numFmtId="165" fontId="0" fillId="0" borderId="0" xfId="43" applyNumberFormat="1" applyFont="1"/>
    <xf numFmtId="0" fontId="33" fillId="0" borderId="0" xfId="0" applyFont="1"/>
    <xf numFmtId="165" fontId="33" fillId="0" borderId="0" xfId="0" applyNumberFormat="1" applyFont="1"/>
    <xf numFmtId="37" fontId="33" fillId="0" borderId="0" xfId="0" applyNumberFormat="1" applyFont="1"/>
    <xf numFmtId="0" fontId="34" fillId="0" borderId="0" xfId="0" applyFont="1"/>
    <xf numFmtId="0" fontId="34" fillId="0" borderId="20" xfId="0" applyFont="1" applyBorder="1"/>
    <xf numFmtId="0" fontId="0" fillId="36" borderId="20" xfId="0" applyFill="1" applyBorder="1"/>
    <xf numFmtId="0" fontId="0" fillId="0" borderId="27" xfId="0" applyBorder="1"/>
    <xf numFmtId="3" fontId="33" fillId="0" borderId="0" xfId="0" applyNumberFormat="1" applyFont="1"/>
    <xf numFmtId="39" fontId="33" fillId="0" borderId="0" xfId="0" applyNumberFormat="1" applyFont="1"/>
    <xf numFmtId="0" fontId="16" fillId="0" borderId="27" xfId="0" applyFont="1" applyBorder="1"/>
    <xf numFmtId="10" fontId="0" fillId="36" borderId="0" xfId="42" applyNumberFormat="1" applyFont="1" applyFill="1"/>
    <xf numFmtId="165" fontId="33" fillId="0" borderId="0" xfId="43" applyNumberFormat="1" applyFont="1"/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7" borderId="0" xfId="0" applyFill="1"/>
    <xf numFmtId="0" fontId="0" fillId="38" borderId="0" xfId="0" applyFill="1" applyAlignment="1">
      <alignment horizontal="center"/>
    </xf>
    <xf numFmtId="0" fontId="0" fillId="38" borderId="0" xfId="0" applyFill="1"/>
    <xf numFmtId="0" fontId="0" fillId="39" borderId="0" xfId="0" applyFill="1" applyAlignment="1">
      <alignment horizontal="center"/>
    </xf>
    <xf numFmtId="0" fontId="0" fillId="39" borderId="0" xfId="0" applyFill="1"/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indent="4"/>
    </xf>
    <xf numFmtId="37" fontId="16" fillId="36" borderId="0" xfId="0" applyNumberFormat="1" applyFont="1" applyFill="1" applyAlignment="1">
      <alignment horizontal="center"/>
    </xf>
    <xf numFmtId="37" fontId="16" fillId="37" borderId="0" xfId="0" applyNumberFormat="1" applyFont="1" applyFill="1" applyAlignment="1">
      <alignment horizontal="center"/>
    </xf>
    <xf numFmtId="37" fontId="16" fillId="38" borderId="0" xfId="0" applyNumberFormat="1" applyFont="1" applyFill="1" applyAlignment="1">
      <alignment horizontal="center"/>
    </xf>
    <xf numFmtId="37" fontId="16" fillId="39" borderId="0" xfId="0" applyNumberFormat="1" applyFont="1" applyFill="1" applyAlignment="1">
      <alignment horizontal="center"/>
    </xf>
    <xf numFmtId="37" fontId="16" fillId="0" borderId="0" xfId="0" applyNumberFormat="1" applyFont="1" applyAlignment="1">
      <alignment horizontal="center"/>
    </xf>
    <xf numFmtId="37" fontId="0" fillId="36" borderId="0" xfId="0" applyNumberFormat="1" applyFill="1" applyAlignment="1">
      <alignment horizontal="center"/>
    </xf>
    <xf numFmtId="37" fontId="0" fillId="37" borderId="0" xfId="0" applyNumberFormat="1" applyFill="1" applyAlignment="1">
      <alignment horizontal="center"/>
    </xf>
    <xf numFmtId="37" fontId="0" fillId="38" borderId="0" xfId="0" applyNumberFormat="1" applyFill="1" applyAlignment="1">
      <alignment horizontal="center"/>
    </xf>
    <xf numFmtId="37" fontId="0" fillId="39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39" borderId="0" xfId="0" applyNumberFormat="1" applyFill="1"/>
    <xf numFmtId="37" fontId="0" fillId="37" borderId="0" xfId="0" applyNumberFormat="1" applyFill="1"/>
    <xf numFmtId="37" fontId="0" fillId="38" borderId="0" xfId="0" applyNumberFormat="1" applyFill="1"/>
    <xf numFmtId="0" fontId="16" fillId="0" borderId="0" xfId="0" applyFont="1" applyAlignment="1">
      <alignment wrapText="1"/>
    </xf>
    <xf numFmtId="0" fontId="16" fillId="0" borderId="0" xfId="0" applyFont="1" applyFill="1" applyAlignment="1">
      <alignment horizontal="center"/>
    </xf>
    <xf numFmtId="37" fontId="16" fillId="0" borderId="0" xfId="0" applyNumberFormat="1" applyFont="1" applyFill="1" applyAlignment="1">
      <alignment horizontal="center"/>
    </xf>
    <xf numFmtId="37" fontId="0" fillId="0" borderId="0" xfId="0" applyNumberFormat="1" applyFill="1"/>
    <xf numFmtId="0" fontId="0" fillId="0" borderId="0" xfId="0" applyFill="1"/>
    <xf numFmtId="0" fontId="16" fillId="0" borderId="0" xfId="0" applyFont="1" applyFill="1" applyBorder="1" applyAlignment="1">
      <alignment horizontal="center"/>
    </xf>
    <xf numFmtId="37" fontId="16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/>
    <xf numFmtId="0" fontId="0" fillId="0" borderId="0" xfId="0" applyFill="1" applyBorder="1"/>
    <xf numFmtId="3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9" fontId="16" fillId="36" borderId="0" xfId="42" applyFont="1" applyFill="1" applyAlignment="1">
      <alignment horizontal="center"/>
    </xf>
    <xf numFmtId="9" fontId="16" fillId="37" borderId="0" xfId="42" applyFont="1" applyFill="1" applyAlignment="1">
      <alignment horizontal="center"/>
    </xf>
    <xf numFmtId="9" fontId="16" fillId="38" borderId="0" xfId="42" applyFont="1" applyFill="1" applyAlignment="1">
      <alignment horizontal="center"/>
    </xf>
    <xf numFmtId="9" fontId="16" fillId="39" borderId="0" xfId="42" applyFont="1" applyFill="1" applyAlignment="1">
      <alignment horizontal="center"/>
    </xf>
    <xf numFmtId="9" fontId="16" fillId="0" borderId="0" xfId="42" applyFont="1" applyFill="1" applyAlignment="1">
      <alignment horizontal="center"/>
    </xf>
    <xf numFmtId="9" fontId="16" fillId="0" borderId="0" xfId="42" applyFont="1" applyFill="1" applyBorder="1" applyAlignment="1">
      <alignment horizontal="center"/>
    </xf>
    <xf numFmtId="9" fontId="16" fillId="0" borderId="0" xfId="0" applyNumberFormat="1" applyFont="1"/>
    <xf numFmtId="9" fontId="0" fillId="0" borderId="0" xfId="0" applyNumberFormat="1"/>
    <xf numFmtId="37" fontId="20" fillId="34" borderId="0" xfId="0" applyNumberFormat="1" applyFont="1" applyFill="1" applyBorder="1" applyAlignment="1">
      <alignment horizontal="right" vertical="center"/>
    </xf>
    <xf numFmtId="0" fontId="20" fillId="33" borderId="0" xfId="0" applyFont="1" applyFill="1" applyAlignment="1">
      <alignment horizontal="left" vertical="center" wrapText="1" indent="3"/>
    </xf>
    <xf numFmtId="9" fontId="20" fillId="33" borderId="11" xfId="42" applyFont="1" applyFill="1" applyBorder="1" applyAlignment="1">
      <alignment horizontal="right" vertical="center"/>
    </xf>
    <xf numFmtId="9" fontId="20" fillId="33" borderId="0" xfId="42" applyFont="1" applyFill="1" applyBorder="1" applyAlignment="1">
      <alignment horizontal="right" vertical="center"/>
    </xf>
    <xf numFmtId="0" fontId="20" fillId="0" borderId="0" xfId="0" applyFont="1" applyFill="1" applyAlignment="1">
      <alignment horizontal="left" vertical="center" wrapText="1" indent="2"/>
    </xf>
    <xf numFmtId="37" fontId="20" fillId="0" borderId="0" xfId="0" applyNumberFormat="1" applyFont="1" applyFill="1" applyBorder="1" applyAlignment="1">
      <alignment vertical="center"/>
    </xf>
    <xf numFmtId="9" fontId="20" fillId="0" borderId="11" xfId="42" applyFont="1" applyFill="1" applyBorder="1" applyAlignment="1">
      <alignment horizontal="right" vertical="center"/>
    </xf>
    <xf numFmtId="9" fontId="20" fillId="0" borderId="0" xfId="42" applyFont="1" applyFill="1" applyBorder="1" applyAlignment="1">
      <alignment horizontal="right" vertical="center"/>
    </xf>
    <xf numFmtId="9" fontId="20" fillId="0" borderId="22" xfId="42" applyFont="1" applyFill="1" applyBorder="1" applyAlignment="1">
      <alignment horizontal="right" vertical="center"/>
    </xf>
    <xf numFmtId="37" fontId="20" fillId="0" borderId="0" xfId="0" applyNumberFormat="1" applyFont="1" applyFill="1" applyAlignment="1">
      <alignment vertical="center"/>
    </xf>
    <xf numFmtId="37" fontId="20" fillId="0" borderId="22" xfId="0" applyNumberFormat="1" applyFont="1" applyFill="1" applyBorder="1" applyAlignment="1">
      <alignment vertical="center"/>
    </xf>
    <xf numFmtId="9" fontId="0" fillId="0" borderId="0" xfId="42" applyFont="1" applyFill="1"/>
    <xf numFmtId="0" fontId="16" fillId="39" borderId="0" xfId="0" applyFont="1" applyFill="1" applyAlignment="1">
      <alignment horizontal="center" vertical="center"/>
    </xf>
    <xf numFmtId="37" fontId="20" fillId="0" borderId="11" xfId="0" applyNumberFormat="1" applyFont="1" applyFill="1" applyBorder="1" applyAlignment="1">
      <alignment vertical="center"/>
    </xf>
    <xf numFmtId="37" fontId="27" fillId="33" borderId="0" xfId="0" applyNumberFormat="1" applyFont="1" applyFill="1" applyAlignment="1">
      <alignment vertical="center" wrapText="1"/>
    </xf>
    <xf numFmtId="37" fontId="20" fillId="33" borderId="0" xfId="0" applyNumberFormat="1" applyFont="1" applyFill="1" applyAlignment="1">
      <alignment horizontal="left" vertical="center" wrapText="1" indent="2"/>
    </xf>
    <xf numFmtId="9" fontId="18" fillId="0" borderId="0" xfId="42" applyFont="1"/>
    <xf numFmtId="37" fontId="20" fillId="33" borderId="0" xfId="0" applyNumberFormat="1" applyFont="1" applyFill="1" applyAlignment="1">
      <alignment horizontal="right" vertical="center" wrapText="1"/>
    </xf>
    <xf numFmtId="0" fontId="19" fillId="39" borderId="0" xfId="0" applyFont="1" applyFill="1" applyAlignment="1">
      <alignment vertical="center" wrapText="1"/>
    </xf>
    <xf numFmtId="0" fontId="18" fillId="39" borderId="0" xfId="0" applyFont="1" applyFill="1"/>
    <xf numFmtId="37" fontId="18" fillId="39" borderId="11" xfId="0" applyNumberFormat="1" applyFont="1" applyFill="1" applyBorder="1"/>
    <xf numFmtId="37" fontId="18" fillId="39" borderId="0" xfId="0" applyNumberFormat="1" applyFont="1" applyFill="1"/>
    <xf numFmtId="37" fontId="18" fillId="39" borderId="10" xfId="0" applyNumberFormat="1" applyFont="1" applyFill="1" applyBorder="1"/>
    <xf numFmtId="0" fontId="20" fillId="39" borderId="0" xfId="0" applyFont="1" applyFill="1" applyAlignment="1">
      <alignment horizontal="left" vertical="center" wrapText="1" indent="3"/>
    </xf>
    <xf numFmtId="37" fontId="20" fillId="39" borderId="0" xfId="0" applyNumberFormat="1" applyFont="1" applyFill="1" applyAlignment="1">
      <alignment vertical="center" wrapText="1"/>
    </xf>
    <xf numFmtId="37" fontId="20" fillId="39" borderId="11" xfId="0" applyNumberFormat="1" applyFont="1" applyFill="1" applyBorder="1" applyAlignment="1">
      <alignment horizontal="right" vertical="center"/>
    </xf>
    <xf numFmtId="37" fontId="20" fillId="39" borderId="11" xfId="0" applyNumberFormat="1" applyFont="1" applyFill="1" applyBorder="1" applyAlignment="1">
      <alignment vertical="center"/>
    </xf>
    <xf numFmtId="37" fontId="20" fillId="39" borderId="0" xfId="0" applyNumberFormat="1" applyFont="1" applyFill="1" applyAlignment="1">
      <alignment horizontal="right" vertical="center"/>
    </xf>
    <xf numFmtId="0" fontId="20" fillId="39" borderId="0" xfId="0" applyFont="1" applyFill="1" applyAlignment="1">
      <alignment horizontal="left" vertical="center" wrapText="1" indent="4"/>
    </xf>
    <xf numFmtId="37" fontId="20" fillId="39" borderId="0" xfId="0" applyNumberFormat="1" applyFont="1" applyFill="1" applyAlignment="1">
      <alignment vertical="center"/>
    </xf>
    <xf numFmtId="37" fontId="20" fillId="39" borderId="0" xfId="0" applyNumberFormat="1" applyFont="1" applyFill="1" applyAlignment="1">
      <alignment horizontal="left" vertical="center"/>
    </xf>
    <xf numFmtId="0" fontId="20" fillId="39" borderId="0" xfId="0" applyFont="1" applyFill="1" applyAlignment="1">
      <alignment horizontal="left" vertical="center" wrapText="1" indent="1"/>
    </xf>
    <xf numFmtId="37" fontId="20" fillId="39" borderId="22" xfId="0" applyNumberFormat="1" applyFont="1" applyFill="1" applyBorder="1" applyAlignment="1">
      <alignment vertical="center"/>
    </xf>
    <xf numFmtId="9" fontId="20" fillId="39" borderId="22" xfId="42" applyFont="1" applyFill="1" applyBorder="1" applyAlignment="1">
      <alignment vertical="center"/>
    </xf>
    <xf numFmtId="37" fontId="18" fillId="39" borderId="0" xfId="0" applyNumberFormat="1" applyFont="1" applyFill="1" applyBorder="1"/>
    <xf numFmtId="37" fontId="20" fillId="39" borderId="0" xfId="0" applyNumberFormat="1" applyFont="1" applyFill="1" applyBorder="1" applyAlignment="1">
      <alignment vertical="center"/>
    </xf>
    <xf numFmtId="37" fontId="20" fillId="39" borderId="0" xfId="0" applyNumberFormat="1" applyFont="1" applyFill="1" applyBorder="1" applyAlignment="1">
      <alignment horizontal="right" vertical="center"/>
    </xf>
    <xf numFmtId="37" fontId="20" fillId="34" borderId="0" xfId="0" applyNumberFormat="1" applyFont="1" applyFill="1" applyBorder="1" applyAlignment="1">
      <alignment vertical="center"/>
    </xf>
    <xf numFmtId="37" fontId="20" fillId="34" borderId="18" xfId="0" applyNumberFormat="1" applyFont="1" applyFill="1" applyBorder="1" applyAlignment="1">
      <alignment vertical="center"/>
    </xf>
    <xf numFmtId="37" fontId="18" fillId="0" borderId="22" xfId="0" applyNumberFormat="1" applyFont="1" applyBorder="1"/>
    <xf numFmtId="37" fontId="20" fillId="34" borderId="33" xfId="0" applyNumberFormat="1" applyFont="1" applyFill="1" applyBorder="1" applyAlignment="1">
      <alignment horizontal="right" vertical="center"/>
    </xf>
    <xf numFmtId="37" fontId="18" fillId="34" borderId="22" xfId="0" applyNumberFormat="1" applyFont="1" applyFill="1" applyBorder="1"/>
    <xf numFmtId="37" fontId="18" fillId="39" borderId="22" xfId="0" applyNumberFormat="1" applyFont="1" applyFill="1" applyBorder="1"/>
    <xf numFmtId="0" fontId="0" fillId="0" borderId="0" xfId="0" applyBorder="1"/>
    <xf numFmtId="37" fontId="20" fillId="0" borderId="0" xfId="0" applyNumberFormat="1" applyFont="1" applyBorder="1" applyAlignment="1">
      <alignment vertical="center"/>
    </xf>
    <xf numFmtId="37" fontId="18" fillId="34" borderId="0" xfId="0" applyNumberFormat="1" applyFont="1" applyFill="1" applyBorder="1"/>
    <xf numFmtId="37" fontId="18" fillId="0" borderId="0" xfId="0" applyNumberFormat="1" applyFont="1" applyBorder="1"/>
    <xf numFmtId="0" fontId="0" fillId="39" borderId="0" xfId="0" applyFill="1" applyBorder="1"/>
    <xf numFmtId="0" fontId="30" fillId="33" borderId="0" xfId="0" applyFont="1" applyFill="1" applyBorder="1" applyAlignment="1">
      <alignment horizontal="right" vertical="center" wrapText="1"/>
    </xf>
    <xf numFmtId="0" fontId="30" fillId="34" borderId="0" xfId="0" applyFont="1" applyFill="1" applyBorder="1" applyAlignment="1">
      <alignment horizontal="right" vertical="center" wrapText="1"/>
    </xf>
    <xf numFmtId="37" fontId="18" fillId="0" borderId="28" xfId="0" applyNumberFormat="1" applyFont="1" applyBorder="1"/>
    <xf numFmtId="37" fontId="20" fillId="0" borderId="0" xfId="0" applyNumberFormat="1" applyFont="1" applyFill="1" applyBorder="1" applyAlignment="1">
      <alignment horizontal="right" vertical="center"/>
    </xf>
    <xf numFmtId="0" fontId="21" fillId="33" borderId="0" xfId="0" applyFont="1" applyFill="1" applyAlignment="1">
      <alignment horizontal="left" vertical="center" wrapText="1"/>
    </xf>
    <xf numFmtId="37" fontId="18" fillId="0" borderId="0" xfId="0" applyNumberFormat="1" applyFont="1" applyAlignment="1">
      <alignment horizontal="right"/>
    </xf>
    <xf numFmtId="9" fontId="18" fillId="0" borderId="0" xfId="0" applyNumberFormat="1" applyFont="1"/>
    <xf numFmtId="9" fontId="18" fillId="0" borderId="11" xfId="42" applyFont="1" applyBorder="1"/>
    <xf numFmtId="0" fontId="0" fillId="0" borderId="0" xfId="0" applyAlignment="1">
      <alignment horizontal="center" vertical="center"/>
    </xf>
    <xf numFmtId="0" fontId="37" fillId="0" borderId="33" xfId="0" applyFont="1" applyBorder="1" applyAlignment="1">
      <alignment vertical="center"/>
    </xf>
    <xf numFmtId="0" fontId="0" fillId="0" borderId="15" xfId="0" quotePrefix="1" applyBorder="1" applyAlignment="1">
      <alignment vertical="center"/>
    </xf>
    <xf numFmtId="2" fontId="38" fillId="40" borderId="14" xfId="42" applyNumberFormat="1" applyFont="1" applyFill="1" applyBorder="1" applyAlignment="1">
      <alignment vertical="center"/>
    </xf>
    <xf numFmtId="2" fontId="0" fillId="0" borderId="43" xfId="0" applyNumberFormat="1" applyBorder="1" applyAlignment="1">
      <alignment vertical="center"/>
    </xf>
    <xf numFmtId="0" fontId="0" fillId="0" borderId="43" xfId="0" applyBorder="1" applyAlignment="1">
      <alignment vertical="center"/>
    </xf>
    <xf numFmtId="0" fontId="0" fillId="36" borderId="43" xfId="0" applyFill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43" xfId="0" applyBorder="1"/>
    <xf numFmtId="0" fontId="0" fillId="0" borderId="15" xfId="0" quotePrefix="1" applyBorder="1" applyAlignment="1">
      <alignment vertical="center" wrapText="1"/>
    </xf>
    <xf numFmtId="44" fontId="0" fillId="0" borderId="0" xfId="0" applyNumberFormat="1"/>
    <xf numFmtId="0" fontId="39" fillId="0" borderId="15" xfId="0" applyFont="1" applyBorder="1" applyAlignment="1">
      <alignment horizontal="center" vertical="center" wrapText="1"/>
    </xf>
    <xf numFmtId="0" fontId="0" fillId="0" borderId="33" xfId="0" applyBorder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37" fillId="0" borderId="0" xfId="0" applyFont="1" applyAlignment="1">
      <alignment vertical="center"/>
    </xf>
    <xf numFmtId="166" fontId="38" fillId="0" borderId="0" xfId="42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33" xfId="0" applyBorder="1"/>
    <xf numFmtId="0" fontId="37" fillId="0" borderId="33" xfId="0" applyFont="1" applyBorder="1" applyAlignment="1">
      <alignment vertical="center" wrapText="1"/>
    </xf>
    <xf numFmtId="2" fontId="38" fillId="40" borderId="14" xfId="43" applyNumberFormat="1" applyFont="1" applyFill="1" applyBorder="1" applyAlignment="1">
      <alignment vertical="center"/>
    </xf>
    <xf numFmtId="0" fontId="0" fillId="0" borderId="15" xfId="0" applyBorder="1" applyAlignment="1">
      <alignment vertical="center" wrapText="1"/>
    </xf>
    <xf numFmtId="166" fontId="38" fillId="40" borderId="14" xfId="42" applyNumberFormat="1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166" fontId="0" fillId="0" borderId="43" xfId="42" applyNumberFormat="1" applyFont="1" applyBorder="1" applyAlignment="1">
      <alignment vertical="center"/>
    </xf>
    <xf numFmtId="166" fontId="0" fillId="0" borderId="0" xfId="42" applyNumberFormat="1" applyFont="1"/>
    <xf numFmtId="0" fontId="0" fillId="0" borderId="14" xfId="0" applyBorder="1" applyAlignment="1">
      <alignment vertical="center" wrapText="1"/>
    </xf>
    <xf numFmtId="44" fontId="38" fillId="0" borderId="14" xfId="43" applyFont="1" applyFill="1" applyBorder="1" applyAlignment="1">
      <alignment vertical="center"/>
    </xf>
    <xf numFmtId="2" fontId="0" fillId="0" borderId="43" xfId="42" applyNumberFormat="1" applyFont="1" applyBorder="1" applyAlignment="1">
      <alignment vertical="center"/>
    </xf>
    <xf numFmtId="0" fontId="39" fillId="0" borderId="15" xfId="0" quotePrefix="1" applyFont="1" applyBorder="1" applyAlignment="1">
      <alignment vertical="center" wrapText="1"/>
    </xf>
    <xf numFmtId="2" fontId="0" fillId="0" borderId="0" xfId="42" applyNumberFormat="1" applyFont="1" applyBorder="1" applyAlignment="1">
      <alignment vertical="center"/>
    </xf>
    <xf numFmtId="0" fontId="43" fillId="0" borderId="15" xfId="0" quotePrefix="1" applyFont="1" applyBorder="1" applyAlignment="1">
      <alignment vertical="center" wrapText="1"/>
    </xf>
    <xf numFmtId="2" fontId="38" fillId="40" borderId="14" xfId="42" quotePrefix="1" applyNumberFormat="1" applyFont="1" applyFill="1" applyBorder="1" applyAlignment="1">
      <alignment vertical="center"/>
    </xf>
    <xf numFmtId="16" fontId="39" fillId="0" borderId="15" xfId="0" quotePrefix="1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left"/>
    </xf>
    <xf numFmtId="0" fontId="40" fillId="0" borderId="20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0" fillId="0" borderId="15" xfId="0" quotePrefix="1" applyFont="1" applyBorder="1" applyAlignment="1">
      <alignment horizontal="left" vertical="center" wrapText="1"/>
    </xf>
    <xf numFmtId="2" fontId="38" fillId="40" borderId="14" xfId="42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4" fillId="0" borderId="0" xfId="44"/>
    <xf numFmtId="0" fontId="45" fillId="0" borderId="0" xfId="0" applyFont="1"/>
    <xf numFmtId="0" fontId="0" fillId="0" borderId="47" xfId="0" applyBorder="1"/>
    <xf numFmtId="0" fontId="0" fillId="41" borderId="48" xfId="0" applyFill="1" applyBorder="1" applyAlignment="1">
      <alignment horizontal="center"/>
    </xf>
    <xf numFmtId="0" fontId="0" fillId="0" borderId="49" xfId="0" applyBorder="1"/>
    <xf numFmtId="165" fontId="0" fillId="0" borderId="0" xfId="0" applyNumberFormat="1"/>
    <xf numFmtId="0" fontId="0" fillId="0" borderId="22" xfId="0" applyBorder="1"/>
    <xf numFmtId="165" fontId="0" fillId="41" borderId="50" xfId="43" applyNumberFormat="1" applyFont="1" applyFill="1" applyBorder="1" applyAlignment="1">
      <alignment horizontal="center"/>
    </xf>
    <xf numFmtId="0" fontId="0" fillId="0" borderId="51" xfId="0" applyBorder="1"/>
    <xf numFmtId="0" fontId="45" fillId="0" borderId="0" xfId="0" applyFont="1" applyAlignment="1">
      <alignment horizontal="center"/>
    </xf>
    <xf numFmtId="0" fontId="0" fillId="0" borderId="52" xfId="0" applyBorder="1"/>
    <xf numFmtId="0" fontId="0" fillId="41" borderId="48" xfId="0" applyFill="1" applyBorder="1" applyAlignment="1">
      <alignment horizontal="center" wrapText="1"/>
    </xf>
    <xf numFmtId="0" fontId="0" fillId="0" borderId="53" xfId="0" applyBorder="1"/>
    <xf numFmtId="0" fontId="0" fillId="42" borderId="48" xfId="0" applyFill="1" applyBorder="1" applyAlignment="1">
      <alignment horizontal="center"/>
    </xf>
    <xf numFmtId="0" fontId="0" fillId="42" borderId="54" xfId="0" applyFill="1" applyBorder="1" applyAlignment="1">
      <alignment horizontal="center"/>
    </xf>
    <xf numFmtId="0" fontId="0" fillId="0" borderId="55" xfId="0" applyBorder="1"/>
    <xf numFmtId="0" fontId="0" fillId="42" borderId="54" xfId="0" applyFill="1" applyBorder="1" applyAlignment="1">
      <alignment horizontal="center" vertical="center"/>
    </xf>
    <xf numFmtId="0" fontId="0" fillId="0" borderId="18" xfId="0" applyBorder="1"/>
    <xf numFmtId="0" fontId="0" fillId="43" borderId="48" xfId="0" applyFill="1" applyBorder="1" applyAlignment="1">
      <alignment horizontal="center" vertical="center" wrapText="1"/>
    </xf>
    <xf numFmtId="0" fontId="0" fillId="0" borderId="56" xfId="0" applyBorder="1"/>
    <xf numFmtId="0" fontId="0" fillId="0" borderId="0" xfId="0" applyAlignment="1">
      <alignment wrapText="1"/>
    </xf>
    <xf numFmtId="165" fontId="0" fillId="42" borderId="50" xfId="43" applyNumberFormat="1" applyFont="1" applyFill="1" applyBorder="1"/>
    <xf numFmtId="10" fontId="0" fillId="43" borderId="50" xfId="42" applyNumberFormat="1" applyFont="1" applyFill="1" applyBorder="1" applyAlignment="1">
      <alignment horizontal="center"/>
    </xf>
    <xf numFmtId="0" fontId="0" fillId="0" borderId="57" xfId="0" applyBorder="1"/>
    <xf numFmtId="165" fontId="0" fillId="0" borderId="0" xfId="43" applyNumberFormat="1" applyFont="1" applyFill="1" applyBorder="1"/>
    <xf numFmtId="10" fontId="0" fillId="0" borderId="0" xfId="42" applyNumberFormat="1" applyFont="1" applyFill="1" applyBorder="1" applyAlignment="1">
      <alignment horizontal="center"/>
    </xf>
    <xf numFmtId="0" fontId="0" fillId="0" borderId="58" xfId="0" applyBorder="1"/>
    <xf numFmtId="0" fontId="0" fillId="42" borderId="48" xfId="0" applyFill="1" applyBorder="1" applyAlignment="1">
      <alignment horizontal="center" vertical="center" wrapText="1"/>
    </xf>
    <xf numFmtId="0" fontId="0" fillId="0" borderId="59" xfId="0" applyBorder="1"/>
    <xf numFmtId="165" fontId="0" fillId="42" borderId="50" xfId="43" applyNumberFormat="1" applyFont="1" applyFill="1" applyBorder="1" applyAlignment="1">
      <alignment horizontal="center"/>
    </xf>
    <xf numFmtId="0" fontId="0" fillId="44" borderId="48" xfId="0" applyFill="1" applyBorder="1" applyAlignment="1">
      <alignment horizontal="center" wrapText="1"/>
    </xf>
    <xf numFmtId="0" fontId="46" fillId="0" borderId="0" xfId="0" applyFont="1" applyAlignment="1">
      <alignment horizontal="center" vertical="center"/>
    </xf>
    <xf numFmtId="0" fontId="0" fillId="0" borderId="60" xfId="0" applyBorder="1"/>
    <xf numFmtId="0" fontId="0" fillId="44" borderId="54" xfId="0" applyFill="1" applyBorder="1" applyAlignment="1">
      <alignment horizontal="center" wrapText="1"/>
    </xf>
    <xf numFmtId="0" fontId="0" fillId="0" borderId="61" xfId="0" applyBorder="1"/>
    <xf numFmtId="10" fontId="0" fillId="44" borderId="50" xfId="42" applyNumberFormat="1" applyFont="1" applyFill="1" applyBorder="1" applyAlignment="1">
      <alignment horizontal="center" vertical="center"/>
    </xf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2" fontId="0" fillId="43" borderId="50" xfId="42" applyNumberFormat="1" applyFont="1" applyFill="1" applyBorder="1" applyAlignment="1">
      <alignment horizontal="center" vertical="center"/>
    </xf>
    <xf numFmtId="10" fontId="0" fillId="45" borderId="50" xfId="42" applyNumberFormat="1" applyFont="1" applyFill="1" applyBorder="1" applyAlignment="1">
      <alignment horizontal="center" vertical="center"/>
    </xf>
    <xf numFmtId="10" fontId="0" fillId="43" borderId="54" xfId="42" applyNumberFormat="1" applyFont="1" applyFill="1" applyBorder="1" applyAlignment="1">
      <alignment horizontal="center"/>
    </xf>
    <xf numFmtId="165" fontId="0" fillId="43" borderId="50" xfId="0" applyNumberFormat="1" applyFill="1" applyBorder="1" applyAlignment="1">
      <alignment horizontal="center" vertical="center" wrapText="1"/>
    </xf>
    <xf numFmtId="0" fontId="0" fillId="44" borderId="48" xfId="0" applyFill="1" applyBorder="1" applyAlignment="1">
      <alignment horizontal="center" vertical="center" wrapText="1"/>
    </xf>
    <xf numFmtId="2" fontId="0" fillId="44" borderId="50" xfId="0" applyNumberFormat="1" applyFill="1" applyBorder="1" applyAlignment="1">
      <alignment horizontal="center"/>
    </xf>
    <xf numFmtId="165" fontId="0" fillId="43" borderId="50" xfId="43" applyNumberFormat="1" applyFont="1" applyFill="1" applyBorder="1" applyAlignment="1">
      <alignment horizontal="center"/>
    </xf>
    <xf numFmtId="2" fontId="0" fillId="0" borderId="33" xfId="0" applyNumberFormat="1" applyBorder="1" applyAlignment="1">
      <alignment vertical="center"/>
    </xf>
    <xf numFmtId="44" fontId="38" fillId="40" borderId="14" xfId="43" applyNumberFormat="1" applyFont="1" applyFill="1" applyBorder="1" applyAlignment="1">
      <alignment vertical="center"/>
    </xf>
    <xf numFmtId="0" fontId="48" fillId="0" borderId="0" xfId="45" applyFont="1" applyAlignment="1">
      <alignment horizontal="centerContinuous"/>
    </xf>
    <xf numFmtId="0" fontId="47" fillId="0" borderId="0" xfId="45" applyAlignment="1">
      <alignment horizontal="centerContinuous"/>
    </xf>
    <xf numFmtId="0" fontId="49" fillId="0" borderId="0" xfId="45" applyFont="1" applyAlignment="1">
      <alignment horizontal="left"/>
    </xf>
    <xf numFmtId="0" fontId="50" fillId="0" borderId="0" xfId="45" applyFont="1" applyAlignment="1">
      <alignment horizontal="centerContinuous"/>
    </xf>
    <xf numFmtId="0" fontId="50" fillId="0" borderId="0" xfId="45" applyFont="1"/>
    <xf numFmtId="10" fontId="50" fillId="35" borderId="43" xfId="45" applyNumberFormat="1" applyFont="1" applyFill="1" applyBorder="1"/>
    <xf numFmtId="165" fontId="50" fillId="0" borderId="0" xfId="46" applyNumberFormat="1" applyFont="1" applyFill="1" applyBorder="1"/>
    <xf numFmtId="167" fontId="50" fillId="35" borderId="43" xfId="45" applyNumberFormat="1" applyFont="1" applyFill="1" applyBorder="1" applyAlignment="1">
      <alignment horizontal="center"/>
    </xf>
    <xf numFmtId="9" fontId="50" fillId="0" borderId="0" xfId="45" applyNumberFormat="1" applyFont="1"/>
    <xf numFmtId="0" fontId="51" fillId="0" borderId="0" xfId="45" applyFont="1" applyAlignment="1">
      <alignment horizontal="left" vertical="top"/>
    </xf>
    <xf numFmtId="9" fontId="50" fillId="0" borderId="0" xfId="45" applyNumberFormat="1" applyFont="1" applyAlignment="1">
      <alignment horizontal="centerContinuous"/>
    </xf>
    <xf numFmtId="2" fontId="50" fillId="35" borderId="0" xfId="45" applyNumberFormat="1" applyFont="1" applyFill="1" applyAlignment="1">
      <alignment horizontal="center"/>
    </xf>
    <xf numFmtId="0" fontId="49" fillId="0" borderId="0" xfId="45" applyFont="1" applyAlignment="1">
      <alignment horizontal="center"/>
    </xf>
    <xf numFmtId="10" fontId="50" fillId="0" borderId="0" xfId="47" applyNumberFormat="1" applyFont="1" applyBorder="1" applyAlignment="1">
      <alignment horizontal="center"/>
    </xf>
    <xf numFmtId="2" fontId="50" fillId="0" borderId="0" xfId="45" applyNumberFormat="1" applyFont="1" applyAlignment="1">
      <alignment horizontal="center"/>
    </xf>
    <xf numFmtId="10" fontId="50" fillId="0" borderId="0" xfId="42" applyNumberFormat="1" applyFont="1" applyBorder="1" applyAlignment="1">
      <alignment horizontal="center"/>
    </xf>
    <xf numFmtId="167" fontId="50" fillId="0" borderId="0" xfId="45" applyNumberFormat="1" applyFont="1"/>
    <xf numFmtId="2" fontId="50" fillId="0" borderId="0" xfId="45" applyNumberFormat="1" applyFont="1"/>
    <xf numFmtId="0" fontId="49" fillId="0" borderId="0" xfId="45" applyFont="1"/>
    <xf numFmtId="9" fontId="50" fillId="0" borderId="0" xfId="45" applyNumberFormat="1" applyFont="1" applyAlignment="1">
      <alignment horizontal="center"/>
    </xf>
    <xf numFmtId="0" fontId="47" fillId="0" borderId="0" xfId="45"/>
    <xf numFmtId="0" fontId="52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36" borderId="48" xfId="0" applyFont="1" applyFill="1" applyBorder="1" applyAlignment="1">
      <alignment horizontal="center" vertical="center" wrapText="1"/>
    </xf>
    <xf numFmtId="0" fontId="0" fillId="46" borderId="0" xfId="0" applyFill="1" applyAlignment="1">
      <alignment vertical="center"/>
    </xf>
    <xf numFmtId="167" fontId="0" fillId="36" borderId="50" xfId="0" applyNumberFormat="1" applyFill="1" applyBorder="1" applyAlignment="1">
      <alignment vertical="center"/>
    </xf>
    <xf numFmtId="167" fontId="0" fillId="36" borderId="68" xfId="0" applyNumberFormat="1" applyFill="1" applyBorder="1"/>
    <xf numFmtId="10" fontId="0" fillId="0" borderId="0" xfId="0" applyNumberFormat="1"/>
    <xf numFmtId="0" fontId="0" fillId="0" borderId="0" xfId="0" quotePrefix="1"/>
    <xf numFmtId="10" fontId="0" fillId="46" borderId="0" xfId="0" applyNumberFormat="1" applyFill="1" applyAlignment="1">
      <alignment vertical="center"/>
    </xf>
    <xf numFmtId="14" fontId="0" fillId="0" borderId="0" xfId="0" applyNumberFormat="1"/>
    <xf numFmtId="10" fontId="0" fillId="36" borderId="0" xfId="0" applyNumberFormat="1" applyFill="1"/>
    <xf numFmtId="0" fontId="53" fillId="0" borderId="69" xfId="0" applyFont="1" applyBorder="1" applyAlignment="1">
      <alignment horizontal="centerContinuous"/>
    </xf>
    <xf numFmtId="0" fontId="0" fillId="0" borderId="70" xfId="0" applyBorder="1"/>
    <xf numFmtId="0" fontId="53" fillId="0" borderId="69" xfId="0" applyFont="1" applyBorder="1" applyAlignment="1">
      <alignment horizontal="center"/>
    </xf>
    <xf numFmtId="0" fontId="55" fillId="47" borderId="27" xfId="48" applyFont="1" applyFill="1" applyBorder="1"/>
    <xf numFmtId="168" fontId="56" fillId="47" borderId="27" xfId="48" applyNumberFormat="1" applyFont="1" applyFill="1" applyBorder="1"/>
    <xf numFmtId="0" fontId="57" fillId="48" borderId="27" xfId="48" applyFont="1" applyFill="1" applyBorder="1"/>
    <xf numFmtId="0" fontId="55" fillId="49" borderId="27" xfId="48" applyFont="1" applyFill="1" applyBorder="1"/>
    <xf numFmtId="0" fontId="56" fillId="0" borderId="0" xfId="48" applyFont="1"/>
    <xf numFmtId="0" fontId="56" fillId="47" borderId="0" xfId="48" applyFont="1" applyFill="1"/>
    <xf numFmtId="168" fontId="56" fillId="47" borderId="0" xfId="48" applyNumberFormat="1" applyFont="1" applyFill="1"/>
    <xf numFmtId="0" fontId="56" fillId="47" borderId="0" xfId="48" quotePrefix="1" applyFont="1" applyFill="1"/>
    <xf numFmtId="169" fontId="57" fillId="48" borderId="20" xfId="48" applyNumberFormat="1" applyFont="1" applyFill="1" applyBorder="1" applyAlignment="1">
      <alignment horizontal="center" wrapText="1"/>
    </xf>
    <xf numFmtId="170" fontId="55" fillId="49" borderId="20" xfId="48" applyNumberFormat="1" applyFont="1" applyFill="1" applyBorder="1" applyAlignment="1">
      <alignment horizontal="center" wrapText="1"/>
    </xf>
    <xf numFmtId="0" fontId="55" fillId="35" borderId="0" xfId="48" applyFont="1" applyFill="1"/>
    <xf numFmtId="171" fontId="58" fillId="0" borderId="0" xfId="49" applyNumberFormat="1" applyFont="1"/>
    <xf numFmtId="171" fontId="58" fillId="36" borderId="0" xfId="48" applyNumberFormat="1" applyFont="1" applyFill="1"/>
    <xf numFmtId="10" fontId="55" fillId="0" borderId="0" xfId="48" applyNumberFormat="1" applyFont="1"/>
    <xf numFmtId="0" fontId="55" fillId="0" borderId="0" xfId="48" applyFont="1"/>
    <xf numFmtId="0" fontId="56" fillId="35" borderId="0" xfId="48" applyFont="1" applyFill="1"/>
    <xf numFmtId="9" fontId="56" fillId="0" borderId="0" xfId="48" applyNumberFormat="1" applyFont="1"/>
    <xf numFmtId="10" fontId="56" fillId="0" borderId="0" xfId="48" applyNumberFormat="1" applyFont="1"/>
    <xf numFmtId="8" fontId="56" fillId="0" borderId="0" xfId="48" applyNumberFormat="1" applyFont="1"/>
    <xf numFmtId="171" fontId="55" fillId="43" borderId="0" xfId="48" applyNumberFormat="1" applyFont="1" applyFill="1"/>
    <xf numFmtId="171" fontId="55" fillId="41" borderId="0" xfId="48" applyNumberFormat="1" applyFont="1" applyFill="1"/>
    <xf numFmtId="171" fontId="55" fillId="0" borderId="0" xfId="48" applyNumberFormat="1" applyFont="1"/>
    <xf numFmtId="0" fontId="55" fillId="0" borderId="33" xfId="48" applyFont="1" applyBorder="1"/>
    <xf numFmtId="0" fontId="55" fillId="0" borderId="15" xfId="48" applyFont="1" applyBorder="1"/>
    <xf numFmtId="0" fontId="56" fillId="0" borderId="14" xfId="48" applyFont="1" applyBorder="1"/>
    <xf numFmtId="0" fontId="56" fillId="0" borderId="15" xfId="48" applyFont="1" applyBorder="1"/>
    <xf numFmtId="0" fontId="56" fillId="0" borderId="22" xfId="48" applyFont="1" applyBorder="1"/>
    <xf numFmtId="0" fontId="56" fillId="0" borderId="28" xfId="48" applyFont="1" applyBorder="1"/>
    <xf numFmtId="0" fontId="56" fillId="0" borderId="27" xfId="48" applyFont="1" applyBorder="1" applyAlignment="1">
      <alignment horizontal="left"/>
    </xf>
    <xf numFmtId="171" fontId="56" fillId="0" borderId="11" xfId="48" applyNumberFormat="1" applyFont="1" applyBorder="1"/>
    <xf numFmtId="0" fontId="56" fillId="0" borderId="22" xfId="48" applyFont="1" applyBorder="1" applyAlignment="1">
      <alignment horizontal="left"/>
    </xf>
    <xf numFmtId="10" fontId="59" fillId="0" borderId="0" xfId="48" applyNumberFormat="1" applyFont="1"/>
    <xf numFmtId="0" fontId="55" fillId="0" borderId="22" xfId="48" applyFont="1" applyBorder="1"/>
    <xf numFmtId="43" fontId="56" fillId="0" borderId="44" xfId="49" applyFont="1" applyFill="1" applyBorder="1" applyAlignment="1">
      <alignment horizontal="left"/>
    </xf>
    <xf numFmtId="0" fontId="56" fillId="0" borderId="0" xfId="48" applyFont="1" applyAlignment="1">
      <alignment horizontal="left"/>
    </xf>
    <xf numFmtId="166" fontId="56" fillId="0" borderId="11" xfId="48" applyNumberFormat="1" applyFont="1" applyBorder="1"/>
    <xf numFmtId="0" fontId="56" fillId="0" borderId="44" xfId="48" applyFont="1" applyBorder="1" applyAlignment="1">
      <alignment horizontal="right"/>
    </xf>
    <xf numFmtId="43" fontId="56" fillId="50" borderId="11" xfId="49" applyFont="1" applyFill="1" applyBorder="1"/>
    <xf numFmtId="172" fontId="59" fillId="0" borderId="0" xfId="48" applyNumberFormat="1" applyFont="1"/>
    <xf numFmtId="171" fontId="56" fillId="0" borderId="44" xfId="49" applyNumberFormat="1" applyFont="1" applyFill="1" applyBorder="1" applyAlignment="1">
      <alignment horizontal="left"/>
    </xf>
    <xf numFmtId="0" fontId="56" fillId="0" borderId="46" xfId="48" applyFont="1" applyBorder="1"/>
    <xf numFmtId="0" fontId="55" fillId="0" borderId="20" xfId="48" applyFont="1" applyBorder="1" applyAlignment="1">
      <alignment horizontal="left"/>
    </xf>
    <xf numFmtId="43" fontId="56" fillId="0" borderId="18" xfId="49" applyFont="1" applyFill="1" applyBorder="1"/>
    <xf numFmtId="171" fontId="55" fillId="0" borderId="44" xfId="49" applyNumberFormat="1" applyFont="1" applyFill="1" applyBorder="1"/>
    <xf numFmtId="173" fontId="59" fillId="0" borderId="0" xfId="48" applyNumberFormat="1" applyFont="1"/>
    <xf numFmtId="10" fontId="55" fillId="0" borderId="44" xfId="50" applyNumberFormat="1" applyFont="1" applyFill="1" applyBorder="1"/>
    <xf numFmtId="0" fontId="56" fillId="0" borderId="44" xfId="48" applyFont="1" applyBorder="1"/>
    <xf numFmtId="0" fontId="55" fillId="0" borderId="46" xfId="48" applyFont="1" applyBorder="1"/>
    <xf numFmtId="10" fontId="55" fillId="0" borderId="20" xfId="48" applyNumberFormat="1" applyFont="1" applyBorder="1"/>
    <xf numFmtId="0" fontId="55" fillId="0" borderId="45" xfId="48" applyFont="1" applyBorder="1"/>
    <xf numFmtId="0" fontId="55" fillId="0" borderId="14" xfId="48" applyFont="1" applyBorder="1"/>
    <xf numFmtId="171" fontId="56" fillId="41" borderId="26" xfId="48" applyNumberFormat="1" applyFont="1" applyFill="1" applyBorder="1"/>
    <xf numFmtId="43" fontId="56" fillId="0" borderId="11" xfId="48" applyNumberFormat="1" applyFont="1" applyBorder="1"/>
    <xf numFmtId="174" fontId="56" fillId="0" borderId="11" xfId="48" applyNumberFormat="1" applyFont="1" applyBorder="1"/>
    <xf numFmtId="37" fontId="56" fillId="0" borderId="11" xfId="48" applyNumberFormat="1" applyFont="1" applyBorder="1"/>
    <xf numFmtId="38" fontId="56" fillId="0" borderId="11" xfId="48" applyNumberFormat="1" applyFont="1" applyBorder="1"/>
    <xf numFmtId="0" fontId="60" fillId="0" borderId="20" xfId="48" applyFont="1" applyBorder="1"/>
    <xf numFmtId="44" fontId="55" fillId="36" borderId="68" xfId="51" applyFont="1" applyFill="1" applyBorder="1"/>
    <xf numFmtId="0" fontId="56" fillId="0" borderId="0" xfId="48" applyFont="1" applyAlignment="1">
      <alignment horizontal="right"/>
    </xf>
    <xf numFmtId="0" fontId="56" fillId="51" borderId="0" xfId="48" applyFont="1" applyFill="1"/>
    <xf numFmtId="0" fontId="55" fillId="0" borderId="14" xfId="48" applyFont="1" applyBorder="1" applyAlignment="1">
      <alignment horizontal="right"/>
    </xf>
    <xf numFmtId="171" fontId="56" fillId="0" borderId="0" xfId="49" applyNumberFormat="1" applyFont="1" applyFill="1"/>
    <xf numFmtId="2" fontId="56" fillId="0" borderId="0" xfId="48" applyNumberFormat="1" applyFont="1"/>
    <xf numFmtId="171" fontId="56" fillId="50" borderId="0" xfId="48" applyNumberFormat="1" applyFont="1" applyFill="1"/>
    <xf numFmtId="171" fontId="56" fillId="46" borderId="0" xfId="49" applyNumberFormat="1" applyFont="1" applyFill="1"/>
    <xf numFmtId="0" fontId="55" fillId="0" borderId="0" xfId="48" applyFont="1" applyAlignment="1">
      <alignment horizontal="right"/>
    </xf>
    <xf numFmtId="168" fontId="56" fillId="0" borderId="0" xfId="48" applyNumberFormat="1" applyFont="1"/>
    <xf numFmtId="171" fontId="56" fillId="46" borderId="11" xfId="48" applyNumberFormat="1" applyFont="1" applyFill="1" applyBorder="1"/>
    <xf numFmtId="0" fontId="56" fillId="0" borderId="11" xfId="48" applyFont="1" applyBorder="1"/>
    <xf numFmtId="0" fontId="60" fillId="0" borderId="46" xfId="48" applyFont="1" applyBorder="1"/>
    <xf numFmtId="9" fontId="0" fillId="0" borderId="0" xfId="42" applyFont="1"/>
    <xf numFmtId="0" fontId="62" fillId="0" borderId="0" xfId="48" applyFont="1"/>
    <xf numFmtId="0" fontId="54" fillId="0" borderId="0" xfId="48"/>
    <xf numFmtId="44" fontId="62" fillId="0" borderId="0" xfId="51" applyFont="1" applyAlignment="1">
      <alignment horizontal="left"/>
    </xf>
    <xf numFmtId="0" fontId="63" fillId="0" borderId="0" xfId="48" applyFont="1"/>
    <xf numFmtId="0" fontId="62" fillId="0" borderId="0" xfId="48" applyFont="1" applyAlignment="1">
      <alignment horizontal="center"/>
    </xf>
    <xf numFmtId="0" fontId="62" fillId="0" borderId="70" xfId="48" applyFont="1" applyBorder="1" applyAlignment="1">
      <alignment horizontal="center"/>
    </xf>
    <xf numFmtId="0" fontId="62" fillId="0" borderId="71" xfId="48" applyFont="1" applyBorder="1"/>
    <xf numFmtId="0" fontId="63" fillId="0" borderId="72" xfId="48" applyFont="1" applyBorder="1"/>
    <xf numFmtId="8" fontId="64" fillId="0" borderId="72" xfId="48" applyNumberFormat="1" applyFont="1" applyBorder="1"/>
    <xf numFmtId="9" fontId="64" fillId="0" borderId="73" xfId="50" applyFont="1" applyBorder="1"/>
    <xf numFmtId="0" fontId="62" fillId="0" borderId="74" xfId="48" applyFont="1" applyBorder="1"/>
    <xf numFmtId="44" fontId="64" fillId="0" borderId="0" xfId="48" applyNumberFormat="1" applyFont="1"/>
    <xf numFmtId="8" fontId="64" fillId="0" borderId="0" xfId="48" applyNumberFormat="1" applyFont="1"/>
    <xf numFmtId="9" fontId="64" fillId="0" borderId="75" xfId="50" applyFont="1" applyBorder="1"/>
    <xf numFmtId="0" fontId="62" fillId="0" borderId="76" xfId="48" applyFont="1" applyBorder="1"/>
    <xf numFmtId="0" fontId="63" fillId="0" borderId="70" xfId="48" applyFont="1" applyBorder="1"/>
    <xf numFmtId="44" fontId="64" fillId="0" borderId="70" xfId="48" applyNumberFormat="1" applyFont="1" applyBorder="1"/>
    <xf numFmtId="8" fontId="64" fillId="0" borderId="70" xfId="48" applyNumberFormat="1" applyFont="1" applyBorder="1"/>
    <xf numFmtId="9" fontId="64" fillId="0" borderId="77" xfId="50" applyFont="1" applyBorder="1"/>
    <xf numFmtId="9" fontId="63" fillId="0" borderId="0" xfId="48" applyNumberFormat="1" applyFont="1"/>
    <xf numFmtId="0" fontId="65" fillId="0" borderId="0" xfId="48" applyFont="1"/>
    <xf numFmtId="8" fontId="65" fillId="36" borderId="68" xfId="48" applyNumberFormat="1" applyFont="1" applyFill="1" applyBorder="1"/>
    <xf numFmtId="8" fontId="65" fillId="0" borderId="0" xfId="48" applyNumberFormat="1" applyFont="1"/>
    <xf numFmtId="0" fontId="66" fillId="0" borderId="68" xfId="48" applyFont="1" applyBorder="1"/>
    <xf numFmtId="0" fontId="67" fillId="0" borderId="0" xfId="48" applyFont="1"/>
    <xf numFmtId="0" fontId="68" fillId="0" borderId="0" xfId="0" applyFont="1"/>
    <xf numFmtId="0" fontId="69" fillId="0" borderId="0" xfId="48" applyFont="1"/>
    <xf numFmtId="1" fontId="67" fillId="0" borderId="0" xfId="48" applyNumberFormat="1" applyFont="1"/>
    <xf numFmtId="0" fontId="70" fillId="52" borderId="0" xfId="52" applyFont="1" applyFill="1" applyAlignment="1">
      <alignment horizontal="left"/>
    </xf>
    <xf numFmtId="0" fontId="71" fillId="52" borderId="0" xfId="48" applyFont="1" applyFill="1" applyAlignment="1">
      <alignment horizontal="centerContinuous"/>
    </xf>
    <xf numFmtId="0" fontId="72" fillId="52" borderId="0" xfId="48" applyFont="1" applyFill="1" applyAlignment="1">
      <alignment horizontal="centerContinuous"/>
    </xf>
    <xf numFmtId="0" fontId="73" fillId="52" borderId="0" xfId="48" applyFont="1" applyFill="1"/>
    <xf numFmtId="0" fontId="70" fillId="52" borderId="0" xfId="48" applyFont="1" applyFill="1" applyAlignment="1">
      <alignment horizontal="center"/>
    </xf>
    <xf numFmtId="0" fontId="70" fillId="52" borderId="20" xfId="48" applyFont="1" applyFill="1" applyBorder="1"/>
    <xf numFmtId="0" fontId="70" fillId="52" borderId="20" xfId="48" applyFont="1" applyFill="1" applyBorder="1" applyAlignment="1">
      <alignment horizontal="center"/>
    </xf>
    <xf numFmtId="14" fontId="70" fillId="52" borderId="20" xfId="48" applyNumberFormat="1" applyFont="1" applyFill="1" applyBorder="1" applyAlignment="1">
      <alignment horizontal="center"/>
    </xf>
    <xf numFmtId="0" fontId="74" fillId="53" borderId="33" xfId="48" applyFont="1" applyFill="1" applyBorder="1"/>
    <xf numFmtId="165" fontId="74" fillId="53" borderId="15" xfId="48" applyNumberFormat="1" applyFont="1" applyFill="1" applyBorder="1"/>
    <xf numFmtId="0" fontId="75" fillId="54" borderId="33" xfId="48" applyFont="1" applyFill="1" applyBorder="1"/>
    <xf numFmtId="175" fontId="75" fillId="54" borderId="15" xfId="48" applyNumberFormat="1" applyFont="1" applyFill="1" applyBorder="1"/>
    <xf numFmtId="175" fontId="74" fillId="55" borderId="15" xfId="48" applyNumberFormat="1" applyFont="1" applyFill="1" applyBorder="1"/>
    <xf numFmtId="0" fontId="70" fillId="52" borderId="0" xfId="48" applyFont="1" applyFill="1"/>
    <xf numFmtId="176" fontId="74" fillId="55" borderId="15" xfId="48" applyNumberFormat="1" applyFont="1" applyFill="1" applyBorder="1"/>
    <xf numFmtId="177" fontId="75" fillId="54" borderId="15" xfId="48" applyNumberFormat="1" applyFont="1" applyFill="1" applyBorder="1"/>
    <xf numFmtId="176" fontId="75" fillId="54" borderId="15" xfId="48" applyNumberFormat="1" applyFont="1" applyFill="1" applyBorder="1"/>
    <xf numFmtId="176" fontId="75" fillId="54" borderId="31" xfId="48" applyNumberFormat="1" applyFont="1" applyFill="1" applyBorder="1"/>
    <xf numFmtId="0" fontId="68" fillId="0" borderId="0" xfId="53" applyFont="1"/>
    <xf numFmtId="0" fontId="69" fillId="0" borderId="0" xfId="53" applyFont="1"/>
    <xf numFmtId="164" fontId="68" fillId="0" borderId="0" xfId="53" applyNumberFormat="1" applyFont="1"/>
    <xf numFmtId="0" fontId="72" fillId="0" borderId="0" xfId="48" applyFont="1" applyAlignment="1">
      <alignment horizontal="centerContinuous"/>
    </xf>
    <xf numFmtId="0" fontId="71" fillId="0" borderId="0" xfId="48" applyFont="1" applyAlignment="1">
      <alignment horizontal="centerContinuous"/>
    </xf>
    <xf numFmtId="0" fontId="70" fillId="0" borderId="0" xfId="48" applyFont="1" applyAlignment="1">
      <alignment horizontal="center"/>
    </xf>
    <xf numFmtId="0" fontId="78" fillId="0" borderId="0" xfId="0" applyFont="1"/>
    <xf numFmtId="0" fontId="68" fillId="0" borderId="0" xfId="0" applyFont="1" applyAlignment="1">
      <alignment horizontal="left" indent="1"/>
    </xf>
    <xf numFmtId="176" fontId="79" fillId="0" borderId="0" xfId="0" applyNumberFormat="1" applyFont="1"/>
    <xf numFmtId="178" fontId="79" fillId="0" borderId="0" xfId="48" applyNumberFormat="1" applyFont="1"/>
    <xf numFmtId="44" fontId="79" fillId="0" borderId="48" xfId="43" applyFont="1" applyFill="1" applyBorder="1"/>
    <xf numFmtId="178" fontId="79" fillId="0" borderId="0" xfId="0" applyNumberFormat="1" applyFont="1"/>
    <xf numFmtId="44" fontId="68" fillId="0" borderId="0" xfId="0" applyNumberFormat="1" applyFont="1"/>
    <xf numFmtId="44" fontId="79" fillId="0" borderId="54" xfId="43" applyFont="1" applyFill="1" applyBorder="1"/>
    <xf numFmtId="179" fontId="79" fillId="0" borderId="0" xfId="0" applyNumberFormat="1" applyFont="1"/>
    <xf numFmtId="43" fontId="68" fillId="0" borderId="0" xfId="0" applyNumberFormat="1" applyFont="1"/>
    <xf numFmtId="44" fontId="79" fillId="0" borderId="50" xfId="43" applyFont="1" applyFill="1" applyBorder="1"/>
    <xf numFmtId="0" fontId="74" fillId="49" borderId="20" xfId="48" applyFont="1" applyFill="1" applyBorder="1"/>
    <xf numFmtId="0" fontId="68" fillId="49" borderId="20" xfId="0" applyFont="1" applyFill="1" applyBorder="1"/>
    <xf numFmtId="178" fontId="78" fillId="49" borderId="20" xfId="0" applyNumberFormat="1" applyFont="1" applyFill="1" applyBorder="1"/>
    <xf numFmtId="0" fontId="78" fillId="49" borderId="20" xfId="53" applyFont="1" applyFill="1" applyBorder="1" applyAlignment="1">
      <alignment horizontal="left"/>
    </xf>
    <xf numFmtId="0" fontId="78" fillId="49" borderId="20" xfId="53" applyFont="1" applyFill="1" applyBorder="1" applyAlignment="1">
      <alignment horizontal="centerContinuous"/>
    </xf>
    <xf numFmtId="0" fontId="68" fillId="49" borderId="20" xfId="53" applyFont="1" applyFill="1" applyBorder="1" applyAlignment="1">
      <alignment horizontal="centerContinuous"/>
    </xf>
    <xf numFmtId="0" fontId="68" fillId="0" borderId="0" xfId="53" applyFont="1" applyAlignment="1">
      <alignment horizontal="centerContinuous"/>
    </xf>
    <xf numFmtId="0" fontId="67" fillId="0" borderId="0" xfId="48" applyFont="1" applyAlignment="1">
      <alignment horizontal="left" indent="1"/>
    </xf>
    <xf numFmtId="179" fontId="80" fillId="36" borderId="0" xfId="0" applyNumberFormat="1" applyFont="1" applyFill="1"/>
    <xf numFmtId="179" fontId="80" fillId="0" borderId="0" xfId="0" applyNumberFormat="1" applyFont="1"/>
    <xf numFmtId="165" fontId="68" fillId="0" borderId="0" xfId="0" applyNumberFormat="1" applyFont="1"/>
    <xf numFmtId="178" fontId="68" fillId="0" borderId="0" xfId="0" applyNumberFormat="1" applyFont="1"/>
    <xf numFmtId="180" fontId="68" fillId="0" borderId="0" xfId="0" applyNumberFormat="1" applyFont="1"/>
    <xf numFmtId="179" fontId="68" fillId="0" borderId="0" xfId="0" applyNumberFormat="1" applyFont="1"/>
    <xf numFmtId="0" fontId="68" fillId="56" borderId="0" xfId="53" applyFont="1" applyFill="1"/>
    <xf numFmtId="0" fontId="68" fillId="56" borderId="0" xfId="0" applyFont="1" applyFill="1"/>
    <xf numFmtId="180" fontId="68" fillId="56" borderId="0" xfId="0" applyNumberFormat="1" applyFont="1" applyFill="1"/>
    <xf numFmtId="179" fontId="80" fillId="36" borderId="20" xfId="0" applyNumberFormat="1" applyFont="1" applyFill="1" applyBorder="1"/>
    <xf numFmtId="0" fontId="74" fillId="49" borderId="27" xfId="48" applyFont="1" applyFill="1" applyBorder="1" applyAlignment="1">
      <alignment horizontal="left"/>
    </xf>
    <xf numFmtId="0" fontId="67" fillId="49" borderId="27" xfId="48" applyFont="1" applyFill="1" applyBorder="1"/>
    <xf numFmtId="180" fontId="74" fillId="49" borderId="0" xfId="48" applyNumberFormat="1" applyFont="1" applyFill="1"/>
    <xf numFmtId="179" fontId="74" fillId="0" borderId="0" xfId="48" applyNumberFormat="1" applyFont="1"/>
    <xf numFmtId="181" fontId="80" fillId="36" borderId="0" xfId="0" applyNumberFormat="1" applyFont="1" applyFill="1"/>
    <xf numFmtId="182" fontId="80" fillId="0" borderId="0" xfId="0" applyNumberFormat="1" applyFont="1"/>
    <xf numFmtId="0" fontId="74" fillId="57" borderId="28" xfId="48" applyFont="1" applyFill="1" applyBorder="1"/>
    <xf numFmtId="0" fontId="67" fillId="57" borderId="27" xfId="48" applyFont="1" applyFill="1" applyBorder="1"/>
    <xf numFmtId="44" fontId="74" fillId="36" borderId="26" xfId="48" applyNumberFormat="1" applyFont="1" applyFill="1" applyBorder="1"/>
    <xf numFmtId="44" fontId="74" fillId="0" borderId="0" xfId="48" applyNumberFormat="1" applyFont="1"/>
    <xf numFmtId="0" fontId="74" fillId="57" borderId="46" xfId="48" applyFont="1" applyFill="1" applyBorder="1"/>
    <xf numFmtId="0" fontId="67" fillId="57" borderId="20" xfId="48" applyFont="1" applyFill="1" applyBorder="1"/>
    <xf numFmtId="183" fontId="74" fillId="57" borderId="18" xfId="48" applyNumberFormat="1" applyFont="1" applyFill="1" applyBorder="1"/>
    <xf numFmtId="183" fontId="74" fillId="0" borderId="0" xfId="48" applyNumberFormat="1" applyFont="1"/>
    <xf numFmtId="0" fontId="81" fillId="58" borderId="0" xfId="0" applyFont="1" applyFill="1"/>
    <xf numFmtId="0" fontId="81" fillId="0" borderId="0" xfId="0" applyFont="1"/>
    <xf numFmtId="179" fontId="80" fillId="0" borderId="20" xfId="0" applyNumberFormat="1" applyFont="1" applyBorder="1"/>
    <xf numFmtId="181" fontId="80" fillId="0" borderId="0" xfId="0" applyNumberFormat="1" applyFont="1"/>
    <xf numFmtId="0" fontId="68" fillId="58" borderId="0" xfId="0" applyFont="1" applyFill="1"/>
    <xf numFmtId="0" fontId="74" fillId="56" borderId="20" xfId="48" applyFont="1" applyFill="1" applyBorder="1"/>
    <xf numFmtId="0" fontId="68" fillId="56" borderId="20" xfId="0" applyFont="1" applyFill="1" applyBorder="1"/>
    <xf numFmtId="178" fontId="78" fillId="56" borderId="20" xfId="0" applyNumberFormat="1" applyFont="1" applyFill="1" applyBorder="1"/>
    <xf numFmtId="0" fontId="67" fillId="56" borderId="0" xfId="48" applyFont="1" applyFill="1"/>
    <xf numFmtId="181" fontId="80" fillId="56" borderId="0" xfId="0" applyNumberFormat="1" applyFont="1" applyFill="1"/>
    <xf numFmtId="0" fontId="74" fillId="56" borderId="28" xfId="48" applyFont="1" applyFill="1" applyBorder="1"/>
    <xf numFmtId="0" fontId="67" fillId="56" borderId="27" xfId="48" applyFont="1" applyFill="1" applyBorder="1"/>
    <xf numFmtId="44" fontId="74" fillId="56" borderId="26" xfId="48" applyNumberFormat="1" applyFont="1" applyFill="1" applyBorder="1"/>
    <xf numFmtId="0" fontId="74" fillId="56" borderId="46" xfId="48" applyFont="1" applyFill="1" applyBorder="1"/>
    <xf numFmtId="0" fontId="67" fillId="56" borderId="20" xfId="48" applyFont="1" applyFill="1" applyBorder="1"/>
    <xf numFmtId="183" fontId="74" fillId="56" borderId="18" xfId="48" applyNumberFormat="1" applyFont="1" applyFill="1" applyBorder="1"/>
    <xf numFmtId="0" fontId="82" fillId="0" borderId="0" xfId="48" applyFont="1"/>
    <xf numFmtId="0" fontId="83" fillId="59" borderId="0" xfId="48" applyFont="1" applyFill="1" applyAlignment="1">
      <alignment horizontal="centerContinuous"/>
    </xf>
    <xf numFmtId="0" fontId="84" fillId="59" borderId="0" xfId="48" applyFont="1" applyFill="1" applyAlignment="1">
      <alignment horizontal="centerContinuous"/>
    </xf>
    <xf numFmtId="0" fontId="84" fillId="59" borderId="0" xfId="48" applyFont="1" applyFill="1"/>
    <xf numFmtId="0" fontId="83" fillId="59" borderId="0" xfId="48" applyFont="1" applyFill="1" applyAlignment="1">
      <alignment horizontal="center"/>
    </xf>
    <xf numFmtId="0" fontId="83" fillId="59" borderId="0" xfId="48" applyFont="1" applyFill="1"/>
    <xf numFmtId="0" fontId="85" fillId="0" borderId="0" xfId="48" applyFont="1"/>
    <xf numFmtId="8" fontId="86" fillId="0" borderId="0" xfId="48" applyNumberFormat="1" applyFont="1" applyAlignment="1">
      <alignment horizontal="center" vertical="center"/>
    </xf>
    <xf numFmtId="0" fontId="82" fillId="0" borderId="0" xfId="48" applyFont="1" applyAlignment="1">
      <alignment horizontal="center" vertical="center"/>
    </xf>
    <xf numFmtId="44" fontId="86" fillId="0" borderId="0" xfId="48" applyNumberFormat="1" applyFont="1" applyAlignment="1">
      <alignment horizontal="center" vertical="center"/>
    </xf>
    <xf numFmtId="7" fontId="82" fillId="0" borderId="0" xfId="48" applyNumberFormat="1" applyFont="1" applyAlignment="1">
      <alignment horizontal="center" vertical="center"/>
    </xf>
    <xf numFmtId="7" fontId="86" fillId="0" borderId="0" xfId="48" applyNumberFormat="1" applyFont="1" applyAlignment="1">
      <alignment horizontal="center" vertical="center"/>
    </xf>
    <xf numFmtId="44" fontId="86" fillId="0" borderId="0" xfId="48" applyNumberFormat="1" applyFont="1" applyAlignment="1">
      <alignment horizontal="center"/>
    </xf>
    <xf numFmtId="0" fontId="82" fillId="0" borderId="0" xfId="48" applyFont="1" applyAlignment="1">
      <alignment horizontal="center"/>
    </xf>
    <xf numFmtId="3" fontId="82" fillId="0" borderId="0" xfId="48" applyNumberFormat="1" applyFont="1" applyAlignment="1">
      <alignment horizontal="center" vertical="center"/>
    </xf>
    <xf numFmtId="37" fontId="82" fillId="0" borderId="0" xfId="48" applyNumberFormat="1" applyFont="1" applyAlignment="1">
      <alignment horizontal="center" vertical="center"/>
    </xf>
    <xf numFmtId="6" fontId="82" fillId="0" borderId="0" xfId="48" applyNumberFormat="1" applyFont="1" applyAlignment="1">
      <alignment horizontal="center" vertical="center"/>
    </xf>
    <xf numFmtId="184" fontId="82" fillId="0" borderId="0" xfId="48" applyNumberFormat="1" applyFont="1" applyAlignment="1">
      <alignment horizontal="center" vertical="center"/>
    </xf>
    <xf numFmtId="5" fontId="82" fillId="0" borderId="0" xfId="48" applyNumberFormat="1" applyFont="1" applyAlignment="1">
      <alignment horizontal="center" vertical="center"/>
    </xf>
    <xf numFmtId="6" fontId="85" fillId="0" borderId="0" xfId="48" applyNumberFormat="1" applyFont="1" applyAlignment="1">
      <alignment horizontal="center" vertical="center"/>
    </xf>
    <xf numFmtId="0" fontId="85" fillId="0" borderId="0" xfId="48" applyFont="1" applyAlignment="1">
      <alignment horizontal="center" vertical="center"/>
    </xf>
    <xf numFmtId="0" fontId="85" fillId="0" borderId="0" xfId="48" applyFont="1" applyAlignment="1">
      <alignment horizontal="center"/>
    </xf>
    <xf numFmtId="0" fontId="87" fillId="0" borderId="0" xfId="48" applyFont="1"/>
    <xf numFmtId="0" fontId="88" fillId="0" borderId="0" xfId="48" applyFont="1"/>
    <xf numFmtId="185" fontId="82" fillId="0" borderId="0" xfId="48" applyNumberFormat="1" applyFont="1" applyAlignment="1">
      <alignment horizontal="center" vertical="center"/>
    </xf>
    <xf numFmtId="186" fontId="82" fillId="0" borderId="0" xfId="48" applyNumberFormat="1" applyFont="1" applyAlignment="1">
      <alignment horizontal="center" vertical="center"/>
    </xf>
    <xf numFmtId="0" fontId="82" fillId="0" borderId="71" xfId="48" applyFont="1" applyBorder="1"/>
    <xf numFmtId="0" fontId="82" fillId="0" borderId="72" xfId="48" applyFont="1" applyBorder="1"/>
    <xf numFmtId="0" fontId="82" fillId="0" borderId="78" xfId="48" applyFont="1" applyBorder="1"/>
    <xf numFmtId="0" fontId="85" fillId="0" borderId="79" xfId="48" applyFont="1" applyBorder="1"/>
    <xf numFmtId="0" fontId="85" fillId="0" borderId="20" xfId="48" applyFont="1" applyBorder="1"/>
    <xf numFmtId="0" fontId="85" fillId="0" borderId="80" xfId="48" applyFont="1" applyBorder="1"/>
    <xf numFmtId="0" fontId="85" fillId="0" borderId="74" xfId="48" applyFont="1" applyBorder="1"/>
    <xf numFmtId="8" fontId="82" fillId="36" borderId="0" xfId="48" applyNumberFormat="1" applyFont="1" applyFill="1"/>
    <xf numFmtId="8" fontId="82" fillId="0" borderId="0" xfId="48" applyNumberFormat="1" applyFont="1"/>
    <xf numFmtId="8" fontId="82" fillId="36" borderId="81" xfId="48" applyNumberFormat="1" applyFont="1" applyFill="1" applyBorder="1"/>
    <xf numFmtId="0" fontId="82" fillId="0" borderId="76" xfId="48" applyFont="1" applyBorder="1"/>
    <xf numFmtId="0" fontId="82" fillId="0" borderId="70" xfId="48" applyFont="1" applyBorder="1"/>
    <xf numFmtId="0" fontId="82" fillId="0" borderId="82" xfId="48" applyFont="1" applyBorder="1"/>
    <xf numFmtId="8" fontId="88" fillId="0" borderId="0" xfId="48" applyNumberFormat="1" applyFont="1"/>
    <xf numFmtId="39" fontId="85" fillId="0" borderId="0" xfId="48" applyNumberFormat="1" applyFont="1" applyAlignment="1">
      <alignment horizontal="left"/>
    </xf>
    <xf numFmtId="0" fontId="89" fillId="0" borderId="71" xfId="48" applyFont="1" applyBorder="1" applyAlignment="1">
      <alignment horizontal="center"/>
    </xf>
    <xf numFmtId="0" fontId="89" fillId="0" borderId="78" xfId="48" applyFont="1" applyBorder="1" applyAlignment="1">
      <alignment horizontal="center"/>
    </xf>
    <xf numFmtId="0" fontId="89" fillId="0" borderId="74" xfId="48" applyFont="1" applyBorder="1"/>
    <xf numFmtId="9" fontId="89" fillId="0" borderId="81" xfId="50" applyFont="1" applyBorder="1" applyAlignment="1">
      <alignment horizontal="center"/>
    </xf>
    <xf numFmtId="0" fontId="89" fillId="0" borderId="81" xfId="48" applyFont="1" applyBorder="1"/>
    <xf numFmtId="0" fontId="90" fillId="0" borderId="71" xfId="48" applyFont="1" applyBorder="1"/>
    <xf numFmtId="187" fontId="90" fillId="0" borderId="78" xfId="48" applyNumberFormat="1" applyFont="1" applyBorder="1"/>
    <xf numFmtId="0" fontId="90" fillId="0" borderId="76" xfId="48" applyFont="1" applyBorder="1"/>
    <xf numFmtId="187" fontId="90" fillId="0" borderId="82" xfId="48" applyNumberFormat="1" applyFont="1" applyBorder="1"/>
    <xf numFmtId="37" fontId="18" fillId="0" borderId="0" xfId="0" applyNumberFormat="1" applyFont="1" applyFill="1"/>
    <xf numFmtId="14" fontId="0" fillId="0" borderId="0" xfId="0" quotePrefix="1" applyNumberFormat="1"/>
    <xf numFmtId="0" fontId="23" fillId="33" borderId="32" xfId="0" applyFont="1" applyFill="1" applyBorder="1" applyAlignment="1">
      <alignment horizontal="center" vertical="center" wrapText="1"/>
    </xf>
    <xf numFmtId="0" fontId="23" fillId="33" borderId="30" xfId="0" applyFont="1" applyFill="1" applyBorder="1" applyAlignment="1">
      <alignment horizontal="center" vertical="center" wrapText="1"/>
    </xf>
    <xf numFmtId="0" fontId="26" fillId="34" borderId="0" xfId="0" applyFont="1" applyFill="1" applyAlignment="1">
      <alignment vertical="center"/>
    </xf>
    <xf numFmtId="0" fontId="30" fillId="34" borderId="0" xfId="0" applyFont="1" applyFill="1" applyAlignment="1">
      <alignment vertical="center"/>
    </xf>
    <xf numFmtId="0" fontId="30" fillId="34" borderId="0" xfId="0" applyFont="1" applyFill="1" applyBorder="1" applyAlignment="1">
      <alignment vertical="center" wrapText="1"/>
    </xf>
    <xf numFmtId="0" fontId="30" fillId="33" borderId="41" xfId="0" applyFont="1" applyFill="1" applyBorder="1" applyAlignment="1">
      <alignment vertical="center"/>
    </xf>
    <xf numFmtId="0" fontId="30" fillId="33" borderId="0" xfId="0" applyFont="1" applyFill="1" applyBorder="1" applyAlignment="1">
      <alignment vertical="center"/>
    </xf>
    <xf numFmtId="3" fontId="30" fillId="33" borderId="41" xfId="0" applyNumberFormat="1" applyFont="1" applyFill="1" applyBorder="1" applyAlignment="1">
      <alignment horizontal="right" vertical="center"/>
    </xf>
    <xf numFmtId="3" fontId="30" fillId="33" borderId="0" xfId="0" applyNumberFormat="1" applyFont="1" applyFill="1" applyBorder="1" applyAlignment="1">
      <alignment horizontal="right" vertical="center"/>
    </xf>
    <xf numFmtId="0" fontId="30" fillId="33" borderId="0" xfId="0" applyFont="1" applyFill="1" applyAlignment="1">
      <alignment vertical="center"/>
    </xf>
    <xf numFmtId="0" fontId="30" fillId="33" borderId="0" xfId="0" applyFont="1" applyFill="1" applyBorder="1" applyAlignment="1">
      <alignment vertical="center" wrapText="1"/>
    </xf>
    <xf numFmtId="0" fontId="30" fillId="33" borderId="0" xfId="0" applyFont="1" applyFill="1" applyAlignment="1">
      <alignment horizontal="right" vertical="center"/>
    </xf>
    <xf numFmtId="3" fontId="30" fillId="34" borderId="34" xfId="0" applyNumberFormat="1" applyFont="1" applyFill="1" applyBorder="1" applyAlignment="1">
      <alignment horizontal="right" vertical="center"/>
    </xf>
    <xf numFmtId="3" fontId="30" fillId="34" borderId="40" xfId="0" applyNumberFormat="1" applyFont="1" applyFill="1" applyBorder="1" applyAlignment="1">
      <alignment horizontal="right" vertical="center"/>
    </xf>
    <xf numFmtId="0" fontId="30" fillId="34" borderId="0" xfId="0" applyFont="1" applyFill="1" applyBorder="1" applyAlignment="1">
      <alignment horizontal="right" vertical="center" wrapText="1"/>
    </xf>
    <xf numFmtId="0" fontId="30" fillId="34" borderId="0" xfId="0" applyFont="1" applyFill="1" applyAlignment="1">
      <alignment horizontal="right" vertical="center"/>
    </xf>
    <xf numFmtId="0" fontId="30" fillId="34" borderId="0" xfId="0" applyFont="1" applyFill="1" applyAlignment="1">
      <alignment vertical="center" wrapText="1"/>
    </xf>
    <xf numFmtId="0" fontId="30" fillId="33" borderId="0" xfId="0" applyFont="1" applyFill="1" applyAlignment="1">
      <alignment vertical="center" wrapText="1"/>
    </xf>
    <xf numFmtId="0" fontId="30" fillId="34" borderId="34" xfId="0" applyFont="1" applyFill="1" applyBorder="1" applyAlignment="1">
      <alignment vertical="center"/>
    </xf>
    <xf numFmtId="0" fontId="30" fillId="34" borderId="40" xfId="0" applyFont="1" applyFill="1" applyBorder="1" applyAlignment="1">
      <alignment vertical="center"/>
    </xf>
    <xf numFmtId="0" fontId="30" fillId="34" borderId="0" xfId="0" applyFont="1" applyFill="1" applyAlignment="1">
      <alignment horizontal="right" vertical="center" wrapText="1"/>
    </xf>
    <xf numFmtId="3" fontId="30" fillId="34" borderId="0" xfId="0" applyNumberFormat="1" applyFont="1" applyFill="1" applyAlignment="1">
      <alignment horizontal="right" vertical="center"/>
    </xf>
    <xf numFmtId="0" fontId="30" fillId="34" borderId="0" xfId="0" applyFont="1" applyFill="1" applyBorder="1" applyAlignment="1">
      <alignment vertical="center"/>
    </xf>
    <xf numFmtId="0" fontId="30" fillId="34" borderId="34" xfId="0" applyFont="1" applyFill="1" applyBorder="1" applyAlignment="1">
      <alignment horizontal="right" vertical="center"/>
    </xf>
    <xf numFmtId="0" fontId="30" fillId="34" borderId="0" xfId="0" applyFont="1" applyFill="1" applyBorder="1" applyAlignment="1">
      <alignment horizontal="right" vertical="center"/>
    </xf>
    <xf numFmtId="3" fontId="30" fillId="34" borderId="0" xfId="0" applyNumberFormat="1" applyFont="1" applyFill="1" applyBorder="1" applyAlignment="1">
      <alignment horizontal="right" vertical="center"/>
    </xf>
    <xf numFmtId="0" fontId="23" fillId="33" borderId="0" xfId="0" applyFont="1" applyFill="1" applyAlignment="1">
      <alignment horizontal="center" vertical="center" wrapText="1"/>
    </xf>
    <xf numFmtId="0" fontId="23" fillId="33" borderId="37" xfId="0" applyFont="1" applyFill="1" applyBorder="1" applyAlignment="1">
      <alignment horizontal="center" vertical="center" wrapText="1"/>
    </xf>
    <xf numFmtId="0" fontId="23" fillId="33" borderId="39" xfId="0" applyFont="1" applyFill="1" applyBorder="1" applyAlignment="1">
      <alignment horizontal="center" vertical="center" wrapText="1"/>
    </xf>
    <xf numFmtId="0" fontId="23" fillId="33" borderId="38" xfId="0" applyFont="1" applyFill="1" applyBorder="1" applyAlignment="1">
      <alignment horizontal="center" vertical="center" wrapText="1"/>
    </xf>
    <xf numFmtId="0" fontId="23" fillId="33" borderId="31" xfId="0" applyFont="1" applyFill="1" applyBorder="1" applyAlignment="1">
      <alignment horizontal="center" vertical="center" wrapText="1"/>
    </xf>
    <xf numFmtId="0" fontId="23" fillId="33" borderId="3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0" fillId="36" borderId="33" xfId="0" applyFont="1" applyFill="1" applyBorder="1" applyAlignment="1">
      <alignment horizontal="center" vertical="center" wrapText="1"/>
    </xf>
    <xf numFmtId="0" fontId="40" fillId="36" borderId="15" xfId="0" applyFont="1" applyFill="1" applyBorder="1" applyAlignment="1">
      <alignment horizontal="center" vertical="center" wrapText="1"/>
    </xf>
    <xf numFmtId="0" fontId="40" fillId="36" borderId="14" xfId="0" applyFont="1" applyFill="1" applyBorder="1" applyAlignment="1">
      <alignment horizontal="center" vertical="center" wrapText="1"/>
    </xf>
    <xf numFmtId="0" fontId="39" fillId="0" borderId="33" xfId="0" applyFont="1" applyBorder="1" applyAlignment="1">
      <alignment horizontal="left" vertical="center"/>
    </xf>
    <xf numFmtId="0" fontId="39" fillId="0" borderId="15" xfId="0" applyFont="1" applyBorder="1" applyAlignment="1">
      <alignment horizontal="left" vertical="center"/>
    </xf>
    <xf numFmtId="0" fontId="40" fillId="0" borderId="42" xfId="0" applyFont="1" applyBorder="1" applyAlignment="1">
      <alignment horizontal="center" vertical="center" wrapText="1"/>
    </xf>
    <xf numFmtId="0" fontId="40" fillId="0" borderId="44" xfId="0" applyFont="1" applyBorder="1" applyAlignment="1">
      <alignment horizontal="center" vertical="center" wrapText="1"/>
    </xf>
    <xf numFmtId="0" fontId="40" fillId="0" borderId="45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7" fillId="0" borderId="28" xfId="0" applyFont="1" applyBorder="1" applyAlignment="1">
      <alignment horizontal="center" vertical="center"/>
    </xf>
    <xf numFmtId="0" fontId="37" fillId="0" borderId="46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 wrapText="1"/>
    </xf>
    <xf numFmtId="0" fontId="0" fillId="0" borderId="20" xfId="0" quotePrefix="1" applyBorder="1" applyAlignment="1">
      <alignment horizontal="left" vertical="center" wrapText="1"/>
    </xf>
    <xf numFmtId="2" fontId="38" fillId="40" borderId="27" xfId="42" applyNumberFormat="1" applyFont="1" applyFill="1" applyBorder="1" applyAlignment="1">
      <alignment horizontal="center" vertical="center"/>
    </xf>
    <xf numFmtId="2" fontId="38" fillId="40" borderId="20" xfId="42" applyNumberFormat="1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39" fillId="0" borderId="26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 textRotation="90" wrapText="1"/>
    </xf>
    <xf numFmtId="0" fontId="46" fillId="0" borderId="0" xfId="0" applyFont="1" applyAlignment="1">
      <alignment horizontal="center" vertical="center" textRotation="90"/>
    </xf>
    <xf numFmtId="0" fontId="0" fillId="45" borderId="48" xfId="0" applyFill="1" applyBorder="1" applyAlignment="1">
      <alignment horizontal="center" vertical="center" wrapText="1"/>
    </xf>
    <xf numFmtId="0" fontId="0" fillId="45" borderId="54" xfId="0" applyFill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71" fillId="52" borderId="0" xfId="48" applyFont="1" applyFill="1" applyAlignment="1">
      <alignment horizontal="center" wrapText="1"/>
    </xf>
    <xf numFmtId="0" fontId="76" fillId="52" borderId="0" xfId="48" applyFont="1" applyFill="1" applyAlignment="1">
      <alignment horizontal="center" wrapText="1"/>
    </xf>
    <xf numFmtId="0" fontId="76" fillId="52" borderId="0" xfId="48" applyFont="1" applyFill="1" applyAlignment="1">
      <alignment horizontal="center"/>
    </xf>
    <xf numFmtId="0" fontId="77" fillId="52" borderId="0" xfId="48" applyFont="1" applyFill="1" applyAlignment="1">
      <alignment horizontal="center"/>
    </xf>
    <xf numFmtId="0" fontId="77" fillId="52" borderId="20" xfId="48" applyFont="1" applyFill="1" applyBorder="1" applyAlignment="1">
      <alignment horizont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9" xr:uid="{FC3FA089-6291-446B-990A-20F73718AE53}"/>
    <cellStyle name="Currency" xfId="43" builtinId="4"/>
    <cellStyle name="Currency 2" xfId="46" xr:uid="{9ECE8841-B024-4E82-9A96-339F6367C049}"/>
    <cellStyle name="Currency 3" xfId="51" xr:uid="{C3793C7B-6A6E-490A-A6FB-61C138E7A486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 xr:uid="{31EA0C66-A371-4791-87B4-4C4B51838158}"/>
    <cellStyle name="Normal 3 2" xfId="52" xr:uid="{DE5D09ED-E651-43CD-92F7-4FF4248DFC98}"/>
    <cellStyle name="Normal 4" xfId="45" xr:uid="{6E82EA05-FCFD-4C73-B2A2-19C7F98E1C3D}"/>
    <cellStyle name="Normal 5 2" xfId="53" xr:uid="{DAA20ECB-5443-4265-80E3-6199421A40FE}"/>
    <cellStyle name="Note" xfId="15" builtinId="10" customBuiltin="1"/>
    <cellStyle name="Output" xfId="10" builtinId="21" customBuiltin="1"/>
    <cellStyle name="Percent" xfId="42" builtinId="5"/>
    <cellStyle name="Percent 2" xfId="50" xr:uid="{9C6840A3-43F5-4EA2-BEAB-56CB3B7A95D3}"/>
    <cellStyle name="Percent 3" xfId="47" xr:uid="{AB28CA58-D307-4F8D-8312-1BC41B2E21AD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F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Revenues %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 sales and forecast by Q'!$AS$5:$AW$5</c:f>
              <c:strCache>
                <c:ptCount val="5"/>
                <c:pt idx="0">
                  <c:v>Q3 2016</c:v>
                </c:pt>
                <c:pt idx="1">
                  <c:v>Q3 2017</c:v>
                </c:pt>
                <c:pt idx="2">
                  <c:v>Q3 2018</c:v>
                </c:pt>
                <c:pt idx="3">
                  <c:v>Q3 2019</c:v>
                </c:pt>
                <c:pt idx="4">
                  <c:v>Q3 2020</c:v>
                </c:pt>
              </c:strCache>
            </c:strRef>
          </c:cat>
          <c:val>
            <c:numRef>
              <c:f>'hist sales and forecast by Q'!$AS$6:$AW$6</c:f>
              <c:numCache>
                <c:formatCode>0%</c:formatCode>
                <c:ptCount val="5"/>
                <c:pt idx="0">
                  <c:v>1.4525080042689433</c:v>
                </c:pt>
                <c:pt idx="1">
                  <c:v>0.16057441253263707</c:v>
                </c:pt>
                <c:pt idx="2">
                  <c:v>1.4090738657667792</c:v>
                </c:pt>
                <c:pt idx="3">
                  <c:v>-8.1556420233463031E-2</c:v>
                </c:pt>
                <c:pt idx="4">
                  <c:v>0.38823928147771564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9-4C89-8796-8675E54CE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774367"/>
        <c:axId val="429779775"/>
      </c:lineChart>
      <c:catAx>
        <c:axId val="42977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79775"/>
        <c:crosses val="autoZero"/>
        <c:auto val="1"/>
        <c:lblAlgn val="ctr"/>
        <c:lblOffset val="100"/>
        <c:noMultiLvlLbl val="0"/>
      </c:catAx>
      <c:valAx>
        <c:axId val="42977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7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COGS %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 sales and forecast by Q'!$AS$5:$AW$5</c:f>
              <c:strCache>
                <c:ptCount val="5"/>
                <c:pt idx="0">
                  <c:v>Q3 2016</c:v>
                </c:pt>
                <c:pt idx="1">
                  <c:v>Q3 2017</c:v>
                </c:pt>
                <c:pt idx="2">
                  <c:v>Q3 2018</c:v>
                </c:pt>
                <c:pt idx="3">
                  <c:v>Q3 2019</c:v>
                </c:pt>
                <c:pt idx="4">
                  <c:v>Q3 2020</c:v>
                </c:pt>
              </c:strCache>
            </c:strRef>
          </c:cat>
          <c:val>
            <c:numRef>
              <c:f>'hist sales and forecast by Q'!$AS$7:$AW$7</c:f>
              <c:numCache>
                <c:formatCode>0%</c:formatCode>
                <c:ptCount val="5"/>
                <c:pt idx="0">
                  <c:v>1.3574468085106384</c:v>
                </c:pt>
                <c:pt idx="1">
                  <c:v>0.38267148014440433</c:v>
                </c:pt>
                <c:pt idx="2">
                  <c:v>1.1627502175805049</c:v>
                </c:pt>
                <c:pt idx="3">
                  <c:v>-3.460764587525151E-2</c:v>
                </c:pt>
                <c:pt idx="4">
                  <c:v>0.28178407669862443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C-464D-83D9-96A222BAA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285535"/>
        <c:axId val="1963285951"/>
      </c:lineChart>
      <c:catAx>
        <c:axId val="196328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85951"/>
        <c:crosses val="autoZero"/>
        <c:auto val="1"/>
        <c:lblAlgn val="ctr"/>
        <c:lblOffset val="100"/>
        <c:noMultiLvlLbl val="0"/>
      </c:catAx>
      <c:valAx>
        <c:axId val="196328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8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Segment</a:t>
            </a:r>
            <a:r>
              <a:rPr lang="en-US" baseline="0"/>
              <a:t> %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 sales and forecast by Q'!$AT$5:$AW$5</c:f>
              <c:strCache>
                <c:ptCount val="4"/>
                <c:pt idx="0">
                  <c:v>Q3 2017</c:v>
                </c:pt>
                <c:pt idx="1">
                  <c:v>Q3 2018</c:v>
                </c:pt>
                <c:pt idx="2">
                  <c:v>Q3 2019</c:v>
                </c:pt>
                <c:pt idx="3">
                  <c:v>Q3 2020</c:v>
                </c:pt>
              </c:strCache>
            </c:strRef>
          </c:cat>
          <c:val>
            <c:numRef>
              <c:f>'hist sales and forecast by Q'!$AT$8:$AW$8</c:f>
              <c:numCache>
                <c:formatCode>0%</c:formatCode>
                <c:ptCount val="4"/>
                <c:pt idx="0">
                  <c:v>0</c:v>
                </c:pt>
                <c:pt idx="1">
                  <c:v>0.25867507886435331</c:v>
                </c:pt>
                <c:pt idx="2">
                  <c:v>7.5187969924812026E-3</c:v>
                </c:pt>
                <c:pt idx="3">
                  <c:v>0.44029850746268656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E-4801-8920-B6BBDB5DDE4E}"/>
            </c:ext>
          </c:extLst>
        </c:ser>
        <c:ser>
          <c:idx val="1"/>
          <c:order val="1"/>
          <c:tx>
            <c:v>COGS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'hist sales and forecast by Q'!$AT$5:$AW$5</c:f>
              <c:strCache>
                <c:ptCount val="4"/>
                <c:pt idx="0">
                  <c:v>Q3 2017</c:v>
                </c:pt>
                <c:pt idx="1">
                  <c:v>Q3 2018</c:v>
                </c:pt>
                <c:pt idx="2">
                  <c:v>Q3 2019</c:v>
                </c:pt>
                <c:pt idx="3">
                  <c:v>Q3 2020</c:v>
                </c:pt>
              </c:strCache>
            </c:strRef>
          </c:cat>
          <c:val>
            <c:numRef>
              <c:f>'hist sales and forecast by Q'!$AT$9:$AW$9</c:f>
              <c:numCache>
                <c:formatCode>0%</c:formatCode>
                <c:ptCount val="4"/>
                <c:pt idx="0">
                  <c:v>0</c:v>
                </c:pt>
                <c:pt idx="1">
                  <c:v>0.39240506329113922</c:v>
                </c:pt>
                <c:pt idx="2">
                  <c:v>-4.8484848484848485E-2</c:v>
                </c:pt>
                <c:pt idx="3">
                  <c:v>0.77707006369426757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E-4801-8920-B6BBDB5DD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083839"/>
        <c:axId val="2118077599"/>
      </c:lineChart>
      <c:catAx>
        <c:axId val="211808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7599"/>
        <c:crosses val="autoZero"/>
        <c:auto val="1"/>
        <c:lblAlgn val="ctr"/>
        <c:lblOffset val="100"/>
        <c:noMultiLvlLbl val="0"/>
      </c:catAx>
      <c:valAx>
        <c:axId val="211807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8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000">
                <a:latin typeface="Baskerville Old Face" panose="02020602080505020303" pitchFamily="18" charset="0"/>
              </a:defRPr>
            </a:pPr>
            <a:r>
              <a:rPr lang="en-US" sz="3000">
                <a:latin typeface="Baskerville Old Face" panose="02020602080505020303" pitchFamily="18" charset="0"/>
              </a:rPr>
              <a:t>Football Field</a:t>
            </a:r>
          </a:p>
          <a:p>
            <a:pPr>
              <a:defRPr sz="3000">
                <a:latin typeface="Baskerville Old Face" panose="02020602080505020303" pitchFamily="18" charset="0"/>
              </a:defRPr>
            </a:pPr>
            <a:r>
              <a:rPr lang="en-US" sz="3000">
                <a:latin typeface="Baskerville Old Face" panose="02020602080505020303" pitchFamily="18" charset="0"/>
              </a:rPr>
              <a:t>Tesla</a:t>
            </a:r>
            <a:r>
              <a:rPr lang="en-US" sz="3000" baseline="0">
                <a:latin typeface="Baskerville Old Face" panose="02020602080505020303" pitchFamily="18" charset="0"/>
              </a:rPr>
              <a:t> 12-02-2021</a:t>
            </a:r>
            <a:endParaRPr lang="en-US" sz="3000">
              <a:latin typeface="Baskerville Old Face" panose="02020602080505020303" pitchFamily="18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647476764336076E-2"/>
          <c:y val="9.0759081803947518E-3"/>
          <c:w val="0.96612778650176501"/>
          <c:h val="0.934067642497188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'FF data'!$C$23</c:f>
              <c:strCache>
                <c:ptCount val="1"/>
                <c:pt idx="0">
                  <c:v>Lower end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1.5559385641945947E-3"/>
                  <c:y val="-0.11185399514599202"/>
                </c:manualLayout>
              </c:layout>
              <c:tx>
                <c:rich>
                  <a:bodyPr/>
                  <a:lstStyle/>
                  <a:p>
                    <a:fld id="{6F4BA402-31B5-4A13-BA6F-A5E2F5227515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{6F4BA402-31B5-4A13-BA6F-A5E2F5227515}</c15:txfldGUID>
                      <c15:f>'FF graph'!$I$55</c15:f>
                      <c15:dlblFieldTableCache>
                        <c:ptCount val="1"/>
                        <c:pt idx="0">
                          <c:v>$539.49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D4E6-4160-B190-12F04A645C7B}"/>
                </c:ext>
              </c:extLst>
            </c:dLbl>
            <c:dLbl>
              <c:idx val="1"/>
              <c:layout>
                <c:manualLayout>
                  <c:x val="2.6438704106550672E-4"/>
                  <c:y val="1.5186676095545716E-3"/>
                </c:manualLayout>
              </c:layout>
              <c:tx>
                <c:rich>
                  <a:bodyPr/>
                  <a:lstStyle/>
                  <a:p>
                    <a:fld id="{AC3AE0AD-CCE8-4078-8BBB-7FB97EAD3391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{AC3AE0AD-CCE8-4078-8BBB-7FB97EAD3391}</c15:txfldGUID>
                      <c15:f>'FF graph'!$I$56</c15:f>
                      <c15:dlblFieldTableCache>
                        <c:ptCount val="1"/>
                        <c:pt idx="0">
                          <c:v> $94.22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4E6-4160-B190-12F04A645C7B}"/>
                </c:ext>
              </c:extLst>
            </c:dLbl>
            <c:dLbl>
              <c:idx val="2"/>
              <c:layout>
                <c:manualLayout>
                  <c:x val="7.8641642111794349E-3"/>
                  <c:y val="-7.3653924901505088E-2"/>
                </c:manualLayout>
              </c:layout>
              <c:tx>
                <c:rich>
                  <a:bodyPr/>
                  <a:lstStyle/>
                  <a:p>
                    <a:fld id="{556FE3F0-3F9C-4A82-B677-B0601D6D43F4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{556FE3F0-3F9C-4A82-B677-B0601D6D43F4}</c15:txfldGUID>
                      <c15:f>'FF graph'!$I$57</c15:f>
                      <c15:dlblFieldTableCache>
                        <c:ptCount val="1"/>
                        <c:pt idx="0">
                          <c:v>$0.00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4E6-4160-B190-12F04A645C7B}"/>
                </c:ext>
              </c:extLst>
            </c:dLbl>
            <c:dLbl>
              <c:idx val="3"/>
              <c:layout>
                <c:manualLayout>
                  <c:x val="0"/>
                  <c:y val="-5.8085812354526548E-2"/>
                </c:manualLayout>
              </c:layout>
              <c:tx>
                <c:rich>
                  <a:bodyPr/>
                  <a:lstStyle/>
                  <a:p>
                    <a:fld id="{898AD416-1A4A-4CB8-BDC3-1D3C9773D23C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{898AD416-1A4A-4CB8-BDC3-1D3C9773D23C}</c15:txfldGUID>
                      <c15:f>'FF graph'!$I$58</c15:f>
                      <c15:dlblFieldTableCache>
                        <c:ptCount val="1"/>
                        <c:pt idx="0">
                          <c:v>$133.60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D4E6-4160-B190-12F04A645C7B}"/>
                </c:ext>
              </c:extLst>
            </c:dLbl>
            <c:dLbl>
              <c:idx val="4"/>
              <c:layout>
                <c:manualLayout>
                  <c:x val="8.0553512280141825E-4"/>
                  <c:y val="-2.4734574135460787E-2"/>
                </c:manualLayout>
              </c:layout>
              <c:tx>
                <c:rich>
                  <a:bodyPr/>
                  <a:lstStyle/>
                  <a:p>
                    <a:fld id="{B32D7C72-42E9-48ED-AB24-D5A0851A2D15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{B32D7C72-42E9-48ED-AB24-D5A0851A2D15}</c15:txfldGUID>
                      <c15:f>'FF graph'!$I$59</c15:f>
                      <c15:dlblFieldTableCache>
                        <c:ptCount val="1"/>
                        <c:pt idx="0">
                          <c:v> $169.49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D4E6-4160-B190-12F04A645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'FF data'!$B$24:$B$28</c:f>
              <c:strCache>
                <c:ptCount val="5"/>
                <c:pt idx="0">
                  <c:v>52-Wk h/l</c:v>
                </c:pt>
                <c:pt idx="1">
                  <c:v>Comparable company analysis</c:v>
                </c:pt>
                <c:pt idx="2">
                  <c:v>Dividend Discount Models</c:v>
                </c:pt>
                <c:pt idx="3">
                  <c:v>RIM</c:v>
                </c:pt>
                <c:pt idx="4">
                  <c:v>DCF</c:v>
                </c:pt>
              </c:strCache>
            </c:strRef>
          </c:cat>
          <c:val>
            <c:numRef>
              <c:f>'FF data'!$C$24:$C$28</c:f>
              <c:numCache>
                <c:formatCode>"$"#,##0.00_);[Red]\("$"#,##0.00\)</c:formatCode>
                <c:ptCount val="5"/>
                <c:pt idx="0">
                  <c:v>539.49</c:v>
                </c:pt>
                <c:pt idx="1">
                  <c:v>94.217798382484276</c:v>
                </c:pt>
                <c:pt idx="2">
                  <c:v>0</c:v>
                </c:pt>
                <c:pt idx="3">
                  <c:v>133.60255944063363</c:v>
                </c:pt>
                <c:pt idx="4">
                  <c:v>169.48623089738027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E6-4160-B190-12F04A645C7B}"/>
            </c:ext>
          </c:extLst>
        </c:ser>
        <c:ser>
          <c:idx val="1"/>
          <c:order val="1"/>
          <c:tx>
            <c:strRef>
              <c:f>'FF data'!$D$23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</c:spPr>
          <c:invertIfNegative val="0"/>
          <c:cat>
            <c:strRef>
              <c:f>'FF data'!$B$24:$B$28</c:f>
              <c:strCache>
                <c:ptCount val="5"/>
                <c:pt idx="0">
                  <c:v>52-Wk h/l</c:v>
                </c:pt>
                <c:pt idx="1">
                  <c:v>Comparable company analysis</c:v>
                </c:pt>
                <c:pt idx="2">
                  <c:v>Dividend Discount Models</c:v>
                </c:pt>
                <c:pt idx="3">
                  <c:v>RIM</c:v>
                </c:pt>
                <c:pt idx="4">
                  <c:v>DCF</c:v>
                </c:pt>
              </c:strCache>
            </c:strRef>
          </c:cat>
          <c:val>
            <c:numRef>
              <c:f>'FF data'!$D$24:$D$28</c:f>
              <c:numCache>
                <c:formatCode>"$"#,##0.00_);[Red]\("$"#,##0.00\)</c:formatCode>
                <c:ptCount val="5"/>
                <c:pt idx="0">
                  <c:v>704</c:v>
                </c:pt>
                <c:pt idx="1">
                  <c:v>78.404921064135195</c:v>
                </c:pt>
                <c:pt idx="2">
                  <c:v>0</c:v>
                </c:pt>
                <c:pt idx="3">
                  <c:v>0</c:v>
                </c:pt>
                <c:pt idx="4">
                  <c:v>410.39050326730245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E6-4160-B190-12F04A645C7B}"/>
            </c:ext>
          </c:extLst>
        </c:ser>
        <c:ser>
          <c:idx val="2"/>
          <c:order val="2"/>
          <c:tx>
            <c:strRef>
              <c:f>'FF data'!$E$23</c:f>
              <c:strCache>
                <c:ptCount val="1"/>
                <c:pt idx="0">
                  <c:v>Higher end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4.8366157962574452E-3"/>
                  <c:y val="0.124105826518660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4E6-4160-B190-12F04A645C7B}"/>
                </c:ext>
              </c:extLst>
            </c:dLbl>
            <c:dLbl>
              <c:idx val="1"/>
              <c:layout>
                <c:manualLayout>
                  <c:x val="9.4979635582036182E-4"/>
                  <c:y val="1.44529148257284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4E6-4160-B190-12F04A645C7B}"/>
                </c:ext>
              </c:extLst>
            </c:dLbl>
            <c:dLbl>
              <c:idx val="2"/>
              <c:layout>
                <c:manualLayout>
                  <c:x val="9.3624008793625705E-3"/>
                  <c:y val="-2.38083710158842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4E6-4160-B190-12F04A645C7B}"/>
                </c:ext>
              </c:extLst>
            </c:dLbl>
            <c:dLbl>
              <c:idx val="3"/>
              <c:layout>
                <c:manualLayout>
                  <c:x val="0"/>
                  <c:y val="7.260726544315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4E6-4160-B190-12F04A645C7B}"/>
                </c:ext>
              </c:extLst>
            </c:dLbl>
            <c:dLbl>
              <c:idx val="4"/>
              <c:layout>
                <c:manualLayout>
                  <c:x val="4.3619020255176652E-3"/>
                  <c:y val="0.135803457277842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4E6-4160-B190-12F04A645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'FF data'!$B$24:$B$28</c:f>
              <c:strCache>
                <c:ptCount val="5"/>
                <c:pt idx="0">
                  <c:v>52-Wk h/l</c:v>
                </c:pt>
                <c:pt idx="1">
                  <c:v>Comparable company analysis</c:v>
                </c:pt>
                <c:pt idx="2">
                  <c:v>Dividend Discount Models</c:v>
                </c:pt>
                <c:pt idx="3">
                  <c:v>RIM</c:v>
                </c:pt>
                <c:pt idx="4">
                  <c:v>DCF</c:v>
                </c:pt>
              </c:strCache>
            </c:strRef>
          </c:cat>
          <c:val>
            <c:numRef>
              <c:f>'FF data'!$E$24:$E$28</c:f>
              <c:numCache>
                <c:formatCode>"$"#,##0.00_);[Red]\("$"#,##0.00\)</c:formatCode>
                <c:ptCount val="5"/>
                <c:pt idx="0">
                  <c:v>1243.49</c:v>
                </c:pt>
                <c:pt idx="1">
                  <c:v>172.62271944661947</c:v>
                </c:pt>
                <c:pt idx="2">
                  <c:v>0</c:v>
                </c:pt>
                <c:pt idx="3">
                  <c:v>133.60255944063363</c:v>
                </c:pt>
                <c:pt idx="4">
                  <c:v>579.87673416468272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E6-4160-B190-12F04A645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100"/>
        <c:axId val="-2137559960"/>
        <c:axId val="-2137567640"/>
      </c:barChart>
      <c:catAx>
        <c:axId val="-2137559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15875"/>
        </c:spPr>
        <c:txPr>
          <a:bodyPr/>
          <a:lstStyle/>
          <a:p>
            <a:pPr>
              <a:defRPr sz="1600" b="1"/>
            </a:pPr>
            <a:endParaRPr lang="en-US"/>
          </a:p>
        </c:txPr>
        <c:crossAx val="-2137567640"/>
        <c:crosses val="autoZero"/>
        <c:auto val="1"/>
        <c:lblAlgn val="ctr"/>
        <c:lblOffset val="100"/>
        <c:noMultiLvlLbl val="0"/>
      </c:catAx>
      <c:valAx>
        <c:axId val="-2137567640"/>
        <c:scaling>
          <c:orientation val="minMax"/>
          <c:max val="1500"/>
        </c:scaling>
        <c:delete val="0"/>
        <c:axPos val="l"/>
        <c:majorGridlines>
          <c:spPr>
            <a:ln>
              <a:noFill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noFill/>
          <a:ln>
            <a:noFill/>
          </a:ln>
        </c:spPr>
        <c:crossAx val="-2137559960"/>
        <c:crosses val="autoZero"/>
        <c:crossBetween val="between"/>
        <c:majorUnit val="50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899" l="0.70000000000000095" r="0.70000000000000095" t="0.75000000000000899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442912</xdr:colOff>
      <xdr:row>15</xdr:row>
      <xdr:rowOff>52387</xdr:rowOff>
    </xdr:from>
    <xdr:to>
      <xdr:col>43</xdr:col>
      <xdr:colOff>138112</xdr:colOff>
      <xdr:row>29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DAEB98-85D6-48DE-9FB0-10586915C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100012</xdr:colOff>
      <xdr:row>24</xdr:row>
      <xdr:rowOff>14287</xdr:rowOff>
    </xdr:from>
    <xdr:to>
      <xdr:col>50</xdr:col>
      <xdr:colOff>404812</xdr:colOff>
      <xdr:row>38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9F29F1-CCC0-4C62-88A6-7A26782A3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47625</xdr:colOff>
      <xdr:row>9</xdr:row>
      <xdr:rowOff>166687</xdr:rowOff>
    </xdr:from>
    <xdr:to>
      <xdr:col>50</xdr:col>
      <xdr:colOff>352425</xdr:colOff>
      <xdr:row>24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74E415-8D50-4D73-A61A-5F45AE022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11</xdr:row>
      <xdr:rowOff>0</xdr:rowOff>
    </xdr:from>
    <xdr:to>
      <xdr:col>35</xdr:col>
      <xdr:colOff>407374</xdr:colOff>
      <xdr:row>30</xdr:row>
      <xdr:rowOff>114699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6484F-2870-4EDD-A764-946A79283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40600" y="2124075"/>
          <a:ext cx="5893774" cy="3772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200025</xdr:colOff>
      <xdr:row>4</xdr:row>
      <xdr:rowOff>80962</xdr:rowOff>
    </xdr:from>
    <xdr:ext cx="152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F55B16-DCDD-434E-AE5D-AFAD084B92D0}"/>
                </a:ext>
              </a:extLst>
            </xdr:cNvPr>
            <xdr:cNvSpPr txBox="1"/>
          </xdr:nvSpPr>
          <xdr:spPr>
            <a:xfrm>
              <a:off x="7705725" y="137636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F55B16-DCDD-434E-AE5D-AFAD084B92D0}"/>
                </a:ext>
              </a:extLst>
            </xdr:cNvPr>
            <xdr:cNvSpPr txBox="1"/>
          </xdr:nvSpPr>
          <xdr:spPr>
            <a:xfrm>
              <a:off x="7705725" y="137636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200025</xdr:colOff>
      <xdr:row>6</xdr:row>
      <xdr:rowOff>109537</xdr:rowOff>
    </xdr:from>
    <xdr:ext cx="152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F049507-53AD-46FF-8761-7836D0DFCEE2}"/>
                </a:ext>
              </a:extLst>
            </xdr:cNvPr>
            <xdr:cNvSpPr txBox="1"/>
          </xdr:nvSpPr>
          <xdr:spPr>
            <a:xfrm>
              <a:off x="7705725" y="196691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F049507-53AD-46FF-8761-7836D0DFCEE2}"/>
                </a:ext>
              </a:extLst>
            </xdr:cNvPr>
            <xdr:cNvSpPr txBox="1"/>
          </xdr:nvSpPr>
          <xdr:spPr>
            <a:xfrm>
              <a:off x="7705725" y="196691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190500</xdr:colOff>
      <xdr:row>8</xdr:row>
      <xdr:rowOff>100012</xdr:rowOff>
    </xdr:from>
    <xdr:ext cx="152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768B36D-6395-4035-BAC3-A104CE6DE15F}"/>
                </a:ext>
              </a:extLst>
            </xdr:cNvPr>
            <xdr:cNvSpPr txBox="1"/>
          </xdr:nvSpPr>
          <xdr:spPr>
            <a:xfrm>
              <a:off x="7696200" y="251936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768B36D-6395-4035-BAC3-A104CE6DE15F}"/>
                </a:ext>
              </a:extLst>
            </xdr:cNvPr>
            <xdr:cNvSpPr txBox="1"/>
          </xdr:nvSpPr>
          <xdr:spPr>
            <a:xfrm>
              <a:off x="7696200" y="251936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190500</xdr:colOff>
      <xdr:row>10</xdr:row>
      <xdr:rowOff>109537</xdr:rowOff>
    </xdr:from>
    <xdr:ext cx="152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5C6FEA-C138-4C70-9597-33D4F3CD9CFB}"/>
                </a:ext>
              </a:extLst>
            </xdr:cNvPr>
            <xdr:cNvSpPr txBox="1"/>
          </xdr:nvSpPr>
          <xdr:spPr>
            <a:xfrm>
              <a:off x="7696200" y="309086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5C6FEA-C138-4C70-9597-33D4F3CD9CFB}"/>
                </a:ext>
              </a:extLst>
            </xdr:cNvPr>
            <xdr:cNvSpPr txBox="1"/>
          </xdr:nvSpPr>
          <xdr:spPr>
            <a:xfrm>
              <a:off x="7696200" y="309086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190500</xdr:colOff>
      <xdr:row>12</xdr:row>
      <xdr:rowOff>90487</xdr:rowOff>
    </xdr:from>
    <xdr:ext cx="152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642B0A7-54AC-4BA1-84FA-DF53DCB50810}"/>
                </a:ext>
              </a:extLst>
            </xdr:cNvPr>
            <xdr:cNvSpPr txBox="1"/>
          </xdr:nvSpPr>
          <xdr:spPr>
            <a:xfrm>
              <a:off x="7696200" y="3633787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642B0A7-54AC-4BA1-84FA-DF53DCB50810}"/>
                </a:ext>
              </a:extLst>
            </xdr:cNvPr>
            <xdr:cNvSpPr txBox="1"/>
          </xdr:nvSpPr>
          <xdr:spPr>
            <a:xfrm>
              <a:off x="7696200" y="3633787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190500</xdr:colOff>
      <xdr:row>14</xdr:row>
      <xdr:rowOff>100012</xdr:rowOff>
    </xdr:from>
    <xdr:ext cx="152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02FB89-1A5C-467A-8741-39FF638F8D63}"/>
                </a:ext>
              </a:extLst>
            </xdr:cNvPr>
            <xdr:cNvSpPr txBox="1"/>
          </xdr:nvSpPr>
          <xdr:spPr>
            <a:xfrm>
              <a:off x="7696200" y="442436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02FB89-1A5C-467A-8741-39FF638F8D63}"/>
                </a:ext>
              </a:extLst>
            </xdr:cNvPr>
            <xdr:cNvSpPr txBox="1"/>
          </xdr:nvSpPr>
          <xdr:spPr>
            <a:xfrm>
              <a:off x="7696200" y="4424362"/>
              <a:ext cx="152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331076</xdr:colOff>
      <xdr:row>6</xdr:row>
      <xdr:rowOff>97878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3C0387-180F-416E-899A-D3363F696CB7}"/>
            </a:ext>
          </a:extLst>
        </xdr:cNvPr>
        <xdr:cNvSpPr txBox="1"/>
      </xdr:nvSpPr>
      <xdr:spPr>
        <a:xfrm>
          <a:off x="4112501" y="1955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607579</xdr:colOff>
      <xdr:row>10</xdr:row>
      <xdr:rowOff>28575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CE8F933-C774-4D1B-A464-9F8125C633E1}"/>
                </a:ext>
              </a:extLst>
            </xdr:cNvPr>
            <xdr:cNvSpPr txBox="1"/>
          </xdr:nvSpPr>
          <xdr:spPr>
            <a:xfrm>
              <a:off x="4569979" y="241935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CE8F933-C774-4D1B-A464-9F8125C633E1}"/>
                </a:ext>
              </a:extLst>
            </xdr:cNvPr>
            <xdr:cNvSpPr txBox="1"/>
          </xdr:nvSpPr>
          <xdr:spPr>
            <a:xfrm>
              <a:off x="4569979" y="241935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÷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9</xdr:col>
      <xdr:colOff>511464</xdr:colOff>
      <xdr:row>31</xdr:row>
      <xdr:rowOff>9525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4465F7-5583-4553-8349-D72A30ED5EA4}"/>
                </a:ext>
              </a:extLst>
            </xdr:cNvPr>
            <xdr:cNvSpPr txBox="1"/>
          </xdr:nvSpPr>
          <xdr:spPr>
            <a:xfrm>
              <a:off x="7017039" y="83439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4465F7-5583-4553-8349-D72A30ED5EA4}"/>
                </a:ext>
              </a:extLst>
            </xdr:cNvPr>
            <xdr:cNvSpPr txBox="1"/>
          </xdr:nvSpPr>
          <xdr:spPr>
            <a:xfrm>
              <a:off x="7017039" y="83439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÷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381000</xdr:colOff>
      <xdr:row>24</xdr:row>
      <xdr:rowOff>28575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2A5CFA6-C504-4C35-BF52-9C32EC1F65A8}"/>
                </a:ext>
              </a:extLst>
            </xdr:cNvPr>
            <xdr:cNvSpPr txBox="1"/>
          </xdr:nvSpPr>
          <xdr:spPr>
            <a:xfrm>
              <a:off x="4343400" y="61722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2A5CFA6-C504-4C35-BF52-9C32EC1F65A8}"/>
                </a:ext>
              </a:extLst>
            </xdr:cNvPr>
            <xdr:cNvSpPr txBox="1"/>
          </xdr:nvSpPr>
          <xdr:spPr>
            <a:xfrm>
              <a:off x="4343400" y="61722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÷</a:t>
              </a:r>
              <a:endParaRPr lang="en-US" sz="20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21</xdr:row>
      <xdr:rowOff>142875</xdr:rowOff>
    </xdr:from>
    <xdr:to>
      <xdr:col>12</xdr:col>
      <xdr:colOff>647700</xdr:colOff>
      <xdr:row>24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5389BB-798D-4737-81C2-FCFE15FD76ED}"/>
            </a:ext>
          </a:extLst>
        </xdr:cNvPr>
        <xdr:cNvSpPr txBox="1"/>
      </xdr:nvSpPr>
      <xdr:spPr>
        <a:xfrm>
          <a:off x="6191250" y="4400550"/>
          <a:ext cx="7953375" cy="476250"/>
        </a:xfrm>
        <a:prstGeom prst="rect">
          <a:avLst/>
        </a:prstGeom>
        <a:solidFill>
          <a:srgbClr val="FFFF00"/>
        </a:solidFill>
        <a:ln w="25400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Tesla</a:t>
          </a:r>
          <a:r>
            <a:rPr lang="en-US" sz="1100" baseline="0"/>
            <a:t> might be worth $94.22 per share according to the revenue multiple or $172.62 per share according to the EBITDA multiple.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1139290</xdr:colOff>
      <xdr:row>2</xdr:row>
      <xdr:rowOff>106073</xdr:rowOff>
    </xdr:from>
    <xdr:to>
      <xdr:col>31</xdr:col>
      <xdr:colOff>543978</xdr:colOff>
      <xdr:row>47</xdr:row>
      <xdr:rowOff>8658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F402E-39D6-4FAD-938C-62D97BCF3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1063769</xdr:colOff>
      <xdr:row>17</xdr:row>
      <xdr:rowOff>17318</xdr:rowOff>
    </xdr:from>
    <xdr:to>
      <xdr:col>8</xdr:col>
      <xdr:colOff>1091046</xdr:colOff>
      <xdr:row>19</xdr:row>
      <xdr:rowOff>97003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11EE9A-18FD-44C2-81C1-54D048359249}"/>
            </a:ext>
          </a:extLst>
        </xdr:cNvPr>
        <xdr:cNvCxnSpPr/>
      </xdr:nvCxnSpPr>
      <xdr:spPr>
        <a:xfrm flipV="1">
          <a:off x="6605587" y="2667000"/>
          <a:ext cx="27277" cy="391412"/>
        </a:xfrm>
        <a:prstGeom prst="straightConnector1">
          <a:avLst/>
        </a:prstGeom>
        <a:ln>
          <a:solidFill>
            <a:srgbClr val="C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0.30875</cdr:y>
    </cdr:from>
    <cdr:to>
      <cdr:x>1</cdr:x>
      <cdr:y>0.31242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52C70428-4DD7-4E86-8071-D03E286E9A1E}"/>
            </a:ext>
          </a:extLst>
        </cdr:cNvPr>
        <cdr:cNvCxnSpPr/>
      </cdr:nvCxnSpPr>
      <cdr:spPr>
        <a:xfrm xmlns:a="http://schemas.openxmlformats.org/drawingml/2006/main">
          <a:off x="0" y="2263808"/>
          <a:ext cx="16324552" cy="2690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CA%20fall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cend/fall%202018/equity%20research%20class/powerpoints/39.%20Nov%2028/NYSF_Walmart_Template_Nov_2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llege%20Academics/Senior%20Year/ECO%20476%20-%20Equity%20Research%20and%20Financial%20Modeling/Ratings%20Workshee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llege%20Academics/Senior%20Year/ECO%20476%20-%20Equity%20Research%20and%20Financial%20Modeling/market%20value%20of%20debt%20(mvd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esla%20Enterprise%20Value%20and%20Earnings%20Multiples%20Sept%202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fm/13.%2014%20Oct/abbvie%20Oct%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fm/DONE%2022.%20Sep%2016/abbvie%20Sep%2016%20autosav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fm/DONE%2020.%20Sep%2014/CCA%20fall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-Comps"/>
      <sheetName val="ValSum"/>
      <sheetName val="Public-Comps simple"/>
      <sheetName val="ValSum simple"/>
    </sheetNames>
    <sheetDataSet>
      <sheetData sheetId="0" refreshError="1"/>
      <sheetData sheetId="1">
        <row r="35">
          <cell r="E35">
            <v>242.017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Cash Flow Statement"/>
      <sheetName val="Balance Sheet"/>
      <sheetName val="Depreciation"/>
      <sheetName val="Operating Working Capital"/>
      <sheetName val="Debt Schedule"/>
      <sheetName val="---&gt; Valuation"/>
      <sheetName val="DCF Analysis"/>
      <sheetName val="Comparable Companies"/>
      <sheetName val="Costco Comp"/>
      <sheetName val="Wal-Mart Comp"/>
      <sheetName val="Target Comp"/>
      <sheetName val="Dollar General"/>
      <sheetName val="Dollar Tree"/>
      <sheetName val="Family Dollar Store"/>
      <sheetName val="Precedent Transactions"/>
      <sheetName val="A&amp;P - Pathmark"/>
      <sheetName val="WFM - Wild Oats"/>
      <sheetName val="Football 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4">
          <cell r="L54">
            <v>1000</v>
          </cell>
        </row>
      </sheetData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 here Ratings sheet"/>
      <sheetName val="Operating Leases"/>
    </sheetNames>
    <sheetDataSet>
      <sheetData sheetId="0">
        <row r="6">
          <cell r="F6">
            <v>1312</v>
          </cell>
        </row>
        <row r="7">
          <cell r="F7">
            <v>75</v>
          </cell>
        </row>
        <row r="10">
          <cell r="D10">
            <v>33.248149326291639</v>
          </cell>
        </row>
        <row r="12">
          <cell r="D12">
            <v>7.4999999999999997E-3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 Value of Debt"/>
    </sheetNames>
    <sheetDataSet>
      <sheetData sheetId="0">
        <row r="9">
          <cell r="B9">
            <v>10588.575896020506</v>
          </cell>
        </row>
        <row r="21">
          <cell r="D21">
            <v>2.3234860377717519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ilot"/>
      <sheetName val="EV"/>
      <sheetName val="multiples"/>
    </sheetNames>
    <sheetDataSet>
      <sheetData sheetId="0">
        <row r="8">
          <cell r="C8">
            <v>1119000000</v>
          </cell>
        </row>
      </sheetData>
      <sheetData sheetId="1">
        <row r="12">
          <cell r="K12">
            <v>31536</v>
          </cell>
        </row>
        <row r="32">
          <cell r="K32">
            <v>862</v>
          </cell>
        </row>
        <row r="48">
          <cell r="O48">
            <v>16229</v>
          </cell>
        </row>
        <row r="134">
          <cell r="K134">
            <v>4316</v>
          </cell>
        </row>
      </sheetData>
      <sheetData sheetId="2">
        <row r="3">
          <cell r="B3">
            <v>866106</v>
          </cell>
        </row>
        <row r="17">
          <cell r="B17">
            <v>10588.575896020506</v>
          </cell>
        </row>
        <row r="21">
          <cell r="B21">
            <v>12594.15719</v>
          </cell>
        </row>
        <row r="25">
          <cell r="B25">
            <v>605</v>
          </cell>
        </row>
        <row r="29">
          <cell r="B29">
            <v>873664.73308602057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ilot"/>
      <sheetName val="EV"/>
      <sheetName val="multiples "/>
      <sheetName val="multiples"/>
      <sheetName val="Condensed Consolidated Statem_5"/>
      <sheetName val="Segment Information - Disaggreg"/>
    </sheetNames>
    <sheetDataSet>
      <sheetData sheetId="0">
        <row r="8">
          <cell r="C8">
            <v>1776000000</v>
          </cell>
        </row>
      </sheetData>
      <sheetData sheetId="1">
        <row r="4">
          <cell r="C4">
            <v>45804</v>
          </cell>
        </row>
      </sheetData>
      <sheetData sheetId="2">
        <row r="3">
          <cell r="B3">
            <v>188966.39999999999</v>
          </cell>
        </row>
        <row r="19">
          <cell r="B19">
            <v>0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Fin st"/>
      <sheetName val="hist sales and forecast by Q"/>
      <sheetName val="EV"/>
      <sheetName val="multiples"/>
      <sheetName val="Condensed Consolidated Statem_5"/>
      <sheetName val="Segment Information - Disaggreg"/>
    </sheetNames>
    <sheetDataSet>
      <sheetData sheetId="0" refreshError="1"/>
      <sheetData sheetId="1" refreshError="1">
        <row r="69">
          <cell r="I69">
            <v>6017</v>
          </cell>
        </row>
        <row r="123">
          <cell r="G123">
            <v>13477</v>
          </cell>
        </row>
      </sheetData>
      <sheetData sheetId="2" refreshError="1"/>
      <sheetData sheetId="3" refreshError="1">
        <row r="7">
          <cell r="B7">
            <v>6017</v>
          </cell>
        </row>
        <row r="17">
          <cell r="B17">
            <v>80380.287364227741</v>
          </cell>
        </row>
        <row r="19">
          <cell r="B19">
            <v>0</v>
          </cell>
        </row>
        <row r="21">
          <cell r="B21">
            <v>408.29678999999999</v>
          </cell>
        </row>
        <row r="25">
          <cell r="B25">
            <v>24</v>
          </cell>
        </row>
        <row r="27">
          <cell r="B27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-Comps"/>
      <sheetName val="ValSum"/>
      <sheetName val="Public-Comps simple"/>
      <sheetName val="ValSum simple"/>
    </sheetNames>
    <sheetDataSet>
      <sheetData sheetId="0"/>
      <sheetData sheetId="1"/>
      <sheetData sheetId="2"/>
      <sheetData sheetId="3">
        <row r="18">
          <cell r="J18">
            <v>180847.26713729941</v>
          </cell>
        </row>
        <row r="19">
          <cell r="J19">
            <v>301930.73797746474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industrie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breakingintowallstreet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breakingintowallstree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zoomScale="115" zoomScaleNormal="115" workbookViewId="0">
      <selection activeCell="C10" sqref="C10"/>
    </sheetView>
  </sheetViews>
  <sheetFormatPr defaultRowHeight="15"/>
  <cols>
    <col min="1" max="1" width="41.28515625" customWidth="1"/>
    <col min="2" max="2" width="10" customWidth="1"/>
    <col min="3" max="3" width="20.85546875" style="118" customWidth="1"/>
  </cols>
  <sheetData>
    <row r="1" spans="1:4">
      <c r="A1" t="s">
        <v>260</v>
      </c>
      <c r="B1" s="630" t="s">
        <v>631</v>
      </c>
      <c r="C1" s="145">
        <v>1014.97</v>
      </c>
      <c r="D1" s="118"/>
    </row>
    <row r="3" spans="1:4">
      <c r="A3" t="s">
        <v>103</v>
      </c>
      <c r="C3" s="59">
        <v>984000000</v>
      </c>
    </row>
    <row r="4" spans="1:4">
      <c r="A4" t="s">
        <v>104</v>
      </c>
      <c r="C4" s="59">
        <f>C3-C5</f>
        <v>24000000</v>
      </c>
    </row>
    <row r="5" spans="1:4">
      <c r="A5" t="s">
        <v>105</v>
      </c>
      <c r="B5" t="s">
        <v>106</v>
      </c>
      <c r="C5" s="59">
        <v>960000000</v>
      </c>
    </row>
    <row r="6" spans="1:4">
      <c r="A6" t="s">
        <v>632</v>
      </c>
      <c r="B6" s="630" t="s">
        <v>631</v>
      </c>
      <c r="C6" s="59">
        <f>C1*C5</f>
        <v>974371200000</v>
      </c>
    </row>
    <row r="8" spans="1:4">
      <c r="A8" t="s">
        <v>120</v>
      </c>
      <c r="B8" t="s">
        <v>106</v>
      </c>
      <c r="C8" s="59">
        <f>'Fin st'!O47*1000000</f>
        <v>971000000</v>
      </c>
    </row>
    <row r="9" spans="1:4">
      <c r="A9" t="s">
        <v>121</v>
      </c>
      <c r="B9" t="s">
        <v>106</v>
      </c>
      <c r="C9" s="59">
        <f>1000000*'Fin st'!O48</f>
        <v>1119000000</v>
      </c>
    </row>
    <row r="10" spans="1:4">
      <c r="A10" t="s">
        <v>633</v>
      </c>
      <c r="B10" s="630" t="s">
        <v>631</v>
      </c>
      <c r="C10" s="59">
        <f>C9*C1</f>
        <v>1135751430000</v>
      </c>
    </row>
    <row r="12" spans="1:4">
      <c r="A12" t="s">
        <v>122</v>
      </c>
      <c r="B12" t="s">
        <v>114</v>
      </c>
      <c r="C12" s="59">
        <f>'Fin st'!D123*1000</f>
        <v>146933000</v>
      </c>
    </row>
    <row r="13" spans="1:4">
      <c r="A13" t="s">
        <v>123</v>
      </c>
      <c r="B13" t="s">
        <v>114</v>
      </c>
      <c r="C13" s="118">
        <f>'Fin st'!H123</f>
        <v>68.260000000000005</v>
      </c>
    </row>
    <row r="14" spans="1:4">
      <c r="A14" t="s">
        <v>124</v>
      </c>
      <c r="B14" t="s">
        <v>114</v>
      </c>
      <c r="C14" s="59">
        <f>C12*C13</f>
        <v>10029646580</v>
      </c>
    </row>
    <row r="15" spans="1:4">
      <c r="A15" t="s">
        <v>162</v>
      </c>
      <c r="B15" t="s">
        <v>114</v>
      </c>
      <c r="C15" s="59">
        <f>'Fin st'!T123*1000</f>
        <v>18789000</v>
      </c>
    </row>
    <row r="16" spans="1:4">
      <c r="A16" t="s">
        <v>160</v>
      </c>
      <c r="B16" t="s">
        <v>114</v>
      </c>
      <c r="C16" s="118">
        <f>'Fin st'!X123</f>
        <v>136.49</v>
      </c>
    </row>
    <row r="17" spans="1:3">
      <c r="A17" t="s">
        <v>161</v>
      </c>
      <c r="B17" t="s">
        <v>114</v>
      </c>
      <c r="C17" s="59">
        <f>C15*C16</f>
        <v>2564510610</v>
      </c>
    </row>
    <row r="19" spans="1:3">
      <c r="A19" t="s">
        <v>107</v>
      </c>
      <c r="B19" t="s">
        <v>108</v>
      </c>
      <c r="C19" s="121">
        <v>1.3100000000000001E-2</v>
      </c>
    </row>
    <row r="21" spans="1:3">
      <c r="A21" t="s">
        <v>115</v>
      </c>
      <c r="B21" t="s">
        <v>106</v>
      </c>
      <c r="C21" s="59">
        <f>'[3]Start here Ratings sheet'!$F$7</f>
        <v>75</v>
      </c>
    </row>
    <row r="22" spans="1:3">
      <c r="A22" t="s">
        <v>116</v>
      </c>
      <c r="B22" t="s">
        <v>106</v>
      </c>
      <c r="C22" s="59">
        <f>'[3]Start here Ratings sheet'!$F$6</f>
        <v>1312</v>
      </c>
    </row>
    <row r="23" spans="1:3">
      <c r="A23" t="s">
        <v>117</v>
      </c>
      <c r="B23" t="s">
        <v>106</v>
      </c>
      <c r="C23" s="118">
        <f>'[3]Start here Ratings sheet'!$D$10</f>
        <v>33.248149326291639</v>
      </c>
    </row>
    <row r="25" spans="1:3">
      <c r="A25" t="s">
        <v>109</v>
      </c>
      <c r="C25" s="163">
        <f>'[3]Start here Ratings sheet'!$D$12</f>
        <v>7.4999999999999997E-3</v>
      </c>
    </row>
    <row r="27" spans="1:3">
      <c r="A27" t="s">
        <v>110</v>
      </c>
      <c r="B27" t="s">
        <v>106</v>
      </c>
      <c r="C27" s="163">
        <f>SUM(C25,C19)</f>
        <v>2.06E-2</v>
      </c>
    </row>
    <row r="29" spans="1:3">
      <c r="A29" t="s">
        <v>111</v>
      </c>
      <c r="B29" t="s">
        <v>114</v>
      </c>
      <c r="C29" s="123">
        <v>0.1</v>
      </c>
    </row>
    <row r="31" spans="1:3">
      <c r="A31" t="s">
        <v>112</v>
      </c>
      <c r="B31" t="s">
        <v>106</v>
      </c>
      <c r="C31" s="122">
        <f>C27*(1-C29)</f>
        <v>1.8540000000000001E-2</v>
      </c>
    </row>
    <row r="33" spans="1:3">
      <c r="A33" t="s">
        <v>113</v>
      </c>
      <c r="B33" t="s">
        <v>106</v>
      </c>
      <c r="C33" s="118">
        <f>'[4]Market Value of Debt'!$D$21</f>
        <v>2.3234860377717519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3845-4560-4463-8B14-AFF292729EBD}">
  <dimension ref="A1:XFC230"/>
  <sheetViews>
    <sheetView showGridLines="0" workbookViewId="0">
      <pane xSplit="1" ySplit="4" topLeftCell="B41" activePane="bottomRight" state="frozen"/>
      <selection pane="topRight" activeCell="B1" sqref="B1"/>
      <selection pane="bottomLeft" activeCell="A5" sqref="A5"/>
      <selection pane="bottomRight" activeCell="K44" sqref="K44"/>
    </sheetView>
  </sheetViews>
  <sheetFormatPr defaultRowHeight="15"/>
  <cols>
    <col min="1" max="1" width="29.85546875" customWidth="1"/>
    <col min="3" max="3" width="11.42578125" bestFit="1" customWidth="1"/>
    <col min="4" max="4" width="9.140625" style="1"/>
    <col min="7" max="8" width="10.5703125" bestFit="1" customWidth="1"/>
    <col min="11" max="11" width="10.5703125" bestFit="1" customWidth="1"/>
    <col min="18" max="18" width="10.140625" customWidth="1"/>
  </cols>
  <sheetData>
    <row r="1" spans="1:29">
      <c r="E1" s="117"/>
      <c r="F1" s="117" t="s">
        <v>97</v>
      </c>
    </row>
    <row r="2" spans="1:29">
      <c r="A2" s="47"/>
      <c r="E2" s="117" t="s">
        <v>96</v>
      </c>
      <c r="F2" s="117"/>
    </row>
    <row r="3" spans="1:29">
      <c r="A3" s="116"/>
      <c r="B3" s="658" t="s">
        <v>95</v>
      </c>
      <c r="C3" s="658"/>
      <c r="D3" s="658"/>
      <c r="E3" s="658"/>
      <c r="F3" s="658"/>
      <c r="G3" s="658"/>
      <c r="H3" s="658"/>
      <c r="I3" s="658"/>
      <c r="J3" s="658"/>
      <c r="K3" s="658"/>
      <c r="L3" s="115"/>
      <c r="M3" s="115"/>
    </row>
    <row r="4" spans="1:29" ht="15" customHeight="1">
      <c r="B4" s="661">
        <v>2016</v>
      </c>
      <c r="C4" s="632"/>
      <c r="D4" s="631">
        <v>2017</v>
      </c>
      <c r="E4" s="632"/>
      <c r="F4" s="631">
        <v>2018</v>
      </c>
      <c r="G4" s="632"/>
      <c r="H4" s="631">
        <v>2019</v>
      </c>
      <c r="I4" s="632"/>
      <c r="J4" s="631">
        <v>2020</v>
      </c>
      <c r="K4" s="632"/>
      <c r="L4" s="631" t="s">
        <v>94</v>
      </c>
      <c r="M4" s="632"/>
      <c r="N4" s="659" t="s">
        <v>93</v>
      </c>
      <c r="O4" s="660"/>
      <c r="P4" s="631" t="s">
        <v>92</v>
      </c>
      <c r="Q4" s="632"/>
      <c r="R4" s="631" t="s">
        <v>263</v>
      </c>
      <c r="S4" s="632"/>
      <c r="T4" s="631" t="s">
        <v>279</v>
      </c>
      <c r="U4" s="632"/>
      <c r="V4" s="631" t="s">
        <v>280</v>
      </c>
      <c r="W4" s="632"/>
      <c r="X4" s="631" t="s">
        <v>281</v>
      </c>
      <c r="Y4" s="632"/>
      <c r="Z4" s="631" t="s">
        <v>282</v>
      </c>
      <c r="AA4" s="632"/>
      <c r="AB4" s="631" t="s">
        <v>283</v>
      </c>
      <c r="AC4" s="632"/>
    </row>
    <row r="5" spans="1:29" ht="25.5">
      <c r="A5" s="29" t="s">
        <v>91</v>
      </c>
      <c r="D5" s="114"/>
    </row>
    <row r="6" spans="1:29">
      <c r="A6" s="52" t="s">
        <v>90</v>
      </c>
      <c r="B6" s="100"/>
      <c r="C6" s="87"/>
      <c r="D6" s="100"/>
      <c r="E6" s="87"/>
      <c r="F6" s="113"/>
      <c r="G6" s="87"/>
      <c r="H6" s="113"/>
      <c r="I6" s="87"/>
      <c r="J6" s="113"/>
      <c r="K6" s="87"/>
      <c r="L6" s="113"/>
      <c r="M6" s="87"/>
      <c r="N6" s="100"/>
      <c r="O6" s="87"/>
      <c r="P6" s="113"/>
      <c r="Q6" s="87"/>
      <c r="R6" s="113"/>
      <c r="S6" s="87"/>
      <c r="T6" s="113"/>
      <c r="U6" s="87"/>
      <c r="V6" s="113"/>
      <c r="W6" s="87"/>
      <c r="X6" s="113"/>
      <c r="Y6" s="87"/>
      <c r="Z6" s="113"/>
      <c r="AA6" s="87"/>
      <c r="AB6" s="113"/>
      <c r="AC6" s="87"/>
    </row>
    <row r="7" spans="1:29">
      <c r="A7" s="25" t="s">
        <v>86</v>
      </c>
      <c r="B7" s="50" t="s">
        <v>1</v>
      </c>
      <c r="C7" s="112">
        <v>5589</v>
      </c>
      <c r="D7" s="50" t="s">
        <v>1</v>
      </c>
      <c r="E7" s="24">
        <v>8535</v>
      </c>
      <c r="F7" s="96" t="s">
        <v>1</v>
      </c>
      <c r="G7" s="24">
        <v>17632</v>
      </c>
      <c r="H7" s="96" t="s">
        <v>1</v>
      </c>
      <c r="I7" s="24">
        <v>19952</v>
      </c>
      <c r="J7" s="96" t="s">
        <v>1</v>
      </c>
      <c r="K7" s="24">
        <v>26184</v>
      </c>
      <c r="L7" s="96" t="s">
        <v>1</v>
      </c>
      <c r="M7" s="24">
        <v>8705</v>
      </c>
      <c r="N7" s="50" t="s">
        <v>1</v>
      </c>
      <c r="O7" s="24">
        <v>9874</v>
      </c>
      <c r="P7" s="96" t="s">
        <v>1</v>
      </c>
      <c r="Q7" s="24"/>
      <c r="R7" s="96" t="s">
        <v>1</v>
      </c>
      <c r="S7" s="24"/>
      <c r="T7" s="96"/>
      <c r="U7" s="24"/>
      <c r="V7" s="96"/>
      <c r="W7" s="24"/>
      <c r="X7" s="96"/>
      <c r="Y7" s="24"/>
      <c r="Z7" s="96"/>
      <c r="AA7" s="24"/>
      <c r="AB7" s="96"/>
      <c r="AC7" s="24"/>
    </row>
    <row r="8" spans="1:29">
      <c r="A8" s="20" t="s">
        <v>85</v>
      </c>
      <c r="B8" s="110"/>
      <c r="C8" s="111">
        <v>761.8</v>
      </c>
      <c r="D8" s="110"/>
      <c r="E8" s="108">
        <v>1107</v>
      </c>
      <c r="F8" s="109"/>
      <c r="G8" s="108">
        <v>883</v>
      </c>
      <c r="H8" s="109"/>
      <c r="I8" s="108">
        <v>869</v>
      </c>
      <c r="J8" s="109"/>
      <c r="K8" s="108">
        <v>1052</v>
      </c>
      <c r="L8" s="109"/>
      <c r="M8" s="108">
        <v>297</v>
      </c>
      <c r="N8" s="110"/>
      <c r="O8" s="108">
        <v>332</v>
      </c>
      <c r="P8" s="109"/>
      <c r="Q8" s="108"/>
      <c r="R8" s="109"/>
      <c r="S8" s="108"/>
      <c r="T8" s="109"/>
      <c r="U8" s="108"/>
      <c r="V8" s="109"/>
      <c r="W8" s="108"/>
      <c r="X8" s="109"/>
      <c r="Y8" s="108"/>
      <c r="Z8" s="109"/>
      <c r="AA8" s="108"/>
      <c r="AB8" s="109"/>
      <c r="AC8" s="108"/>
    </row>
    <row r="9" spans="1:29">
      <c r="A9" s="48" t="s">
        <v>89</v>
      </c>
      <c r="B9" s="107"/>
      <c r="C9" s="105">
        <f>SUM(C7:C8)</f>
        <v>6350.8</v>
      </c>
      <c r="D9" s="106"/>
      <c r="E9" s="105">
        <f>SUM(E7:E8)</f>
        <v>9642</v>
      </c>
      <c r="F9" s="106"/>
      <c r="G9" s="105">
        <f>SUM(G7:G8)</f>
        <v>18515</v>
      </c>
      <c r="H9" s="106"/>
      <c r="I9" s="105">
        <f>SUM(I7:I8)</f>
        <v>20821</v>
      </c>
      <c r="J9" s="106"/>
      <c r="K9" s="105">
        <f>SUM(K7:K8)</f>
        <v>27236</v>
      </c>
      <c r="L9" s="106"/>
      <c r="M9" s="105">
        <f>SUM(M7:M8)</f>
        <v>9002</v>
      </c>
      <c r="N9" s="106"/>
      <c r="O9" s="105">
        <f>SUM(O7:O8)</f>
        <v>10206</v>
      </c>
      <c r="P9" s="106"/>
      <c r="Q9" s="105">
        <f>'hist sales and forecast by Q'!AH5</f>
        <v>13926.4</v>
      </c>
      <c r="R9" s="106"/>
      <c r="S9" s="105">
        <f>1.25*Q9</f>
        <v>17408</v>
      </c>
      <c r="T9" s="106"/>
      <c r="U9" s="105">
        <f>(2+38%)*K9</f>
        <v>64821.68</v>
      </c>
      <c r="V9" s="106"/>
      <c r="W9" s="105">
        <f>(1+38%)*U9</f>
        <v>89453.918399999995</v>
      </c>
      <c r="X9" s="106"/>
      <c r="Y9" s="105">
        <f>(1+40%)*W9</f>
        <v>125235.48575999998</v>
      </c>
      <c r="Z9" s="106"/>
      <c r="AA9" s="105">
        <f>(1+35%)*Y9</f>
        <v>169067.905776</v>
      </c>
      <c r="AB9" s="106"/>
      <c r="AC9" s="105">
        <f>(1+40%)*AA9</f>
        <v>236695.06808639999</v>
      </c>
    </row>
    <row r="10" spans="1:29">
      <c r="A10" s="20" t="s">
        <v>83</v>
      </c>
      <c r="B10" s="10"/>
      <c r="C10" s="15">
        <v>181.39400000000001</v>
      </c>
      <c r="D10" s="10"/>
      <c r="E10" s="15">
        <v>1116</v>
      </c>
      <c r="F10" s="66"/>
      <c r="G10" s="15">
        <v>1555</v>
      </c>
      <c r="H10" s="66"/>
      <c r="I10" s="15">
        <v>1531</v>
      </c>
      <c r="J10" s="66"/>
      <c r="K10" s="15">
        <v>1994</v>
      </c>
      <c r="L10" s="66"/>
      <c r="M10" s="15">
        <v>494</v>
      </c>
      <c r="N10" s="10"/>
      <c r="O10" s="15">
        <v>801</v>
      </c>
      <c r="P10" s="66"/>
      <c r="Q10" s="15">
        <f>'hist sales and forecast by Q'!AH13</f>
        <v>810.59999999999991</v>
      </c>
      <c r="R10" s="66"/>
      <c r="S10" s="15">
        <f>1.4*Q10</f>
        <v>1134.8399999999997</v>
      </c>
      <c r="T10" s="66"/>
      <c r="U10" s="15">
        <f>(2+35%)*K10</f>
        <v>4685.9000000000005</v>
      </c>
      <c r="V10" s="66"/>
      <c r="W10" s="15">
        <f>(1+38%)*U10</f>
        <v>6466.5420000000004</v>
      </c>
      <c r="X10" s="66"/>
      <c r="Y10" s="15">
        <f>(1+40%)*W10</f>
        <v>9053.1587999999992</v>
      </c>
      <c r="Z10" s="66"/>
      <c r="AA10" s="15">
        <f>(1+42%)*Y10</f>
        <v>12855.485495999998</v>
      </c>
      <c r="AB10" s="66"/>
      <c r="AC10" s="15">
        <f>(1+45%)*AA10</f>
        <v>18640.453969199996</v>
      </c>
    </row>
    <row r="11" spans="1:29">
      <c r="A11" s="25" t="s">
        <v>82</v>
      </c>
      <c r="B11" s="104"/>
      <c r="C11" s="102">
        <v>467.97199999999998</v>
      </c>
      <c r="D11" s="104"/>
      <c r="E11" s="102">
        <v>1001</v>
      </c>
      <c r="F11" s="103"/>
      <c r="G11" s="102">
        <v>1391</v>
      </c>
      <c r="H11" s="103"/>
      <c r="I11" s="102">
        <v>2226</v>
      </c>
      <c r="J11" s="103"/>
      <c r="K11" s="102">
        <v>2306</v>
      </c>
      <c r="L11" s="103"/>
      <c r="M11" s="102">
        <v>893</v>
      </c>
      <c r="N11" s="104"/>
      <c r="O11" s="102">
        <v>951</v>
      </c>
      <c r="P11" s="103"/>
      <c r="Q11" s="102"/>
      <c r="R11" s="103"/>
      <c r="S11" s="102"/>
      <c r="T11" s="103"/>
      <c r="U11" s="102"/>
      <c r="V11" s="103"/>
      <c r="W11" s="102"/>
      <c r="X11" s="103"/>
      <c r="Y11" s="102"/>
      <c r="Z11" s="103"/>
      <c r="AA11" s="102"/>
      <c r="AB11" s="103"/>
      <c r="AC11" s="102"/>
    </row>
    <row r="12" spans="1:29">
      <c r="A12" s="101" t="s">
        <v>88</v>
      </c>
      <c r="B12" s="100"/>
      <c r="C12" s="87">
        <f>SUM(C9:C11)</f>
        <v>7000.1660000000002</v>
      </c>
      <c r="D12" s="99"/>
      <c r="E12" s="87">
        <f>SUM(E9:E11)</f>
        <v>11759</v>
      </c>
      <c r="F12" s="99"/>
      <c r="G12" s="87">
        <f>SUM(G9:G11)</f>
        <v>21461</v>
      </c>
      <c r="H12" s="99"/>
      <c r="I12" s="87">
        <f>SUM(I9:I11)</f>
        <v>24578</v>
      </c>
      <c r="J12" s="99"/>
      <c r="K12" s="87">
        <f>SUM(K9:K11)</f>
        <v>31536</v>
      </c>
      <c r="L12" s="99"/>
      <c r="M12" s="87">
        <f>SUM(M9:M11)</f>
        <v>10389</v>
      </c>
      <c r="N12" s="99"/>
      <c r="O12" s="87">
        <f>SUM(O9:O11)</f>
        <v>11958</v>
      </c>
      <c r="P12" s="99"/>
      <c r="Q12" s="87">
        <f>SUM(Q9:Q11)</f>
        <v>14737</v>
      </c>
      <c r="R12" s="99"/>
      <c r="S12" s="87">
        <f>SUM(S9:S11)</f>
        <v>18542.84</v>
      </c>
      <c r="T12" s="99"/>
      <c r="U12" s="87">
        <f>SUM(U9:U11)</f>
        <v>69507.58</v>
      </c>
      <c r="V12" s="99"/>
      <c r="W12" s="87">
        <f>SUM(W9:W11)</f>
        <v>95920.460399999996</v>
      </c>
      <c r="X12" s="99"/>
      <c r="Y12" s="87">
        <f>SUM(Y9:Y11)</f>
        <v>134288.64455999999</v>
      </c>
      <c r="Z12" s="99"/>
      <c r="AA12" s="87">
        <f>SUM(AA9:AA11)</f>
        <v>181923.39127200001</v>
      </c>
      <c r="AB12" s="99"/>
      <c r="AC12" s="87">
        <f>SUM(AC9:AC11)</f>
        <v>255335.52205559998</v>
      </c>
    </row>
    <row r="13" spans="1:29">
      <c r="A13" s="29" t="s">
        <v>87</v>
      </c>
      <c r="B13" s="50"/>
      <c r="C13" s="24"/>
      <c r="D13" s="50"/>
      <c r="E13" s="24"/>
      <c r="F13" s="96"/>
      <c r="G13" s="24"/>
      <c r="H13" s="96"/>
      <c r="I13" s="24"/>
      <c r="J13" s="96"/>
      <c r="K13" s="24"/>
      <c r="L13" s="96"/>
      <c r="M13" s="24"/>
      <c r="N13" s="50"/>
      <c r="O13" s="24"/>
      <c r="P13" s="96"/>
      <c r="Q13" s="24"/>
      <c r="R13" s="96"/>
      <c r="S13" s="24"/>
      <c r="T13" s="96"/>
      <c r="U13" s="24"/>
      <c r="V13" s="96"/>
      <c r="W13" s="24"/>
      <c r="X13" s="96"/>
      <c r="Y13" s="24"/>
      <c r="Z13" s="96"/>
      <c r="AA13" s="24"/>
      <c r="AB13" s="96"/>
      <c r="AC13" s="24"/>
    </row>
    <row r="14" spans="1:29">
      <c r="A14" s="20" t="s">
        <v>86</v>
      </c>
      <c r="B14" s="10"/>
      <c r="C14" s="15">
        <v>4268.0870000000004</v>
      </c>
      <c r="D14" s="10"/>
      <c r="E14" s="15">
        <v>6725</v>
      </c>
      <c r="F14" s="66"/>
      <c r="G14" s="15">
        <v>13686</v>
      </c>
      <c r="H14" s="66"/>
      <c r="I14" s="15">
        <v>15939</v>
      </c>
      <c r="J14" s="66"/>
      <c r="K14" s="15">
        <v>19696</v>
      </c>
      <c r="L14" s="66"/>
      <c r="M14" s="15">
        <v>6457</v>
      </c>
      <c r="N14" s="10"/>
      <c r="O14" s="15">
        <v>7119</v>
      </c>
      <c r="P14" s="66"/>
      <c r="Q14" s="15"/>
      <c r="R14" s="66"/>
      <c r="S14" s="15"/>
      <c r="T14" s="66"/>
      <c r="U14" s="15"/>
      <c r="V14" s="66"/>
      <c r="W14" s="15"/>
      <c r="X14" s="66"/>
      <c r="Y14" s="15"/>
      <c r="Z14" s="66"/>
      <c r="AA14" s="15"/>
      <c r="AB14" s="66"/>
      <c r="AC14" s="15"/>
    </row>
    <row r="15" spans="1:29">
      <c r="A15" s="25" t="s">
        <v>85</v>
      </c>
      <c r="B15" s="104"/>
      <c r="C15" s="102">
        <v>481.99400000000003</v>
      </c>
      <c r="D15" s="104"/>
      <c r="E15" s="102">
        <v>708</v>
      </c>
      <c r="F15" s="103"/>
      <c r="G15" s="102">
        <v>488</v>
      </c>
      <c r="H15" s="103"/>
      <c r="I15" s="102">
        <v>459</v>
      </c>
      <c r="J15" s="103"/>
      <c r="K15" s="102">
        <v>563</v>
      </c>
      <c r="L15" s="103"/>
      <c r="M15" s="102">
        <v>160</v>
      </c>
      <c r="N15" s="104"/>
      <c r="O15" s="102">
        <v>188</v>
      </c>
      <c r="P15" s="103"/>
      <c r="Q15" s="102"/>
      <c r="R15" s="103"/>
      <c r="S15" s="102"/>
      <c r="T15" s="103"/>
      <c r="U15" s="102"/>
      <c r="V15" s="103"/>
      <c r="W15" s="102"/>
      <c r="X15" s="103"/>
      <c r="Y15" s="102"/>
      <c r="Z15" s="103"/>
      <c r="AA15" s="102"/>
      <c r="AB15" s="103"/>
      <c r="AC15" s="102"/>
    </row>
    <row r="16" spans="1:29" ht="25.5">
      <c r="A16" s="101" t="s">
        <v>84</v>
      </c>
      <c r="B16" s="100"/>
      <c r="C16" s="87">
        <f>SUM(C14:C15)</f>
        <v>4750.0810000000001</v>
      </c>
      <c r="D16" s="99"/>
      <c r="E16" s="87">
        <f>SUM(E14:E15)</f>
        <v>7433</v>
      </c>
      <c r="F16" s="99"/>
      <c r="G16" s="87">
        <f>SUM(G14:G15)</f>
        <v>14174</v>
      </c>
      <c r="H16" s="99"/>
      <c r="I16" s="87">
        <f>SUM(I14:I15)</f>
        <v>16398</v>
      </c>
      <c r="J16" s="99"/>
      <c r="K16" s="87">
        <f>SUM(K14:K15)</f>
        <v>20259</v>
      </c>
      <c r="L16" s="99"/>
      <c r="M16" s="87">
        <f>SUM(M14:M15)</f>
        <v>6617</v>
      </c>
      <c r="N16" s="99"/>
      <c r="O16" s="87">
        <f>SUM(O14:O15)</f>
        <v>7307</v>
      </c>
      <c r="P16" s="99"/>
      <c r="Q16" s="87">
        <f>'hist sales and forecast by Q'!AH7</f>
        <v>10762.5</v>
      </c>
      <c r="R16" s="99"/>
      <c r="S16" s="87">
        <f>S17*S9</f>
        <v>12533.76</v>
      </c>
      <c r="T16" s="99"/>
      <c r="U16" s="87">
        <f>U17*U9</f>
        <v>51857.344000000005</v>
      </c>
      <c r="V16" s="99"/>
      <c r="W16" s="87">
        <f>W17*W9</f>
        <v>73352.21308799999</v>
      </c>
      <c r="X16" s="99"/>
      <c r="Y16" s="87">
        <f>Y17*Y9</f>
        <v>103945.45318079997</v>
      </c>
      <c r="Z16" s="99"/>
      <c r="AA16" s="87">
        <f>AA17*AA9</f>
        <v>143707.71990959998</v>
      </c>
      <c r="AB16" s="99"/>
      <c r="AC16" s="87">
        <f>AC17*AC9</f>
        <v>201190.80787343998</v>
      </c>
    </row>
    <row r="17" spans="1:29" s="198" customFormat="1" ht="25.5">
      <c r="A17" s="217" t="s">
        <v>264</v>
      </c>
      <c r="B17" s="218"/>
      <c r="C17" s="219">
        <f>(C16+C20)/(C9+C11)</f>
        <v>0.76590667645141963</v>
      </c>
      <c r="D17" s="220"/>
      <c r="E17" s="219">
        <f>(E16+E20)/(E9+E11)</f>
        <v>0.81386827022456076</v>
      </c>
      <c r="F17" s="220"/>
      <c r="G17" s="219">
        <f>(G16+G20)/(G9+G11)</f>
        <v>0.80649050537526379</v>
      </c>
      <c r="H17" s="220"/>
      <c r="I17" s="219">
        <f>(I16+I20)/(I9+I11)</f>
        <v>0.83169176031587622</v>
      </c>
      <c r="J17" s="221"/>
      <c r="K17" s="219">
        <f>(K16+K20)/(K9+K11)</f>
        <v>0.77618306140410265</v>
      </c>
      <c r="L17" s="220"/>
      <c r="M17" s="219">
        <f>(M16+M20)/(M9+M11)</f>
        <v>0.76594239514906515</v>
      </c>
      <c r="N17" s="220"/>
      <c r="O17" s="219">
        <f>(O16+O20)/(O9+O11)</f>
        <v>0.74330017029667472</v>
      </c>
      <c r="P17" s="220"/>
      <c r="Q17" s="219">
        <f>(Q16+Q20)/(Q9+Q11)</f>
        <v>0.77281278722426472</v>
      </c>
      <c r="R17" s="220"/>
      <c r="S17" s="219">
        <f>72%</f>
        <v>0.72</v>
      </c>
      <c r="T17" s="220"/>
      <c r="U17" s="219">
        <v>0.8</v>
      </c>
      <c r="V17" s="220"/>
      <c r="W17" s="219">
        <v>0.82</v>
      </c>
      <c r="X17" s="220"/>
      <c r="Y17" s="219">
        <v>0.83</v>
      </c>
      <c r="Z17" s="220"/>
      <c r="AA17" s="219">
        <v>0.85</v>
      </c>
      <c r="AB17" s="220"/>
      <c r="AC17" s="219">
        <v>0.85</v>
      </c>
    </row>
    <row r="18" spans="1:29">
      <c r="A18" s="15" t="s">
        <v>83</v>
      </c>
      <c r="B18" s="213"/>
      <c r="C18" s="15">
        <v>178.33199999999999</v>
      </c>
      <c r="D18" s="213"/>
      <c r="E18" s="15">
        <v>874</v>
      </c>
      <c r="F18" s="213"/>
      <c r="G18" s="15">
        <v>1365</v>
      </c>
      <c r="H18" s="213"/>
      <c r="I18" s="15">
        <v>1341</v>
      </c>
      <c r="J18" s="213"/>
      <c r="K18" s="15">
        <v>1976</v>
      </c>
      <c r="L18" s="213"/>
      <c r="M18" s="15">
        <v>595</v>
      </c>
      <c r="N18" s="213"/>
      <c r="O18" s="15">
        <v>781</v>
      </c>
      <c r="P18" s="213"/>
      <c r="Q18" s="15">
        <f>'hist sales and forecast by Q'!AH15</f>
        <v>809.1</v>
      </c>
      <c r="R18" s="213"/>
      <c r="S18" s="15">
        <f>S19*S10</f>
        <v>1078.0979999999997</v>
      </c>
      <c r="T18" s="213"/>
      <c r="U18" s="15">
        <f>U19*U10</f>
        <v>4451.6050000000005</v>
      </c>
      <c r="V18" s="213"/>
      <c r="W18" s="15">
        <f>W19*W10</f>
        <v>5949.218640000001</v>
      </c>
      <c r="X18" s="213"/>
      <c r="Y18" s="15">
        <f>Y19*Y10</f>
        <v>8147.8429199999991</v>
      </c>
      <c r="Z18" s="213"/>
      <c r="AA18" s="15">
        <f>AA19*AA10</f>
        <v>11312.827236479998</v>
      </c>
      <c r="AB18" s="213"/>
      <c r="AC18" s="15">
        <f>AC19*AC10</f>
        <v>16030.790413511997</v>
      </c>
    </row>
    <row r="19" spans="1:29" ht="25.5">
      <c r="A19" s="214" t="s">
        <v>265</v>
      </c>
      <c r="B19" s="50"/>
      <c r="C19" s="215">
        <f>C18/C10</f>
        <v>0.98311961806895476</v>
      </c>
      <c r="D19" s="216"/>
      <c r="E19" s="215">
        <f t="shared" ref="E19:Q19" si="0">E18/E10</f>
        <v>0.78315412186379929</v>
      </c>
      <c r="F19" s="216"/>
      <c r="G19" s="215">
        <f t="shared" si="0"/>
        <v>0.87781350482315113</v>
      </c>
      <c r="H19" s="216"/>
      <c r="I19" s="215">
        <f t="shared" si="0"/>
        <v>0.87589810581319394</v>
      </c>
      <c r="J19" s="216"/>
      <c r="K19" s="215">
        <f t="shared" si="0"/>
        <v>0.99097291875626881</v>
      </c>
      <c r="L19" s="216"/>
      <c r="M19" s="215">
        <f t="shared" si="0"/>
        <v>1.2044534412955465</v>
      </c>
      <c r="N19" s="216"/>
      <c r="O19" s="215">
        <f t="shared" si="0"/>
        <v>0.97503121098626722</v>
      </c>
      <c r="P19" s="216"/>
      <c r="Q19" s="215">
        <f t="shared" si="0"/>
        <v>0.99814951887490766</v>
      </c>
      <c r="R19" s="216"/>
      <c r="S19" s="215">
        <f>95%</f>
        <v>0.95</v>
      </c>
      <c r="T19" s="216"/>
      <c r="U19" s="215">
        <v>0.95</v>
      </c>
      <c r="V19" s="216"/>
      <c r="W19" s="215">
        <v>0.92</v>
      </c>
      <c r="X19" s="216"/>
      <c r="Y19" s="215">
        <v>0.9</v>
      </c>
      <c r="Z19" s="216"/>
      <c r="AA19" s="215">
        <v>0.88</v>
      </c>
      <c r="AB19" s="216"/>
      <c r="AC19" s="215">
        <v>0.86</v>
      </c>
    </row>
    <row r="20" spans="1:29">
      <c r="A20" s="20" t="s">
        <v>82</v>
      </c>
      <c r="B20" s="10"/>
      <c r="C20" s="15">
        <v>472.46199999999999</v>
      </c>
      <c r="D20" s="10"/>
      <c r="E20" s="15">
        <v>1229</v>
      </c>
      <c r="F20" s="66"/>
      <c r="G20" s="15">
        <v>1880</v>
      </c>
      <c r="H20" s="66"/>
      <c r="I20" s="15">
        <v>2770</v>
      </c>
      <c r="J20" s="66"/>
      <c r="K20" s="15">
        <v>2671</v>
      </c>
      <c r="L20" s="66"/>
      <c r="M20" s="15">
        <v>962</v>
      </c>
      <c r="N20" s="10"/>
      <c r="O20" s="15">
        <v>986</v>
      </c>
      <c r="P20" s="66"/>
      <c r="Q20" s="15"/>
      <c r="R20" s="66"/>
      <c r="S20" s="15"/>
      <c r="T20" s="66"/>
      <c r="U20" s="15"/>
      <c r="V20" s="66"/>
      <c r="W20" s="15"/>
      <c r="X20" s="66"/>
      <c r="Y20" s="15"/>
      <c r="Z20" s="66"/>
      <c r="AA20" s="15"/>
      <c r="AB20" s="66"/>
      <c r="AC20" s="15"/>
    </row>
    <row r="21" spans="1:29">
      <c r="A21" s="48" t="s">
        <v>81</v>
      </c>
      <c r="B21" s="98"/>
      <c r="C21" s="17">
        <f>SUM(C16:C20)</f>
        <v>5402.6240262945212</v>
      </c>
      <c r="D21" s="18"/>
      <c r="E21" s="17">
        <f>SUM(E16:E20)</f>
        <v>9537.5970223920885</v>
      </c>
      <c r="F21" s="97"/>
      <c r="G21" s="17">
        <f>SUM(G16:G20)</f>
        <v>17420.684304010199</v>
      </c>
      <c r="H21" s="97"/>
      <c r="I21" s="17">
        <f>SUM(I16:I20)</f>
        <v>20510.707589866128</v>
      </c>
      <c r="J21" s="18"/>
      <c r="K21" s="17">
        <f>SUM(K16:K20)</f>
        <v>24907.76715598016</v>
      </c>
      <c r="L21" s="97"/>
      <c r="M21" s="17">
        <f>SUM(M16:M20)</f>
        <v>8175.9703958364444</v>
      </c>
      <c r="N21" s="18"/>
      <c r="O21" s="17">
        <f>SUM(O16:O20)</f>
        <v>9075.718331381282</v>
      </c>
      <c r="P21" s="18"/>
      <c r="Q21" s="17">
        <f>SUM(Q16:Q20)</f>
        <v>11573.3709623061</v>
      </c>
      <c r="R21" s="18"/>
      <c r="S21" s="17">
        <f>S18+S16</f>
        <v>13611.858</v>
      </c>
      <c r="T21" s="18"/>
      <c r="U21" s="17">
        <f>U18+U16</f>
        <v>56308.949000000008</v>
      </c>
      <c r="V21" s="18"/>
      <c r="W21" s="17">
        <f>W18+W16</f>
        <v>79301.431727999996</v>
      </c>
      <c r="X21" s="18"/>
      <c r="Y21" s="17">
        <f>Y18+Y16</f>
        <v>112093.29610079997</v>
      </c>
      <c r="Z21" s="18"/>
      <c r="AA21" s="17">
        <f>AA18+AA16</f>
        <v>155020.54714607997</v>
      </c>
      <c r="AB21" s="18"/>
      <c r="AC21" s="17">
        <f>AC18+AC16</f>
        <v>217221.59828695198</v>
      </c>
    </row>
    <row r="22" spans="1:29">
      <c r="A22" s="52" t="s">
        <v>80</v>
      </c>
      <c r="B22" s="10"/>
      <c r="C22" s="15">
        <f>C12-C21</f>
        <v>1597.541973705479</v>
      </c>
      <c r="D22" s="11"/>
      <c r="E22" s="83">
        <f>E12-E21</f>
        <v>2221.4029776079115</v>
      </c>
      <c r="F22" s="11"/>
      <c r="G22" s="83">
        <f>G12-G21</f>
        <v>4040.3156959898006</v>
      </c>
      <c r="H22" s="11"/>
      <c r="I22" s="83">
        <f>I12-I21</f>
        <v>4067.2924101338722</v>
      </c>
      <c r="J22" s="11"/>
      <c r="K22" s="83">
        <f>K12-K21</f>
        <v>6628.2328440198398</v>
      </c>
      <c r="L22" s="11"/>
      <c r="M22" s="83">
        <f>M12-M21</f>
        <v>2213.0296041635556</v>
      </c>
      <c r="N22" s="11"/>
      <c r="O22" s="83">
        <f>O12-O21</f>
        <v>2882.281668618718</v>
      </c>
      <c r="P22" s="11"/>
      <c r="Q22" s="83">
        <f>Q12-Q21</f>
        <v>3163.6290376938996</v>
      </c>
      <c r="R22" s="11"/>
      <c r="S22" s="83">
        <f>S12-S21</f>
        <v>4930.982</v>
      </c>
      <c r="T22" s="11"/>
      <c r="U22" s="83">
        <f>U12-U21</f>
        <v>13198.630999999994</v>
      </c>
      <c r="V22" s="11"/>
      <c r="W22" s="83">
        <f>W12-W21</f>
        <v>16619.028672</v>
      </c>
      <c r="X22" s="11"/>
      <c r="Y22" s="83">
        <f>Y12-Y21</f>
        <v>22195.348459200017</v>
      </c>
      <c r="Z22" s="11"/>
      <c r="AA22" s="83">
        <f>AA12-AA21</f>
        <v>26902.844125920034</v>
      </c>
      <c r="AB22" s="11"/>
      <c r="AC22" s="83">
        <f>AC12-AC21</f>
        <v>38113.923768648005</v>
      </c>
    </row>
    <row r="23" spans="1:29">
      <c r="A23" s="29" t="s">
        <v>79</v>
      </c>
      <c r="B23" s="50"/>
      <c r="C23" s="24"/>
      <c r="D23" s="50"/>
      <c r="E23" s="24"/>
      <c r="F23" s="96"/>
      <c r="G23" s="24"/>
      <c r="H23" s="96"/>
      <c r="I23" s="24"/>
      <c r="J23" s="96"/>
      <c r="K23" s="24"/>
      <c r="L23" s="96"/>
      <c r="M23" s="24"/>
      <c r="N23" s="50"/>
      <c r="O23" s="24"/>
      <c r="P23" s="96"/>
      <c r="Q23" s="24"/>
      <c r="R23" s="96"/>
      <c r="S23" s="24"/>
      <c r="T23" s="96"/>
      <c r="U23" s="24"/>
      <c r="V23" s="96"/>
      <c r="W23" s="24"/>
      <c r="X23" s="96"/>
      <c r="Y23" s="24"/>
      <c r="Z23" s="96"/>
      <c r="AA23" s="24"/>
      <c r="AB23" s="96"/>
      <c r="AC23" s="24"/>
    </row>
    <row r="24" spans="1:29">
      <c r="A24" s="20" t="s">
        <v>78</v>
      </c>
      <c r="B24" s="10"/>
      <c r="C24" s="15">
        <v>834.40800000000002</v>
      </c>
      <c r="D24" s="10"/>
      <c r="E24" s="15">
        <v>1378</v>
      </c>
      <c r="F24" s="66"/>
      <c r="G24" s="15">
        <v>1460</v>
      </c>
      <c r="H24" s="66"/>
      <c r="I24" s="15">
        <v>1343</v>
      </c>
      <c r="J24" s="66"/>
      <c r="K24" s="15">
        <v>1491</v>
      </c>
      <c r="L24" s="66"/>
      <c r="M24" s="15">
        <v>666</v>
      </c>
      <c r="N24" s="10"/>
      <c r="O24" s="15">
        <v>576</v>
      </c>
      <c r="P24" s="66"/>
      <c r="Q24" s="15">
        <f>Q25*Q12</f>
        <v>709.86051179126946</v>
      </c>
      <c r="R24" s="66"/>
      <c r="S24" s="15">
        <f>S25*S12</f>
        <v>893.18245860511797</v>
      </c>
      <c r="T24" s="66"/>
      <c r="U24" s="15">
        <f>U25*U12</f>
        <v>3286.26971651446</v>
      </c>
      <c r="V24" s="66"/>
      <c r="W24" s="15">
        <f>W25*W12</f>
        <v>4535.0522087899544</v>
      </c>
      <c r="X24" s="66"/>
      <c r="Y24" s="15">
        <f>Y25*Y12</f>
        <v>6349.0730923059355</v>
      </c>
      <c r="Z24" s="66"/>
      <c r="AA24" s="15">
        <f>AA25*AA12</f>
        <v>8601.2105652762566</v>
      </c>
      <c r="AB24" s="66"/>
      <c r="AC24" s="15">
        <f>AC25*AC12</f>
        <v>12072.084709059474</v>
      </c>
    </row>
    <row r="25" spans="1:29" s="198" customFormat="1">
      <c r="A25" s="217" t="s">
        <v>267</v>
      </c>
      <c r="B25" s="222"/>
      <c r="C25" s="219">
        <f>C24/C12</f>
        <v>0.11919831615421692</v>
      </c>
      <c r="D25" s="222"/>
      <c r="E25" s="219">
        <f>E24/E12</f>
        <v>0.1171868356152734</v>
      </c>
      <c r="F25" s="223"/>
      <c r="G25" s="219">
        <f>G24/G12</f>
        <v>6.8030380690554962E-2</v>
      </c>
      <c r="H25" s="223"/>
      <c r="I25" s="219">
        <f>I24/I12</f>
        <v>5.4642363088941333E-2</v>
      </c>
      <c r="J25" s="223"/>
      <c r="K25" s="219">
        <f>K24/K12</f>
        <v>4.7279299847792999E-2</v>
      </c>
      <c r="L25" s="223"/>
      <c r="M25" s="219">
        <f>M24/M12</f>
        <v>6.410626624314178E-2</v>
      </c>
      <c r="N25" s="222"/>
      <c r="O25" s="219">
        <f>O24/O12</f>
        <v>4.8168590065228299E-2</v>
      </c>
      <c r="P25" s="223"/>
      <c r="Q25" s="219">
        <f>O25</f>
        <v>4.8168590065228299E-2</v>
      </c>
      <c r="R25" s="223"/>
      <c r="S25" s="219">
        <f>O25</f>
        <v>4.8168590065228299E-2</v>
      </c>
      <c r="T25" s="223"/>
      <c r="U25" s="219">
        <f>K25</f>
        <v>4.7279299847792999E-2</v>
      </c>
      <c r="V25" s="223"/>
      <c r="W25" s="219">
        <f>U25</f>
        <v>4.7279299847792999E-2</v>
      </c>
      <c r="X25" s="223"/>
      <c r="Y25" s="219">
        <f>W25</f>
        <v>4.7279299847792999E-2</v>
      </c>
      <c r="Z25" s="223"/>
      <c r="AA25" s="219">
        <f>Y25</f>
        <v>4.7279299847792999E-2</v>
      </c>
      <c r="AB25" s="223"/>
      <c r="AC25" s="219">
        <f>AA25</f>
        <v>4.7279299847792999E-2</v>
      </c>
    </row>
    <row r="26" spans="1:29" s="198" customFormat="1" ht="25.5">
      <c r="A26" s="20" t="s">
        <v>77</v>
      </c>
      <c r="B26" s="10"/>
      <c r="C26" s="15">
        <v>1432.1890000000001</v>
      </c>
      <c r="D26" s="10"/>
      <c r="E26" s="15">
        <v>2477</v>
      </c>
      <c r="F26" s="66"/>
      <c r="G26" s="15">
        <v>2835</v>
      </c>
      <c r="H26" s="66"/>
      <c r="I26" s="15">
        <v>2646</v>
      </c>
      <c r="J26" s="66"/>
      <c r="K26" s="15">
        <v>3145</v>
      </c>
      <c r="L26" s="66"/>
      <c r="M26" s="15">
        <v>1056</v>
      </c>
      <c r="N26" s="10"/>
      <c r="O26" s="15">
        <v>973</v>
      </c>
      <c r="P26" s="66"/>
      <c r="Q26" s="15">
        <f>Q27*Q9</f>
        <v>1133.1650108713832</v>
      </c>
      <c r="R26" s="66"/>
      <c r="S26" s="15">
        <f>S27*S9</f>
        <v>1416.4562635892289</v>
      </c>
      <c r="T26" s="66"/>
      <c r="U26" s="15">
        <f>U27*U12</f>
        <v>6931.8029902333847</v>
      </c>
      <c r="V26" s="66"/>
      <c r="W26" s="15">
        <f>W27*W12</f>
        <v>9565.8881265220698</v>
      </c>
      <c r="X26" s="66"/>
      <c r="Y26" s="15">
        <f>Y27*Y12</f>
        <v>13392.243377130897</v>
      </c>
      <c r="Z26" s="66"/>
      <c r="AA26" s="15">
        <f>AA27*AA12</f>
        <v>18142.727852309741</v>
      </c>
      <c r="AB26" s="66"/>
      <c r="AC26" s="15">
        <f>AC27*AC12</f>
        <v>25463.92113346214</v>
      </c>
    </row>
    <row r="27" spans="1:29">
      <c r="A27" s="25" t="s">
        <v>266</v>
      </c>
      <c r="B27" s="50"/>
      <c r="C27" s="215">
        <f>C26/C12</f>
        <v>0.20459357678089349</v>
      </c>
      <c r="D27" s="50"/>
      <c r="E27" s="215">
        <f>E26/E12</f>
        <v>0.21064716387447913</v>
      </c>
      <c r="F27" s="96"/>
      <c r="G27" s="215">
        <f>G26/G12</f>
        <v>0.1321000885326872</v>
      </c>
      <c r="H27" s="96"/>
      <c r="I27" s="215">
        <f>I26/I12</f>
        <v>0.10765725445520384</v>
      </c>
      <c r="J27" s="96"/>
      <c r="K27" s="215">
        <f>K26/K12</f>
        <v>9.9727295788939629E-2</v>
      </c>
      <c r="L27" s="96"/>
      <c r="M27" s="215">
        <f>M26/M12</f>
        <v>0.10164597170083742</v>
      </c>
      <c r="N27" s="50"/>
      <c r="O27" s="215">
        <f>O26/O12</f>
        <v>8.1368121759491555E-2</v>
      </c>
      <c r="P27" s="96"/>
      <c r="Q27" s="215">
        <f>O27</f>
        <v>8.1368121759491555E-2</v>
      </c>
      <c r="R27" s="96"/>
      <c r="S27" s="215">
        <f>O27</f>
        <v>8.1368121759491555E-2</v>
      </c>
      <c r="T27" s="96"/>
      <c r="U27" s="215">
        <f>K27</f>
        <v>9.9727295788939629E-2</v>
      </c>
      <c r="V27" s="96"/>
      <c r="W27" s="215">
        <f>U27</f>
        <v>9.9727295788939629E-2</v>
      </c>
      <c r="X27" s="96"/>
      <c r="Y27" s="215">
        <f>W27</f>
        <v>9.9727295788939629E-2</v>
      </c>
      <c r="Z27" s="96"/>
      <c r="AA27" s="215">
        <f>Y27</f>
        <v>9.9727295788939629E-2</v>
      </c>
      <c r="AB27" s="96"/>
      <c r="AC27" s="215">
        <f>AA27</f>
        <v>9.9727295788939629E-2</v>
      </c>
    </row>
    <row r="28" spans="1:29">
      <c r="A28" s="20" t="s">
        <v>76</v>
      </c>
      <c r="B28" s="10"/>
      <c r="C28" s="94">
        <v>0</v>
      </c>
      <c r="D28" s="10"/>
      <c r="E28" s="95">
        <v>0</v>
      </c>
      <c r="F28" s="66"/>
      <c r="G28" s="15">
        <v>135</v>
      </c>
      <c r="H28" s="66"/>
      <c r="I28" s="15">
        <v>149</v>
      </c>
      <c r="J28" s="66"/>
      <c r="K28" s="94">
        <v>0</v>
      </c>
      <c r="L28" s="66"/>
      <c r="M28" s="15">
        <v>-101</v>
      </c>
      <c r="N28" s="10"/>
      <c r="O28" s="15">
        <v>23</v>
      </c>
      <c r="P28" s="66"/>
      <c r="Q28" s="15">
        <f>O28</f>
        <v>23</v>
      </c>
      <c r="R28" s="66"/>
      <c r="S28" s="15">
        <f>Q28</f>
        <v>23</v>
      </c>
      <c r="T28" s="66"/>
      <c r="U28" s="15">
        <v>0</v>
      </c>
      <c r="V28" s="66"/>
      <c r="W28" s="15">
        <v>0</v>
      </c>
      <c r="X28" s="66"/>
      <c r="Y28" s="15">
        <v>0</v>
      </c>
      <c r="Z28" s="66"/>
      <c r="AA28" s="15">
        <v>0</v>
      </c>
      <c r="AB28" s="66"/>
      <c r="AC28" s="15">
        <v>0</v>
      </c>
    </row>
    <row r="29" spans="1:29">
      <c r="A29" s="93" t="s">
        <v>75</v>
      </c>
      <c r="B29" s="92"/>
      <c r="C29" s="89">
        <f>SUM(C24:C28)</f>
        <v>2266.9207918929351</v>
      </c>
      <c r="D29" s="90"/>
      <c r="E29" s="89">
        <f>SUM(E24:E28)</f>
        <v>3855.3278339994895</v>
      </c>
      <c r="F29" s="91"/>
      <c r="G29" s="89">
        <f>SUM(G24:G28)</f>
        <v>4430.200130469223</v>
      </c>
      <c r="H29" s="90"/>
      <c r="I29" s="89">
        <f>SUM(I24:I28)</f>
        <v>4138.1622996175447</v>
      </c>
      <c r="J29" s="90"/>
      <c r="K29" s="89">
        <f>SUM(K24:K28)</f>
        <v>4636.1470065956373</v>
      </c>
      <c r="L29" s="90"/>
      <c r="M29" s="89">
        <f>SUM(M24:M28)</f>
        <v>1621.1657522379439</v>
      </c>
      <c r="N29" s="91"/>
      <c r="O29" s="89">
        <f>SUM(O24:O28)</f>
        <v>1572.1295367118246</v>
      </c>
      <c r="P29" s="90"/>
      <c r="Q29" s="89">
        <f>SUM(Q24:Q28)</f>
        <v>1866.1550593744771</v>
      </c>
      <c r="R29" s="90"/>
      <c r="S29" s="89">
        <f>S24+S26</f>
        <v>2309.6387221943469</v>
      </c>
      <c r="T29" s="90"/>
      <c r="U29" s="89">
        <f>U24+U26+U28</f>
        <v>10218.072706747844</v>
      </c>
      <c r="V29" s="90"/>
      <c r="W29" s="89">
        <f>W24+W26+W28</f>
        <v>14100.940335312025</v>
      </c>
      <c r="X29" s="90"/>
      <c r="Y29" s="89">
        <f>Y24+Y26+Y28</f>
        <v>19741.316469436832</v>
      </c>
      <c r="Z29" s="90"/>
      <c r="AA29" s="89">
        <f>AA24+AA26+AA28</f>
        <v>26743.938417585996</v>
      </c>
      <c r="AB29" s="90"/>
      <c r="AC29" s="89">
        <f>AC24+AC26+AC28</f>
        <v>37536.005842521612</v>
      </c>
    </row>
    <row r="30" spans="1:29">
      <c r="A30" s="52" t="s">
        <v>74</v>
      </c>
      <c r="B30" s="10"/>
      <c r="C30" s="15">
        <f>C22-C29</f>
        <v>-669.37881818745609</v>
      </c>
      <c r="D30" s="11"/>
      <c r="E30" s="87">
        <f>E22-E29</f>
        <v>-1633.924856391578</v>
      </c>
      <c r="F30" s="11"/>
      <c r="G30" s="87">
        <f>G22-G29</f>
        <v>-389.88443447942245</v>
      </c>
      <c r="H30" s="11"/>
      <c r="I30" s="87">
        <f>I22-I29</f>
        <v>-70.869889483672523</v>
      </c>
      <c r="J30" s="11"/>
      <c r="K30" s="87">
        <f>K22-K29</f>
        <v>1992.0858374242025</v>
      </c>
      <c r="L30" s="88"/>
      <c r="M30" s="15">
        <f>M22-M29</f>
        <v>591.8638519256117</v>
      </c>
      <c r="N30" s="11"/>
      <c r="O30" s="87">
        <f>O22-O29</f>
        <v>1310.1521319068934</v>
      </c>
      <c r="P30" s="11"/>
      <c r="Q30" s="87">
        <f>Q22-Q29</f>
        <v>1297.4739783194225</v>
      </c>
      <c r="R30" s="11"/>
      <c r="S30" s="87">
        <f>S22-S29</f>
        <v>2621.3432778056531</v>
      </c>
      <c r="T30" s="11"/>
      <c r="U30" s="87">
        <f>U22-U29</f>
        <v>2980.5582932521502</v>
      </c>
      <c r="V30" s="11"/>
      <c r="W30" s="87">
        <f>W22-W29</f>
        <v>2518.0883366879752</v>
      </c>
      <c r="X30" s="11"/>
      <c r="Y30" s="87">
        <f>Y22-Y29</f>
        <v>2454.0319897631853</v>
      </c>
      <c r="Z30" s="11"/>
      <c r="AA30" s="87">
        <f>AA22-AA29</f>
        <v>158.90570833403763</v>
      </c>
      <c r="AB30" s="11"/>
      <c r="AC30" s="87">
        <f>AC22-AC29</f>
        <v>577.91792612639256</v>
      </c>
    </row>
    <row r="31" spans="1:29">
      <c r="A31" s="47" t="s">
        <v>73</v>
      </c>
      <c r="B31" s="35"/>
      <c r="C31" s="38">
        <v>8.5299999999999994</v>
      </c>
      <c r="D31" s="35"/>
      <c r="E31" s="38">
        <v>19</v>
      </c>
      <c r="F31" s="78"/>
      <c r="G31" s="38">
        <v>24</v>
      </c>
      <c r="H31" s="78"/>
      <c r="I31" s="38">
        <v>44</v>
      </c>
      <c r="J31" s="78"/>
      <c r="K31" s="38">
        <v>30</v>
      </c>
      <c r="L31" s="78"/>
      <c r="M31" s="38">
        <v>10</v>
      </c>
      <c r="N31" s="35"/>
      <c r="O31" s="38">
        <v>11</v>
      </c>
      <c r="P31" s="78"/>
      <c r="Q31" s="38">
        <f>1%*Q54</f>
        <v>200.00566399063391</v>
      </c>
      <c r="R31" s="78"/>
      <c r="S31" s="38">
        <f>1%*S54</f>
        <v>251.6572590399733</v>
      </c>
      <c r="T31" s="78"/>
      <c r="U31" s="38">
        <f>1%*U54</f>
        <v>427.23710385591079</v>
      </c>
      <c r="V31" s="78"/>
      <c r="W31" s="38">
        <f>1%*W54</f>
        <v>589.58720332115684</v>
      </c>
      <c r="X31" s="78"/>
      <c r="Y31" s="38">
        <f>1%*Y54</f>
        <v>825.42208464961948</v>
      </c>
      <c r="Z31" s="78"/>
      <c r="AA31" s="38">
        <f>1%*AA54</f>
        <v>1118.2150610148558</v>
      </c>
      <c r="AB31" s="78"/>
      <c r="AC31" s="38">
        <f>1%*AC54</f>
        <v>1569.4519785406364</v>
      </c>
    </row>
    <row r="32" spans="1:29" s="172" customFormat="1">
      <c r="A32" s="244" t="s">
        <v>270</v>
      </c>
      <c r="B32" s="242"/>
      <c r="C32" s="238"/>
      <c r="D32" s="242"/>
      <c r="E32" s="238"/>
      <c r="F32" s="245"/>
      <c r="G32" s="238"/>
      <c r="H32" s="245"/>
      <c r="I32" s="238"/>
      <c r="J32" s="245"/>
      <c r="K32" s="238"/>
      <c r="L32" s="245"/>
      <c r="M32" s="238"/>
      <c r="N32" s="242"/>
      <c r="O32" s="238"/>
      <c r="P32" s="246">
        <v>0.01</v>
      </c>
      <c r="Q32" s="238">
        <f ca="1">$P$32*Q55</f>
        <v>200.1472653536749</v>
      </c>
      <c r="R32" s="249"/>
      <c r="S32" s="238">
        <f t="shared" ref="S32" ca="1" si="1">$P$32*S55</f>
        <v>459.73481484429385</v>
      </c>
      <c r="T32" s="245"/>
      <c r="U32" s="238">
        <f t="shared" ref="U32" ca="1" si="2">$P$32*U55</f>
        <v>2115.156615494087</v>
      </c>
      <c r="V32" s="245"/>
      <c r="W32" s="238">
        <f t="shared" ref="W32" ca="1" si="3">$P$32*W55</f>
        <v>3701.5098858523584</v>
      </c>
      <c r="X32" s="245"/>
      <c r="Y32" s="238">
        <f t="shared" ref="Y32" ca="1" si="4">$P$32*Y55</f>
        <v>5975.862267169211</v>
      </c>
      <c r="Z32" s="245"/>
      <c r="AA32" s="238">
        <f t="shared" ref="AA32" ca="1" si="5">$P$32*AA55</f>
        <v>9034.5111634578643</v>
      </c>
      <c r="AB32" s="245"/>
      <c r="AC32" s="238">
        <f t="shared" ref="AC32" ca="1" si="6">$P$32*AC55</f>
        <v>13345.897266332315</v>
      </c>
    </row>
    <row r="33" spans="1:16383" s="172" customFormat="1">
      <c r="A33" s="244" t="s">
        <v>271</v>
      </c>
      <c r="B33" s="242"/>
      <c r="C33" s="238"/>
      <c r="D33" s="242"/>
      <c r="E33" s="238"/>
      <c r="F33" s="245"/>
      <c r="G33" s="238"/>
      <c r="H33" s="245"/>
      <c r="I33" s="238"/>
      <c r="J33" s="245"/>
      <c r="K33" s="238"/>
      <c r="L33" s="245"/>
      <c r="M33" s="238"/>
      <c r="N33" s="242"/>
      <c r="O33" s="238"/>
      <c r="P33" s="246">
        <v>0.02</v>
      </c>
      <c r="Q33" s="238">
        <f ca="1">$P$33*Q80</f>
        <v>0</v>
      </c>
      <c r="R33" s="249"/>
      <c r="S33" s="238">
        <f t="shared" ref="S33" ca="1" si="7">$P$33*S80</f>
        <v>0</v>
      </c>
      <c r="T33" s="245"/>
      <c r="U33" s="238">
        <f t="shared" ref="U33" ca="1" si="8">$P$33*U80</f>
        <v>0</v>
      </c>
      <c r="V33" s="245"/>
      <c r="W33" s="238">
        <f t="shared" ref="W33" ca="1" si="9">$P$33*W80</f>
        <v>0</v>
      </c>
      <c r="X33" s="245"/>
      <c r="Y33" s="238">
        <f t="shared" ref="Y33" ca="1" si="10">$P$33*Y80</f>
        <v>0</v>
      </c>
      <c r="Z33" s="245"/>
      <c r="AA33" s="238">
        <f t="shared" ref="AA33" ca="1" si="11">$P$33*AA80</f>
        <v>0</v>
      </c>
      <c r="AB33" s="245"/>
      <c r="AC33" s="238">
        <f t="shared" ref="AC33" ca="1" si="12">$P$33*AC80</f>
        <v>0</v>
      </c>
    </row>
    <row r="34" spans="1:16383">
      <c r="A34" s="16" t="s">
        <v>72</v>
      </c>
      <c r="B34" s="10"/>
      <c r="C34" s="15">
        <v>-198.81</v>
      </c>
      <c r="D34" s="10"/>
      <c r="E34" s="15">
        <v>-471</v>
      </c>
      <c r="F34" s="66"/>
      <c r="G34" s="15">
        <v>-663</v>
      </c>
      <c r="H34" s="66"/>
      <c r="I34" s="15">
        <v>-685</v>
      </c>
      <c r="J34" s="66"/>
      <c r="K34" s="15">
        <v>-748</v>
      </c>
      <c r="L34" s="66"/>
      <c r="M34" s="15">
        <v>-99</v>
      </c>
      <c r="N34" s="10"/>
      <c r="O34" s="15">
        <v>-75</v>
      </c>
      <c r="P34" s="66"/>
      <c r="Q34" s="15">
        <f>-setup!$C$27*'Fin st'!Q83</f>
        <v>-175.1411692260061</v>
      </c>
      <c r="R34" s="66"/>
      <c r="S34" s="15">
        <f>-setup!$C$27*'Fin st'!S83</f>
        <v>-189.18180143807061</v>
      </c>
      <c r="T34" s="66"/>
      <c r="U34" s="15">
        <f>-setup!$C$27*'Fin st'!U83</f>
        <v>-204.34803623567041</v>
      </c>
      <c r="V34" s="66"/>
      <c r="W34" s="15">
        <f>-setup!$C$27*'Fin st'!W83</f>
        <v>-220.73011038032928</v>
      </c>
      <c r="X34" s="66"/>
      <c r="Y34" s="15">
        <f>-setup!$C$27*'Fin st'!Y83</f>
        <v>-238.42549469045309</v>
      </c>
      <c r="Z34" s="66"/>
      <c r="AA34" s="15">
        <f>-setup!$C$27*'Fin st'!AA83</f>
        <v>-257.53947397768923</v>
      </c>
      <c r="AB34" s="66"/>
      <c r="AC34" s="15">
        <f>-setup!$C$27*'Fin st'!AC83</f>
        <v>-278.18577347534244</v>
      </c>
    </row>
    <row r="35" spans="1:16383">
      <c r="A35" s="47" t="s">
        <v>71</v>
      </c>
      <c r="B35" s="35"/>
      <c r="C35" s="38">
        <v>111.27200000000001</v>
      </c>
      <c r="D35" s="35"/>
      <c r="E35" s="38">
        <v>-125</v>
      </c>
      <c r="F35" s="78"/>
      <c r="G35" s="38">
        <v>22</v>
      </c>
      <c r="H35" s="78"/>
      <c r="I35" s="38">
        <v>45</v>
      </c>
      <c r="J35" s="78"/>
      <c r="K35" s="38">
        <v>-122</v>
      </c>
      <c r="L35" s="78"/>
      <c r="M35" s="38">
        <v>28</v>
      </c>
      <c r="N35" s="35"/>
      <c r="O35" s="38">
        <v>45</v>
      </c>
      <c r="P35" s="78"/>
      <c r="Q35" s="38">
        <f>O35</f>
        <v>45</v>
      </c>
      <c r="R35" s="78"/>
      <c r="S35" s="38">
        <f>Q35</f>
        <v>45</v>
      </c>
      <c r="T35" s="78"/>
      <c r="U35" s="38">
        <f>I35</f>
        <v>45</v>
      </c>
      <c r="V35" s="78"/>
      <c r="W35" s="38">
        <f>U35</f>
        <v>45</v>
      </c>
      <c r="X35" s="78"/>
      <c r="Y35" s="38">
        <f>W35</f>
        <v>45</v>
      </c>
      <c r="Z35" s="78"/>
      <c r="AA35" s="38">
        <f>Y35</f>
        <v>45</v>
      </c>
      <c r="AB35" s="78"/>
      <c r="AC35" s="38">
        <f>AA35</f>
        <v>45</v>
      </c>
    </row>
    <row r="36" spans="1:16383">
      <c r="A36" s="52" t="s">
        <v>70</v>
      </c>
      <c r="B36" s="86"/>
      <c r="C36" s="83">
        <f>SUM(C30:C35)</f>
        <v>-748.38681818745602</v>
      </c>
      <c r="D36" s="84"/>
      <c r="E36" s="83">
        <f>SUM(E30:E35)</f>
        <v>-2210.924856391578</v>
      </c>
      <c r="F36" s="84"/>
      <c r="G36" s="83">
        <f>SUM(G30:G35)</f>
        <v>-1006.8844344794225</v>
      </c>
      <c r="H36" s="84"/>
      <c r="I36" s="83">
        <f>SUM(I30:I35)</f>
        <v>-666.86988948367252</v>
      </c>
      <c r="J36" s="84"/>
      <c r="K36" s="83">
        <f>SUM(K30:K35)</f>
        <v>1152.0858374242025</v>
      </c>
      <c r="L36" s="84"/>
      <c r="M36" s="83">
        <f>SUM(M30:M35)</f>
        <v>530.8638519256117</v>
      </c>
      <c r="N36" s="84"/>
      <c r="O36" s="83">
        <f>SUM(O30:O35)</f>
        <v>1291.1521319068934</v>
      </c>
      <c r="P36" s="85"/>
      <c r="Q36" s="83">
        <f ca="1">SUM(Q30:Q35)</f>
        <v>1567.4857384377251</v>
      </c>
      <c r="R36" s="85"/>
      <c r="S36" s="83">
        <f ca="1">SUM(S30:S35)</f>
        <v>3188.5535502518496</v>
      </c>
      <c r="T36" s="85"/>
      <c r="U36" s="83">
        <f ca="1">SUM(U30:U35)</f>
        <v>5363.6039763664776</v>
      </c>
      <c r="V36" s="85"/>
      <c r="W36" s="83">
        <f ca="1">SUM(W30:W35)</f>
        <v>6633.4553154811611</v>
      </c>
      <c r="X36" s="85"/>
      <c r="Y36" s="83">
        <f ca="1">SUM(Y30:Y35)</f>
        <v>9061.8908468915633</v>
      </c>
      <c r="Z36" s="85"/>
      <c r="AA36" s="83">
        <f ca="1">SUM(AA30:AA35)</f>
        <v>10099.092458829069</v>
      </c>
      <c r="AB36" s="85"/>
      <c r="AC36" s="83">
        <f ca="1">SUM(AC30:AC35)</f>
        <v>15260.081397524002</v>
      </c>
    </row>
    <row r="37" spans="1:16383">
      <c r="A37" s="47" t="s">
        <v>69</v>
      </c>
      <c r="B37" s="35"/>
      <c r="C37" s="38">
        <v>26.698</v>
      </c>
      <c r="D37" s="35"/>
      <c r="E37" s="38">
        <v>32</v>
      </c>
      <c r="F37" s="78"/>
      <c r="G37" s="38">
        <v>58</v>
      </c>
      <c r="H37" s="78"/>
      <c r="I37" s="38">
        <v>110</v>
      </c>
      <c r="J37" s="78"/>
      <c r="K37" s="38">
        <v>292</v>
      </c>
      <c r="L37" s="78"/>
      <c r="M37" s="38">
        <v>69</v>
      </c>
      <c r="N37" s="35"/>
      <c r="O37" s="38">
        <v>115</v>
      </c>
      <c r="P37" s="78"/>
      <c r="Q37" s="38">
        <f ca="1">Q36*((($I$37/$I$36)+($K$37/$K$36))/2)</f>
        <v>69.364080537857504</v>
      </c>
      <c r="R37" s="78"/>
      <c r="S37" s="38">
        <f ca="1">S36*((($I$37/$I$36)+($K$37/$K$36))/2)</f>
        <v>141.0992647878102</v>
      </c>
      <c r="T37" s="78"/>
      <c r="U37" s="38">
        <f ca="1">U36*((($I$37/$I$36)+($K$37/$K$36))/2)</f>
        <v>237.34918223923478</v>
      </c>
      <c r="V37" s="78"/>
      <c r="W37" s="38">
        <f ca="1">W36*((($I$37/$I$36)+($K$37/$K$36))/2)</f>
        <v>293.54240199078822</v>
      </c>
      <c r="X37" s="78"/>
      <c r="Y37" s="38">
        <f ca="1">Y36*((($I$37/$I$36)+($K$37/$K$36))/2)</f>
        <v>401.0050688917529</v>
      </c>
      <c r="Z37" s="78"/>
      <c r="AA37" s="38">
        <f ca="1">AA36*((($I$37/$I$36)+($K$37/$K$36))/2)</f>
        <v>446.90311719944225</v>
      </c>
      <c r="AB37" s="78"/>
      <c r="AC37" s="38">
        <f ca="1">AC36*((($I$37/$I$36)+($K$37/$K$36))/2)</f>
        <v>675.28621735793183</v>
      </c>
    </row>
    <row r="38" spans="1:16383">
      <c r="A38" s="52" t="s">
        <v>68</v>
      </c>
      <c r="B38" s="86"/>
      <c r="C38" s="83">
        <f>C36-C37</f>
        <v>-775.08481818745599</v>
      </c>
      <c r="D38" s="84"/>
      <c r="E38" s="83">
        <f>E36-E37</f>
        <v>-2242.924856391578</v>
      </c>
      <c r="F38" s="84"/>
      <c r="G38" s="83">
        <f>G36-G37</f>
        <v>-1064.8844344794225</v>
      </c>
      <c r="H38" s="84"/>
      <c r="I38" s="83">
        <f>I36-I37</f>
        <v>-776.86988948367252</v>
      </c>
      <c r="J38" s="84"/>
      <c r="K38" s="83">
        <f>K36-K37</f>
        <v>860.08583742420251</v>
      </c>
      <c r="L38" s="84"/>
      <c r="M38" s="83">
        <f>M36-M37</f>
        <v>461.8638519256117</v>
      </c>
      <c r="N38" s="85"/>
      <c r="O38" s="83">
        <f>O36-O37</f>
        <v>1176.1521319068934</v>
      </c>
      <c r="P38" s="84"/>
      <c r="Q38" s="83">
        <f ca="1">Q36-Q37</f>
        <v>1498.1216578998676</v>
      </c>
      <c r="R38" s="84"/>
      <c r="S38" s="83">
        <f ca="1">S36-S37</f>
        <v>3047.4542854640395</v>
      </c>
      <c r="T38" s="84"/>
      <c r="U38" s="83">
        <f ca="1">U36-U37</f>
        <v>5126.2547941272423</v>
      </c>
      <c r="V38" s="84"/>
      <c r="W38" s="83">
        <f ca="1">W36-W37</f>
        <v>6339.9129134903724</v>
      </c>
      <c r="X38" s="84"/>
      <c r="Y38" s="83">
        <f ca="1">Y36-Y37</f>
        <v>8660.8857779998107</v>
      </c>
      <c r="Z38" s="84"/>
      <c r="AA38" s="83">
        <f ca="1">AA36-AA37</f>
        <v>9652.1893416296261</v>
      </c>
      <c r="AB38" s="84"/>
      <c r="AC38" s="83">
        <f ca="1">AC36-AC37</f>
        <v>14584.795180166069</v>
      </c>
    </row>
    <row r="39" spans="1:16383" ht="51">
      <c r="A39" s="47" t="s">
        <v>67</v>
      </c>
      <c r="B39" s="35"/>
      <c r="C39" s="38">
        <v>-98.132000000000005</v>
      </c>
      <c r="D39" s="35"/>
      <c r="E39" s="38">
        <v>-279</v>
      </c>
      <c r="F39" s="78"/>
      <c r="G39" s="38">
        <v>-87</v>
      </c>
      <c r="H39" s="78"/>
      <c r="I39" s="38">
        <v>87</v>
      </c>
      <c r="J39" s="78"/>
      <c r="K39" s="38">
        <v>141</v>
      </c>
      <c r="L39" s="78"/>
      <c r="M39" s="38">
        <v>26</v>
      </c>
      <c r="N39" s="35"/>
      <c r="O39" s="38">
        <v>36</v>
      </c>
      <c r="P39" s="78"/>
      <c r="Q39" s="38">
        <f>O39</f>
        <v>36</v>
      </c>
      <c r="R39" s="78"/>
      <c r="S39" s="38">
        <f>Q39</f>
        <v>36</v>
      </c>
      <c r="T39" s="78"/>
      <c r="U39" s="38">
        <f>I39</f>
        <v>87</v>
      </c>
      <c r="V39" s="78"/>
      <c r="W39" s="38">
        <f>U39</f>
        <v>87</v>
      </c>
      <c r="X39" s="78"/>
      <c r="Y39" s="38">
        <f>W39</f>
        <v>87</v>
      </c>
      <c r="Z39" s="78"/>
      <c r="AA39" s="38">
        <f>Y39</f>
        <v>87</v>
      </c>
      <c r="AB39" s="78"/>
      <c r="AC39" s="38">
        <f>AA39</f>
        <v>87</v>
      </c>
    </row>
    <row r="40" spans="1:16383" ht="26.25" thickBot="1">
      <c r="A40" s="52" t="s">
        <v>66</v>
      </c>
      <c r="B40" s="77" t="s">
        <v>1</v>
      </c>
      <c r="C40" s="42">
        <f>C38-C39</f>
        <v>-676.95281818745593</v>
      </c>
      <c r="D40" s="82" t="s">
        <v>1</v>
      </c>
      <c r="E40" s="42">
        <f>E38-E39</f>
        <v>-1963.924856391578</v>
      </c>
      <c r="F40" s="82" t="s">
        <v>1</v>
      </c>
      <c r="G40" s="42">
        <f>G38-G39</f>
        <v>-977.88443447942245</v>
      </c>
      <c r="H40" s="82" t="s">
        <v>1</v>
      </c>
      <c r="I40" s="42">
        <f>I38-I39</f>
        <v>-863.86988948367252</v>
      </c>
      <c r="J40" s="81" t="s">
        <v>1</v>
      </c>
      <c r="K40" s="42">
        <f>K38-K39</f>
        <v>719.08583742420251</v>
      </c>
      <c r="L40" s="82" t="s">
        <v>1</v>
      </c>
      <c r="M40" s="42">
        <f>M38-M39</f>
        <v>435.8638519256117</v>
      </c>
      <c r="N40" s="81" t="s">
        <v>1</v>
      </c>
      <c r="O40" s="42">
        <f>O38-O39</f>
        <v>1140.1521319068934</v>
      </c>
      <c r="P40" s="81" t="s">
        <v>1</v>
      </c>
      <c r="Q40" s="42">
        <f ca="1">Q38-Q39</f>
        <v>1462.1216578998676</v>
      </c>
      <c r="R40" s="81" t="s">
        <v>1</v>
      </c>
      <c r="S40" s="42">
        <f ca="1">S38-S39</f>
        <v>3011.4542854640395</v>
      </c>
      <c r="T40" s="81"/>
      <c r="U40" s="42">
        <f ca="1">U38-U39</f>
        <v>5039.2547941272423</v>
      </c>
      <c r="V40" s="81"/>
      <c r="W40" s="42">
        <f ca="1">W38-W39</f>
        <v>6252.9129134903724</v>
      </c>
      <c r="X40" s="81"/>
      <c r="Y40" s="42">
        <f ca="1">Y38-Y39</f>
        <v>8573.8857779998107</v>
      </c>
      <c r="Z40" s="81"/>
      <c r="AA40" s="42">
        <f ca="1">AA38-AA39</f>
        <v>9565.1893416296261</v>
      </c>
      <c r="AB40" s="81"/>
      <c r="AC40" s="42">
        <f ca="1">AC38-AC39</f>
        <v>14497.795180166069</v>
      </c>
    </row>
    <row r="41" spans="1:16383" ht="26.25" thickTop="1">
      <c r="A41" s="80" t="s">
        <v>65</v>
      </c>
      <c r="B41" s="35"/>
      <c r="C41" s="79">
        <v>0</v>
      </c>
      <c r="D41" s="35"/>
      <c r="E41" s="79">
        <v>0</v>
      </c>
      <c r="F41" s="78"/>
      <c r="G41" s="79">
        <v>0</v>
      </c>
      <c r="H41" s="78"/>
      <c r="I41" s="38">
        <v>8</v>
      </c>
      <c r="J41" s="78"/>
      <c r="K41" s="38">
        <v>31</v>
      </c>
      <c r="L41" s="78"/>
      <c r="M41" s="79">
        <v>0</v>
      </c>
      <c r="N41" s="35"/>
      <c r="O41" s="79">
        <v>0</v>
      </c>
      <c r="P41" s="78"/>
      <c r="Q41" s="38">
        <v>0</v>
      </c>
      <c r="R41" s="78"/>
      <c r="S41" s="38">
        <v>0</v>
      </c>
      <c r="T41" s="78"/>
      <c r="U41" s="38">
        <v>0</v>
      </c>
      <c r="V41" s="78"/>
      <c r="W41" s="38">
        <v>0</v>
      </c>
      <c r="X41" s="78"/>
      <c r="Y41" s="38">
        <v>0</v>
      </c>
      <c r="Z41" s="78"/>
      <c r="AA41" s="38">
        <v>0</v>
      </c>
      <c r="AB41" s="78"/>
      <c r="AC41" s="38">
        <v>0</v>
      </c>
    </row>
    <row r="42" spans="1:16383" ht="39" thickBot="1">
      <c r="A42" s="12" t="s">
        <v>64</v>
      </c>
      <c r="B42" s="77"/>
      <c r="C42" s="42">
        <f>C40-C41</f>
        <v>-676.95281818745593</v>
      </c>
      <c r="D42" s="43"/>
      <c r="E42" s="42">
        <f>E40-E41</f>
        <v>-1963.924856391578</v>
      </c>
      <c r="F42" s="43"/>
      <c r="G42" s="42">
        <f>G40-G41</f>
        <v>-977.88443447942245</v>
      </c>
      <c r="H42" s="76"/>
      <c r="I42" s="42">
        <f>I40-I41</f>
        <v>-871.86988948367252</v>
      </c>
      <c r="J42" s="43"/>
      <c r="K42" s="42">
        <f>K40-K41</f>
        <v>688.08583742420251</v>
      </c>
      <c r="L42" s="76"/>
      <c r="M42" s="42">
        <f>M40-M41</f>
        <v>435.8638519256117</v>
      </c>
      <c r="N42" s="43"/>
      <c r="O42" s="42">
        <f>O40-O41</f>
        <v>1140.1521319068934</v>
      </c>
      <c r="P42" s="43"/>
      <c r="Q42" s="42">
        <f ca="1">Q40-Q41</f>
        <v>1462.1216578998676</v>
      </c>
      <c r="R42" s="43"/>
      <c r="S42" s="42">
        <f ca="1">S40-S41</f>
        <v>3011.4542854640395</v>
      </c>
      <c r="T42" s="43"/>
      <c r="U42" s="42">
        <f ca="1">U40-U41</f>
        <v>5039.2547941272423</v>
      </c>
      <c r="V42" s="43"/>
      <c r="W42" s="42">
        <f ca="1">W40-W41</f>
        <v>6252.9129134903724</v>
      </c>
      <c r="X42" s="43"/>
      <c r="Y42" s="42">
        <f ca="1">Y40-Y41</f>
        <v>8573.8857779998107</v>
      </c>
      <c r="Z42" s="43"/>
      <c r="AA42" s="42">
        <f ca="1">AA40-AA41</f>
        <v>9565.1893416296261</v>
      </c>
      <c r="AB42" s="43"/>
      <c r="AC42" s="42">
        <f ca="1">AC40-AC41</f>
        <v>14497.795180166069</v>
      </c>
    </row>
    <row r="43" spans="1:16383" ht="39" thickTop="1">
      <c r="A43" s="47" t="s">
        <v>63</v>
      </c>
      <c r="B43" s="75" t="s">
        <v>1</v>
      </c>
      <c r="C43" s="73">
        <f>C42/C46</f>
        <v>-4.6941504048723823</v>
      </c>
      <c r="D43" s="75"/>
      <c r="E43" s="73"/>
      <c r="F43" s="74"/>
      <c r="G43" s="73"/>
      <c r="H43" s="74"/>
      <c r="I43" s="73"/>
      <c r="J43" s="74"/>
      <c r="K43" s="73"/>
      <c r="L43" s="74"/>
      <c r="M43" s="73"/>
      <c r="N43" s="75"/>
      <c r="O43" s="73"/>
      <c r="P43" s="74"/>
      <c r="Q43" s="73"/>
      <c r="R43" s="74"/>
      <c r="S43" s="73"/>
      <c r="T43" s="74"/>
      <c r="U43" s="73"/>
      <c r="V43" s="74"/>
      <c r="W43" s="73"/>
      <c r="X43" s="74"/>
      <c r="Y43" s="73"/>
      <c r="Z43" s="74"/>
      <c r="AA43" s="73"/>
      <c r="AB43" s="74"/>
      <c r="AC43" s="73"/>
    </row>
    <row r="44" spans="1:16383" ht="15.75" thickBot="1">
      <c r="A44" s="20" t="s">
        <v>62</v>
      </c>
      <c r="B44" s="72"/>
      <c r="C44" s="71"/>
      <c r="D44" s="72" t="s">
        <v>1</v>
      </c>
      <c r="E44" s="71">
        <f>E42/E47</f>
        <v>-11.830872628864928</v>
      </c>
      <c r="F44" s="72" t="s">
        <v>1</v>
      </c>
      <c r="G44" s="71">
        <f>G42/G47</f>
        <v>-5.7186224238562717</v>
      </c>
      <c r="H44" s="72" t="s">
        <v>1</v>
      </c>
      <c r="I44" s="71">
        <f>I42/I47</f>
        <v>-4.9258185846535172</v>
      </c>
      <c r="J44" s="72" t="s">
        <v>1</v>
      </c>
      <c r="K44" s="71">
        <f>K42/K47</f>
        <v>0.73749821803237137</v>
      </c>
      <c r="L44" s="72" t="s">
        <v>1</v>
      </c>
      <c r="M44" s="71">
        <f>M42/M47</f>
        <v>0.4535523953440288</v>
      </c>
      <c r="N44" s="72" t="s">
        <v>1</v>
      </c>
      <c r="O44" s="71">
        <f>O42/O47</f>
        <v>1.1742040493376862</v>
      </c>
      <c r="P44" s="72" t="s">
        <v>1</v>
      </c>
      <c r="Q44" s="71">
        <f ca="1">Q42/Q47</f>
        <v>1.5057895549947142</v>
      </c>
      <c r="R44" s="72" t="s">
        <v>1</v>
      </c>
      <c r="S44" s="71">
        <f ca="1">S42/S47</f>
        <v>3.1013947327127078</v>
      </c>
      <c r="T44" s="72"/>
      <c r="U44" s="71">
        <f ca="1">U42/U47</f>
        <v>5.189757769441032</v>
      </c>
      <c r="V44" s="72"/>
      <c r="W44" s="71">
        <f ca="1">W42/W47</f>
        <v>6.439663144686274</v>
      </c>
      <c r="X44" s="72"/>
      <c r="Y44" s="71">
        <f ca="1">Y42/Y47</f>
        <v>8.8299544572603619</v>
      </c>
      <c r="Z44" s="72"/>
      <c r="AA44" s="71">
        <f ca="1">AA42/AA47</f>
        <v>9.8508644095052791</v>
      </c>
      <c r="AB44" s="72"/>
      <c r="AC44" s="71">
        <f ca="1">AC42/AC47</f>
        <v>14.930788033126746</v>
      </c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  <c r="IV44" s="39"/>
      <c r="IW44" s="39"/>
      <c r="IX44" s="39"/>
      <c r="IY44" s="39"/>
      <c r="IZ44" s="39"/>
      <c r="JA44" s="39"/>
      <c r="JB44" s="39"/>
      <c r="JC44" s="39"/>
      <c r="JD44" s="39"/>
      <c r="JE44" s="39"/>
      <c r="JF44" s="39"/>
      <c r="JG44" s="39"/>
      <c r="JH44" s="39"/>
      <c r="JI44" s="39"/>
      <c r="JJ44" s="39"/>
      <c r="JK44" s="39"/>
      <c r="JL44" s="39"/>
      <c r="JM44" s="39"/>
      <c r="JN44" s="39"/>
      <c r="JO44" s="39"/>
      <c r="JP44" s="39"/>
      <c r="JQ44" s="39"/>
      <c r="JR44" s="39"/>
      <c r="JS44" s="39"/>
      <c r="JT44" s="39"/>
      <c r="JU44" s="39"/>
      <c r="JV44" s="39"/>
      <c r="JW44" s="39"/>
      <c r="JX44" s="39"/>
      <c r="JY44" s="39"/>
      <c r="JZ44" s="39"/>
      <c r="KA44" s="39"/>
      <c r="KB44" s="39"/>
      <c r="KC44" s="39"/>
      <c r="KD44" s="39"/>
      <c r="KE44" s="39"/>
      <c r="KF44" s="39"/>
      <c r="KG44" s="39"/>
      <c r="KH44" s="39"/>
      <c r="KI44" s="39"/>
      <c r="KJ44" s="39"/>
      <c r="KK44" s="39"/>
      <c r="KL44" s="39"/>
      <c r="KM44" s="39"/>
      <c r="KN44" s="39"/>
      <c r="KO44" s="39"/>
      <c r="KP44" s="39"/>
      <c r="KQ44" s="39"/>
      <c r="KR44" s="39"/>
      <c r="KS44" s="39"/>
      <c r="KT44" s="39"/>
      <c r="KU44" s="39"/>
      <c r="KV44" s="39"/>
      <c r="KW44" s="39"/>
      <c r="KX44" s="39"/>
      <c r="KY44" s="39"/>
      <c r="KZ44" s="39"/>
      <c r="LA44" s="39"/>
      <c r="LB44" s="39"/>
      <c r="LC44" s="39"/>
      <c r="LD44" s="39"/>
      <c r="LE44" s="39"/>
      <c r="LF44" s="39"/>
      <c r="LG44" s="39"/>
      <c r="LH44" s="39"/>
      <c r="LI44" s="39"/>
      <c r="LJ44" s="39"/>
      <c r="LK44" s="39"/>
      <c r="LL44" s="39"/>
      <c r="LM44" s="39"/>
      <c r="LN44" s="39"/>
      <c r="LO44" s="39"/>
      <c r="LP44" s="39"/>
      <c r="LQ44" s="39"/>
      <c r="LR44" s="39"/>
      <c r="LS44" s="39"/>
      <c r="LT44" s="39"/>
      <c r="LU44" s="39"/>
      <c r="LV44" s="39"/>
      <c r="LW44" s="39"/>
      <c r="LX44" s="39"/>
      <c r="LY44" s="39"/>
      <c r="LZ44" s="39"/>
      <c r="MA44" s="39"/>
      <c r="MB44" s="39"/>
      <c r="MC44" s="39"/>
      <c r="MD44" s="39"/>
      <c r="ME44" s="39"/>
      <c r="MF44" s="39"/>
      <c r="MG44" s="39"/>
      <c r="MH44" s="39"/>
      <c r="MI44" s="39"/>
      <c r="MJ44" s="39"/>
      <c r="MK44" s="39"/>
      <c r="ML44" s="39"/>
      <c r="MM44" s="39"/>
      <c r="MN44" s="39"/>
      <c r="MO44" s="39"/>
      <c r="MP44" s="39"/>
      <c r="MQ44" s="39"/>
      <c r="MR44" s="39"/>
      <c r="MS44" s="39"/>
      <c r="MT44" s="39"/>
      <c r="MU44" s="39"/>
      <c r="MV44" s="39"/>
      <c r="MW44" s="39"/>
      <c r="MX44" s="39"/>
      <c r="MY44" s="39"/>
      <c r="MZ44" s="39"/>
      <c r="NA44" s="39"/>
      <c r="NB44" s="39"/>
      <c r="NC44" s="39"/>
      <c r="ND44" s="39"/>
      <c r="NE44" s="39"/>
      <c r="NF44" s="39"/>
      <c r="NG44" s="39"/>
      <c r="NH44" s="39"/>
      <c r="NI44" s="39"/>
      <c r="NJ44" s="39"/>
      <c r="NK44" s="39"/>
      <c r="NL44" s="39"/>
      <c r="NM44" s="39"/>
      <c r="NN44" s="39"/>
      <c r="NO44" s="39"/>
      <c r="NP44" s="39"/>
      <c r="NQ44" s="39"/>
      <c r="NR44" s="39"/>
      <c r="NS44" s="39"/>
      <c r="NT44" s="39"/>
      <c r="NU44" s="39"/>
      <c r="NV44" s="39"/>
      <c r="NW44" s="39"/>
      <c r="NX44" s="39"/>
      <c r="NY44" s="39"/>
      <c r="NZ44" s="39"/>
      <c r="OA44" s="39"/>
      <c r="OB44" s="39"/>
      <c r="OC44" s="39"/>
      <c r="OD44" s="39"/>
      <c r="OE44" s="39"/>
      <c r="OF44" s="39"/>
      <c r="OG44" s="39"/>
      <c r="OH44" s="39"/>
      <c r="OI44" s="39"/>
      <c r="OJ44" s="39"/>
      <c r="OK44" s="39"/>
      <c r="OL44" s="39"/>
      <c r="OM44" s="39"/>
      <c r="ON44" s="39"/>
      <c r="OO44" s="39"/>
      <c r="OP44" s="39"/>
      <c r="OQ44" s="39"/>
      <c r="OR44" s="39"/>
      <c r="OS44" s="39"/>
      <c r="OT44" s="39"/>
      <c r="OU44" s="39"/>
      <c r="OV44" s="39"/>
      <c r="OW44" s="39"/>
      <c r="OX44" s="39"/>
      <c r="OY44" s="39"/>
      <c r="OZ44" s="39"/>
      <c r="PA44" s="39"/>
      <c r="PB44" s="39"/>
      <c r="PC44" s="39"/>
      <c r="PD44" s="39"/>
      <c r="PE44" s="39"/>
      <c r="PF44" s="39"/>
      <c r="PG44" s="39"/>
      <c r="PH44" s="39"/>
      <c r="PI44" s="39"/>
      <c r="PJ44" s="39"/>
      <c r="PK44" s="39"/>
      <c r="PL44" s="39"/>
      <c r="PM44" s="39"/>
      <c r="PN44" s="39"/>
      <c r="PO44" s="39"/>
      <c r="PP44" s="39"/>
      <c r="PQ44" s="39"/>
      <c r="PR44" s="39"/>
      <c r="PS44" s="39"/>
      <c r="PT44" s="39"/>
      <c r="PU44" s="39"/>
      <c r="PV44" s="39"/>
      <c r="PW44" s="39"/>
      <c r="PX44" s="39"/>
      <c r="PY44" s="39"/>
      <c r="PZ44" s="39"/>
      <c r="QA44" s="39"/>
      <c r="QB44" s="39"/>
      <c r="QC44" s="39"/>
      <c r="QD44" s="39"/>
      <c r="QE44" s="39"/>
      <c r="QF44" s="39"/>
      <c r="QG44" s="39"/>
      <c r="QH44" s="39"/>
      <c r="QI44" s="39"/>
      <c r="QJ44" s="39"/>
      <c r="QK44" s="39"/>
      <c r="QL44" s="39"/>
      <c r="QM44" s="39"/>
      <c r="QN44" s="39"/>
      <c r="QO44" s="39"/>
      <c r="QP44" s="39"/>
      <c r="QQ44" s="39"/>
      <c r="QR44" s="39"/>
      <c r="QS44" s="39"/>
      <c r="QT44" s="39"/>
      <c r="QU44" s="39"/>
      <c r="QV44" s="39"/>
      <c r="QW44" s="39"/>
      <c r="QX44" s="39"/>
      <c r="QY44" s="39"/>
      <c r="QZ44" s="39"/>
      <c r="RA44" s="39"/>
      <c r="RB44" s="39"/>
      <c r="RC44" s="39"/>
      <c r="RD44" s="39"/>
      <c r="RE44" s="39"/>
      <c r="RF44" s="39"/>
      <c r="RG44" s="39"/>
      <c r="RH44" s="39"/>
      <c r="RI44" s="39"/>
      <c r="RJ44" s="39"/>
      <c r="RK44" s="39"/>
      <c r="RL44" s="39"/>
      <c r="RM44" s="39"/>
      <c r="RN44" s="39"/>
      <c r="RO44" s="39"/>
      <c r="RP44" s="39"/>
      <c r="RQ44" s="39"/>
      <c r="RR44" s="39"/>
      <c r="RS44" s="39"/>
      <c r="RT44" s="39"/>
      <c r="RU44" s="39"/>
      <c r="RV44" s="39"/>
      <c r="RW44" s="39"/>
      <c r="RX44" s="39"/>
      <c r="RY44" s="39"/>
      <c r="RZ44" s="39"/>
      <c r="SA44" s="39"/>
      <c r="SB44" s="39"/>
      <c r="SC44" s="39"/>
      <c r="SD44" s="39"/>
      <c r="SE44" s="39"/>
      <c r="SF44" s="39"/>
      <c r="SG44" s="39"/>
      <c r="SH44" s="39"/>
      <c r="SI44" s="39"/>
      <c r="SJ44" s="39"/>
      <c r="SK44" s="39"/>
      <c r="SL44" s="39"/>
      <c r="SM44" s="39"/>
      <c r="SN44" s="39"/>
      <c r="SO44" s="39"/>
      <c r="SP44" s="39"/>
      <c r="SQ44" s="39"/>
      <c r="SR44" s="39"/>
      <c r="SS44" s="39"/>
      <c r="ST44" s="39"/>
      <c r="SU44" s="39"/>
      <c r="SV44" s="39"/>
      <c r="SW44" s="39"/>
      <c r="SX44" s="39"/>
      <c r="SY44" s="39"/>
      <c r="SZ44" s="39"/>
      <c r="TA44" s="39"/>
      <c r="TB44" s="39"/>
      <c r="TC44" s="39"/>
      <c r="TD44" s="39"/>
      <c r="TE44" s="39"/>
      <c r="TF44" s="39"/>
      <c r="TG44" s="39"/>
      <c r="TH44" s="39"/>
      <c r="TI44" s="39"/>
      <c r="TJ44" s="39"/>
      <c r="TK44" s="39"/>
      <c r="TL44" s="39"/>
      <c r="TM44" s="39"/>
      <c r="TN44" s="39"/>
      <c r="TO44" s="39"/>
      <c r="TP44" s="39"/>
      <c r="TQ44" s="39"/>
      <c r="TR44" s="39"/>
      <c r="TS44" s="39"/>
      <c r="TT44" s="39"/>
      <c r="TU44" s="39"/>
      <c r="TV44" s="39"/>
      <c r="TW44" s="39"/>
      <c r="TX44" s="39"/>
      <c r="TY44" s="39"/>
      <c r="TZ44" s="39"/>
      <c r="UA44" s="39"/>
      <c r="UB44" s="39"/>
      <c r="UC44" s="39"/>
      <c r="UD44" s="39"/>
      <c r="UE44" s="39"/>
      <c r="UF44" s="39"/>
      <c r="UG44" s="39"/>
      <c r="UH44" s="39"/>
      <c r="UI44" s="39"/>
      <c r="UJ44" s="39"/>
      <c r="UK44" s="39"/>
      <c r="UL44" s="39"/>
      <c r="UM44" s="39"/>
      <c r="UN44" s="39"/>
      <c r="UO44" s="39"/>
      <c r="UP44" s="39"/>
      <c r="UQ44" s="39"/>
      <c r="UR44" s="39"/>
      <c r="US44" s="39"/>
      <c r="UT44" s="39"/>
      <c r="UU44" s="39"/>
      <c r="UV44" s="39"/>
      <c r="UW44" s="39"/>
      <c r="UX44" s="39"/>
      <c r="UY44" s="39"/>
      <c r="UZ44" s="39"/>
      <c r="VA44" s="39"/>
      <c r="VB44" s="39"/>
      <c r="VC44" s="39"/>
      <c r="VD44" s="39"/>
      <c r="VE44" s="39"/>
      <c r="VF44" s="39"/>
      <c r="VG44" s="39"/>
      <c r="VH44" s="39"/>
      <c r="VI44" s="39"/>
      <c r="VJ44" s="39"/>
      <c r="VK44" s="39"/>
      <c r="VL44" s="39"/>
      <c r="VM44" s="39"/>
      <c r="VN44" s="39"/>
      <c r="VO44" s="39"/>
      <c r="VP44" s="39"/>
      <c r="VQ44" s="39"/>
      <c r="VR44" s="39"/>
      <c r="VS44" s="39"/>
      <c r="VT44" s="39"/>
      <c r="VU44" s="39"/>
      <c r="VV44" s="39"/>
      <c r="VW44" s="39"/>
      <c r="VX44" s="39"/>
      <c r="VY44" s="39"/>
      <c r="VZ44" s="39"/>
      <c r="WA44" s="39"/>
      <c r="WB44" s="39"/>
      <c r="WC44" s="39"/>
      <c r="WD44" s="39"/>
      <c r="WE44" s="39"/>
      <c r="WF44" s="39"/>
      <c r="WG44" s="39"/>
      <c r="WH44" s="39"/>
      <c r="WI44" s="39"/>
      <c r="WJ44" s="39"/>
      <c r="WK44" s="39"/>
      <c r="WL44" s="39"/>
      <c r="WM44" s="39"/>
      <c r="WN44" s="39"/>
      <c r="WO44" s="39"/>
      <c r="WP44" s="39"/>
      <c r="WQ44" s="39"/>
      <c r="WR44" s="39"/>
      <c r="WS44" s="39"/>
      <c r="WT44" s="39"/>
      <c r="WU44" s="39"/>
      <c r="WV44" s="39"/>
      <c r="WW44" s="39"/>
      <c r="WX44" s="39"/>
      <c r="WY44" s="39"/>
      <c r="WZ44" s="39"/>
      <c r="XA44" s="39"/>
      <c r="XB44" s="39"/>
      <c r="XC44" s="39"/>
      <c r="XD44" s="39"/>
      <c r="XE44" s="39"/>
      <c r="XF44" s="39"/>
      <c r="XG44" s="39"/>
      <c r="XH44" s="39"/>
      <c r="XI44" s="39"/>
      <c r="XJ44" s="39"/>
      <c r="XK44" s="39"/>
      <c r="XL44" s="39"/>
      <c r="XM44" s="39"/>
      <c r="XN44" s="39"/>
      <c r="XO44" s="39"/>
      <c r="XP44" s="39"/>
      <c r="XQ44" s="39"/>
      <c r="XR44" s="39"/>
      <c r="XS44" s="39"/>
      <c r="XT44" s="39"/>
      <c r="XU44" s="39"/>
      <c r="XV44" s="39"/>
      <c r="XW44" s="39"/>
      <c r="XX44" s="39"/>
      <c r="XY44" s="39"/>
      <c r="XZ44" s="39"/>
      <c r="YA44" s="39"/>
      <c r="YB44" s="39"/>
      <c r="YC44" s="39"/>
      <c r="YD44" s="39"/>
      <c r="YE44" s="39"/>
      <c r="YF44" s="39"/>
      <c r="YG44" s="39"/>
      <c r="YH44" s="39"/>
      <c r="YI44" s="39"/>
      <c r="YJ44" s="39"/>
      <c r="YK44" s="39"/>
      <c r="YL44" s="39"/>
      <c r="YM44" s="39"/>
      <c r="YN44" s="39"/>
      <c r="YO44" s="39"/>
      <c r="YP44" s="39"/>
      <c r="YQ44" s="39"/>
      <c r="YR44" s="39"/>
      <c r="YS44" s="39"/>
      <c r="YT44" s="39"/>
      <c r="YU44" s="39"/>
      <c r="YV44" s="39"/>
      <c r="YW44" s="39"/>
      <c r="YX44" s="39"/>
      <c r="YY44" s="39"/>
      <c r="YZ44" s="39"/>
      <c r="ZA44" s="39"/>
      <c r="ZB44" s="39"/>
      <c r="ZC44" s="39"/>
      <c r="ZD44" s="39"/>
      <c r="ZE44" s="39"/>
      <c r="ZF44" s="39"/>
      <c r="ZG44" s="39"/>
      <c r="ZH44" s="39"/>
      <c r="ZI44" s="39"/>
      <c r="ZJ44" s="39"/>
      <c r="ZK44" s="39"/>
      <c r="ZL44" s="39"/>
      <c r="ZM44" s="39"/>
      <c r="ZN44" s="39"/>
      <c r="ZO44" s="39"/>
      <c r="ZP44" s="39"/>
      <c r="ZQ44" s="39"/>
      <c r="ZR44" s="39"/>
      <c r="ZS44" s="39"/>
      <c r="ZT44" s="39"/>
      <c r="ZU44" s="39"/>
      <c r="ZV44" s="39"/>
      <c r="ZW44" s="39"/>
      <c r="ZX44" s="39"/>
      <c r="ZY44" s="39"/>
      <c r="ZZ44" s="39"/>
      <c r="AAA44" s="39"/>
      <c r="AAB44" s="39"/>
      <c r="AAC44" s="39"/>
      <c r="AAD44" s="39"/>
      <c r="AAE44" s="39"/>
      <c r="AAF44" s="39"/>
      <c r="AAG44" s="39"/>
      <c r="AAH44" s="39"/>
      <c r="AAI44" s="39"/>
      <c r="AAJ44" s="39"/>
      <c r="AAK44" s="39"/>
      <c r="AAL44" s="39"/>
      <c r="AAM44" s="39"/>
      <c r="AAN44" s="39"/>
      <c r="AAO44" s="39"/>
      <c r="AAP44" s="39"/>
      <c r="AAQ44" s="39"/>
      <c r="AAR44" s="39"/>
      <c r="AAS44" s="39"/>
      <c r="AAT44" s="39"/>
      <c r="AAU44" s="39"/>
      <c r="AAV44" s="39"/>
      <c r="AAW44" s="39"/>
      <c r="AAX44" s="39"/>
      <c r="AAY44" s="39"/>
      <c r="AAZ44" s="39"/>
      <c r="ABA44" s="39"/>
      <c r="ABB44" s="39"/>
      <c r="ABC44" s="39"/>
      <c r="ABD44" s="39"/>
      <c r="ABE44" s="39"/>
      <c r="ABF44" s="39"/>
      <c r="ABG44" s="39"/>
      <c r="ABH44" s="39"/>
      <c r="ABI44" s="39"/>
      <c r="ABJ44" s="39"/>
      <c r="ABK44" s="39"/>
      <c r="ABL44" s="39"/>
      <c r="ABM44" s="39"/>
      <c r="ABN44" s="39"/>
      <c r="ABO44" s="39"/>
      <c r="ABP44" s="39"/>
      <c r="ABQ44" s="39"/>
      <c r="ABR44" s="39"/>
      <c r="ABS44" s="39"/>
      <c r="ABT44" s="39"/>
      <c r="ABU44" s="39"/>
      <c r="ABV44" s="39"/>
      <c r="ABW44" s="39"/>
      <c r="ABX44" s="39"/>
      <c r="ABY44" s="39"/>
      <c r="ABZ44" s="39"/>
      <c r="ACA44" s="39"/>
      <c r="ACB44" s="39"/>
      <c r="ACC44" s="39"/>
      <c r="ACD44" s="39"/>
      <c r="ACE44" s="39"/>
      <c r="ACF44" s="39"/>
      <c r="ACG44" s="39"/>
      <c r="ACH44" s="39"/>
      <c r="ACI44" s="39"/>
      <c r="ACJ44" s="39"/>
      <c r="ACK44" s="39"/>
      <c r="ACL44" s="39"/>
      <c r="ACM44" s="39"/>
      <c r="ACN44" s="39"/>
      <c r="ACO44" s="39"/>
      <c r="ACP44" s="39"/>
      <c r="ACQ44" s="39"/>
      <c r="ACR44" s="39"/>
      <c r="ACS44" s="39"/>
      <c r="ACT44" s="39"/>
      <c r="ACU44" s="39"/>
      <c r="ACV44" s="39"/>
      <c r="ACW44" s="39"/>
      <c r="ACX44" s="39"/>
      <c r="ACY44" s="39"/>
      <c r="ACZ44" s="39"/>
      <c r="ADA44" s="39"/>
      <c r="ADB44" s="39"/>
      <c r="ADC44" s="39"/>
      <c r="ADD44" s="39"/>
      <c r="ADE44" s="39"/>
      <c r="ADF44" s="39"/>
      <c r="ADG44" s="39"/>
      <c r="ADH44" s="39"/>
      <c r="ADI44" s="39"/>
      <c r="ADJ44" s="39"/>
      <c r="ADK44" s="39"/>
      <c r="ADL44" s="39"/>
      <c r="ADM44" s="39"/>
      <c r="ADN44" s="39"/>
      <c r="ADO44" s="39"/>
      <c r="ADP44" s="39"/>
      <c r="ADQ44" s="39"/>
      <c r="ADR44" s="39"/>
      <c r="ADS44" s="39"/>
      <c r="ADT44" s="39"/>
      <c r="ADU44" s="39"/>
      <c r="ADV44" s="39"/>
      <c r="ADW44" s="39"/>
      <c r="ADX44" s="39"/>
      <c r="ADY44" s="39"/>
      <c r="ADZ44" s="39"/>
      <c r="AEA44" s="39"/>
      <c r="AEB44" s="39"/>
      <c r="AEC44" s="39"/>
      <c r="AED44" s="39"/>
      <c r="AEE44" s="39"/>
      <c r="AEF44" s="39"/>
      <c r="AEG44" s="39"/>
      <c r="AEH44" s="39"/>
      <c r="AEI44" s="39"/>
      <c r="AEJ44" s="39"/>
      <c r="AEK44" s="39"/>
      <c r="AEL44" s="39"/>
      <c r="AEM44" s="39"/>
      <c r="AEN44" s="39"/>
      <c r="AEO44" s="39"/>
      <c r="AEP44" s="39"/>
      <c r="AEQ44" s="39"/>
      <c r="AER44" s="39"/>
      <c r="AES44" s="39"/>
      <c r="AET44" s="39"/>
      <c r="AEU44" s="39"/>
      <c r="AEV44" s="39"/>
      <c r="AEW44" s="39"/>
      <c r="AEX44" s="39"/>
      <c r="AEY44" s="39"/>
      <c r="AEZ44" s="39"/>
      <c r="AFA44" s="39"/>
      <c r="AFB44" s="39"/>
      <c r="AFC44" s="39"/>
      <c r="AFD44" s="39"/>
      <c r="AFE44" s="39"/>
      <c r="AFF44" s="39"/>
      <c r="AFG44" s="39"/>
      <c r="AFH44" s="39"/>
      <c r="AFI44" s="39"/>
      <c r="AFJ44" s="39"/>
      <c r="AFK44" s="39"/>
      <c r="AFL44" s="39"/>
      <c r="AFM44" s="39"/>
      <c r="AFN44" s="39"/>
      <c r="AFO44" s="39"/>
      <c r="AFP44" s="39"/>
      <c r="AFQ44" s="39"/>
      <c r="AFR44" s="39"/>
      <c r="AFS44" s="39"/>
      <c r="AFT44" s="39"/>
      <c r="AFU44" s="39"/>
      <c r="AFV44" s="39"/>
      <c r="AFW44" s="39"/>
      <c r="AFX44" s="39"/>
      <c r="AFY44" s="39"/>
      <c r="AFZ44" s="39"/>
      <c r="AGA44" s="39"/>
      <c r="AGB44" s="39"/>
      <c r="AGC44" s="39"/>
      <c r="AGD44" s="39"/>
      <c r="AGE44" s="39"/>
      <c r="AGF44" s="39"/>
      <c r="AGG44" s="39"/>
      <c r="AGH44" s="39"/>
      <c r="AGI44" s="39"/>
      <c r="AGJ44" s="39"/>
      <c r="AGK44" s="39"/>
      <c r="AGL44" s="39"/>
      <c r="AGM44" s="39"/>
      <c r="AGN44" s="39"/>
      <c r="AGO44" s="39"/>
      <c r="AGP44" s="39"/>
      <c r="AGQ44" s="39"/>
      <c r="AGR44" s="39"/>
      <c r="AGS44" s="39"/>
      <c r="AGT44" s="39"/>
      <c r="AGU44" s="39"/>
      <c r="AGV44" s="39"/>
      <c r="AGW44" s="39"/>
      <c r="AGX44" s="39"/>
      <c r="AGY44" s="39"/>
      <c r="AGZ44" s="39"/>
      <c r="AHA44" s="39"/>
      <c r="AHB44" s="39"/>
      <c r="AHC44" s="39"/>
      <c r="AHD44" s="39"/>
      <c r="AHE44" s="39"/>
      <c r="AHF44" s="39"/>
      <c r="AHG44" s="39"/>
      <c r="AHH44" s="39"/>
      <c r="AHI44" s="39"/>
      <c r="AHJ44" s="39"/>
      <c r="AHK44" s="39"/>
      <c r="AHL44" s="39"/>
      <c r="AHM44" s="39"/>
      <c r="AHN44" s="39"/>
      <c r="AHO44" s="39"/>
      <c r="AHP44" s="39"/>
      <c r="AHQ44" s="39"/>
      <c r="AHR44" s="39"/>
      <c r="AHS44" s="39"/>
      <c r="AHT44" s="39"/>
      <c r="AHU44" s="39"/>
      <c r="AHV44" s="39"/>
      <c r="AHW44" s="39"/>
      <c r="AHX44" s="39"/>
      <c r="AHY44" s="39"/>
      <c r="AHZ44" s="39"/>
      <c r="AIA44" s="39"/>
      <c r="AIB44" s="39"/>
      <c r="AIC44" s="39"/>
      <c r="AID44" s="39"/>
      <c r="AIE44" s="39"/>
      <c r="AIF44" s="39"/>
      <c r="AIG44" s="39"/>
      <c r="AIH44" s="39"/>
      <c r="AII44" s="39"/>
      <c r="AIJ44" s="39"/>
      <c r="AIK44" s="39"/>
      <c r="AIL44" s="39"/>
      <c r="AIM44" s="39"/>
      <c r="AIN44" s="39"/>
      <c r="AIO44" s="39"/>
      <c r="AIP44" s="39"/>
      <c r="AIQ44" s="39"/>
      <c r="AIR44" s="39"/>
      <c r="AIS44" s="39"/>
      <c r="AIT44" s="39"/>
      <c r="AIU44" s="39"/>
      <c r="AIV44" s="39"/>
      <c r="AIW44" s="39"/>
      <c r="AIX44" s="39"/>
      <c r="AIY44" s="39"/>
      <c r="AIZ44" s="39"/>
      <c r="AJA44" s="39"/>
      <c r="AJB44" s="39"/>
      <c r="AJC44" s="39"/>
      <c r="AJD44" s="39"/>
      <c r="AJE44" s="39"/>
      <c r="AJF44" s="39"/>
      <c r="AJG44" s="39"/>
      <c r="AJH44" s="39"/>
      <c r="AJI44" s="39"/>
      <c r="AJJ44" s="39"/>
      <c r="AJK44" s="39"/>
      <c r="AJL44" s="39"/>
      <c r="AJM44" s="39"/>
      <c r="AJN44" s="39"/>
      <c r="AJO44" s="39"/>
      <c r="AJP44" s="39"/>
      <c r="AJQ44" s="39"/>
      <c r="AJR44" s="39"/>
      <c r="AJS44" s="39"/>
      <c r="AJT44" s="39"/>
      <c r="AJU44" s="39"/>
      <c r="AJV44" s="39"/>
      <c r="AJW44" s="39"/>
      <c r="AJX44" s="39"/>
      <c r="AJY44" s="39"/>
      <c r="AJZ44" s="39"/>
      <c r="AKA44" s="39"/>
      <c r="AKB44" s="39"/>
      <c r="AKC44" s="39"/>
      <c r="AKD44" s="39"/>
      <c r="AKE44" s="39"/>
      <c r="AKF44" s="39"/>
      <c r="AKG44" s="39"/>
      <c r="AKH44" s="39"/>
      <c r="AKI44" s="39"/>
      <c r="AKJ44" s="39"/>
      <c r="AKK44" s="39"/>
      <c r="AKL44" s="39"/>
      <c r="AKM44" s="39"/>
      <c r="AKN44" s="39"/>
      <c r="AKO44" s="39"/>
      <c r="AKP44" s="39"/>
      <c r="AKQ44" s="39"/>
      <c r="AKR44" s="39"/>
      <c r="AKS44" s="39"/>
      <c r="AKT44" s="39"/>
      <c r="AKU44" s="39"/>
      <c r="AKV44" s="39"/>
      <c r="AKW44" s="39"/>
      <c r="AKX44" s="39"/>
      <c r="AKY44" s="39"/>
      <c r="AKZ44" s="39"/>
      <c r="ALA44" s="39"/>
      <c r="ALB44" s="39"/>
      <c r="ALC44" s="39"/>
      <c r="ALD44" s="39"/>
      <c r="ALE44" s="39"/>
      <c r="ALF44" s="39"/>
      <c r="ALG44" s="39"/>
      <c r="ALH44" s="39"/>
      <c r="ALI44" s="39"/>
      <c r="ALJ44" s="39"/>
      <c r="ALK44" s="39"/>
      <c r="ALL44" s="39"/>
      <c r="ALM44" s="39"/>
      <c r="ALN44" s="39"/>
      <c r="ALO44" s="39"/>
      <c r="ALP44" s="39"/>
      <c r="ALQ44" s="39"/>
      <c r="ALR44" s="39"/>
      <c r="ALS44" s="39"/>
      <c r="ALT44" s="39"/>
      <c r="ALU44" s="39"/>
      <c r="ALV44" s="39"/>
      <c r="ALW44" s="39"/>
      <c r="ALX44" s="39"/>
      <c r="ALY44" s="39"/>
      <c r="ALZ44" s="39"/>
      <c r="AMA44" s="39"/>
      <c r="AMB44" s="39"/>
      <c r="AMC44" s="39"/>
      <c r="AMD44" s="39"/>
      <c r="AME44" s="39"/>
      <c r="AMF44" s="39"/>
      <c r="AMG44" s="39"/>
      <c r="AMH44" s="39"/>
      <c r="AMI44" s="39"/>
      <c r="AMJ44" s="39"/>
      <c r="AMK44" s="39"/>
      <c r="AML44" s="39"/>
      <c r="AMM44" s="39"/>
      <c r="AMN44" s="39"/>
      <c r="AMO44" s="39"/>
      <c r="AMP44" s="39"/>
      <c r="AMQ44" s="39"/>
      <c r="AMR44" s="39"/>
      <c r="AMS44" s="39"/>
      <c r="AMT44" s="39"/>
      <c r="AMU44" s="39"/>
      <c r="AMV44" s="39"/>
      <c r="AMW44" s="39"/>
      <c r="AMX44" s="39"/>
      <c r="AMY44" s="39"/>
      <c r="AMZ44" s="39"/>
      <c r="ANA44" s="39"/>
      <c r="ANB44" s="39"/>
      <c r="ANC44" s="39"/>
      <c r="AND44" s="39"/>
      <c r="ANE44" s="39"/>
      <c r="ANF44" s="39"/>
      <c r="ANG44" s="39"/>
      <c r="ANH44" s="39"/>
      <c r="ANI44" s="39"/>
      <c r="ANJ44" s="39"/>
      <c r="ANK44" s="39"/>
      <c r="ANL44" s="39"/>
      <c r="ANM44" s="39"/>
      <c r="ANN44" s="39"/>
      <c r="ANO44" s="39"/>
      <c r="ANP44" s="39"/>
      <c r="ANQ44" s="39"/>
      <c r="ANR44" s="39"/>
      <c r="ANS44" s="39"/>
      <c r="ANT44" s="39"/>
      <c r="ANU44" s="39"/>
      <c r="ANV44" s="39"/>
      <c r="ANW44" s="39"/>
      <c r="ANX44" s="39"/>
      <c r="ANY44" s="39"/>
      <c r="ANZ44" s="39"/>
      <c r="AOA44" s="39"/>
      <c r="AOB44" s="39"/>
      <c r="AOC44" s="39"/>
      <c r="AOD44" s="39"/>
      <c r="AOE44" s="39"/>
      <c r="AOF44" s="39"/>
      <c r="AOG44" s="39"/>
      <c r="AOH44" s="39"/>
      <c r="AOI44" s="39"/>
      <c r="AOJ44" s="39"/>
      <c r="AOK44" s="39"/>
      <c r="AOL44" s="39"/>
      <c r="AOM44" s="39"/>
      <c r="AON44" s="39"/>
      <c r="AOO44" s="39"/>
      <c r="AOP44" s="39"/>
      <c r="AOQ44" s="39"/>
      <c r="AOR44" s="39"/>
      <c r="AOS44" s="39"/>
      <c r="AOT44" s="39"/>
      <c r="AOU44" s="39"/>
      <c r="AOV44" s="39"/>
      <c r="AOW44" s="39"/>
      <c r="AOX44" s="39"/>
      <c r="AOY44" s="39"/>
      <c r="AOZ44" s="39"/>
      <c r="APA44" s="39"/>
      <c r="APB44" s="39"/>
      <c r="APC44" s="39"/>
      <c r="APD44" s="39"/>
      <c r="APE44" s="39"/>
      <c r="APF44" s="39"/>
      <c r="APG44" s="39"/>
      <c r="APH44" s="39"/>
      <c r="API44" s="39"/>
      <c r="APJ44" s="39"/>
      <c r="APK44" s="39"/>
      <c r="APL44" s="39"/>
      <c r="APM44" s="39"/>
      <c r="APN44" s="39"/>
      <c r="APO44" s="39"/>
      <c r="APP44" s="39"/>
      <c r="APQ44" s="39"/>
      <c r="APR44" s="39"/>
      <c r="APS44" s="39"/>
      <c r="APT44" s="39"/>
      <c r="APU44" s="39"/>
      <c r="APV44" s="39"/>
      <c r="APW44" s="39"/>
      <c r="APX44" s="39"/>
      <c r="APY44" s="39"/>
      <c r="APZ44" s="39"/>
      <c r="AQA44" s="39"/>
      <c r="AQB44" s="39"/>
      <c r="AQC44" s="39"/>
      <c r="AQD44" s="39"/>
      <c r="AQE44" s="39"/>
      <c r="AQF44" s="39"/>
      <c r="AQG44" s="39"/>
      <c r="AQH44" s="39"/>
      <c r="AQI44" s="39"/>
      <c r="AQJ44" s="39"/>
      <c r="AQK44" s="39"/>
      <c r="AQL44" s="39"/>
      <c r="AQM44" s="39"/>
      <c r="AQN44" s="39"/>
      <c r="AQO44" s="39"/>
      <c r="AQP44" s="39"/>
      <c r="AQQ44" s="39"/>
      <c r="AQR44" s="39"/>
      <c r="AQS44" s="39"/>
      <c r="AQT44" s="39"/>
      <c r="AQU44" s="39"/>
      <c r="AQV44" s="39"/>
      <c r="AQW44" s="39"/>
      <c r="AQX44" s="39"/>
      <c r="AQY44" s="39"/>
      <c r="AQZ44" s="39"/>
      <c r="ARA44" s="39"/>
      <c r="ARB44" s="39"/>
      <c r="ARC44" s="39"/>
      <c r="ARD44" s="39"/>
      <c r="ARE44" s="39"/>
      <c r="ARF44" s="39"/>
      <c r="ARG44" s="39"/>
      <c r="ARH44" s="39"/>
      <c r="ARI44" s="39"/>
      <c r="ARJ44" s="39"/>
      <c r="ARK44" s="39"/>
      <c r="ARL44" s="39"/>
      <c r="ARM44" s="39"/>
      <c r="ARN44" s="39"/>
      <c r="ARO44" s="39"/>
      <c r="ARP44" s="39"/>
      <c r="ARQ44" s="39"/>
      <c r="ARR44" s="39"/>
      <c r="ARS44" s="39"/>
      <c r="ART44" s="39"/>
      <c r="ARU44" s="39"/>
      <c r="ARV44" s="39"/>
      <c r="ARW44" s="39"/>
      <c r="ARX44" s="39"/>
      <c r="ARY44" s="39"/>
      <c r="ARZ44" s="39"/>
      <c r="ASA44" s="39"/>
      <c r="ASB44" s="39"/>
      <c r="ASC44" s="39"/>
      <c r="ASD44" s="39"/>
      <c r="ASE44" s="39"/>
      <c r="ASF44" s="39"/>
      <c r="ASG44" s="39"/>
      <c r="ASH44" s="39"/>
      <c r="ASI44" s="39"/>
      <c r="ASJ44" s="39"/>
      <c r="ASK44" s="39"/>
      <c r="ASL44" s="39"/>
      <c r="ASM44" s="39"/>
      <c r="ASN44" s="39"/>
      <c r="ASO44" s="39"/>
      <c r="ASP44" s="39"/>
      <c r="ASQ44" s="39"/>
      <c r="ASR44" s="39"/>
      <c r="ASS44" s="39"/>
      <c r="AST44" s="39"/>
      <c r="ASU44" s="39"/>
      <c r="ASV44" s="39"/>
      <c r="ASW44" s="39"/>
      <c r="ASX44" s="39"/>
      <c r="ASY44" s="39"/>
      <c r="ASZ44" s="39"/>
      <c r="ATA44" s="39"/>
      <c r="ATB44" s="39"/>
      <c r="ATC44" s="39"/>
      <c r="ATD44" s="39"/>
      <c r="ATE44" s="39"/>
      <c r="ATF44" s="39"/>
      <c r="ATG44" s="39"/>
      <c r="ATH44" s="39"/>
      <c r="ATI44" s="39"/>
      <c r="ATJ44" s="39"/>
      <c r="ATK44" s="39"/>
      <c r="ATL44" s="39"/>
      <c r="ATM44" s="39"/>
      <c r="ATN44" s="39"/>
      <c r="ATO44" s="39"/>
      <c r="ATP44" s="39"/>
      <c r="ATQ44" s="39"/>
      <c r="ATR44" s="39"/>
      <c r="ATS44" s="39"/>
      <c r="ATT44" s="39"/>
      <c r="ATU44" s="39"/>
      <c r="ATV44" s="39"/>
      <c r="ATW44" s="39"/>
      <c r="ATX44" s="39"/>
      <c r="ATY44" s="39"/>
      <c r="ATZ44" s="39"/>
      <c r="AUA44" s="39"/>
      <c r="AUB44" s="39"/>
      <c r="AUC44" s="39"/>
      <c r="AUD44" s="39"/>
      <c r="AUE44" s="39"/>
      <c r="AUF44" s="39"/>
      <c r="AUG44" s="39"/>
      <c r="AUH44" s="39"/>
      <c r="AUI44" s="39"/>
      <c r="AUJ44" s="39"/>
      <c r="AUK44" s="39"/>
      <c r="AUL44" s="39"/>
      <c r="AUM44" s="39"/>
      <c r="AUN44" s="39"/>
      <c r="AUO44" s="39"/>
      <c r="AUP44" s="39"/>
      <c r="AUQ44" s="39"/>
      <c r="AUR44" s="39"/>
      <c r="AUS44" s="39"/>
      <c r="AUT44" s="39"/>
      <c r="AUU44" s="39"/>
      <c r="AUV44" s="39"/>
      <c r="AUW44" s="39"/>
      <c r="AUX44" s="39"/>
      <c r="AUY44" s="39"/>
      <c r="AUZ44" s="39"/>
      <c r="AVA44" s="39"/>
      <c r="AVB44" s="39"/>
      <c r="AVC44" s="39"/>
      <c r="AVD44" s="39"/>
      <c r="AVE44" s="39"/>
      <c r="AVF44" s="39"/>
      <c r="AVG44" s="39"/>
      <c r="AVH44" s="39"/>
      <c r="AVI44" s="39"/>
      <c r="AVJ44" s="39"/>
      <c r="AVK44" s="39"/>
      <c r="AVL44" s="39"/>
      <c r="AVM44" s="39"/>
      <c r="AVN44" s="39"/>
      <c r="AVO44" s="39"/>
      <c r="AVP44" s="39"/>
      <c r="AVQ44" s="39"/>
      <c r="AVR44" s="39"/>
      <c r="AVS44" s="39"/>
      <c r="AVT44" s="39"/>
      <c r="AVU44" s="39"/>
      <c r="AVV44" s="39"/>
      <c r="AVW44" s="39"/>
      <c r="AVX44" s="39"/>
      <c r="AVY44" s="39"/>
      <c r="AVZ44" s="39"/>
      <c r="AWA44" s="39"/>
      <c r="AWB44" s="39"/>
      <c r="AWC44" s="39"/>
      <c r="AWD44" s="39"/>
      <c r="AWE44" s="39"/>
      <c r="AWF44" s="39"/>
      <c r="AWG44" s="39"/>
      <c r="AWH44" s="39"/>
      <c r="AWI44" s="39"/>
      <c r="AWJ44" s="39"/>
      <c r="AWK44" s="39"/>
      <c r="AWL44" s="39"/>
      <c r="AWM44" s="39"/>
      <c r="AWN44" s="39"/>
      <c r="AWO44" s="39"/>
      <c r="AWP44" s="39"/>
      <c r="AWQ44" s="39"/>
      <c r="AWR44" s="39"/>
      <c r="AWS44" s="39"/>
      <c r="AWT44" s="39"/>
      <c r="AWU44" s="39"/>
      <c r="AWV44" s="39"/>
      <c r="AWW44" s="39"/>
      <c r="AWX44" s="39"/>
      <c r="AWY44" s="39"/>
      <c r="AWZ44" s="39"/>
      <c r="AXA44" s="39"/>
      <c r="AXB44" s="39"/>
      <c r="AXC44" s="39"/>
      <c r="AXD44" s="39"/>
      <c r="AXE44" s="39"/>
      <c r="AXF44" s="39"/>
      <c r="AXG44" s="39"/>
      <c r="AXH44" s="39"/>
      <c r="AXI44" s="39"/>
      <c r="AXJ44" s="39"/>
      <c r="AXK44" s="39"/>
      <c r="AXL44" s="39"/>
      <c r="AXM44" s="39"/>
      <c r="AXN44" s="39"/>
      <c r="AXO44" s="39"/>
      <c r="AXP44" s="39"/>
      <c r="AXQ44" s="39"/>
      <c r="AXR44" s="39"/>
      <c r="AXS44" s="39"/>
      <c r="AXT44" s="39"/>
      <c r="AXU44" s="39"/>
      <c r="AXV44" s="39"/>
      <c r="AXW44" s="39"/>
      <c r="AXX44" s="39"/>
      <c r="AXY44" s="39"/>
      <c r="AXZ44" s="39"/>
      <c r="AYA44" s="39"/>
      <c r="AYB44" s="39"/>
      <c r="AYC44" s="39"/>
      <c r="AYD44" s="39"/>
      <c r="AYE44" s="39"/>
      <c r="AYF44" s="39"/>
      <c r="AYG44" s="39"/>
      <c r="AYH44" s="39"/>
      <c r="AYI44" s="39"/>
      <c r="AYJ44" s="39"/>
      <c r="AYK44" s="39"/>
      <c r="AYL44" s="39"/>
      <c r="AYM44" s="39"/>
      <c r="AYN44" s="39"/>
      <c r="AYO44" s="39"/>
      <c r="AYP44" s="39"/>
      <c r="AYQ44" s="39"/>
      <c r="AYR44" s="39"/>
      <c r="AYS44" s="39"/>
      <c r="AYT44" s="39"/>
      <c r="AYU44" s="39"/>
      <c r="AYV44" s="39"/>
      <c r="AYW44" s="39"/>
      <c r="AYX44" s="39"/>
      <c r="AYY44" s="39"/>
      <c r="AYZ44" s="39"/>
      <c r="AZA44" s="39"/>
      <c r="AZB44" s="39"/>
      <c r="AZC44" s="39"/>
      <c r="AZD44" s="39"/>
      <c r="AZE44" s="39"/>
      <c r="AZF44" s="39"/>
      <c r="AZG44" s="39"/>
      <c r="AZH44" s="39"/>
      <c r="AZI44" s="39"/>
      <c r="AZJ44" s="39"/>
      <c r="AZK44" s="39"/>
      <c r="AZL44" s="39"/>
      <c r="AZM44" s="39"/>
      <c r="AZN44" s="39"/>
      <c r="AZO44" s="39"/>
      <c r="AZP44" s="39"/>
      <c r="AZQ44" s="39"/>
      <c r="AZR44" s="39"/>
      <c r="AZS44" s="39"/>
      <c r="AZT44" s="39"/>
      <c r="AZU44" s="39"/>
      <c r="AZV44" s="39"/>
      <c r="AZW44" s="39"/>
      <c r="AZX44" s="39"/>
      <c r="AZY44" s="39"/>
      <c r="AZZ44" s="39"/>
      <c r="BAA44" s="39"/>
      <c r="BAB44" s="39"/>
      <c r="BAC44" s="39"/>
      <c r="BAD44" s="39"/>
      <c r="BAE44" s="39"/>
      <c r="BAF44" s="39"/>
      <c r="BAG44" s="39"/>
      <c r="BAH44" s="39"/>
      <c r="BAI44" s="39"/>
      <c r="BAJ44" s="39"/>
      <c r="BAK44" s="39"/>
      <c r="BAL44" s="39"/>
      <c r="BAM44" s="39"/>
      <c r="BAN44" s="39"/>
      <c r="BAO44" s="39"/>
      <c r="BAP44" s="39"/>
      <c r="BAQ44" s="39"/>
      <c r="BAR44" s="39"/>
      <c r="BAS44" s="39"/>
      <c r="BAT44" s="39"/>
      <c r="BAU44" s="39"/>
      <c r="BAV44" s="39"/>
      <c r="BAW44" s="39"/>
      <c r="BAX44" s="39"/>
      <c r="BAY44" s="39"/>
      <c r="BAZ44" s="39"/>
      <c r="BBA44" s="39"/>
      <c r="BBB44" s="39"/>
      <c r="BBC44" s="39"/>
      <c r="BBD44" s="39"/>
      <c r="BBE44" s="39"/>
      <c r="BBF44" s="39"/>
      <c r="BBG44" s="39"/>
      <c r="BBH44" s="39"/>
      <c r="BBI44" s="39"/>
      <c r="BBJ44" s="39"/>
      <c r="BBK44" s="39"/>
      <c r="BBL44" s="39"/>
      <c r="BBM44" s="39"/>
      <c r="BBN44" s="39"/>
      <c r="BBO44" s="39"/>
      <c r="BBP44" s="39"/>
      <c r="BBQ44" s="39"/>
      <c r="BBR44" s="39"/>
      <c r="BBS44" s="39"/>
      <c r="BBT44" s="39"/>
      <c r="BBU44" s="39"/>
      <c r="BBV44" s="39"/>
      <c r="BBW44" s="39"/>
      <c r="BBX44" s="39"/>
      <c r="BBY44" s="39"/>
      <c r="BBZ44" s="39"/>
      <c r="BCA44" s="39"/>
      <c r="BCB44" s="39"/>
      <c r="BCC44" s="39"/>
      <c r="BCD44" s="39"/>
      <c r="BCE44" s="39"/>
      <c r="BCF44" s="39"/>
      <c r="BCG44" s="39"/>
      <c r="BCH44" s="39"/>
      <c r="BCI44" s="39"/>
      <c r="BCJ44" s="39"/>
      <c r="BCK44" s="39"/>
      <c r="BCL44" s="39"/>
      <c r="BCM44" s="39"/>
      <c r="BCN44" s="39"/>
      <c r="BCO44" s="39"/>
      <c r="BCP44" s="39"/>
      <c r="BCQ44" s="39"/>
      <c r="BCR44" s="39"/>
      <c r="BCS44" s="39"/>
      <c r="BCT44" s="39"/>
      <c r="BCU44" s="39"/>
      <c r="BCV44" s="39"/>
      <c r="BCW44" s="39"/>
      <c r="BCX44" s="39"/>
      <c r="BCY44" s="39"/>
      <c r="BCZ44" s="39"/>
      <c r="BDA44" s="39"/>
      <c r="BDB44" s="39"/>
      <c r="BDC44" s="39"/>
      <c r="BDD44" s="39"/>
      <c r="BDE44" s="39"/>
      <c r="BDF44" s="39"/>
      <c r="BDG44" s="39"/>
      <c r="BDH44" s="39"/>
      <c r="BDI44" s="39"/>
      <c r="BDJ44" s="39"/>
      <c r="BDK44" s="39"/>
      <c r="BDL44" s="39"/>
      <c r="BDM44" s="39"/>
      <c r="BDN44" s="39"/>
      <c r="BDO44" s="39"/>
      <c r="BDP44" s="39"/>
      <c r="BDQ44" s="39"/>
      <c r="BDR44" s="39"/>
      <c r="BDS44" s="39"/>
      <c r="BDT44" s="39"/>
      <c r="BDU44" s="39"/>
      <c r="BDV44" s="39"/>
      <c r="BDW44" s="39"/>
      <c r="BDX44" s="39"/>
      <c r="BDY44" s="39"/>
      <c r="BDZ44" s="39"/>
      <c r="BEA44" s="39"/>
      <c r="BEB44" s="39"/>
      <c r="BEC44" s="39"/>
      <c r="BED44" s="39"/>
      <c r="BEE44" s="39"/>
      <c r="BEF44" s="39"/>
      <c r="BEG44" s="39"/>
      <c r="BEH44" s="39"/>
      <c r="BEI44" s="39"/>
      <c r="BEJ44" s="39"/>
      <c r="BEK44" s="39"/>
      <c r="BEL44" s="39"/>
      <c r="BEM44" s="39"/>
      <c r="BEN44" s="39"/>
      <c r="BEO44" s="39"/>
      <c r="BEP44" s="39"/>
      <c r="BEQ44" s="39"/>
      <c r="BER44" s="39"/>
      <c r="BES44" s="39"/>
      <c r="BET44" s="39"/>
      <c r="BEU44" s="39"/>
      <c r="BEV44" s="39"/>
      <c r="BEW44" s="39"/>
      <c r="BEX44" s="39"/>
      <c r="BEY44" s="39"/>
      <c r="BEZ44" s="39"/>
      <c r="BFA44" s="39"/>
      <c r="BFB44" s="39"/>
      <c r="BFC44" s="39"/>
      <c r="BFD44" s="39"/>
      <c r="BFE44" s="39"/>
      <c r="BFF44" s="39"/>
      <c r="BFG44" s="39"/>
      <c r="BFH44" s="39"/>
      <c r="BFI44" s="39"/>
      <c r="BFJ44" s="39"/>
      <c r="BFK44" s="39"/>
      <c r="BFL44" s="39"/>
      <c r="BFM44" s="39"/>
      <c r="BFN44" s="39"/>
      <c r="BFO44" s="39"/>
      <c r="BFP44" s="39"/>
      <c r="BFQ44" s="39"/>
      <c r="BFR44" s="39"/>
      <c r="BFS44" s="39"/>
      <c r="BFT44" s="39"/>
      <c r="BFU44" s="39"/>
      <c r="BFV44" s="39"/>
      <c r="BFW44" s="39"/>
      <c r="BFX44" s="39"/>
      <c r="BFY44" s="39"/>
      <c r="BFZ44" s="39"/>
      <c r="BGA44" s="39"/>
      <c r="BGB44" s="39"/>
      <c r="BGC44" s="39"/>
      <c r="BGD44" s="39"/>
      <c r="BGE44" s="39"/>
      <c r="BGF44" s="39"/>
      <c r="BGG44" s="39"/>
      <c r="BGH44" s="39"/>
      <c r="BGI44" s="39"/>
      <c r="BGJ44" s="39"/>
      <c r="BGK44" s="39"/>
      <c r="BGL44" s="39"/>
      <c r="BGM44" s="39"/>
      <c r="BGN44" s="39"/>
      <c r="BGO44" s="39"/>
      <c r="BGP44" s="39"/>
      <c r="BGQ44" s="39"/>
      <c r="BGR44" s="39"/>
      <c r="BGS44" s="39"/>
      <c r="BGT44" s="39"/>
      <c r="BGU44" s="39"/>
      <c r="BGV44" s="39"/>
      <c r="BGW44" s="39"/>
      <c r="BGX44" s="39"/>
      <c r="BGY44" s="39"/>
      <c r="BGZ44" s="39"/>
      <c r="BHA44" s="39"/>
      <c r="BHB44" s="39"/>
      <c r="BHC44" s="39"/>
      <c r="BHD44" s="39"/>
      <c r="BHE44" s="39"/>
      <c r="BHF44" s="39"/>
      <c r="BHG44" s="39"/>
      <c r="BHH44" s="39"/>
      <c r="BHI44" s="39"/>
      <c r="BHJ44" s="39"/>
      <c r="BHK44" s="39"/>
      <c r="BHL44" s="39"/>
      <c r="BHM44" s="39"/>
      <c r="BHN44" s="39"/>
      <c r="BHO44" s="39"/>
      <c r="BHP44" s="39"/>
      <c r="BHQ44" s="39"/>
      <c r="BHR44" s="39"/>
      <c r="BHS44" s="39"/>
      <c r="BHT44" s="39"/>
      <c r="BHU44" s="39"/>
      <c r="BHV44" s="39"/>
      <c r="BHW44" s="39"/>
      <c r="BHX44" s="39"/>
      <c r="BHY44" s="39"/>
      <c r="BHZ44" s="39"/>
      <c r="BIA44" s="39"/>
      <c r="BIB44" s="39"/>
      <c r="BIC44" s="39"/>
      <c r="BID44" s="39"/>
      <c r="BIE44" s="39"/>
      <c r="BIF44" s="39"/>
      <c r="BIG44" s="39"/>
      <c r="BIH44" s="39"/>
      <c r="BII44" s="39"/>
      <c r="BIJ44" s="39"/>
      <c r="BIK44" s="39"/>
      <c r="BIL44" s="39"/>
      <c r="BIM44" s="39"/>
      <c r="BIN44" s="39"/>
      <c r="BIO44" s="39"/>
      <c r="BIP44" s="39"/>
      <c r="BIQ44" s="39"/>
      <c r="BIR44" s="39"/>
      <c r="BIS44" s="39"/>
      <c r="BIT44" s="39"/>
      <c r="BIU44" s="39"/>
      <c r="BIV44" s="39"/>
      <c r="BIW44" s="39"/>
      <c r="BIX44" s="39"/>
      <c r="BIY44" s="39"/>
      <c r="BIZ44" s="39"/>
      <c r="BJA44" s="39"/>
      <c r="BJB44" s="39"/>
      <c r="BJC44" s="39"/>
      <c r="BJD44" s="39"/>
      <c r="BJE44" s="39"/>
      <c r="BJF44" s="39"/>
      <c r="BJG44" s="39"/>
      <c r="BJH44" s="39"/>
      <c r="BJI44" s="39"/>
      <c r="BJJ44" s="39"/>
      <c r="BJK44" s="39"/>
      <c r="BJL44" s="39"/>
      <c r="BJM44" s="39"/>
      <c r="BJN44" s="39"/>
      <c r="BJO44" s="39"/>
      <c r="BJP44" s="39"/>
      <c r="BJQ44" s="39"/>
      <c r="BJR44" s="39"/>
      <c r="BJS44" s="39"/>
      <c r="BJT44" s="39"/>
      <c r="BJU44" s="39"/>
      <c r="BJV44" s="39"/>
      <c r="BJW44" s="39"/>
      <c r="BJX44" s="39"/>
      <c r="BJY44" s="39"/>
      <c r="BJZ44" s="39"/>
      <c r="BKA44" s="39"/>
      <c r="BKB44" s="39"/>
      <c r="BKC44" s="39"/>
      <c r="BKD44" s="39"/>
      <c r="BKE44" s="39"/>
      <c r="BKF44" s="39"/>
      <c r="BKG44" s="39"/>
      <c r="BKH44" s="39"/>
      <c r="BKI44" s="39"/>
      <c r="BKJ44" s="39"/>
      <c r="BKK44" s="39"/>
      <c r="BKL44" s="39"/>
      <c r="BKM44" s="39"/>
      <c r="BKN44" s="39"/>
      <c r="BKO44" s="39"/>
      <c r="BKP44" s="39"/>
      <c r="BKQ44" s="39"/>
      <c r="BKR44" s="39"/>
      <c r="BKS44" s="39"/>
      <c r="BKT44" s="39"/>
      <c r="BKU44" s="39"/>
      <c r="BKV44" s="39"/>
      <c r="BKW44" s="39"/>
      <c r="BKX44" s="39"/>
      <c r="BKY44" s="39"/>
      <c r="BKZ44" s="39"/>
      <c r="BLA44" s="39"/>
      <c r="BLB44" s="39"/>
      <c r="BLC44" s="39"/>
      <c r="BLD44" s="39"/>
      <c r="BLE44" s="39"/>
      <c r="BLF44" s="39"/>
      <c r="BLG44" s="39"/>
      <c r="BLH44" s="39"/>
      <c r="BLI44" s="39"/>
      <c r="BLJ44" s="39"/>
      <c r="BLK44" s="39"/>
      <c r="BLL44" s="39"/>
      <c r="BLM44" s="39"/>
      <c r="BLN44" s="39"/>
      <c r="BLO44" s="39"/>
      <c r="BLP44" s="39"/>
      <c r="BLQ44" s="39"/>
      <c r="BLR44" s="39"/>
      <c r="BLS44" s="39"/>
      <c r="BLT44" s="39"/>
      <c r="BLU44" s="39"/>
      <c r="BLV44" s="39"/>
      <c r="BLW44" s="39"/>
      <c r="BLX44" s="39"/>
      <c r="BLY44" s="39"/>
      <c r="BLZ44" s="39"/>
      <c r="BMA44" s="39"/>
      <c r="BMB44" s="39"/>
      <c r="BMC44" s="39"/>
      <c r="BMD44" s="39"/>
      <c r="BME44" s="39"/>
      <c r="BMF44" s="39"/>
      <c r="BMG44" s="39"/>
      <c r="BMH44" s="39"/>
      <c r="BMI44" s="39"/>
      <c r="BMJ44" s="39"/>
      <c r="BMK44" s="39"/>
      <c r="BML44" s="39"/>
      <c r="BMM44" s="39"/>
      <c r="BMN44" s="39"/>
      <c r="BMO44" s="39"/>
      <c r="BMP44" s="39"/>
      <c r="BMQ44" s="39"/>
      <c r="BMR44" s="39"/>
      <c r="BMS44" s="39"/>
      <c r="BMT44" s="39"/>
      <c r="BMU44" s="39"/>
      <c r="BMV44" s="39"/>
      <c r="BMW44" s="39"/>
      <c r="BMX44" s="39"/>
      <c r="BMY44" s="39"/>
      <c r="BMZ44" s="39"/>
      <c r="BNA44" s="39"/>
      <c r="BNB44" s="39"/>
      <c r="BNC44" s="39"/>
      <c r="BND44" s="39"/>
      <c r="BNE44" s="39"/>
      <c r="BNF44" s="39"/>
      <c r="BNG44" s="39"/>
      <c r="BNH44" s="39"/>
      <c r="BNI44" s="39"/>
      <c r="BNJ44" s="39"/>
      <c r="BNK44" s="39"/>
      <c r="BNL44" s="39"/>
      <c r="BNM44" s="39"/>
      <c r="BNN44" s="39"/>
      <c r="BNO44" s="39"/>
      <c r="BNP44" s="39"/>
      <c r="BNQ44" s="39"/>
      <c r="BNR44" s="39"/>
      <c r="BNS44" s="39"/>
      <c r="BNT44" s="39"/>
      <c r="BNU44" s="39"/>
      <c r="BNV44" s="39"/>
      <c r="BNW44" s="39"/>
      <c r="BNX44" s="39"/>
      <c r="BNY44" s="39"/>
      <c r="BNZ44" s="39"/>
      <c r="BOA44" s="39"/>
      <c r="BOB44" s="39"/>
      <c r="BOC44" s="39"/>
      <c r="BOD44" s="39"/>
      <c r="BOE44" s="39"/>
      <c r="BOF44" s="39"/>
      <c r="BOG44" s="39"/>
      <c r="BOH44" s="39"/>
      <c r="BOI44" s="39"/>
      <c r="BOJ44" s="39"/>
      <c r="BOK44" s="39"/>
      <c r="BOL44" s="39"/>
      <c r="BOM44" s="39"/>
      <c r="BON44" s="39"/>
      <c r="BOO44" s="39"/>
      <c r="BOP44" s="39"/>
      <c r="BOQ44" s="39"/>
      <c r="BOR44" s="39"/>
      <c r="BOS44" s="39"/>
      <c r="BOT44" s="39"/>
      <c r="BOU44" s="39"/>
      <c r="BOV44" s="39"/>
      <c r="BOW44" s="39"/>
      <c r="BOX44" s="39"/>
      <c r="BOY44" s="39"/>
      <c r="BOZ44" s="39"/>
      <c r="BPA44" s="39"/>
      <c r="BPB44" s="39"/>
      <c r="BPC44" s="39"/>
      <c r="BPD44" s="39"/>
      <c r="BPE44" s="39"/>
      <c r="BPF44" s="39"/>
      <c r="BPG44" s="39"/>
      <c r="BPH44" s="39"/>
      <c r="BPI44" s="39"/>
      <c r="BPJ44" s="39"/>
      <c r="BPK44" s="39"/>
      <c r="BPL44" s="39"/>
      <c r="BPM44" s="39"/>
      <c r="BPN44" s="39"/>
      <c r="BPO44" s="39"/>
      <c r="BPP44" s="39"/>
      <c r="BPQ44" s="39"/>
      <c r="BPR44" s="39"/>
      <c r="BPS44" s="39"/>
      <c r="BPT44" s="39"/>
      <c r="BPU44" s="39"/>
      <c r="BPV44" s="39"/>
      <c r="BPW44" s="39"/>
      <c r="BPX44" s="39"/>
      <c r="BPY44" s="39"/>
      <c r="BPZ44" s="39"/>
      <c r="BQA44" s="39"/>
      <c r="BQB44" s="39"/>
      <c r="BQC44" s="39"/>
      <c r="BQD44" s="39"/>
      <c r="BQE44" s="39"/>
      <c r="BQF44" s="39"/>
      <c r="BQG44" s="39"/>
      <c r="BQH44" s="39"/>
      <c r="BQI44" s="39"/>
      <c r="BQJ44" s="39"/>
      <c r="BQK44" s="39"/>
      <c r="BQL44" s="39"/>
      <c r="BQM44" s="39"/>
      <c r="BQN44" s="39"/>
      <c r="BQO44" s="39"/>
      <c r="BQP44" s="39"/>
      <c r="BQQ44" s="39"/>
      <c r="BQR44" s="39"/>
      <c r="BQS44" s="39"/>
      <c r="BQT44" s="39"/>
      <c r="BQU44" s="39"/>
      <c r="BQV44" s="39"/>
      <c r="BQW44" s="39"/>
      <c r="BQX44" s="39"/>
      <c r="BQY44" s="39"/>
      <c r="BQZ44" s="39"/>
      <c r="BRA44" s="39"/>
      <c r="BRB44" s="39"/>
      <c r="BRC44" s="39"/>
      <c r="BRD44" s="39"/>
      <c r="BRE44" s="39"/>
      <c r="BRF44" s="39"/>
      <c r="BRG44" s="39"/>
      <c r="BRH44" s="39"/>
      <c r="BRI44" s="39"/>
      <c r="BRJ44" s="39"/>
      <c r="BRK44" s="39"/>
      <c r="BRL44" s="39"/>
      <c r="BRM44" s="39"/>
      <c r="BRN44" s="39"/>
      <c r="BRO44" s="39"/>
      <c r="BRP44" s="39"/>
      <c r="BRQ44" s="39"/>
      <c r="BRR44" s="39"/>
      <c r="BRS44" s="39"/>
      <c r="BRT44" s="39"/>
      <c r="BRU44" s="39"/>
      <c r="BRV44" s="39"/>
      <c r="BRW44" s="39"/>
      <c r="BRX44" s="39"/>
      <c r="BRY44" s="39"/>
      <c r="BRZ44" s="39"/>
      <c r="BSA44" s="39"/>
      <c r="BSB44" s="39"/>
      <c r="BSC44" s="39"/>
      <c r="BSD44" s="39"/>
      <c r="BSE44" s="39"/>
      <c r="BSF44" s="39"/>
      <c r="BSG44" s="39"/>
      <c r="BSH44" s="39"/>
      <c r="BSI44" s="39"/>
      <c r="BSJ44" s="39"/>
      <c r="BSK44" s="39"/>
      <c r="BSL44" s="39"/>
      <c r="BSM44" s="39"/>
      <c r="BSN44" s="39"/>
      <c r="BSO44" s="39"/>
      <c r="BSP44" s="39"/>
      <c r="BSQ44" s="39"/>
      <c r="BSR44" s="39"/>
      <c r="BSS44" s="39"/>
      <c r="BST44" s="39"/>
      <c r="BSU44" s="39"/>
      <c r="BSV44" s="39"/>
      <c r="BSW44" s="39"/>
      <c r="BSX44" s="39"/>
      <c r="BSY44" s="39"/>
      <c r="BSZ44" s="39"/>
      <c r="BTA44" s="39"/>
      <c r="BTB44" s="39"/>
      <c r="BTC44" s="39"/>
      <c r="BTD44" s="39"/>
      <c r="BTE44" s="39"/>
      <c r="BTF44" s="39"/>
      <c r="BTG44" s="39"/>
      <c r="BTH44" s="39"/>
      <c r="BTI44" s="39"/>
      <c r="BTJ44" s="39"/>
      <c r="BTK44" s="39"/>
      <c r="BTL44" s="39"/>
      <c r="BTM44" s="39"/>
      <c r="BTN44" s="39"/>
      <c r="BTO44" s="39"/>
      <c r="BTP44" s="39"/>
      <c r="BTQ44" s="39"/>
      <c r="BTR44" s="39"/>
      <c r="BTS44" s="39"/>
      <c r="BTT44" s="39"/>
      <c r="BTU44" s="39"/>
      <c r="BTV44" s="39"/>
      <c r="BTW44" s="39"/>
      <c r="BTX44" s="39"/>
      <c r="BTY44" s="39"/>
      <c r="BTZ44" s="39"/>
      <c r="BUA44" s="39"/>
      <c r="BUB44" s="39"/>
      <c r="BUC44" s="39"/>
      <c r="BUD44" s="39"/>
      <c r="BUE44" s="39"/>
      <c r="BUF44" s="39"/>
      <c r="BUG44" s="39"/>
      <c r="BUH44" s="39"/>
      <c r="BUI44" s="39"/>
      <c r="BUJ44" s="39"/>
      <c r="BUK44" s="39"/>
      <c r="BUL44" s="39"/>
      <c r="BUM44" s="39"/>
      <c r="BUN44" s="39"/>
      <c r="BUO44" s="39"/>
      <c r="BUP44" s="39"/>
      <c r="BUQ44" s="39"/>
      <c r="BUR44" s="39"/>
      <c r="BUS44" s="39"/>
      <c r="BUT44" s="39"/>
      <c r="BUU44" s="39"/>
      <c r="BUV44" s="39"/>
      <c r="BUW44" s="39"/>
      <c r="BUX44" s="39"/>
      <c r="BUY44" s="39"/>
      <c r="BUZ44" s="39"/>
      <c r="BVA44" s="39"/>
      <c r="BVB44" s="39"/>
      <c r="BVC44" s="39"/>
      <c r="BVD44" s="39"/>
      <c r="BVE44" s="39"/>
      <c r="BVF44" s="39"/>
      <c r="BVG44" s="39"/>
      <c r="BVH44" s="39"/>
      <c r="BVI44" s="39"/>
      <c r="BVJ44" s="39"/>
      <c r="BVK44" s="39"/>
      <c r="BVL44" s="39"/>
      <c r="BVM44" s="39"/>
      <c r="BVN44" s="39"/>
      <c r="BVO44" s="39"/>
      <c r="BVP44" s="39"/>
      <c r="BVQ44" s="39"/>
      <c r="BVR44" s="39"/>
      <c r="BVS44" s="39"/>
      <c r="BVT44" s="39"/>
      <c r="BVU44" s="39"/>
      <c r="BVV44" s="39"/>
      <c r="BVW44" s="39"/>
      <c r="BVX44" s="39"/>
      <c r="BVY44" s="39"/>
      <c r="BVZ44" s="39"/>
      <c r="BWA44" s="39"/>
      <c r="BWB44" s="39"/>
      <c r="BWC44" s="39"/>
      <c r="BWD44" s="39"/>
      <c r="BWE44" s="39"/>
      <c r="BWF44" s="39"/>
      <c r="BWG44" s="39"/>
      <c r="BWH44" s="39"/>
      <c r="BWI44" s="39"/>
      <c r="BWJ44" s="39"/>
      <c r="BWK44" s="39"/>
      <c r="BWL44" s="39"/>
      <c r="BWM44" s="39"/>
      <c r="BWN44" s="39"/>
      <c r="BWO44" s="39"/>
      <c r="BWP44" s="39"/>
      <c r="BWQ44" s="39"/>
      <c r="BWR44" s="39"/>
      <c r="BWS44" s="39"/>
      <c r="BWT44" s="39"/>
      <c r="BWU44" s="39"/>
      <c r="BWV44" s="39"/>
      <c r="BWW44" s="39"/>
      <c r="BWX44" s="39"/>
      <c r="BWY44" s="39"/>
      <c r="BWZ44" s="39"/>
      <c r="BXA44" s="39"/>
      <c r="BXB44" s="39"/>
      <c r="BXC44" s="39"/>
      <c r="BXD44" s="39"/>
      <c r="BXE44" s="39"/>
      <c r="BXF44" s="39"/>
      <c r="BXG44" s="39"/>
      <c r="BXH44" s="39"/>
      <c r="BXI44" s="39"/>
      <c r="BXJ44" s="39"/>
      <c r="BXK44" s="39"/>
      <c r="BXL44" s="39"/>
      <c r="BXM44" s="39"/>
      <c r="BXN44" s="39"/>
      <c r="BXO44" s="39"/>
      <c r="BXP44" s="39"/>
      <c r="BXQ44" s="39"/>
      <c r="BXR44" s="39"/>
      <c r="BXS44" s="39"/>
      <c r="BXT44" s="39"/>
      <c r="BXU44" s="39"/>
      <c r="BXV44" s="39"/>
      <c r="BXW44" s="39"/>
      <c r="BXX44" s="39"/>
      <c r="BXY44" s="39"/>
      <c r="BXZ44" s="39"/>
      <c r="BYA44" s="39"/>
      <c r="BYB44" s="39"/>
      <c r="BYC44" s="39"/>
      <c r="BYD44" s="39"/>
      <c r="BYE44" s="39"/>
      <c r="BYF44" s="39"/>
      <c r="BYG44" s="39"/>
      <c r="BYH44" s="39"/>
      <c r="BYI44" s="39"/>
      <c r="BYJ44" s="39"/>
      <c r="BYK44" s="39"/>
      <c r="BYL44" s="39"/>
      <c r="BYM44" s="39"/>
      <c r="BYN44" s="39"/>
      <c r="BYO44" s="39"/>
      <c r="BYP44" s="39"/>
      <c r="BYQ44" s="39"/>
      <c r="BYR44" s="39"/>
      <c r="BYS44" s="39"/>
      <c r="BYT44" s="39"/>
      <c r="BYU44" s="39"/>
      <c r="BYV44" s="39"/>
      <c r="BYW44" s="39"/>
      <c r="BYX44" s="39"/>
      <c r="BYY44" s="39"/>
      <c r="BYZ44" s="39"/>
      <c r="BZA44" s="39"/>
      <c r="BZB44" s="39"/>
      <c r="BZC44" s="39"/>
      <c r="BZD44" s="39"/>
      <c r="BZE44" s="39"/>
      <c r="BZF44" s="39"/>
      <c r="BZG44" s="39"/>
      <c r="BZH44" s="39"/>
      <c r="BZI44" s="39"/>
      <c r="BZJ44" s="39"/>
      <c r="BZK44" s="39"/>
      <c r="BZL44" s="39"/>
      <c r="BZM44" s="39"/>
      <c r="BZN44" s="39"/>
      <c r="BZO44" s="39"/>
      <c r="BZP44" s="39"/>
      <c r="BZQ44" s="39"/>
      <c r="BZR44" s="39"/>
      <c r="BZS44" s="39"/>
      <c r="BZT44" s="39"/>
      <c r="BZU44" s="39"/>
      <c r="BZV44" s="39"/>
      <c r="BZW44" s="39"/>
      <c r="BZX44" s="39"/>
      <c r="BZY44" s="39"/>
      <c r="BZZ44" s="39"/>
      <c r="CAA44" s="39"/>
      <c r="CAB44" s="39"/>
      <c r="CAC44" s="39"/>
      <c r="CAD44" s="39"/>
      <c r="CAE44" s="39"/>
      <c r="CAF44" s="39"/>
      <c r="CAG44" s="39"/>
      <c r="CAH44" s="39"/>
      <c r="CAI44" s="39"/>
      <c r="CAJ44" s="39"/>
      <c r="CAK44" s="39"/>
      <c r="CAL44" s="39"/>
      <c r="CAM44" s="39"/>
      <c r="CAN44" s="39"/>
      <c r="CAO44" s="39"/>
      <c r="CAP44" s="39"/>
      <c r="CAQ44" s="39"/>
      <c r="CAR44" s="39"/>
      <c r="CAS44" s="39"/>
      <c r="CAT44" s="39"/>
      <c r="CAU44" s="39"/>
      <c r="CAV44" s="39"/>
      <c r="CAW44" s="39"/>
      <c r="CAX44" s="39"/>
      <c r="CAY44" s="39"/>
      <c r="CAZ44" s="39"/>
      <c r="CBA44" s="39"/>
      <c r="CBB44" s="39"/>
      <c r="CBC44" s="39"/>
      <c r="CBD44" s="39"/>
      <c r="CBE44" s="39"/>
      <c r="CBF44" s="39"/>
      <c r="CBG44" s="39"/>
      <c r="CBH44" s="39"/>
      <c r="CBI44" s="39"/>
      <c r="CBJ44" s="39"/>
      <c r="CBK44" s="39"/>
      <c r="CBL44" s="39"/>
      <c r="CBM44" s="39"/>
      <c r="CBN44" s="39"/>
      <c r="CBO44" s="39"/>
      <c r="CBP44" s="39"/>
      <c r="CBQ44" s="39"/>
      <c r="CBR44" s="39"/>
      <c r="CBS44" s="39"/>
      <c r="CBT44" s="39"/>
      <c r="CBU44" s="39"/>
      <c r="CBV44" s="39"/>
      <c r="CBW44" s="39"/>
      <c r="CBX44" s="39"/>
      <c r="CBY44" s="39"/>
      <c r="CBZ44" s="39"/>
      <c r="CCA44" s="39"/>
      <c r="CCB44" s="39"/>
      <c r="CCC44" s="39"/>
      <c r="CCD44" s="39"/>
      <c r="CCE44" s="39"/>
      <c r="CCF44" s="39"/>
      <c r="CCG44" s="39"/>
      <c r="CCH44" s="39"/>
      <c r="CCI44" s="39"/>
      <c r="CCJ44" s="39"/>
      <c r="CCK44" s="39"/>
      <c r="CCL44" s="39"/>
      <c r="CCM44" s="39"/>
      <c r="CCN44" s="39"/>
      <c r="CCO44" s="39"/>
      <c r="CCP44" s="39"/>
      <c r="CCQ44" s="39"/>
      <c r="CCR44" s="39"/>
      <c r="CCS44" s="39"/>
      <c r="CCT44" s="39"/>
      <c r="CCU44" s="39"/>
      <c r="CCV44" s="39"/>
      <c r="CCW44" s="39"/>
      <c r="CCX44" s="39"/>
      <c r="CCY44" s="39"/>
      <c r="CCZ44" s="39"/>
      <c r="CDA44" s="39"/>
      <c r="CDB44" s="39"/>
      <c r="CDC44" s="39"/>
      <c r="CDD44" s="39"/>
      <c r="CDE44" s="39"/>
      <c r="CDF44" s="39"/>
      <c r="CDG44" s="39"/>
      <c r="CDH44" s="39"/>
      <c r="CDI44" s="39"/>
      <c r="CDJ44" s="39"/>
      <c r="CDK44" s="39"/>
      <c r="CDL44" s="39"/>
      <c r="CDM44" s="39"/>
      <c r="CDN44" s="39"/>
      <c r="CDO44" s="39"/>
      <c r="CDP44" s="39"/>
      <c r="CDQ44" s="39"/>
      <c r="CDR44" s="39"/>
      <c r="CDS44" s="39"/>
      <c r="CDT44" s="39"/>
      <c r="CDU44" s="39"/>
      <c r="CDV44" s="39"/>
      <c r="CDW44" s="39"/>
      <c r="CDX44" s="39"/>
      <c r="CDY44" s="39"/>
      <c r="CDZ44" s="39"/>
      <c r="CEA44" s="39"/>
      <c r="CEB44" s="39"/>
      <c r="CEC44" s="39"/>
      <c r="CED44" s="39"/>
      <c r="CEE44" s="39"/>
      <c r="CEF44" s="39"/>
      <c r="CEG44" s="39"/>
      <c r="CEH44" s="39"/>
      <c r="CEI44" s="39"/>
      <c r="CEJ44" s="39"/>
      <c r="CEK44" s="39"/>
      <c r="CEL44" s="39"/>
      <c r="CEM44" s="39"/>
      <c r="CEN44" s="39"/>
      <c r="CEO44" s="39"/>
      <c r="CEP44" s="39"/>
      <c r="CEQ44" s="39"/>
      <c r="CER44" s="39"/>
      <c r="CES44" s="39"/>
      <c r="CET44" s="39"/>
      <c r="CEU44" s="39"/>
      <c r="CEV44" s="39"/>
      <c r="CEW44" s="39"/>
      <c r="CEX44" s="39"/>
      <c r="CEY44" s="39"/>
      <c r="CEZ44" s="39"/>
      <c r="CFA44" s="39"/>
      <c r="CFB44" s="39"/>
      <c r="CFC44" s="39"/>
      <c r="CFD44" s="39"/>
      <c r="CFE44" s="39"/>
      <c r="CFF44" s="39"/>
      <c r="CFG44" s="39"/>
      <c r="CFH44" s="39"/>
      <c r="CFI44" s="39"/>
      <c r="CFJ44" s="39"/>
      <c r="CFK44" s="39"/>
      <c r="CFL44" s="39"/>
      <c r="CFM44" s="39"/>
      <c r="CFN44" s="39"/>
      <c r="CFO44" s="39"/>
      <c r="CFP44" s="39"/>
      <c r="CFQ44" s="39"/>
      <c r="CFR44" s="39"/>
      <c r="CFS44" s="39"/>
      <c r="CFT44" s="39"/>
      <c r="CFU44" s="39"/>
      <c r="CFV44" s="39"/>
      <c r="CFW44" s="39"/>
      <c r="CFX44" s="39"/>
      <c r="CFY44" s="39"/>
      <c r="CFZ44" s="39"/>
      <c r="CGA44" s="39"/>
      <c r="CGB44" s="39"/>
      <c r="CGC44" s="39"/>
      <c r="CGD44" s="39"/>
      <c r="CGE44" s="39"/>
      <c r="CGF44" s="39"/>
      <c r="CGG44" s="39"/>
      <c r="CGH44" s="39"/>
      <c r="CGI44" s="39"/>
      <c r="CGJ44" s="39"/>
      <c r="CGK44" s="39"/>
      <c r="CGL44" s="39"/>
      <c r="CGM44" s="39"/>
      <c r="CGN44" s="39"/>
      <c r="CGO44" s="39"/>
      <c r="CGP44" s="39"/>
      <c r="CGQ44" s="39"/>
      <c r="CGR44" s="39"/>
      <c r="CGS44" s="39"/>
      <c r="CGT44" s="39"/>
      <c r="CGU44" s="39"/>
      <c r="CGV44" s="39"/>
      <c r="CGW44" s="39"/>
      <c r="CGX44" s="39"/>
      <c r="CGY44" s="39"/>
      <c r="CGZ44" s="39"/>
      <c r="CHA44" s="39"/>
      <c r="CHB44" s="39"/>
      <c r="CHC44" s="39"/>
      <c r="CHD44" s="39"/>
      <c r="CHE44" s="39"/>
      <c r="CHF44" s="39"/>
      <c r="CHG44" s="39"/>
      <c r="CHH44" s="39"/>
      <c r="CHI44" s="39"/>
      <c r="CHJ44" s="39"/>
      <c r="CHK44" s="39"/>
      <c r="CHL44" s="39"/>
      <c r="CHM44" s="39"/>
      <c r="CHN44" s="39"/>
      <c r="CHO44" s="39"/>
      <c r="CHP44" s="39"/>
      <c r="CHQ44" s="39"/>
      <c r="CHR44" s="39"/>
      <c r="CHS44" s="39"/>
      <c r="CHT44" s="39"/>
      <c r="CHU44" s="39"/>
      <c r="CHV44" s="39"/>
      <c r="CHW44" s="39"/>
      <c r="CHX44" s="39"/>
      <c r="CHY44" s="39"/>
      <c r="CHZ44" s="39"/>
      <c r="CIA44" s="39"/>
      <c r="CIB44" s="39"/>
      <c r="CIC44" s="39"/>
      <c r="CID44" s="39"/>
      <c r="CIE44" s="39"/>
      <c r="CIF44" s="39"/>
      <c r="CIG44" s="39"/>
      <c r="CIH44" s="39"/>
      <c r="CII44" s="39"/>
      <c r="CIJ44" s="39"/>
      <c r="CIK44" s="39"/>
      <c r="CIL44" s="39"/>
      <c r="CIM44" s="39"/>
      <c r="CIN44" s="39"/>
      <c r="CIO44" s="39"/>
      <c r="CIP44" s="39"/>
      <c r="CIQ44" s="39"/>
      <c r="CIR44" s="39"/>
      <c r="CIS44" s="39"/>
      <c r="CIT44" s="39"/>
      <c r="CIU44" s="39"/>
      <c r="CIV44" s="39"/>
      <c r="CIW44" s="39"/>
      <c r="CIX44" s="39"/>
      <c r="CIY44" s="39"/>
      <c r="CIZ44" s="39"/>
      <c r="CJA44" s="39"/>
      <c r="CJB44" s="39"/>
      <c r="CJC44" s="39"/>
      <c r="CJD44" s="39"/>
      <c r="CJE44" s="39"/>
      <c r="CJF44" s="39"/>
      <c r="CJG44" s="39"/>
      <c r="CJH44" s="39"/>
      <c r="CJI44" s="39"/>
      <c r="CJJ44" s="39"/>
      <c r="CJK44" s="39"/>
      <c r="CJL44" s="39"/>
      <c r="CJM44" s="39"/>
      <c r="CJN44" s="39"/>
      <c r="CJO44" s="39"/>
      <c r="CJP44" s="39"/>
      <c r="CJQ44" s="39"/>
      <c r="CJR44" s="39"/>
      <c r="CJS44" s="39"/>
      <c r="CJT44" s="39"/>
      <c r="CJU44" s="39"/>
      <c r="CJV44" s="39"/>
      <c r="CJW44" s="39"/>
      <c r="CJX44" s="39"/>
      <c r="CJY44" s="39"/>
      <c r="CJZ44" s="39"/>
      <c r="CKA44" s="39"/>
      <c r="CKB44" s="39"/>
      <c r="CKC44" s="39"/>
      <c r="CKD44" s="39"/>
      <c r="CKE44" s="39"/>
      <c r="CKF44" s="39"/>
      <c r="CKG44" s="39"/>
      <c r="CKH44" s="39"/>
      <c r="CKI44" s="39"/>
      <c r="CKJ44" s="39"/>
      <c r="CKK44" s="39"/>
      <c r="CKL44" s="39"/>
      <c r="CKM44" s="39"/>
      <c r="CKN44" s="39"/>
      <c r="CKO44" s="39"/>
      <c r="CKP44" s="39"/>
      <c r="CKQ44" s="39"/>
      <c r="CKR44" s="39"/>
      <c r="CKS44" s="39"/>
      <c r="CKT44" s="39"/>
      <c r="CKU44" s="39"/>
      <c r="CKV44" s="39"/>
      <c r="CKW44" s="39"/>
      <c r="CKX44" s="39"/>
      <c r="CKY44" s="39"/>
      <c r="CKZ44" s="39"/>
      <c r="CLA44" s="39"/>
      <c r="CLB44" s="39"/>
      <c r="CLC44" s="39"/>
      <c r="CLD44" s="39"/>
      <c r="CLE44" s="39"/>
      <c r="CLF44" s="39"/>
      <c r="CLG44" s="39"/>
      <c r="CLH44" s="39"/>
      <c r="CLI44" s="39"/>
      <c r="CLJ44" s="39"/>
      <c r="CLK44" s="39"/>
      <c r="CLL44" s="39"/>
      <c r="CLM44" s="39"/>
      <c r="CLN44" s="39"/>
      <c r="CLO44" s="39"/>
      <c r="CLP44" s="39"/>
      <c r="CLQ44" s="39"/>
      <c r="CLR44" s="39"/>
      <c r="CLS44" s="39"/>
      <c r="CLT44" s="39"/>
      <c r="CLU44" s="39"/>
      <c r="CLV44" s="39"/>
      <c r="CLW44" s="39"/>
      <c r="CLX44" s="39"/>
      <c r="CLY44" s="39"/>
      <c r="CLZ44" s="39"/>
      <c r="CMA44" s="39"/>
      <c r="CMB44" s="39"/>
      <c r="CMC44" s="39"/>
      <c r="CMD44" s="39"/>
      <c r="CME44" s="39"/>
      <c r="CMF44" s="39"/>
      <c r="CMG44" s="39"/>
      <c r="CMH44" s="39"/>
      <c r="CMI44" s="39"/>
      <c r="CMJ44" s="39"/>
      <c r="CMK44" s="39"/>
      <c r="CML44" s="39"/>
      <c r="CMM44" s="39"/>
      <c r="CMN44" s="39"/>
      <c r="CMO44" s="39"/>
      <c r="CMP44" s="39"/>
      <c r="CMQ44" s="39"/>
      <c r="CMR44" s="39"/>
      <c r="CMS44" s="39"/>
      <c r="CMT44" s="39"/>
      <c r="CMU44" s="39"/>
      <c r="CMV44" s="39"/>
      <c r="CMW44" s="39"/>
      <c r="CMX44" s="39"/>
      <c r="CMY44" s="39"/>
      <c r="CMZ44" s="39"/>
      <c r="CNA44" s="39"/>
      <c r="CNB44" s="39"/>
      <c r="CNC44" s="39"/>
      <c r="CND44" s="39"/>
      <c r="CNE44" s="39"/>
      <c r="CNF44" s="39"/>
      <c r="CNG44" s="39"/>
      <c r="CNH44" s="39"/>
      <c r="CNI44" s="39"/>
      <c r="CNJ44" s="39"/>
      <c r="CNK44" s="39"/>
      <c r="CNL44" s="39"/>
      <c r="CNM44" s="39"/>
      <c r="CNN44" s="39"/>
      <c r="CNO44" s="39"/>
      <c r="CNP44" s="39"/>
      <c r="CNQ44" s="39"/>
      <c r="CNR44" s="39"/>
      <c r="CNS44" s="39"/>
      <c r="CNT44" s="39"/>
      <c r="CNU44" s="39"/>
      <c r="CNV44" s="39"/>
      <c r="CNW44" s="39"/>
      <c r="CNX44" s="39"/>
      <c r="CNY44" s="39"/>
      <c r="CNZ44" s="39"/>
      <c r="COA44" s="39"/>
      <c r="COB44" s="39"/>
      <c r="COC44" s="39"/>
      <c r="COD44" s="39"/>
      <c r="COE44" s="39"/>
      <c r="COF44" s="39"/>
      <c r="COG44" s="39"/>
      <c r="COH44" s="39"/>
      <c r="COI44" s="39"/>
      <c r="COJ44" s="39"/>
      <c r="COK44" s="39"/>
      <c r="COL44" s="39"/>
      <c r="COM44" s="39"/>
      <c r="CON44" s="39"/>
      <c r="COO44" s="39"/>
      <c r="COP44" s="39"/>
      <c r="COQ44" s="39"/>
      <c r="COR44" s="39"/>
      <c r="COS44" s="39"/>
      <c r="COT44" s="39"/>
      <c r="COU44" s="39"/>
      <c r="COV44" s="39"/>
      <c r="COW44" s="39"/>
      <c r="COX44" s="39"/>
      <c r="COY44" s="39"/>
      <c r="COZ44" s="39"/>
      <c r="CPA44" s="39"/>
      <c r="CPB44" s="39"/>
      <c r="CPC44" s="39"/>
      <c r="CPD44" s="39"/>
      <c r="CPE44" s="39"/>
      <c r="CPF44" s="39"/>
      <c r="CPG44" s="39"/>
      <c r="CPH44" s="39"/>
      <c r="CPI44" s="39"/>
      <c r="CPJ44" s="39"/>
      <c r="CPK44" s="39"/>
      <c r="CPL44" s="39"/>
      <c r="CPM44" s="39"/>
      <c r="CPN44" s="39"/>
      <c r="CPO44" s="39"/>
      <c r="CPP44" s="39"/>
      <c r="CPQ44" s="39"/>
      <c r="CPR44" s="39"/>
      <c r="CPS44" s="39"/>
      <c r="CPT44" s="39"/>
      <c r="CPU44" s="39"/>
      <c r="CPV44" s="39"/>
      <c r="CPW44" s="39"/>
      <c r="CPX44" s="39"/>
      <c r="CPY44" s="39"/>
      <c r="CPZ44" s="39"/>
      <c r="CQA44" s="39"/>
      <c r="CQB44" s="39"/>
      <c r="CQC44" s="39"/>
      <c r="CQD44" s="39"/>
      <c r="CQE44" s="39"/>
      <c r="CQF44" s="39"/>
      <c r="CQG44" s="39"/>
      <c r="CQH44" s="39"/>
      <c r="CQI44" s="39"/>
      <c r="CQJ44" s="39"/>
      <c r="CQK44" s="39"/>
      <c r="CQL44" s="39"/>
      <c r="CQM44" s="39"/>
      <c r="CQN44" s="39"/>
      <c r="CQO44" s="39"/>
      <c r="CQP44" s="39"/>
      <c r="CQQ44" s="39"/>
      <c r="CQR44" s="39"/>
      <c r="CQS44" s="39"/>
      <c r="CQT44" s="39"/>
      <c r="CQU44" s="39"/>
      <c r="CQV44" s="39"/>
      <c r="CQW44" s="39"/>
      <c r="CQX44" s="39"/>
      <c r="CQY44" s="39"/>
      <c r="CQZ44" s="39"/>
      <c r="CRA44" s="39"/>
      <c r="CRB44" s="39"/>
      <c r="CRC44" s="39"/>
      <c r="CRD44" s="39"/>
      <c r="CRE44" s="39"/>
      <c r="CRF44" s="39"/>
      <c r="CRG44" s="39"/>
      <c r="CRH44" s="39"/>
      <c r="CRI44" s="39"/>
      <c r="CRJ44" s="39"/>
      <c r="CRK44" s="39"/>
      <c r="CRL44" s="39"/>
      <c r="CRM44" s="39"/>
      <c r="CRN44" s="39"/>
      <c r="CRO44" s="39"/>
      <c r="CRP44" s="39"/>
      <c r="CRQ44" s="39"/>
      <c r="CRR44" s="39"/>
      <c r="CRS44" s="39"/>
      <c r="CRT44" s="39"/>
      <c r="CRU44" s="39"/>
      <c r="CRV44" s="39"/>
      <c r="CRW44" s="39"/>
      <c r="CRX44" s="39"/>
      <c r="CRY44" s="39"/>
      <c r="CRZ44" s="39"/>
      <c r="CSA44" s="39"/>
      <c r="CSB44" s="39"/>
      <c r="CSC44" s="39"/>
      <c r="CSD44" s="39"/>
      <c r="CSE44" s="39"/>
      <c r="CSF44" s="39"/>
      <c r="CSG44" s="39"/>
      <c r="CSH44" s="39"/>
      <c r="CSI44" s="39"/>
      <c r="CSJ44" s="39"/>
      <c r="CSK44" s="39"/>
      <c r="CSL44" s="39"/>
      <c r="CSM44" s="39"/>
      <c r="CSN44" s="39"/>
      <c r="CSO44" s="39"/>
      <c r="CSP44" s="39"/>
      <c r="CSQ44" s="39"/>
      <c r="CSR44" s="39"/>
      <c r="CSS44" s="39"/>
      <c r="CST44" s="39"/>
      <c r="CSU44" s="39"/>
      <c r="CSV44" s="39"/>
      <c r="CSW44" s="39"/>
      <c r="CSX44" s="39"/>
      <c r="CSY44" s="39"/>
      <c r="CSZ44" s="39"/>
      <c r="CTA44" s="39"/>
      <c r="CTB44" s="39"/>
      <c r="CTC44" s="39"/>
      <c r="CTD44" s="39"/>
      <c r="CTE44" s="39"/>
      <c r="CTF44" s="39"/>
      <c r="CTG44" s="39"/>
      <c r="CTH44" s="39"/>
      <c r="CTI44" s="39"/>
      <c r="CTJ44" s="39"/>
      <c r="CTK44" s="39"/>
      <c r="CTL44" s="39"/>
      <c r="CTM44" s="39"/>
      <c r="CTN44" s="39"/>
      <c r="CTO44" s="39"/>
      <c r="CTP44" s="39"/>
      <c r="CTQ44" s="39"/>
      <c r="CTR44" s="39"/>
      <c r="CTS44" s="39"/>
      <c r="CTT44" s="39"/>
      <c r="CTU44" s="39"/>
      <c r="CTV44" s="39"/>
      <c r="CTW44" s="39"/>
      <c r="CTX44" s="39"/>
      <c r="CTY44" s="39"/>
      <c r="CTZ44" s="39"/>
      <c r="CUA44" s="39"/>
      <c r="CUB44" s="39"/>
      <c r="CUC44" s="39"/>
      <c r="CUD44" s="39"/>
      <c r="CUE44" s="39"/>
      <c r="CUF44" s="39"/>
      <c r="CUG44" s="39"/>
      <c r="CUH44" s="39"/>
      <c r="CUI44" s="39"/>
      <c r="CUJ44" s="39"/>
      <c r="CUK44" s="39"/>
      <c r="CUL44" s="39"/>
      <c r="CUM44" s="39"/>
      <c r="CUN44" s="39"/>
      <c r="CUO44" s="39"/>
      <c r="CUP44" s="39"/>
      <c r="CUQ44" s="39"/>
      <c r="CUR44" s="39"/>
      <c r="CUS44" s="39"/>
      <c r="CUT44" s="39"/>
      <c r="CUU44" s="39"/>
      <c r="CUV44" s="39"/>
      <c r="CUW44" s="39"/>
      <c r="CUX44" s="39"/>
      <c r="CUY44" s="39"/>
      <c r="CUZ44" s="39"/>
      <c r="CVA44" s="39"/>
      <c r="CVB44" s="39"/>
      <c r="CVC44" s="39"/>
      <c r="CVD44" s="39"/>
      <c r="CVE44" s="39"/>
      <c r="CVF44" s="39"/>
      <c r="CVG44" s="39"/>
      <c r="CVH44" s="39"/>
      <c r="CVI44" s="39"/>
      <c r="CVJ44" s="39"/>
      <c r="CVK44" s="39"/>
      <c r="CVL44" s="39"/>
      <c r="CVM44" s="39"/>
      <c r="CVN44" s="39"/>
      <c r="CVO44" s="39"/>
      <c r="CVP44" s="39"/>
      <c r="CVQ44" s="39"/>
      <c r="CVR44" s="39"/>
      <c r="CVS44" s="39"/>
      <c r="CVT44" s="39"/>
      <c r="CVU44" s="39"/>
      <c r="CVV44" s="39"/>
      <c r="CVW44" s="39"/>
      <c r="CVX44" s="39"/>
      <c r="CVY44" s="39"/>
      <c r="CVZ44" s="39"/>
      <c r="CWA44" s="39"/>
      <c r="CWB44" s="39"/>
      <c r="CWC44" s="39"/>
      <c r="CWD44" s="39"/>
      <c r="CWE44" s="39"/>
      <c r="CWF44" s="39"/>
      <c r="CWG44" s="39"/>
      <c r="CWH44" s="39"/>
      <c r="CWI44" s="39"/>
      <c r="CWJ44" s="39"/>
      <c r="CWK44" s="39"/>
      <c r="CWL44" s="39"/>
      <c r="CWM44" s="39"/>
      <c r="CWN44" s="39"/>
      <c r="CWO44" s="39"/>
      <c r="CWP44" s="39"/>
      <c r="CWQ44" s="39"/>
      <c r="CWR44" s="39"/>
      <c r="CWS44" s="39"/>
      <c r="CWT44" s="39"/>
      <c r="CWU44" s="39"/>
      <c r="CWV44" s="39"/>
      <c r="CWW44" s="39"/>
      <c r="CWX44" s="39"/>
      <c r="CWY44" s="39"/>
      <c r="CWZ44" s="39"/>
      <c r="CXA44" s="39"/>
      <c r="CXB44" s="39"/>
      <c r="CXC44" s="39"/>
      <c r="CXD44" s="39"/>
      <c r="CXE44" s="39"/>
      <c r="CXF44" s="39"/>
      <c r="CXG44" s="39"/>
      <c r="CXH44" s="39"/>
      <c r="CXI44" s="39"/>
      <c r="CXJ44" s="39"/>
      <c r="CXK44" s="39"/>
      <c r="CXL44" s="39"/>
      <c r="CXM44" s="39"/>
      <c r="CXN44" s="39"/>
      <c r="CXO44" s="39"/>
      <c r="CXP44" s="39"/>
      <c r="CXQ44" s="39"/>
      <c r="CXR44" s="39"/>
      <c r="CXS44" s="39"/>
      <c r="CXT44" s="39"/>
      <c r="CXU44" s="39"/>
      <c r="CXV44" s="39"/>
      <c r="CXW44" s="39"/>
      <c r="CXX44" s="39"/>
      <c r="CXY44" s="39"/>
      <c r="CXZ44" s="39"/>
      <c r="CYA44" s="39"/>
      <c r="CYB44" s="39"/>
      <c r="CYC44" s="39"/>
      <c r="CYD44" s="39"/>
      <c r="CYE44" s="39"/>
      <c r="CYF44" s="39"/>
      <c r="CYG44" s="39"/>
      <c r="CYH44" s="39"/>
      <c r="CYI44" s="39"/>
      <c r="CYJ44" s="39"/>
      <c r="CYK44" s="39"/>
      <c r="CYL44" s="39"/>
      <c r="CYM44" s="39"/>
      <c r="CYN44" s="39"/>
      <c r="CYO44" s="39"/>
      <c r="CYP44" s="39"/>
      <c r="CYQ44" s="39"/>
      <c r="CYR44" s="39"/>
      <c r="CYS44" s="39"/>
      <c r="CYT44" s="39"/>
      <c r="CYU44" s="39"/>
      <c r="CYV44" s="39"/>
      <c r="CYW44" s="39"/>
      <c r="CYX44" s="39"/>
      <c r="CYY44" s="39"/>
      <c r="CYZ44" s="39"/>
      <c r="CZA44" s="39"/>
      <c r="CZB44" s="39"/>
      <c r="CZC44" s="39"/>
      <c r="CZD44" s="39"/>
      <c r="CZE44" s="39"/>
      <c r="CZF44" s="39"/>
      <c r="CZG44" s="39"/>
      <c r="CZH44" s="39"/>
      <c r="CZI44" s="39"/>
      <c r="CZJ44" s="39"/>
      <c r="CZK44" s="39"/>
      <c r="CZL44" s="39"/>
      <c r="CZM44" s="39"/>
      <c r="CZN44" s="39"/>
      <c r="CZO44" s="39"/>
      <c r="CZP44" s="39"/>
      <c r="CZQ44" s="39"/>
      <c r="CZR44" s="39"/>
      <c r="CZS44" s="39"/>
      <c r="CZT44" s="39"/>
      <c r="CZU44" s="39"/>
      <c r="CZV44" s="39"/>
      <c r="CZW44" s="39"/>
      <c r="CZX44" s="39"/>
      <c r="CZY44" s="39"/>
      <c r="CZZ44" s="39"/>
      <c r="DAA44" s="39"/>
      <c r="DAB44" s="39"/>
      <c r="DAC44" s="39"/>
      <c r="DAD44" s="39"/>
      <c r="DAE44" s="39"/>
      <c r="DAF44" s="39"/>
      <c r="DAG44" s="39"/>
      <c r="DAH44" s="39"/>
      <c r="DAI44" s="39"/>
      <c r="DAJ44" s="39"/>
      <c r="DAK44" s="39"/>
      <c r="DAL44" s="39"/>
      <c r="DAM44" s="39"/>
      <c r="DAN44" s="39"/>
      <c r="DAO44" s="39"/>
      <c r="DAP44" s="39"/>
      <c r="DAQ44" s="39"/>
      <c r="DAR44" s="39"/>
      <c r="DAS44" s="39"/>
      <c r="DAT44" s="39"/>
      <c r="DAU44" s="39"/>
      <c r="DAV44" s="39"/>
      <c r="DAW44" s="39"/>
      <c r="DAX44" s="39"/>
      <c r="DAY44" s="39"/>
      <c r="DAZ44" s="39"/>
      <c r="DBA44" s="39"/>
      <c r="DBB44" s="39"/>
      <c r="DBC44" s="39"/>
      <c r="DBD44" s="39"/>
      <c r="DBE44" s="39"/>
      <c r="DBF44" s="39"/>
      <c r="DBG44" s="39"/>
      <c r="DBH44" s="39"/>
      <c r="DBI44" s="39"/>
      <c r="DBJ44" s="39"/>
      <c r="DBK44" s="39"/>
      <c r="DBL44" s="39"/>
      <c r="DBM44" s="39"/>
      <c r="DBN44" s="39"/>
      <c r="DBO44" s="39"/>
      <c r="DBP44" s="39"/>
      <c r="DBQ44" s="39"/>
      <c r="DBR44" s="39"/>
      <c r="DBS44" s="39"/>
      <c r="DBT44" s="39"/>
      <c r="DBU44" s="39"/>
      <c r="DBV44" s="39"/>
      <c r="DBW44" s="39"/>
      <c r="DBX44" s="39"/>
      <c r="DBY44" s="39"/>
      <c r="DBZ44" s="39"/>
      <c r="DCA44" s="39"/>
      <c r="DCB44" s="39"/>
      <c r="DCC44" s="39"/>
      <c r="DCD44" s="39"/>
      <c r="DCE44" s="39"/>
      <c r="DCF44" s="39"/>
      <c r="DCG44" s="39"/>
      <c r="DCH44" s="39"/>
      <c r="DCI44" s="39"/>
      <c r="DCJ44" s="39"/>
      <c r="DCK44" s="39"/>
      <c r="DCL44" s="39"/>
      <c r="DCM44" s="39"/>
      <c r="DCN44" s="39"/>
      <c r="DCO44" s="39"/>
      <c r="DCP44" s="39"/>
      <c r="DCQ44" s="39"/>
      <c r="DCR44" s="39"/>
      <c r="DCS44" s="39"/>
      <c r="DCT44" s="39"/>
      <c r="DCU44" s="39"/>
      <c r="DCV44" s="39"/>
      <c r="DCW44" s="39"/>
      <c r="DCX44" s="39"/>
      <c r="DCY44" s="39"/>
      <c r="DCZ44" s="39"/>
      <c r="DDA44" s="39"/>
      <c r="DDB44" s="39"/>
      <c r="DDC44" s="39"/>
      <c r="DDD44" s="39"/>
      <c r="DDE44" s="39"/>
      <c r="DDF44" s="39"/>
      <c r="DDG44" s="39"/>
      <c r="DDH44" s="39"/>
      <c r="DDI44" s="39"/>
      <c r="DDJ44" s="39"/>
      <c r="DDK44" s="39"/>
      <c r="DDL44" s="39"/>
      <c r="DDM44" s="39"/>
      <c r="DDN44" s="39"/>
      <c r="DDO44" s="39"/>
      <c r="DDP44" s="39"/>
      <c r="DDQ44" s="39"/>
      <c r="DDR44" s="39"/>
      <c r="DDS44" s="39"/>
      <c r="DDT44" s="39"/>
      <c r="DDU44" s="39"/>
      <c r="DDV44" s="39"/>
      <c r="DDW44" s="39"/>
      <c r="DDX44" s="39"/>
      <c r="DDY44" s="39"/>
      <c r="DDZ44" s="39"/>
      <c r="DEA44" s="39"/>
      <c r="DEB44" s="39"/>
      <c r="DEC44" s="39"/>
      <c r="DED44" s="39"/>
      <c r="DEE44" s="39"/>
      <c r="DEF44" s="39"/>
      <c r="DEG44" s="39"/>
      <c r="DEH44" s="39"/>
      <c r="DEI44" s="39"/>
      <c r="DEJ44" s="39"/>
      <c r="DEK44" s="39"/>
      <c r="DEL44" s="39"/>
      <c r="DEM44" s="39"/>
      <c r="DEN44" s="39"/>
      <c r="DEO44" s="39"/>
      <c r="DEP44" s="39"/>
      <c r="DEQ44" s="39"/>
      <c r="DER44" s="39"/>
      <c r="DES44" s="39"/>
      <c r="DET44" s="39"/>
      <c r="DEU44" s="39"/>
      <c r="DEV44" s="39"/>
      <c r="DEW44" s="39"/>
      <c r="DEX44" s="39"/>
      <c r="DEY44" s="39"/>
      <c r="DEZ44" s="39"/>
      <c r="DFA44" s="39"/>
      <c r="DFB44" s="39"/>
      <c r="DFC44" s="39"/>
      <c r="DFD44" s="39"/>
      <c r="DFE44" s="39"/>
      <c r="DFF44" s="39"/>
      <c r="DFG44" s="39"/>
      <c r="DFH44" s="39"/>
      <c r="DFI44" s="39"/>
      <c r="DFJ44" s="39"/>
      <c r="DFK44" s="39"/>
      <c r="DFL44" s="39"/>
      <c r="DFM44" s="39"/>
      <c r="DFN44" s="39"/>
      <c r="DFO44" s="39"/>
      <c r="DFP44" s="39"/>
      <c r="DFQ44" s="39"/>
      <c r="DFR44" s="39"/>
      <c r="DFS44" s="39"/>
      <c r="DFT44" s="39"/>
      <c r="DFU44" s="39"/>
      <c r="DFV44" s="39"/>
      <c r="DFW44" s="39"/>
      <c r="DFX44" s="39"/>
      <c r="DFY44" s="39"/>
      <c r="DFZ44" s="39"/>
      <c r="DGA44" s="39"/>
      <c r="DGB44" s="39"/>
      <c r="DGC44" s="39"/>
      <c r="DGD44" s="39"/>
      <c r="DGE44" s="39"/>
      <c r="DGF44" s="39"/>
      <c r="DGG44" s="39"/>
      <c r="DGH44" s="39"/>
      <c r="DGI44" s="39"/>
      <c r="DGJ44" s="39"/>
      <c r="DGK44" s="39"/>
      <c r="DGL44" s="39"/>
      <c r="DGM44" s="39"/>
      <c r="DGN44" s="39"/>
      <c r="DGO44" s="39"/>
      <c r="DGP44" s="39"/>
      <c r="DGQ44" s="39"/>
      <c r="DGR44" s="39"/>
      <c r="DGS44" s="39"/>
      <c r="DGT44" s="39"/>
      <c r="DGU44" s="39"/>
      <c r="DGV44" s="39"/>
      <c r="DGW44" s="39"/>
      <c r="DGX44" s="39"/>
      <c r="DGY44" s="39"/>
      <c r="DGZ44" s="39"/>
      <c r="DHA44" s="39"/>
      <c r="DHB44" s="39"/>
      <c r="DHC44" s="39"/>
      <c r="DHD44" s="39"/>
      <c r="DHE44" s="39"/>
      <c r="DHF44" s="39"/>
      <c r="DHG44" s="39"/>
      <c r="DHH44" s="39"/>
      <c r="DHI44" s="39"/>
      <c r="DHJ44" s="39"/>
      <c r="DHK44" s="39"/>
      <c r="DHL44" s="39"/>
      <c r="DHM44" s="39"/>
      <c r="DHN44" s="39"/>
      <c r="DHO44" s="39"/>
      <c r="DHP44" s="39"/>
      <c r="DHQ44" s="39"/>
      <c r="DHR44" s="39"/>
      <c r="DHS44" s="39"/>
      <c r="DHT44" s="39"/>
      <c r="DHU44" s="39"/>
      <c r="DHV44" s="39"/>
      <c r="DHW44" s="39"/>
      <c r="DHX44" s="39"/>
      <c r="DHY44" s="39"/>
      <c r="DHZ44" s="39"/>
      <c r="DIA44" s="39"/>
      <c r="DIB44" s="39"/>
      <c r="DIC44" s="39"/>
      <c r="DID44" s="39"/>
      <c r="DIE44" s="39"/>
      <c r="DIF44" s="39"/>
      <c r="DIG44" s="39"/>
      <c r="DIH44" s="39"/>
      <c r="DII44" s="39"/>
      <c r="DIJ44" s="39"/>
      <c r="DIK44" s="39"/>
      <c r="DIL44" s="39"/>
      <c r="DIM44" s="39"/>
      <c r="DIN44" s="39"/>
      <c r="DIO44" s="39"/>
      <c r="DIP44" s="39"/>
      <c r="DIQ44" s="39"/>
      <c r="DIR44" s="39"/>
      <c r="DIS44" s="39"/>
      <c r="DIT44" s="39"/>
      <c r="DIU44" s="39"/>
      <c r="DIV44" s="39"/>
      <c r="DIW44" s="39"/>
      <c r="DIX44" s="39"/>
      <c r="DIY44" s="39"/>
      <c r="DIZ44" s="39"/>
      <c r="DJA44" s="39"/>
      <c r="DJB44" s="39"/>
      <c r="DJC44" s="39"/>
      <c r="DJD44" s="39"/>
      <c r="DJE44" s="39"/>
      <c r="DJF44" s="39"/>
      <c r="DJG44" s="39"/>
      <c r="DJH44" s="39"/>
      <c r="DJI44" s="39"/>
      <c r="DJJ44" s="39"/>
      <c r="DJK44" s="39"/>
      <c r="DJL44" s="39"/>
      <c r="DJM44" s="39"/>
      <c r="DJN44" s="39"/>
      <c r="DJO44" s="39"/>
      <c r="DJP44" s="39"/>
      <c r="DJQ44" s="39"/>
      <c r="DJR44" s="39"/>
      <c r="DJS44" s="39"/>
      <c r="DJT44" s="39"/>
      <c r="DJU44" s="39"/>
      <c r="DJV44" s="39"/>
      <c r="DJW44" s="39"/>
      <c r="DJX44" s="39"/>
      <c r="DJY44" s="39"/>
      <c r="DJZ44" s="39"/>
      <c r="DKA44" s="39"/>
      <c r="DKB44" s="39"/>
      <c r="DKC44" s="39"/>
      <c r="DKD44" s="39"/>
      <c r="DKE44" s="39"/>
      <c r="DKF44" s="39"/>
      <c r="DKG44" s="39"/>
      <c r="DKH44" s="39"/>
      <c r="DKI44" s="39"/>
      <c r="DKJ44" s="39"/>
      <c r="DKK44" s="39"/>
      <c r="DKL44" s="39"/>
      <c r="DKM44" s="39"/>
      <c r="DKN44" s="39"/>
      <c r="DKO44" s="39"/>
      <c r="DKP44" s="39"/>
      <c r="DKQ44" s="39"/>
      <c r="DKR44" s="39"/>
      <c r="DKS44" s="39"/>
      <c r="DKT44" s="39"/>
      <c r="DKU44" s="39"/>
      <c r="DKV44" s="39"/>
      <c r="DKW44" s="39"/>
      <c r="DKX44" s="39"/>
      <c r="DKY44" s="39"/>
      <c r="DKZ44" s="39"/>
      <c r="DLA44" s="39"/>
      <c r="DLB44" s="39"/>
      <c r="DLC44" s="39"/>
      <c r="DLD44" s="39"/>
      <c r="DLE44" s="39"/>
      <c r="DLF44" s="39"/>
      <c r="DLG44" s="39"/>
      <c r="DLH44" s="39"/>
      <c r="DLI44" s="39"/>
      <c r="DLJ44" s="39"/>
      <c r="DLK44" s="39"/>
      <c r="DLL44" s="39"/>
      <c r="DLM44" s="39"/>
      <c r="DLN44" s="39"/>
      <c r="DLO44" s="39"/>
      <c r="DLP44" s="39"/>
      <c r="DLQ44" s="39"/>
      <c r="DLR44" s="39"/>
      <c r="DLS44" s="39"/>
      <c r="DLT44" s="39"/>
      <c r="DLU44" s="39"/>
      <c r="DLV44" s="39"/>
      <c r="DLW44" s="39"/>
      <c r="DLX44" s="39"/>
      <c r="DLY44" s="39"/>
      <c r="DLZ44" s="39"/>
      <c r="DMA44" s="39"/>
      <c r="DMB44" s="39"/>
      <c r="DMC44" s="39"/>
      <c r="DMD44" s="39"/>
      <c r="DME44" s="39"/>
      <c r="DMF44" s="39"/>
      <c r="DMG44" s="39"/>
      <c r="DMH44" s="39"/>
      <c r="DMI44" s="39"/>
      <c r="DMJ44" s="39"/>
      <c r="DMK44" s="39"/>
      <c r="DML44" s="39"/>
      <c r="DMM44" s="39"/>
      <c r="DMN44" s="39"/>
      <c r="DMO44" s="39"/>
      <c r="DMP44" s="39"/>
      <c r="DMQ44" s="39"/>
      <c r="DMR44" s="39"/>
      <c r="DMS44" s="39"/>
      <c r="DMT44" s="39"/>
      <c r="DMU44" s="39"/>
      <c r="DMV44" s="39"/>
      <c r="DMW44" s="39"/>
      <c r="DMX44" s="39"/>
      <c r="DMY44" s="39"/>
      <c r="DMZ44" s="39"/>
      <c r="DNA44" s="39"/>
      <c r="DNB44" s="39"/>
      <c r="DNC44" s="39"/>
      <c r="DND44" s="39"/>
      <c r="DNE44" s="39"/>
      <c r="DNF44" s="39"/>
      <c r="DNG44" s="39"/>
      <c r="DNH44" s="39"/>
      <c r="DNI44" s="39"/>
      <c r="DNJ44" s="39"/>
      <c r="DNK44" s="39"/>
      <c r="DNL44" s="39"/>
      <c r="DNM44" s="39"/>
      <c r="DNN44" s="39"/>
      <c r="DNO44" s="39"/>
      <c r="DNP44" s="39"/>
      <c r="DNQ44" s="39"/>
      <c r="DNR44" s="39"/>
      <c r="DNS44" s="39"/>
      <c r="DNT44" s="39"/>
      <c r="DNU44" s="39"/>
      <c r="DNV44" s="39"/>
      <c r="DNW44" s="39"/>
      <c r="DNX44" s="39"/>
      <c r="DNY44" s="39"/>
      <c r="DNZ44" s="39"/>
      <c r="DOA44" s="39"/>
      <c r="DOB44" s="39"/>
      <c r="DOC44" s="39"/>
      <c r="DOD44" s="39"/>
      <c r="DOE44" s="39"/>
      <c r="DOF44" s="39"/>
      <c r="DOG44" s="39"/>
      <c r="DOH44" s="39"/>
      <c r="DOI44" s="39"/>
      <c r="DOJ44" s="39"/>
      <c r="DOK44" s="39"/>
      <c r="DOL44" s="39"/>
      <c r="DOM44" s="39"/>
      <c r="DON44" s="39"/>
      <c r="DOO44" s="39"/>
      <c r="DOP44" s="39"/>
      <c r="DOQ44" s="39"/>
      <c r="DOR44" s="39"/>
      <c r="DOS44" s="39"/>
      <c r="DOT44" s="39"/>
      <c r="DOU44" s="39"/>
      <c r="DOV44" s="39"/>
      <c r="DOW44" s="39"/>
      <c r="DOX44" s="39"/>
      <c r="DOY44" s="39"/>
      <c r="DOZ44" s="39"/>
      <c r="DPA44" s="39"/>
      <c r="DPB44" s="39"/>
      <c r="DPC44" s="39"/>
      <c r="DPD44" s="39"/>
      <c r="DPE44" s="39"/>
      <c r="DPF44" s="39"/>
      <c r="DPG44" s="39"/>
      <c r="DPH44" s="39"/>
      <c r="DPI44" s="39"/>
      <c r="DPJ44" s="39"/>
      <c r="DPK44" s="39"/>
      <c r="DPL44" s="39"/>
      <c r="DPM44" s="39"/>
      <c r="DPN44" s="39"/>
      <c r="DPO44" s="39"/>
      <c r="DPP44" s="39"/>
      <c r="DPQ44" s="39"/>
      <c r="DPR44" s="39"/>
      <c r="DPS44" s="39"/>
      <c r="DPT44" s="39"/>
      <c r="DPU44" s="39"/>
      <c r="DPV44" s="39"/>
      <c r="DPW44" s="39"/>
      <c r="DPX44" s="39"/>
      <c r="DPY44" s="39"/>
      <c r="DPZ44" s="39"/>
      <c r="DQA44" s="39"/>
      <c r="DQB44" s="39"/>
      <c r="DQC44" s="39"/>
      <c r="DQD44" s="39"/>
      <c r="DQE44" s="39"/>
      <c r="DQF44" s="39"/>
      <c r="DQG44" s="39"/>
      <c r="DQH44" s="39"/>
      <c r="DQI44" s="39"/>
      <c r="DQJ44" s="39"/>
      <c r="DQK44" s="39"/>
      <c r="DQL44" s="39"/>
      <c r="DQM44" s="39"/>
      <c r="DQN44" s="39"/>
      <c r="DQO44" s="39"/>
      <c r="DQP44" s="39"/>
      <c r="DQQ44" s="39"/>
      <c r="DQR44" s="39"/>
      <c r="DQS44" s="39"/>
      <c r="DQT44" s="39"/>
      <c r="DQU44" s="39"/>
      <c r="DQV44" s="39"/>
      <c r="DQW44" s="39"/>
      <c r="DQX44" s="39"/>
      <c r="DQY44" s="39"/>
      <c r="DQZ44" s="39"/>
      <c r="DRA44" s="39"/>
      <c r="DRB44" s="39"/>
      <c r="DRC44" s="39"/>
      <c r="DRD44" s="39"/>
      <c r="DRE44" s="39"/>
      <c r="DRF44" s="39"/>
      <c r="DRG44" s="39"/>
      <c r="DRH44" s="39"/>
      <c r="DRI44" s="39"/>
      <c r="DRJ44" s="39"/>
      <c r="DRK44" s="39"/>
      <c r="DRL44" s="39"/>
      <c r="DRM44" s="39"/>
      <c r="DRN44" s="39"/>
      <c r="DRO44" s="39"/>
      <c r="DRP44" s="39"/>
      <c r="DRQ44" s="39"/>
      <c r="DRR44" s="39"/>
      <c r="DRS44" s="39"/>
      <c r="DRT44" s="39"/>
      <c r="DRU44" s="39"/>
      <c r="DRV44" s="39"/>
      <c r="DRW44" s="39"/>
      <c r="DRX44" s="39"/>
      <c r="DRY44" s="39"/>
      <c r="DRZ44" s="39"/>
      <c r="DSA44" s="39"/>
      <c r="DSB44" s="39"/>
      <c r="DSC44" s="39"/>
      <c r="DSD44" s="39"/>
      <c r="DSE44" s="39"/>
      <c r="DSF44" s="39"/>
      <c r="DSG44" s="39"/>
      <c r="DSH44" s="39"/>
      <c r="DSI44" s="39"/>
      <c r="DSJ44" s="39"/>
      <c r="DSK44" s="39"/>
      <c r="DSL44" s="39"/>
      <c r="DSM44" s="39"/>
      <c r="DSN44" s="39"/>
      <c r="DSO44" s="39"/>
      <c r="DSP44" s="39"/>
      <c r="DSQ44" s="39"/>
      <c r="DSR44" s="39"/>
      <c r="DSS44" s="39"/>
      <c r="DST44" s="39"/>
      <c r="DSU44" s="39"/>
      <c r="DSV44" s="39"/>
      <c r="DSW44" s="39"/>
      <c r="DSX44" s="39"/>
      <c r="DSY44" s="39"/>
      <c r="DSZ44" s="39"/>
      <c r="DTA44" s="39"/>
      <c r="DTB44" s="39"/>
      <c r="DTC44" s="39"/>
      <c r="DTD44" s="39"/>
      <c r="DTE44" s="39"/>
      <c r="DTF44" s="39"/>
      <c r="DTG44" s="39"/>
      <c r="DTH44" s="39"/>
      <c r="DTI44" s="39"/>
      <c r="DTJ44" s="39"/>
      <c r="DTK44" s="39"/>
      <c r="DTL44" s="39"/>
      <c r="DTM44" s="39"/>
      <c r="DTN44" s="39"/>
      <c r="DTO44" s="39"/>
      <c r="DTP44" s="39"/>
      <c r="DTQ44" s="39"/>
      <c r="DTR44" s="39"/>
      <c r="DTS44" s="39"/>
      <c r="DTT44" s="39"/>
      <c r="DTU44" s="39"/>
      <c r="DTV44" s="39"/>
      <c r="DTW44" s="39"/>
      <c r="DTX44" s="39"/>
      <c r="DTY44" s="39"/>
      <c r="DTZ44" s="39"/>
      <c r="DUA44" s="39"/>
      <c r="DUB44" s="39"/>
      <c r="DUC44" s="39"/>
      <c r="DUD44" s="39"/>
      <c r="DUE44" s="39"/>
      <c r="DUF44" s="39"/>
      <c r="DUG44" s="39"/>
      <c r="DUH44" s="39"/>
      <c r="DUI44" s="39"/>
      <c r="DUJ44" s="39"/>
      <c r="DUK44" s="39"/>
      <c r="DUL44" s="39"/>
      <c r="DUM44" s="39"/>
      <c r="DUN44" s="39"/>
      <c r="DUO44" s="39"/>
      <c r="DUP44" s="39"/>
      <c r="DUQ44" s="39"/>
      <c r="DUR44" s="39"/>
      <c r="DUS44" s="39"/>
      <c r="DUT44" s="39"/>
      <c r="DUU44" s="39"/>
      <c r="DUV44" s="39"/>
      <c r="DUW44" s="39"/>
      <c r="DUX44" s="39"/>
      <c r="DUY44" s="39"/>
      <c r="DUZ44" s="39"/>
      <c r="DVA44" s="39"/>
      <c r="DVB44" s="39"/>
      <c r="DVC44" s="39"/>
      <c r="DVD44" s="39"/>
      <c r="DVE44" s="39"/>
      <c r="DVF44" s="39"/>
      <c r="DVG44" s="39"/>
      <c r="DVH44" s="39"/>
      <c r="DVI44" s="39"/>
      <c r="DVJ44" s="39"/>
      <c r="DVK44" s="39"/>
      <c r="DVL44" s="39"/>
      <c r="DVM44" s="39"/>
      <c r="DVN44" s="39"/>
      <c r="DVO44" s="39"/>
      <c r="DVP44" s="39"/>
      <c r="DVQ44" s="39"/>
      <c r="DVR44" s="39"/>
      <c r="DVS44" s="39"/>
      <c r="DVT44" s="39"/>
      <c r="DVU44" s="39"/>
      <c r="DVV44" s="39"/>
      <c r="DVW44" s="39"/>
      <c r="DVX44" s="39"/>
      <c r="DVY44" s="39"/>
      <c r="DVZ44" s="39"/>
      <c r="DWA44" s="39"/>
      <c r="DWB44" s="39"/>
      <c r="DWC44" s="39"/>
      <c r="DWD44" s="39"/>
      <c r="DWE44" s="39"/>
      <c r="DWF44" s="39"/>
      <c r="DWG44" s="39"/>
      <c r="DWH44" s="39"/>
      <c r="DWI44" s="39"/>
      <c r="DWJ44" s="39"/>
      <c r="DWK44" s="39"/>
      <c r="DWL44" s="39"/>
      <c r="DWM44" s="39"/>
      <c r="DWN44" s="39"/>
      <c r="DWO44" s="39"/>
      <c r="DWP44" s="39"/>
      <c r="DWQ44" s="39"/>
      <c r="DWR44" s="39"/>
      <c r="DWS44" s="39"/>
      <c r="DWT44" s="39"/>
      <c r="DWU44" s="39"/>
      <c r="DWV44" s="39"/>
      <c r="DWW44" s="39"/>
      <c r="DWX44" s="39"/>
      <c r="DWY44" s="39"/>
      <c r="DWZ44" s="39"/>
      <c r="DXA44" s="39"/>
      <c r="DXB44" s="39"/>
      <c r="DXC44" s="39"/>
      <c r="DXD44" s="39"/>
      <c r="DXE44" s="39"/>
      <c r="DXF44" s="39"/>
      <c r="DXG44" s="39"/>
      <c r="DXH44" s="39"/>
      <c r="DXI44" s="39"/>
      <c r="DXJ44" s="39"/>
      <c r="DXK44" s="39"/>
      <c r="DXL44" s="39"/>
      <c r="DXM44" s="39"/>
      <c r="DXN44" s="39"/>
      <c r="DXO44" s="39"/>
      <c r="DXP44" s="39"/>
      <c r="DXQ44" s="39"/>
      <c r="DXR44" s="39"/>
      <c r="DXS44" s="39"/>
      <c r="DXT44" s="39"/>
      <c r="DXU44" s="39"/>
      <c r="DXV44" s="39"/>
      <c r="DXW44" s="39"/>
      <c r="DXX44" s="39"/>
      <c r="DXY44" s="39"/>
      <c r="DXZ44" s="39"/>
      <c r="DYA44" s="39"/>
      <c r="DYB44" s="39"/>
      <c r="DYC44" s="39"/>
      <c r="DYD44" s="39"/>
      <c r="DYE44" s="39"/>
      <c r="DYF44" s="39"/>
      <c r="DYG44" s="39"/>
      <c r="DYH44" s="39"/>
      <c r="DYI44" s="39"/>
      <c r="DYJ44" s="39"/>
      <c r="DYK44" s="39"/>
      <c r="DYL44" s="39"/>
      <c r="DYM44" s="39"/>
      <c r="DYN44" s="39"/>
      <c r="DYO44" s="39"/>
      <c r="DYP44" s="39"/>
      <c r="DYQ44" s="39"/>
      <c r="DYR44" s="39"/>
      <c r="DYS44" s="39"/>
      <c r="DYT44" s="39"/>
      <c r="DYU44" s="39"/>
      <c r="DYV44" s="39"/>
      <c r="DYW44" s="39"/>
      <c r="DYX44" s="39"/>
      <c r="DYY44" s="39"/>
      <c r="DYZ44" s="39"/>
      <c r="DZA44" s="39"/>
      <c r="DZB44" s="39"/>
      <c r="DZC44" s="39"/>
      <c r="DZD44" s="39"/>
      <c r="DZE44" s="39"/>
      <c r="DZF44" s="39"/>
      <c r="DZG44" s="39"/>
      <c r="DZH44" s="39"/>
      <c r="DZI44" s="39"/>
      <c r="DZJ44" s="39"/>
      <c r="DZK44" s="39"/>
      <c r="DZL44" s="39"/>
      <c r="DZM44" s="39"/>
      <c r="DZN44" s="39"/>
      <c r="DZO44" s="39"/>
      <c r="DZP44" s="39"/>
      <c r="DZQ44" s="39"/>
      <c r="DZR44" s="39"/>
      <c r="DZS44" s="39"/>
      <c r="DZT44" s="39"/>
      <c r="DZU44" s="39"/>
      <c r="DZV44" s="39"/>
      <c r="DZW44" s="39"/>
      <c r="DZX44" s="39"/>
      <c r="DZY44" s="39"/>
      <c r="DZZ44" s="39"/>
      <c r="EAA44" s="39"/>
      <c r="EAB44" s="39"/>
      <c r="EAC44" s="39"/>
      <c r="EAD44" s="39"/>
      <c r="EAE44" s="39"/>
      <c r="EAF44" s="39"/>
      <c r="EAG44" s="39"/>
      <c r="EAH44" s="39"/>
      <c r="EAI44" s="39"/>
      <c r="EAJ44" s="39"/>
      <c r="EAK44" s="39"/>
      <c r="EAL44" s="39"/>
      <c r="EAM44" s="39"/>
      <c r="EAN44" s="39"/>
      <c r="EAO44" s="39"/>
      <c r="EAP44" s="39"/>
      <c r="EAQ44" s="39"/>
      <c r="EAR44" s="39"/>
      <c r="EAS44" s="39"/>
      <c r="EAT44" s="39"/>
      <c r="EAU44" s="39"/>
      <c r="EAV44" s="39"/>
      <c r="EAW44" s="39"/>
      <c r="EAX44" s="39"/>
      <c r="EAY44" s="39"/>
      <c r="EAZ44" s="39"/>
      <c r="EBA44" s="39"/>
      <c r="EBB44" s="39"/>
      <c r="EBC44" s="39"/>
      <c r="EBD44" s="39"/>
      <c r="EBE44" s="39"/>
      <c r="EBF44" s="39"/>
      <c r="EBG44" s="39"/>
      <c r="EBH44" s="39"/>
      <c r="EBI44" s="39"/>
      <c r="EBJ44" s="39"/>
      <c r="EBK44" s="39"/>
      <c r="EBL44" s="39"/>
      <c r="EBM44" s="39"/>
      <c r="EBN44" s="39"/>
      <c r="EBO44" s="39"/>
      <c r="EBP44" s="39"/>
      <c r="EBQ44" s="39"/>
      <c r="EBR44" s="39"/>
      <c r="EBS44" s="39"/>
      <c r="EBT44" s="39"/>
      <c r="EBU44" s="39"/>
      <c r="EBV44" s="39"/>
      <c r="EBW44" s="39"/>
      <c r="EBX44" s="39"/>
      <c r="EBY44" s="39"/>
      <c r="EBZ44" s="39"/>
      <c r="ECA44" s="39"/>
      <c r="ECB44" s="39"/>
      <c r="ECC44" s="39"/>
      <c r="ECD44" s="39"/>
      <c r="ECE44" s="39"/>
      <c r="ECF44" s="39"/>
      <c r="ECG44" s="39"/>
      <c r="ECH44" s="39"/>
      <c r="ECI44" s="39"/>
      <c r="ECJ44" s="39"/>
      <c r="ECK44" s="39"/>
      <c r="ECL44" s="39"/>
      <c r="ECM44" s="39"/>
      <c r="ECN44" s="39"/>
      <c r="ECO44" s="39"/>
      <c r="ECP44" s="39"/>
      <c r="ECQ44" s="39"/>
      <c r="ECR44" s="39"/>
      <c r="ECS44" s="39"/>
      <c r="ECT44" s="39"/>
      <c r="ECU44" s="39"/>
      <c r="ECV44" s="39"/>
      <c r="ECW44" s="39"/>
      <c r="ECX44" s="39"/>
      <c r="ECY44" s="39"/>
      <c r="ECZ44" s="39"/>
      <c r="EDA44" s="39"/>
      <c r="EDB44" s="39"/>
      <c r="EDC44" s="39"/>
      <c r="EDD44" s="39"/>
      <c r="EDE44" s="39"/>
      <c r="EDF44" s="39"/>
      <c r="EDG44" s="39"/>
      <c r="EDH44" s="39"/>
      <c r="EDI44" s="39"/>
      <c r="EDJ44" s="39"/>
      <c r="EDK44" s="39"/>
      <c r="EDL44" s="39"/>
      <c r="EDM44" s="39"/>
      <c r="EDN44" s="39"/>
      <c r="EDO44" s="39"/>
      <c r="EDP44" s="39"/>
      <c r="EDQ44" s="39"/>
      <c r="EDR44" s="39"/>
      <c r="EDS44" s="39"/>
      <c r="EDT44" s="39"/>
      <c r="EDU44" s="39"/>
      <c r="EDV44" s="39"/>
      <c r="EDW44" s="39"/>
      <c r="EDX44" s="39"/>
      <c r="EDY44" s="39"/>
      <c r="EDZ44" s="39"/>
      <c r="EEA44" s="39"/>
      <c r="EEB44" s="39"/>
      <c r="EEC44" s="39"/>
      <c r="EED44" s="39"/>
      <c r="EEE44" s="39"/>
      <c r="EEF44" s="39"/>
      <c r="EEG44" s="39"/>
      <c r="EEH44" s="39"/>
      <c r="EEI44" s="39"/>
      <c r="EEJ44" s="39"/>
      <c r="EEK44" s="39"/>
      <c r="EEL44" s="39"/>
      <c r="EEM44" s="39"/>
      <c r="EEN44" s="39"/>
      <c r="EEO44" s="39"/>
      <c r="EEP44" s="39"/>
      <c r="EEQ44" s="39"/>
      <c r="EER44" s="39"/>
      <c r="EES44" s="39"/>
      <c r="EET44" s="39"/>
      <c r="EEU44" s="39"/>
      <c r="EEV44" s="39"/>
      <c r="EEW44" s="39"/>
      <c r="EEX44" s="39"/>
      <c r="EEY44" s="39"/>
      <c r="EEZ44" s="39"/>
      <c r="EFA44" s="39"/>
      <c r="EFB44" s="39"/>
      <c r="EFC44" s="39"/>
      <c r="EFD44" s="39"/>
      <c r="EFE44" s="39"/>
      <c r="EFF44" s="39"/>
      <c r="EFG44" s="39"/>
      <c r="EFH44" s="39"/>
      <c r="EFI44" s="39"/>
      <c r="EFJ44" s="39"/>
      <c r="EFK44" s="39"/>
      <c r="EFL44" s="39"/>
      <c r="EFM44" s="39"/>
      <c r="EFN44" s="39"/>
      <c r="EFO44" s="39"/>
      <c r="EFP44" s="39"/>
      <c r="EFQ44" s="39"/>
      <c r="EFR44" s="39"/>
      <c r="EFS44" s="39"/>
      <c r="EFT44" s="39"/>
      <c r="EFU44" s="39"/>
      <c r="EFV44" s="39"/>
      <c r="EFW44" s="39"/>
      <c r="EFX44" s="39"/>
      <c r="EFY44" s="39"/>
      <c r="EFZ44" s="39"/>
      <c r="EGA44" s="39"/>
      <c r="EGB44" s="39"/>
      <c r="EGC44" s="39"/>
      <c r="EGD44" s="39"/>
      <c r="EGE44" s="39"/>
      <c r="EGF44" s="39"/>
      <c r="EGG44" s="39"/>
      <c r="EGH44" s="39"/>
      <c r="EGI44" s="39"/>
      <c r="EGJ44" s="39"/>
      <c r="EGK44" s="39"/>
      <c r="EGL44" s="39"/>
      <c r="EGM44" s="39"/>
      <c r="EGN44" s="39"/>
      <c r="EGO44" s="39"/>
      <c r="EGP44" s="39"/>
      <c r="EGQ44" s="39"/>
      <c r="EGR44" s="39"/>
      <c r="EGS44" s="39"/>
      <c r="EGT44" s="39"/>
      <c r="EGU44" s="39"/>
      <c r="EGV44" s="39"/>
      <c r="EGW44" s="39"/>
      <c r="EGX44" s="39"/>
      <c r="EGY44" s="39"/>
      <c r="EGZ44" s="39"/>
      <c r="EHA44" s="39"/>
      <c r="EHB44" s="39"/>
      <c r="EHC44" s="39"/>
      <c r="EHD44" s="39"/>
      <c r="EHE44" s="39"/>
      <c r="EHF44" s="39"/>
      <c r="EHG44" s="39"/>
      <c r="EHH44" s="39"/>
      <c r="EHI44" s="39"/>
      <c r="EHJ44" s="39"/>
      <c r="EHK44" s="39"/>
      <c r="EHL44" s="39"/>
      <c r="EHM44" s="39"/>
      <c r="EHN44" s="39"/>
      <c r="EHO44" s="39"/>
      <c r="EHP44" s="39"/>
      <c r="EHQ44" s="39"/>
      <c r="EHR44" s="39"/>
      <c r="EHS44" s="39"/>
      <c r="EHT44" s="39"/>
      <c r="EHU44" s="39"/>
      <c r="EHV44" s="39"/>
      <c r="EHW44" s="39"/>
      <c r="EHX44" s="39"/>
      <c r="EHY44" s="39"/>
      <c r="EHZ44" s="39"/>
      <c r="EIA44" s="39"/>
      <c r="EIB44" s="39"/>
      <c r="EIC44" s="39"/>
      <c r="EID44" s="39"/>
      <c r="EIE44" s="39"/>
      <c r="EIF44" s="39"/>
      <c r="EIG44" s="39"/>
      <c r="EIH44" s="39"/>
      <c r="EII44" s="39"/>
      <c r="EIJ44" s="39"/>
      <c r="EIK44" s="39"/>
      <c r="EIL44" s="39"/>
      <c r="EIM44" s="39"/>
      <c r="EIN44" s="39"/>
      <c r="EIO44" s="39"/>
      <c r="EIP44" s="39"/>
      <c r="EIQ44" s="39"/>
      <c r="EIR44" s="39"/>
      <c r="EIS44" s="39"/>
      <c r="EIT44" s="39"/>
      <c r="EIU44" s="39"/>
      <c r="EIV44" s="39"/>
      <c r="EIW44" s="39"/>
      <c r="EIX44" s="39"/>
      <c r="EIY44" s="39"/>
      <c r="EIZ44" s="39"/>
      <c r="EJA44" s="39"/>
      <c r="EJB44" s="39"/>
      <c r="EJC44" s="39"/>
      <c r="EJD44" s="39"/>
      <c r="EJE44" s="39"/>
      <c r="EJF44" s="39"/>
      <c r="EJG44" s="39"/>
      <c r="EJH44" s="39"/>
      <c r="EJI44" s="39"/>
      <c r="EJJ44" s="39"/>
      <c r="EJK44" s="39"/>
      <c r="EJL44" s="39"/>
      <c r="EJM44" s="39"/>
      <c r="EJN44" s="39"/>
      <c r="EJO44" s="39"/>
      <c r="EJP44" s="39"/>
      <c r="EJQ44" s="39"/>
      <c r="EJR44" s="39"/>
      <c r="EJS44" s="39"/>
      <c r="EJT44" s="39"/>
      <c r="EJU44" s="39"/>
      <c r="EJV44" s="39"/>
      <c r="EJW44" s="39"/>
      <c r="EJX44" s="39"/>
      <c r="EJY44" s="39"/>
      <c r="EJZ44" s="39"/>
      <c r="EKA44" s="39"/>
      <c r="EKB44" s="39"/>
      <c r="EKC44" s="39"/>
      <c r="EKD44" s="39"/>
      <c r="EKE44" s="39"/>
      <c r="EKF44" s="39"/>
      <c r="EKG44" s="39"/>
      <c r="EKH44" s="39"/>
      <c r="EKI44" s="39"/>
      <c r="EKJ44" s="39"/>
      <c r="EKK44" s="39"/>
      <c r="EKL44" s="39"/>
      <c r="EKM44" s="39"/>
      <c r="EKN44" s="39"/>
      <c r="EKO44" s="39"/>
      <c r="EKP44" s="39"/>
      <c r="EKQ44" s="39"/>
      <c r="EKR44" s="39"/>
      <c r="EKS44" s="39"/>
      <c r="EKT44" s="39"/>
      <c r="EKU44" s="39"/>
      <c r="EKV44" s="39"/>
      <c r="EKW44" s="39"/>
      <c r="EKX44" s="39"/>
      <c r="EKY44" s="39"/>
      <c r="EKZ44" s="39"/>
      <c r="ELA44" s="39"/>
      <c r="ELB44" s="39"/>
      <c r="ELC44" s="39"/>
      <c r="ELD44" s="39"/>
      <c r="ELE44" s="39"/>
      <c r="ELF44" s="39"/>
      <c r="ELG44" s="39"/>
      <c r="ELH44" s="39"/>
      <c r="ELI44" s="39"/>
      <c r="ELJ44" s="39"/>
      <c r="ELK44" s="39"/>
      <c r="ELL44" s="39"/>
      <c r="ELM44" s="39"/>
      <c r="ELN44" s="39"/>
      <c r="ELO44" s="39"/>
      <c r="ELP44" s="39"/>
      <c r="ELQ44" s="39"/>
      <c r="ELR44" s="39"/>
      <c r="ELS44" s="39"/>
      <c r="ELT44" s="39"/>
      <c r="ELU44" s="39"/>
      <c r="ELV44" s="39"/>
      <c r="ELW44" s="39"/>
      <c r="ELX44" s="39"/>
      <c r="ELY44" s="39"/>
      <c r="ELZ44" s="39"/>
      <c r="EMA44" s="39"/>
      <c r="EMB44" s="39"/>
      <c r="EMC44" s="39"/>
      <c r="EMD44" s="39"/>
      <c r="EME44" s="39"/>
      <c r="EMF44" s="39"/>
      <c r="EMG44" s="39"/>
      <c r="EMH44" s="39"/>
      <c r="EMI44" s="39"/>
      <c r="EMJ44" s="39"/>
      <c r="EMK44" s="39"/>
      <c r="EML44" s="39"/>
      <c r="EMM44" s="39"/>
      <c r="EMN44" s="39"/>
      <c r="EMO44" s="39"/>
      <c r="EMP44" s="39"/>
      <c r="EMQ44" s="39"/>
      <c r="EMR44" s="39"/>
      <c r="EMS44" s="39"/>
      <c r="EMT44" s="39"/>
      <c r="EMU44" s="39"/>
      <c r="EMV44" s="39"/>
      <c r="EMW44" s="39"/>
      <c r="EMX44" s="39"/>
      <c r="EMY44" s="39"/>
      <c r="EMZ44" s="39"/>
      <c r="ENA44" s="39"/>
      <c r="ENB44" s="39"/>
      <c r="ENC44" s="39"/>
      <c r="END44" s="39"/>
      <c r="ENE44" s="39"/>
      <c r="ENF44" s="39"/>
      <c r="ENG44" s="39"/>
      <c r="ENH44" s="39"/>
      <c r="ENI44" s="39"/>
      <c r="ENJ44" s="39"/>
      <c r="ENK44" s="39"/>
      <c r="ENL44" s="39"/>
      <c r="ENM44" s="39"/>
      <c r="ENN44" s="39"/>
      <c r="ENO44" s="39"/>
      <c r="ENP44" s="39"/>
      <c r="ENQ44" s="39"/>
      <c r="ENR44" s="39"/>
      <c r="ENS44" s="39"/>
      <c r="ENT44" s="39"/>
      <c r="ENU44" s="39"/>
      <c r="ENV44" s="39"/>
      <c r="ENW44" s="39"/>
      <c r="ENX44" s="39"/>
      <c r="ENY44" s="39"/>
      <c r="ENZ44" s="39"/>
      <c r="EOA44" s="39"/>
      <c r="EOB44" s="39"/>
      <c r="EOC44" s="39"/>
      <c r="EOD44" s="39"/>
      <c r="EOE44" s="39"/>
      <c r="EOF44" s="39"/>
      <c r="EOG44" s="39"/>
      <c r="EOH44" s="39"/>
      <c r="EOI44" s="39"/>
      <c r="EOJ44" s="39"/>
      <c r="EOK44" s="39"/>
      <c r="EOL44" s="39"/>
      <c r="EOM44" s="39"/>
      <c r="EON44" s="39"/>
      <c r="EOO44" s="39"/>
      <c r="EOP44" s="39"/>
      <c r="EOQ44" s="39"/>
      <c r="EOR44" s="39"/>
      <c r="EOS44" s="39"/>
      <c r="EOT44" s="39"/>
      <c r="EOU44" s="39"/>
      <c r="EOV44" s="39"/>
      <c r="EOW44" s="39"/>
      <c r="EOX44" s="39"/>
      <c r="EOY44" s="39"/>
      <c r="EOZ44" s="39"/>
      <c r="EPA44" s="39"/>
      <c r="EPB44" s="39"/>
      <c r="EPC44" s="39"/>
      <c r="EPD44" s="39"/>
      <c r="EPE44" s="39"/>
      <c r="EPF44" s="39"/>
      <c r="EPG44" s="39"/>
      <c r="EPH44" s="39"/>
      <c r="EPI44" s="39"/>
      <c r="EPJ44" s="39"/>
      <c r="EPK44" s="39"/>
      <c r="EPL44" s="39"/>
      <c r="EPM44" s="39"/>
      <c r="EPN44" s="39"/>
      <c r="EPO44" s="39"/>
      <c r="EPP44" s="39"/>
      <c r="EPQ44" s="39"/>
      <c r="EPR44" s="39"/>
      <c r="EPS44" s="39"/>
      <c r="EPT44" s="39"/>
      <c r="EPU44" s="39"/>
      <c r="EPV44" s="39"/>
      <c r="EPW44" s="39"/>
      <c r="EPX44" s="39"/>
      <c r="EPY44" s="39"/>
      <c r="EPZ44" s="39"/>
      <c r="EQA44" s="39"/>
      <c r="EQB44" s="39"/>
      <c r="EQC44" s="39"/>
      <c r="EQD44" s="39"/>
      <c r="EQE44" s="39"/>
      <c r="EQF44" s="39"/>
      <c r="EQG44" s="39"/>
      <c r="EQH44" s="39"/>
      <c r="EQI44" s="39"/>
      <c r="EQJ44" s="39"/>
      <c r="EQK44" s="39"/>
      <c r="EQL44" s="39"/>
      <c r="EQM44" s="39"/>
      <c r="EQN44" s="39"/>
      <c r="EQO44" s="39"/>
      <c r="EQP44" s="39"/>
      <c r="EQQ44" s="39"/>
      <c r="EQR44" s="39"/>
      <c r="EQS44" s="39"/>
      <c r="EQT44" s="39"/>
      <c r="EQU44" s="39"/>
      <c r="EQV44" s="39"/>
      <c r="EQW44" s="39"/>
      <c r="EQX44" s="39"/>
      <c r="EQY44" s="39"/>
      <c r="EQZ44" s="39"/>
      <c r="ERA44" s="39"/>
      <c r="ERB44" s="39"/>
      <c r="ERC44" s="39"/>
      <c r="ERD44" s="39"/>
      <c r="ERE44" s="39"/>
      <c r="ERF44" s="39"/>
      <c r="ERG44" s="39"/>
      <c r="ERH44" s="39"/>
      <c r="ERI44" s="39"/>
      <c r="ERJ44" s="39"/>
      <c r="ERK44" s="39"/>
      <c r="ERL44" s="39"/>
      <c r="ERM44" s="39"/>
      <c r="ERN44" s="39"/>
      <c r="ERO44" s="39"/>
      <c r="ERP44" s="39"/>
      <c r="ERQ44" s="39"/>
      <c r="ERR44" s="39"/>
      <c r="ERS44" s="39"/>
      <c r="ERT44" s="39"/>
      <c r="ERU44" s="39"/>
      <c r="ERV44" s="39"/>
      <c r="ERW44" s="39"/>
      <c r="ERX44" s="39"/>
      <c r="ERY44" s="39"/>
      <c r="ERZ44" s="39"/>
      <c r="ESA44" s="39"/>
      <c r="ESB44" s="39"/>
      <c r="ESC44" s="39"/>
      <c r="ESD44" s="39"/>
      <c r="ESE44" s="39"/>
      <c r="ESF44" s="39"/>
      <c r="ESG44" s="39"/>
      <c r="ESH44" s="39"/>
      <c r="ESI44" s="39"/>
      <c r="ESJ44" s="39"/>
      <c r="ESK44" s="39"/>
      <c r="ESL44" s="39"/>
      <c r="ESM44" s="39"/>
      <c r="ESN44" s="39"/>
      <c r="ESO44" s="39"/>
      <c r="ESP44" s="39"/>
      <c r="ESQ44" s="39"/>
      <c r="ESR44" s="39"/>
      <c r="ESS44" s="39"/>
      <c r="EST44" s="39"/>
      <c r="ESU44" s="39"/>
      <c r="ESV44" s="39"/>
      <c r="ESW44" s="39"/>
      <c r="ESX44" s="39"/>
      <c r="ESY44" s="39"/>
      <c r="ESZ44" s="39"/>
      <c r="ETA44" s="39"/>
      <c r="ETB44" s="39"/>
      <c r="ETC44" s="39"/>
      <c r="ETD44" s="39"/>
      <c r="ETE44" s="39"/>
      <c r="ETF44" s="39"/>
      <c r="ETG44" s="39"/>
      <c r="ETH44" s="39"/>
      <c r="ETI44" s="39"/>
      <c r="ETJ44" s="39"/>
      <c r="ETK44" s="39"/>
      <c r="ETL44" s="39"/>
      <c r="ETM44" s="39"/>
      <c r="ETN44" s="39"/>
      <c r="ETO44" s="39"/>
      <c r="ETP44" s="39"/>
      <c r="ETQ44" s="39"/>
      <c r="ETR44" s="39"/>
      <c r="ETS44" s="39"/>
      <c r="ETT44" s="39"/>
      <c r="ETU44" s="39"/>
      <c r="ETV44" s="39"/>
      <c r="ETW44" s="39"/>
      <c r="ETX44" s="39"/>
      <c r="ETY44" s="39"/>
      <c r="ETZ44" s="39"/>
      <c r="EUA44" s="39"/>
      <c r="EUB44" s="39"/>
      <c r="EUC44" s="39"/>
      <c r="EUD44" s="39"/>
      <c r="EUE44" s="39"/>
      <c r="EUF44" s="39"/>
      <c r="EUG44" s="39"/>
      <c r="EUH44" s="39"/>
      <c r="EUI44" s="39"/>
      <c r="EUJ44" s="39"/>
      <c r="EUK44" s="39"/>
      <c r="EUL44" s="39"/>
      <c r="EUM44" s="39"/>
      <c r="EUN44" s="39"/>
      <c r="EUO44" s="39"/>
      <c r="EUP44" s="39"/>
      <c r="EUQ44" s="39"/>
      <c r="EUR44" s="39"/>
      <c r="EUS44" s="39"/>
      <c r="EUT44" s="39"/>
      <c r="EUU44" s="39"/>
      <c r="EUV44" s="39"/>
      <c r="EUW44" s="39"/>
      <c r="EUX44" s="39"/>
      <c r="EUY44" s="39"/>
      <c r="EUZ44" s="39"/>
      <c r="EVA44" s="39"/>
      <c r="EVB44" s="39"/>
      <c r="EVC44" s="39"/>
      <c r="EVD44" s="39"/>
      <c r="EVE44" s="39"/>
      <c r="EVF44" s="39"/>
      <c r="EVG44" s="39"/>
      <c r="EVH44" s="39"/>
      <c r="EVI44" s="39"/>
      <c r="EVJ44" s="39"/>
      <c r="EVK44" s="39"/>
      <c r="EVL44" s="39"/>
      <c r="EVM44" s="39"/>
      <c r="EVN44" s="39"/>
      <c r="EVO44" s="39"/>
      <c r="EVP44" s="39"/>
      <c r="EVQ44" s="39"/>
      <c r="EVR44" s="39"/>
      <c r="EVS44" s="39"/>
      <c r="EVT44" s="39"/>
      <c r="EVU44" s="39"/>
      <c r="EVV44" s="39"/>
      <c r="EVW44" s="39"/>
      <c r="EVX44" s="39"/>
      <c r="EVY44" s="39"/>
      <c r="EVZ44" s="39"/>
      <c r="EWA44" s="39"/>
      <c r="EWB44" s="39"/>
      <c r="EWC44" s="39"/>
      <c r="EWD44" s="39"/>
      <c r="EWE44" s="39"/>
      <c r="EWF44" s="39"/>
      <c r="EWG44" s="39"/>
      <c r="EWH44" s="39"/>
      <c r="EWI44" s="39"/>
      <c r="EWJ44" s="39"/>
      <c r="EWK44" s="39"/>
      <c r="EWL44" s="39"/>
      <c r="EWM44" s="39"/>
      <c r="EWN44" s="39"/>
      <c r="EWO44" s="39"/>
      <c r="EWP44" s="39"/>
      <c r="EWQ44" s="39"/>
      <c r="EWR44" s="39"/>
      <c r="EWS44" s="39"/>
      <c r="EWT44" s="39"/>
      <c r="EWU44" s="39"/>
      <c r="EWV44" s="39"/>
      <c r="EWW44" s="39"/>
      <c r="EWX44" s="39"/>
      <c r="EWY44" s="39"/>
      <c r="EWZ44" s="39"/>
      <c r="EXA44" s="39"/>
      <c r="EXB44" s="39"/>
      <c r="EXC44" s="39"/>
      <c r="EXD44" s="39"/>
      <c r="EXE44" s="39"/>
      <c r="EXF44" s="39"/>
      <c r="EXG44" s="39"/>
      <c r="EXH44" s="39"/>
      <c r="EXI44" s="39"/>
      <c r="EXJ44" s="39"/>
      <c r="EXK44" s="39"/>
      <c r="EXL44" s="39"/>
      <c r="EXM44" s="39"/>
      <c r="EXN44" s="39"/>
      <c r="EXO44" s="39"/>
      <c r="EXP44" s="39"/>
      <c r="EXQ44" s="39"/>
      <c r="EXR44" s="39"/>
      <c r="EXS44" s="39"/>
      <c r="EXT44" s="39"/>
      <c r="EXU44" s="39"/>
      <c r="EXV44" s="39"/>
      <c r="EXW44" s="39"/>
      <c r="EXX44" s="39"/>
      <c r="EXY44" s="39"/>
      <c r="EXZ44" s="39"/>
      <c r="EYA44" s="39"/>
      <c r="EYB44" s="39"/>
      <c r="EYC44" s="39"/>
      <c r="EYD44" s="39"/>
      <c r="EYE44" s="39"/>
      <c r="EYF44" s="39"/>
      <c r="EYG44" s="39"/>
      <c r="EYH44" s="39"/>
      <c r="EYI44" s="39"/>
      <c r="EYJ44" s="39"/>
      <c r="EYK44" s="39"/>
      <c r="EYL44" s="39"/>
      <c r="EYM44" s="39"/>
      <c r="EYN44" s="39"/>
      <c r="EYO44" s="39"/>
      <c r="EYP44" s="39"/>
      <c r="EYQ44" s="39"/>
      <c r="EYR44" s="39"/>
      <c r="EYS44" s="39"/>
      <c r="EYT44" s="39"/>
      <c r="EYU44" s="39"/>
      <c r="EYV44" s="39"/>
      <c r="EYW44" s="39"/>
      <c r="EYX44" s="39"/>
      <c r="EYY44" s="39"/>
      <c r="EYZ44" s="39"/>
      <c r="EZA44" s="39"/>
      <c r="EZB44" s="39"/>
      <c r="EZC44" s="39"/>
      <c r="EZD44" s="39"/>
      <c r="EZE44" s="39"/>
      <c r="EZF44" s="39"/>
      <c r="EZG44" s="39"/>
      <c r="EZH44" s="39"/>
      <c r="EZI44" s="39"/>
      <c r="EZJ44" s="39"/>
      <c r="EZK44" s="39"/>
      <c r="EZL44" s="39"/>
      <c r="EZM44" s="39"/>
      <c r="EZN44" s="39"/>
      <c r="EZO44" s="39"/>
      <c r="EZP44" s="39"/>
      <c r="EZQ44" s="39"/>
      <c r="EZR44" s="39"/>
      <c r="EZS44" s="39"/>
      <c r="EZT44" s="39"/>
      <c r="EZU44" s="39"/>
      <c r="EZV44" s="39"/>
      <c r="EZW44" s="39"/>
      <c r="EZX44" s="39"/>
      <c r="EZY44" s="39"/>
      <c r="EZZ44" s="39"/>
      <c r="FAA44" s="39"/>
      <c r="FAB44" s="39"/>
      <c r="FAC44" s="39"/>
      <c r="FAD44" s="39"/>
      <c r="FAE44" s="39"/>
      <c r="FAF44" s="39"/>
      <c r="FAG44" s="39"/>
      <c r="FAH44" s="39"/>
      <c r="FAI44" s="39"/>
      <c r="FAJ44" s="39"/>
      <c r="FAK44" s="39"/>
      <c r="FAL44" s="39"/>
      <c r="FAM44" s="39"/>
      <c r="FAN44" s="39"/>
      <c r="FAO44" s="39"/>
      <c r="FAP44" s="39"/>
      <c r="FAQ44" s="39"/>
      <c r="FAR44" s="39"/>
      <c r="FAS44" s="39"/>
      <c r="FAT44" s="39"/>
      <c r="FAU44" s="39"/>
      <c r="FAV44" s="39"/>
      <c r="FAW44" s="39"/>
      <c r="FAX44" s="39"/>
      <c r="FAY44" s="39"/>
      <c r="FAZ44" s="39"/>
      <c r="FBA44" s="39"/>
      <c r="FBB44" s="39"/>
      <c r="FBC44" s="39"/>
      <c r="FBD44" s="39"/>
      <c r="FBE44" s="39"/>
      <c r="FBF44" s="39"/>
      <c r="FBG44" s="39"/>
      <c r="FBH44" s="39"/>
      <c r="FBI44" s="39"/>
      <c r="FBJ44" s="39"/>
      <c r="FBK44" s="39"/>
      <c r="FBL44" s="39"/>
      <c r="FBM44" s="39"/>
      <c r="FBN44" s="39"/>
      <c r="FBO44" s="39"/>
      <c r="FBP44" s="39"/>
      <c r="FBQ44" s="39"/>
      <c r="FBR44" s="39"/>
      <c r="FBS44" s="39"/>
      <c r="FBT44" s="39"/>
      <c r="FBU44" s="39"/>
      <c r="FBV44" s="39"/>
      <c r="FBW44" s="39"/>
      <c r="FBX44" s="39"/>
      <c r="FBY44" s="39"/>
      <c r="FBZ44" s="39"/>
      <c r="FCA44" s="39"/>
      <c r="FCB44" s="39"/>
      <c r="FCC44" s="39"/>
      <c r="FCD44" s="39"/>
      <c r="FCE44" s="39"/>
      <c r="FCF44" s="39"/>
      <c r="FCG44" s="39"/>
      <c r="FCH44" s="39"/>
      <c r="FCI44" s="39"/>
      <c r="FCJ44" s="39"/>
      <c r="FCK44" s="39"/>
      <c r="FCL44" s="39"/>
      <c r="FCM44" s="39"/>
      <c r="FCN44" s="39"/>
      <c r="FCO44" s="39"/>
      <c r="FCP44" s="39"/>
      <c r="FCQ44" s="39"/>
      <c r="FCR44" s="39"/>
      <c r="FCS44" s="39"/>
      <c r="FCT44" s="39"/>
      <c r="FCU44" s="39"/>
      <c r="FCV44" s="39"/>
      <c r="FCW44" s="39"/>
      <c r="FCX44" s="39"/>
      <c r="FCY44" s="39"/>
      <c r="FCZ44" s="39"/>
      <c r="FDA44" s="39"/>
      <c r="FDB44" s="39"/>
      <c r="FDC44" s="39"/>
      <c r="FDD44" s="39"/>
      <c r="FDE44" s="39"/>
      <c r="FDF44" s="39"/>
      <c r="FDG44" s="39"/>
      <c r="FDH44" s="39"/>
      <c r="FDI44" s="39"/>
      <c r="FDJ44" s="39"/>
      <c r="FDK44" s="39"/>
      <c r="FDL44" s="39"/>
      <c r="FDM44" s="39"/>
      <c r="FDN44" s="39"/>
      <c r="FDO44" s="39"/>
      <c r="FDP44" s="39"/>
      <c r="FDQ44" s="39"/>
      <c r="FDR44" s="39"/>
      <c r="FDS44" s="39"/>
      <c r="FDT44" s="39"/>
      <c r="FDU44" s="39"/>
      <c r="FDV44" s="39"/>
      <c r="FDW44" s="39"/>
      <c r="FDX44" s="39"/>
      <c r="FDY44" s="39"/>
      <c r="FDZ44" s="39"/>
      <c r="FEA44" s="39"/>
      <c r="FEB44" s="39"/>
      <c r="FEC44" s="39"/>
      <c r="FED44" s="39"/>
      <c r="FEE44" s="39"/>
      <c r="FEF44" s="39"/>
      <c r="FEG44" s="39"/>
      <c r="FEH44" s="39"/>
      <c r="FEI44" s="39"/>
      <c r="FEJ44" s="39"/>
      <c r="FEK44" s="39"/>
      <c r="FEL44" s="39"/>
      <c r="FEM44" s="39"/>
      <c r="FEN44" s="39"/>
      <c r="FEO44" s="39"/>
      <c r="FEP44" s="39"/>
      <c r="FEQ44" s="39"/>
      <c r="FER44" s="39"/>
      <c r="FES44" s="39"/>
      <c r="FET44" s="39"/>
      <c r="FEU44" s="39"/>
      <c r="FEV44" s="39"/>
      <c r="FEW44" s="39"/>
      <c r="FEX44" s="39"/>
      <c r="FEY44" s="39"/>
      <c r="FEZ44" s="39"/>
      <c r="FFA44" s="39"/>
      <c r="FFB44" s="39"/>
      <c r="FFC44" s="39"/>
      <c r="FFD44" s="39"/>
      <c r="FFE44" s="39"/>
      <c r="FFF44" s="39"/>
      <c r="FFG44" s="39"/>
      <c r="FFH44" s="39"/>
      <c r="FFI44" s="39"/>
      <c r="FFJ44" s="39"/>
      <c r="FFK44" s="39"/>
      <c r="FFL44" s="39"/>
      <c r="FFM44" s="39"/>
      <c r="FFN44" s="39"/>
      <c r="FFO44" s="39"/>
      <c r="FFP44" s="39"/>
      <c r="FFQ44" s="39"/>
      <c r="FFR44" s="39"/>
      <c r="FFS44" s="39"/>
      <c r="FFT44" s="39"/>
      <c r="FFU44" s="39"/>
      <c r="FFV44" s="39"/>
      <c r="FFW44" s="39"/>
      <c r="FFX44" s="39"/>
      <c r="FFY44" s="39"/>
      <c r="FFZ44" s="39"/>
      <c r="FGA44" s="39"/>
      <c r="FGB44" s="39"/>
      <c r="FGC44" s="39"/>
      <c r="FGD44" s="39"/>
      <c r="FGE44" s="39"/>
      <c r="FGF44" s="39"/>
      <c r="FGG44" s="39"/>
      <c r="FGH44" s="39"/>
      <c r="FGI44" s="39"/>
      <c r="FGJ44" s="39"/>
      <c r="FGK44" s="39"/>
      <c r="FGL44" s="39"/>
      <c r="FGM44" s="39"/>
      <c r="FGN44" s="39"/>
      <c r="FGO44" s="39"/>
      <c r="FGP44" s="39"/>
      <c r="FGQ44" s="39"/>
      <c r="FGR44" s="39"/>
      <c r="FGS44" s="39"/>
      <c r="FGT44" s="39"/>
      <c r="FGU44" s="39"/>
      <c r="FGV44" s="39"/>
      <c r="FGW44" s="39"/>
      <c r="FGX44" s="39"/>
      <c r="FGY44" s="39"/>
      <c r="FGZ44" s="39"/>
      <c r="FHA44" s="39"/>
      <c r="FHB44" s="39"/>
      <c r="FHC44" s="39"/>
      <c r="FHD44" s="39"/>
      <c r="FHE44" s="39"/>
      <c r="FHF44" s="39"/>
      <c r="FHG44" s="39"/>
      <c r="FHH44" s="39"/>
      <c r="FHI44" s="39"/>
      <c r="FHJ44" s="39"/>
      <c r="FHK44" s="39"/>
      <c r="FHL44" s="39"/>
      <c r="FHM44" s="39"/>
      <c r="FHN44" s="39"/>
      <c r="FHO44" s="39"/>
      <c r="FHP44" s="39"/>
      <c r="FHQ44" s="39"/>
      <c r="FHR44" s="39"/>
      <c r="FHS44" s="39"/>
      <c r="FHT44" s="39"/>
      <c r="FHU44" s="39"/>
      <c r="FHV44" s="39"/>
      <c r="FHW44" s="39"/>
      <c r="FHX44" s="39"/>
      <c r="FHY44" s="39"/>
      <c r="FHZ44" s="39"/>
      <c r="FIA44" s="39"/>
      <c r="FIB44" s="39"/>
      <c r="FIC44" s="39"/>
      <c r="FID44" s="39"/>
      <c r="FIE44" s="39"/>
      <c r="FIF44" s="39"/>
      <c r="FIG44" s="39"/>
      <c r="FIH44" s="39"/>
      <c r="FII44" s="39"/>
      <c r="FIJ44" s="39"/>
      <c r="FIK44" s="39"/>
      <c r="FIL44" s="39"/>
      <c r="FIM44" s="39"/>
      <c r="FIN44" s="39"/>
      <c r="FIO44" s="39"/>
      <c r="FIP44" s="39"/>
      <c r="FIQ44" s="39"/>
      <c r="FIR44" s="39"/>
      <c r="FIS44" s="39"/>
      <c r="FIT44" s="39"/>
      <c r="FIU44" s="39"/>
      <c r="FIV44" s="39"/>
      <c r="FIW44" s="39"/>
      <c r="FIX44" s="39"/>
      <c r="FIY44" s="39"/>
      <c r="FIZ44" s="39"/>
      <c r="FJA44" s="39"/>
      <c r="FJB44" s="39"/>
      <c r="FJC44" s="39"/>
      <c r="FJD44" s="39"/>
      <c r="FJE44" s="39"/>
      <c r="FJF44" s="39"/>
      <c r="FJG44" s="39"/>
      <c r="FJH44" s="39"/>
      <c r="FJI44" s="39"/>
      <c r="FJJ44" s="39"/>
      <c r="FJK44" s="39"/>
      <c r="FJL44" s="39"/>
      <c r="FJM44" s="39"/>
      <c r="FJN44" s="39"/>
      <c r="FJO44" s="39"/>
      <c r="FJP44" s="39"/>
      <c r="FJQ44" s="39"/>
      <c r="FJR44" s="39"/>
      <c r="FJS44" s="39"/>
      <c r="FJT44" s="39"/>
      <c r="FJU44" s="39"/>
      <c r="FJV44" s="39"/>
      <c r="FJW44" s="39"/>
      <c r="FJX44" s="39"/>
      <c r="FJY44" s="39"/>
      <c r="FJZ44" s="39"/>
      <c r="FKA44" s="39"/>
      <c r="FKB44" s="39"/>
      <c r="FKC44" s="39"/>
      <c r="FKD44" s="39"/>
      <c r="FKE44" s="39"/>
      <c r="FKF44" s="39"/>
      <c r="FKG44" s="39"/>
      <c r="FKH44" s="39"/>
      <c r="FKI44" s="39"/>
      <c r="FKJ44" s="39"/>
      <c r="FKK44" s="39"/>
      <c r="FKL44" s="39"/>
      <c r="FKM44" s="39"/>
      <c r="FKN44" s="39"/>
      <c r="FKO44" s="39"/>
      <c r="FKP44" s="39"/>
      <c r="FKQ44" s="39"/>
      <c r="FKR44" s="39"/>
      <c r="FKS44" s="39"/>
      <c r="FKT44" s="39"/>
      <c r="FKU44" s="39"/>
      <c r="FKV44" s="39"/>
      <c r="FKW44" s="39"/>
      <c r="FKX44" s="39"/>
      <c r="FKY44" s="39"/>
      <c r="FKZ44" s="39"/>
      <c r="FLA44" s="39"/>
      <c r="FLB44" s="39"/>
      <c r="FLC44" s="39"/>
      <c r="FLD44" s="39"/>
      <c r="FLE44" s="39"/>
      <c r="FLF44" s="39"/>
      <c r="FLG44" s="39"/>
      <c r="FLH44" s="39"/>
      <c r="FLI44" s="39"/>
      <c r="FLJ44" s="39"/>
      <c r="FLK44" s="39"/>
      <c r="FLL44" s="39"/>
      <c r="FLM44" s="39"/>
      <c r="FLN44" s="39"/>
      <c r="FLO44" s="39"/>
      <c r="FLP44" s="39"/>
      <c r="FLQ44" s="39"/>
      <c r="FLR44" s="39"/>
      <c r="FLS44" s="39"/>
      <c r="FLT44" s="39"/>
      <c r="FLU44" s="39"/>
      <c r="FLV44" s="39"/>
      <c r="FLW44" s="39"/>
      <c r="FLX44" s="39"/>
      <c r="FLY44" s="39"/>
      <c r="FLZ44" s="39"/>
      <c r="FMA44" s="39"/>
      <c r="FMB44" s="39"/>
      <c r="FMC44" s="39"/>
      <c r="FMD44" s="39"/>
      <c r="FME44" s="39"/>
      <c r="FMF44" s="39"/>
      <c r="FMG44" s="39"/>
      <c r="FMH44" s="39"/>
      <c r="FMI44" s="39"/>
      <c r="FMJ44" s="39"/>
      <c r="FMK44" s="39"/>
      <c r="FML44" s="39"/>
      <c r="FMM44" s="39"/>
      <c r="FMN44" s="39"/>
      <c r="FMO44" s="39"/>
      <c r="FMP44" s="39"/>
      <c r="FMQ44" s="39"/>
      <c r="FMR44" s="39"/>
      <c r="FMS44" s="39"/>
      <c r="FMT44" s="39"/>
      <c r="FMU44" s="39"/>
      <c r="FMV44" s="39"/>
      <c r="FMW44" s="39"/>
      <c r="FMX44" s="39"/>
      <c r="FMY44" s="39"/>
      <c r="FMZ44" s="39"/>
      <c r="FNA44" s="39"/>
      <c r="FNB44" s="39"/>
      <c r="FNC44" s="39"/>
      <c r="FND44" s="39"/>
      <c r="FNE44" s="39"/>
      <c r="FNF44" s="39"/>
      <c r="FNG44" s="39"/>
      <c r="FNH44" s="39"/>
      <c r="FNI44" s="39"/>
      <c r="FNJ44" s="39"/>
      <c r="FNK44" s="39"/>
      <c r="FNL44" s="39"/>
      <c r="FNM44" s="39"/>
      <c r="FNN44" s="39"/>
      <c r="FNO44" s="39"/>
      <c r="FNP44" s="39"/>
      <c r="FNQ44" s="39"/>
      <c r="FNR44" s="39"/>
      <c r="FNS44" s="39"/>
      <c r="FNT44" s="39"/>
      <c r="FNU44" s="39"/>
      <c r="FNV44" s="39"/>
      <c r="FNW44" s="39"/>
      <c r="FNX44" s="39"/>
      <c r="FNY44" s="39"/>
      <c r="FNZ44" s="39"/>
      <c r="FOA44" s="39"/>
      <c r="FOB44" s="39"/>
      <c r="FOC44" s="39"/>
      <c r="FOD44" s="39"/>
      <c r="FOE44" s="39"/>
      <c r="FOF44" s="39"/>
      <c r="FOG44" s="39"/>
      <c r="FOH44" s="39"/>
      <c r="FOI44" s="39"/>
      <c r="FOJ44" s="39"/>
      <c r="FOK44" s="39"/>
      <c r="FOL44" s="39"/>
      <c r="FOM44" s="39"/>
      <c r="FON44" s="39"/>
      <c r="FOO44" s="39"/>
      <c r="FOP44" s="39"/>
      <c r="FOQ44" s="39"/>
      <c r="FOR44" s="39"/>
      <c r="FOS44" s="39"/>
      <c r="FOT44" s="39"/>
      <c r="FOU44" s="39"/>
      <c r="FOV44" s="39"/>
      <c r="FOW44" s="39"/>
      <c r="FOX44" s="39"/>
      <c r="FOY44" s="39"/>
      <c r="FOZ44" s="39"/>
      <c r="FPA44" s="39"/>
      <c r="FPB44" s="39"/>
      <c r="FPC44" s="39"/>
      <c r="FPD44" s="39"/>
      <c r="FPE44" s="39"/>
      <c r="FPF44" s="39"/>
      <c r="FPG44" s="39"/>
      <c r="FPH44" s="39"/>
      <c r="FPI44" s="39"/>
      <c r="FPJ44" s="39"/>
      <c r="FPK44" s="39"/>
      <c r="FPL44" s="39"/>
      <c r="FPM44" s="39"/>
      <c r="FPN44" s="39"/>
      <c r="FPO44" s="39"/>
      <c r="FPP44" s="39"/>
      <c r="FPQ44" s="39"/>
      <c r="FPR44" s="39"/>
      <c r="FPS44" s="39"/>
      <c r="FPT44" s="39"/>
      <c r="FPU44" s="39"/>
      <c r="FPV44" s="39"/>
      <c r="FPW44" s="39"/>
      <c r="FPX44" s="39"/>
      <c r="FPY44" s="39"/>
      <c r="FPZ44" s="39"/>
      <c r="FQA44" s="39"/>
      <c r="FQB44" s="39"/>
      <c r="FQC44" s="39"/>
      <c r="FQD44" s="39"/>
      <c r="FQE44" s="39"/>
      <c r="FQF44" s="39"/>
      <c r="FQG44" s="39"/>
      <c r="FQH44" s="39"/>
      <c r="FQI44" s="39"/>
      <c r="FQJ44" s="39"/>
      <c r="FQK44" s="39"/>
      <c r="FQL44" s="39"/>
      <c r="FQM44" s="39"/>
      <c r="FQN44" s="39"/>
      <c r="FQO44" s="39"/>
      <c r="FQP44" s="39"/>
      <c r="FQQ44" s="39"/>
      <c r="FQR44" s="39"/>
      <c r="FQS44" s="39"/>
      <c r="FQT44" s="39"/>
      <c r="FQU44" s="39"/>
      <c r="FQV44" s="39"/>
      <c r="FQW44" s="39"/>
      <c r="FQX44" s="39"/>
      <c r="FQY44" s="39"/>
      <c r="FQZ44" s="39"/>
      <c r="FRA44" s="39"/>
      <c r="FRB44" s="39"/>
      <c r="FRC44" s="39"/>
      <c r="FRD44" s="39"/>
      <c r="FRE44" s="39"/>
      <c r="FRF44" s="39"/>
      <c r="FRG44" s="39"/>
      <c r="FRH44" s="39"/>
      <c r="FRI44" s="39"/>
      <c r="FRJ44" s="39"/>
      <c r="FRK44" s="39"/>
      <c r="FRL44" s="39"/>
      <c r="FRM44" s="39"/>
      <c r="FRN44" s="39"/>
      <c r="FRO44" s="39"/>
      <c r="FRP44" s="39"/>
      <c r="FRQ44" s="39"/>
      <c r="FRR44" s="39"/>
      <c r="FRS44" s="39"/>
      <c r="FRT44" s="39"/>
      <c r="FRU44" s="39"/>
      <c r="FRV44" s="39"/>
      <c r="FRW44" s="39"/>
      <c r="FRX44" s="39"/>
      <c r="FRY44" s="39"/>
      <c r="FRZ44" s="39"/>
      <c r="FSA44" s="39"/>
      <c r="FSB44" s="39"/>
      <c r="FSC44" s="39"/>
      <c r="FSD44" s="39"/>
      <c r="FSE44" s="39"/>
      <c r="FSF44" s="39"/>
      <c r="FSG44" s="39"/>
      <c r="FSH44" s="39"/>
      <c r="FSI44" s="39"/>
      <c r="FSJ44" s="39"/>
      <c r="FSK44" s="39"/>
      <c r="FSL44" s="39"/>
      <c r="FSM44" s="39"/>
      <c r="FSN44" s="39"/>
      <c r="FSO44" s="39"/>
      <c r="FSP44" s="39"/>
      <c r="FSQ44" s="39"/>
      <c r="FSR44" s="39"/>
      <c r="FSS44" s="39"/>
      <c r="FST44" s="39"/>
      <c r="FSU44" s="39"/>
      <c r="FSV44" s="39"/>
      <c r="FSW44" s="39"/>
      <c r="FSX44" s="39"/>
      <c r="FSY44" s="39"/>
      <c r="FSZ44" s="39"/>
      <c r="FTA44" s="39"/>
      <c r="FTB44" s="39"/>
      <c r="FTC44" s="39"/>
      <c r="FTD44" s="39"/>
      <c r="FTE44" s="39"/>
      <c r="FTF44" s="39"/>
      <c r="FTG44" s="39"/>
      <c r="FTH44" s="39"/>
      <c r="FTI44" s="39"/>
      <c r="FTJ44" s="39"/>
      <c r="FTK44" s="39"/>
      <c r="FTL44" s="39"/>
      <c r="FTM44" s="39"/>
      <c r="FTN44" s="39"/>
      <c r="FTO44" s="39"/>
      <c r="FTP44" s="39"/>
      <c r="FTQ44" s="39"/>
      <c r="FTR44" s="39"/>
      <c r="FTS44" s="39"/>
      <c r="FTT44" s="39"/>
      <c r="FTU44" s="39"/>
      <c r="FTV44" s="39"/>
      <c r="FTW44" s="39"/>
      <c r="FTX44" s="39"/>
      <c r="FTY44" s="39"/>
      <c r="FTZ44" s="39"/>
      <c r="FUA44" s="39"/>
      <c r="FUB44" s="39"/>
      <c r="FUC44" s="39"/>
      <c r="FUD44" s="39"/>
      <c r="FUE44" s="39"/>
      <c r="FUF44" s="39"/>
      <c r="FUG44" s="39"/>
      <c r="FUH44" s="39"/>
      <c r="FUI44" s="39"/>
      <c r="FUJ44" s="39"/>
      <c r="FUK44" s="39"/>
      <c r="FUL44" s="39"/>
      <c r="FUM44" s="39"/>
      <c r="FUN44" s="39"/>
      <c r="FUO44" s="39"/>
      <c r="FUP44" s="39"/>
      <c r="FUQ44" s="39"/>
      <c r="FUR44" s="39"/>
      <c r="FUS44" s="39"/>
      <c r="FUT44" s="39"/>
      <c r="FUU44" s="39"/>
      <c r="FUV44" s="39"/>
      <c r="FUW44" s="39"/>
      <c r="FUX44" s="39"/>
      <c r="FUY44" s="39"/>
      <c r="FUZ44" s="39"/>
      <c r="FVA44" s="39"/>
      <c r="FVB44" s="39"/>
      <c r="FVC44" s="39"/>
      <c r="FVD44" s="39"/>
      <c r="FVE44" s="39"/>
      <c r="FVF44" s="39"/>
      <c r="FVG44" s="39"/>
      <c r="FVH44" s="39"/>
      <c r="FVI44" s="39"/>
      <c r="FVJ44" s="39"/>
      <c r="FVK44" s="39"/>
      <c r="FVL44" s="39"/>
      <c r="FVM44" s="39"/>
      <c r="FVN44" s="39"/>
      <c r="FVO44" s="39"/>
      <c r="FVP44" s="39"/>
      <c r="FVQ44" s="39"/>
      <c r="FVR44" s="39"/>
      <c r="FVS44" s="39"/>
      <c r="FVT44" s="39"/>
      <c r="FVU44" s="39"/>
      <c r="FVV44" s="39"/>
      <c r="FVW44" s="39"/>
      <c r="FVX44" s="39"/>
      <c r="FVY44" s="39"/>
      <c r="FVZ44" s="39"/>
      <c r="FWA44" s="39"/>
      <c r="FWB44" s="39"/>
      <c r="FWC44" s="39"/>
      <c r="FWD44" s="39"/>
      <c r="FWE44" s="39"/>
      <c r="FWF44" s="39"/>
      <c r="FWG44" s="39"/>
      <c r="FWH44" s="39"/>
      <c r="FWI44" s="39"/>
      <c r="FWJ44" s="39"/>
      <c r="FWK44" s="39"/>
      <c r="FWL44" s="39"/>
      <c r="FWM44" s="39"/>
      <c r="FWN44" s="39"/>
      <c r="FWO44" s="39"/>
      <c r="FWP44" s="39"/>
      <c r="FWQ44" s="39"/>
      <c r="FWR44" s="39"/>
      <c r="FWS44" s="39"/>
      <c r="FWT44" s="39"/>
      <c r="FWU44" s="39"/>
      <c r="FWV44" s="39"/>
      <c r="FWW44" s="39"/>
      <c r="FWX44" s="39"/>
      <c r="FWY44" s="39"/>
      <c r="FWZ44" s="39"/>
      <c r="FXA44" s="39"/>
      <c r="FXB44" s="39"/>
      <c r="FXC44" s="39"/>
      <c r="FXD44" s="39"/>
      <c r="FXE44" s="39"/>
      <c r="FXF44" s="39"/>
      <c r="FXG44" s="39"/>
      <c r="FXH44" s="39"/>
      <c r="FXI44" s="39"/>
      <c r="FXJ44" s="39"/>
      <c r="FXK44" s="39"/>
      <c r="FXL44" s="39"/>
      <c r="FXM44" s="39"/>
      <c r="FXN44" s="39"/>
      <c r="FXO44" s="39"/>
      <c r="FXP44" s="39"/>
      <c r="FXQ44" s="39"/>
      <c r="FXR44" s="39"/>
      <c r="FXS44" s="39"/>
      <c r="FXT44" s="39"/>
      <c r="FXU44" s="39"/>
      <c r="FXV44" s="39"/>
      <c r="FXW44" s="39"/>
      <c r="FXX44" s="39"/>
      <c r="FXY44" s="39"/>
      <c r="FXZ44" s="39"/>
      <c r="FYA44" s="39"/>
      <c r="FYB44" s="39"/>
      <c r="FYC44" s="39"/>
      <c r="FYD44" s="39"/>
      <c r="FYE44" s="39"/>
      <c r="FYF44" s="39"/>
      <c r="FYG44" s="39"/>
      <c r="FYH44" s="39"/>
      <c r="FYI44" s="39"/>
      <c r="FYJ44" s="39"/>
      <c r="FYK44" s="39"/>
      <c r="FYL44" s="39"/>
      <c r="FYM44" s="39"/>
      <c r="FYN44" s="39"/>
      <c r="FYO44" s="39"/>
      <c r="FYP44" s="39"/>
      <c r="FYQ44" s="39"/>
      <c r="FYR44" s="39"/>
      <c r="FYS44" s="39"/>
      <c r="FYT44" s="39"/>
      <c r="FYU44" s="39"/>
      <c r="FYV44" s="39"/>
      <c r="FYW44" s="39"/>
      <c r="FYX44" s="39"/>
      <c r="FYY44" s="39"/>
      <c r="FYZ44" s="39"/>
      <c r="FZA44" s="39"/>
      <c r="FZB44" s="39"/>
      <c r="FZC44" s="39"/>
      <c r="FZD44" s="39"/>
      <c r="FZE44" s="39"/>
      <c r="FZF44" s="39"/>
      <c r="FZG44" s="39"/>
      <c r="FZH44" s="39"/>
      <c r="FZI44" s="39"/>
      <c r="FZJ44" s="39"/>
      <c r="FZK44" s="39"/>
      <c r="FZL44" s="39"/>
      <c r="FZM44" s="39"/>
      <c r="FZN44" s="39"/>
      <c r="FZO44" s="39"/>
      <c r="FZP44" s="39"/>
      <c r="FZQ44" s="39"/>
      <c r="FZR44" s="39"/>
      <c r="FZS44" s="39"/>
      <c r="FZT44" s="39"/>
      <c r="FZU44" s="39"/>
      <c r="FZV44" s="39"/>
      <c r="FZW44" s="39"/>
      <c r="FZX44" s="39"/>
      <c r="FZY44" s="39"/>
      <c r="FZZ44" s="39"/>
      <c r="GAA44" s="39"/>
      <c r="GAB44" s="39"/>
      <c r="GAC44" s="39"/>
      <c r="GAD44" s="39"/>
      <c r="GAE44" s="39"/>
      <c r="GAF44" s="39"/>
      <c r="GAG44" s="39"/>
      <c r="GAH44" s="39"/>
      <c r="GAI44" s="39"/>
      <c r="GAJ44" s="39"/>
      <c r="GAK44" s="39"/>
      <c r="GAL44" s="39"/>
      <c r="GAM44" s="39"/>
      <c r="GAN44" s="39"/>
      <c r="GAO44" s="39"/>
      <c r="GAP44" s="39"/>
      <c r="GAQ44" s="39"/>
      <c r="GAR44" s="39"/>
      <c r="GAS44" s="39"/>
      <c r="GAT44" s="39"/>
      <c r="GAU44" s="39"/>
      <c r="GAV44" s="39"/>
      <c r="GAW44" s="39"/>
      <c r="GAX44" s="39"/>
      <c r="GAY44" s="39"/>
      <c r="GAZ44" s="39"/>
      <c r="GBA44" s="39"/>
      <c r="GBB44" s="39"/>
      <c r="GBC44" s="39"/>
      <c r="GBD44" s="39"/>
      <c r="GBE44" s="39"/>
      <c r="GBF44" s="39"/>
      <c r="GBG44" s="39"/>
      <c r="GBH44" s="39"/>
      <c r="GBI44" s="39"/>
      <c r="GBJ44" s="39"/>
      <c r="GBK44" s="39"/>
      <c r="GBL44" s="39"/>
      <c r="GBM44" s="39"/>
      <c r="GBN44" s="39"/>
      <c r="GBO44" s="39"/>
      <c r="GBP44" s="39"/>
      <c r="GBQ44" s="39"/>
      <c r="GBR44" s="39"/>
      <c r="GBS44" s="39"/>
      <c r="GBT44" s="39"/>
      <c r="GBU44" s="39"/>
      <c r="GBV44" s="39"/>
      <c r="GBW44" s="39"/>
      <c r="GBX44" s="39"/>
      <c r="GBY44" s="39"/>
      <c r="GBZ44" s="39"/>
      <c r="GCA44" s="39"/>
      <c r="GCB44" s="39"/>
      <c r="GCC44" s="39"/>
      <c r="GCD44" s="39"/>
      <c r="GCE44" s="39"/>
      <c r="GCF44" s="39"/>
      <c r="GCG44" s="39"/>
      <c r="GCH44" s="39"/>
      <c r="GCI44" s="39"/>
      <c r="GCJ44" s="39"/>
      <c r="GCK44" s="39"/>
      <c r="GCL44" s="39"/>
      <c r="GCM44" s="39"/>
      <c r="GCN44" s="39"/>
      <c r="GCO44" s="39"/>
      <c r="GCP44" s="39"/>
      <c r="GCQ44" s="39"/>
      <c r="GCR44" s="39"/>
      <c r="GCS44" s="39"/>
      <c r="GCT44" s="39"/>
      <c r="GCU44" s="39"/>
      <c r="GCV44" s="39"/>
      <c r="GCW44" s="39"/>
      <c r="GCX44" s="39"/>
      <c r="GCY44" s="39"/>
      <c r="GCZ44" s="39"/>
      <c r="GDA44" s="39"/>
      <c r="GDB44" s="39"/>
      <c r="GDC44" s="39"/>
      <c r="GDD44" s="39"/>
      <c r="GDE44" s="39"/>
      <c r="GDF44" s="39"/>
      <c r="GDG44" s="39"/>
      <c r="GDH44" s="39"/>
      <c r="GDI44" s="39"/>
      <c r="GDJ44" s="39"/>
      <c r="GDK44" s="39"/>
      <c r="GDL44" s="39"/>
      <c r="GDM44" s="39"/>
      <c r="GDN44" s="39"/>
      <c r="GDO44" s="39"/>
      <c r="GDP44" s="39"/>
      <c r="GDQ44" s="39"/>
      <c r="GDR44" s="39"/>
      <c r="GDS44" s="39"/>
      <c r="GDT44" s="39"/>
      <c r="GDU44" s="39"/>
      <c r="GDV44" s="39"/>
      <c r="GDW44" s="39"/>
      <c r="GDX44" s="39"/>
      <c r="GDY44" s="39"/>
      <c r="GDZ44" s="39"/>
      <c r="GEA44" s="39"/>
      <c r="GEB44" s="39"/>
      <c r="GEC44" s="39"/>
      <c r="GED44" s="39"/>
      <c r="GEE44" s="39"/>
      <c r="GEF44" s="39"/>
      <c r="GEG44" s="39"/>
      <c r="GEH44" s="39"/>
      <c r="GEI44" s="39"/>
      <c r="GEJ44" s="39"/>
      <c r="GEK44" s="39"/>
      <c r="GEL44" s="39"/>
      <c r="GEM44" s="39"/>
      <c r="GEN44" s="39"/>
      <c r="GEO44" s="39"/>
      <c r="GEP44" s="39"/>
      <c r="GEQ44" s="39"/>
      <c r="GER44" s="39"/>
      <c r="GES44" s="39"/>
      <c r="GET44" s="39"/>
      <c r="GEU44" s="39"/>
      <c r="GEV44" s="39"/>
      <c r="GEW44" s="39"/>
      <c r="GEX44" s="39"/>
      <c r="GEY44" s="39"/>
      <c r="GEZ44" s="39"/>
      <c r="GFA44" s="39"/>
      <c r="GFB44" s="39"/>
      <c r="GFC44" s="39"/>
      <c r="GFD44" s="39"/>
      <c r="GFE44" s="39"/>
      <c r="GFF44" s="39"/>
      <c r="GFG44" s="39"/>
      <c r="GFH44" s="39"/>
      <c r="GFI44" s="39"/>
      <c r="GFJ44" s="39"/>
      <c r="GFK44" s="39"/>
      <c r="GFL44" s="39"/>
      <c r="GFM44" s="39"/>
      <c r="GFN44" s="39"/>
      <c r="GFO44" s="39"/>
      <c r="GFP44" s="39"/>
      <c r="GFQ44" s="39"/>
      <c r="GFR44" s="39"/>
      <c r="GFS44" s="39"/>
      <c r="GFT44" s="39"/>
      <c r="GFU44" s="39"/>
      <c r="GFV44" s="39"/>
      <c r="GFW44" s="39"/>
      <c r="GFX44" s="39"/>
      <c r="GFY44" s="39"/>
      <c r="GFZ44" s="39"/>
      <c r="GGA44" s="39"/>
      <c r="GGB44" s="39"/>
      <c r="GGC44" s="39"/>
      <c r="GGD44" s="39"/>
      <c r="GGE44" s="39"/>
      <c r="GGF44" s="39"/>
      <c r="GGG44" s="39"/>
      <c r="GGH44" s="39"/>
      <c r="GGI44" s="39"/>
      <c r="GGJ44" s="39"/>
      <c r="GGK44" s="39"/>
      <c r="GGL44" s="39"/>
      <c r="GGM44" s="39"/>
      <c r="GGN44" s="39"/>
      <c r="GGO44" s="39"/>
      <c r="GGP44" s="39"/>
      <c r="GGQ44" s="39"/>
      <c r="GGR44" s="39"/>
      <c r="GGS44" s="39"/>
      <c r="GGT44" s="39"/>
      <c r="GGU44" s="39"/>
      <c r="GGV44" s="39"/>
      <c r="GGW44" s="39"/>
      <c r="GGX44" s="39"/>
      <c r="GGY44" s="39"/>
      <c r="GGZ44" s="39"/>
      <c r="GHA44" s="39"/>
      <c r="GHB44" s="39"/>
      <c r="GHC44" s="39"/>
      <c r="GHD44" s="39"/>
      <c r="GHE44" s="39"/>
      <c r="GHF44" s="39"/>
      <c r="GHG44" s="39"/>
      <c r="GHH44" s="39"/>
      <c r="GHI44" s="39"/>
      <c r="GHJ44" s="39"/>
      <c r="GHK44" s="39"/>
      <c r="GHL44" s="39"/>
      <c r="GHM44" s="39"/>
      <c r="GHN44" s="39"/>
      <c r="GHO44" s="39"/>
      <c r="GHP44" s="39"/>
      <c r="GHQ44" s="39"/>
      <c r="GHR44" s="39"/>
      <c r="GHS44" s="39"/>
      <c r="GHT44" s="39"/>
      <c r="GHU44" s="39"/>
      <c r="GHV44" s="39"/>
      <c r="GHW44" s="39"/>
      <c r="GHX44" s="39"/>
      <c r="GHY44" s="39"/>
      <c r="GHZ44" s="39"/>
      <c r="GIA44" s="39"/>
      <c r="GIB44" s="39"/>
      <c r="GIC44" s="39"/>
      <c r="GID44" s="39"/>
      <c r="GIE44" s="39"/>
      <c r="GIF44" s="39"/>
      <c r="GIG44" s="39"/>
      <c r="GIH44" s="39"/>
      <c r="GII44" s="39"/>
      <c r="GIJ44" s="39"/>
      <c r="GIK44" s="39"/>
      <c r="GIL44" s="39"/>
      <c r="GIM44" s="39"/>
      <c r="GIN44" s="39"/>
      <c r="GIO44" s="39"/>
      <c r="GIP44" s="39"/>
      <c r="GIQ44" s="39"/>
      <c r="GIR44" s="39"/>
      <c r="GIS44" s="39"/>
      <c r="GIT44" s="39"/>
      <c r="GIU44" s="39"/>
      <c r="GIV44" s="39"/>
      <c r="GIW44" s="39"/>
      <c r="GIX44" s="39"/>
      <c r="GIY44" s="39"/>
      <c r="GIZ44" s="39"/>
      <c r="GJA44" s="39"/>
      <c r="GJB44" s="39"/>
      <c r="GJC44" s="39"/>
      <c r="GJD44" s="39"/>
      <c r="GJE44" s="39"/>
      <c r="GJF44" s="39"/>
      <c r="GJG44" s="39"/>
      <c r="GJH44" s="39"/>
      <c r="GJI44" s="39"/>
      <c r="GJJ44" s="39"/>
      <c r="GJK44" s="39"/>
      <c r="GJL44" s="39"/>
      <c r="GJM44" s="39"/>
      <c r="GJN44" s="39"/>
      <c r="GJO44" s="39"/>
      <c r="GJP44" s="39"/>
      <c r="GJQ44" s="39"/>
      <c r="GJR44" s="39"/>
      <c r="GJS44" s="39"/>
      <c r="GJT44" s="39"/>
      <c r="GJU44" s="39"/>
      <c r="GJV44" s="39"/>
      <c r="GJW44" s="39"/>
      <c r="GJX44" s="39"/>
      <c r="GJY44" s="39"/>
      <c r="GJZ44" s="39"/>
      <c r="GKA44" s="39"/>
      <c r="GKB44" s="39"/>
      <c r="GKC44" s="39"/>
      <c r="GKD44" s="39"/>
      <c r="GKE44" s="39"/>
      <c r="GKF44" s="39"/>
      <c r="GKG44" s="39"/>
      <c r="GKH44" s="39"/>
      <c r="GKI44" s="39"/>
      <c r="GKJ44" s="39"/>
      <c r="GKK44" s="39"/>
      <c r="GKL44" s="39"/>
      <c r="GKM44" s="39"/>
      <c r="GKN44" s="39"/>
      <c r="GKO44" s="39"/>
      <c r="GKP44" s="39"/>
      <c r="GKQ44" s="39"/>
      <c r="GKR44" s="39"/>
      <c r="GKS44" s="39"/>
      <c r="GKT44" s="39"/>
      <c r="GKU44" s="39"/>
      <c r="GKV44" s="39"/>
      <c r="GKW44" s="39"/>
      <c r="GKX44" s="39"/>
      <c r="GKY44" s="39"/>
      <c r="GKZ44" s="39"/>
      <c r="GLA44" s="39"/>
      <c r="GLB44" s="39"/>
      <c r="GLC44" s="39"/>
      <c r="GLD44" s="39"/>
      <c r="GLE44" s="39"/>
      <c r="GLF44" s="39"/>
      <c r="GLG44" s="39"/>
      <c r="GLH44" s="39"/>
      <c r="GLI44" s="39"/>
      <c r="GLJ44" s="39"/>
      <c r="GLK44" s="39"/>
      <c r="GLL44" s="39"/>
      <c r="GLM44" s="39"/>
      <c r="GLN44" s="39"/>
      <c r="GLO44" s="39"/>
      <c r="GLP44" s="39"/>
      <c r="GLQ44" s="39"/>
      <c r="GLR44" s="39"/>
      <c r="GLS44" s="39"/>
      <c r="GLT44" s="39"/>
      <c r="GLU44" s="39"/>
      <c r="GLV44" s="39"/>
      <c r="GLW44" s="39"/>
      <c r="GLX44" s="39"/>
      <c r="GLY44" s="39"/>
      <c r="GLZ44" s="39"/>
      <c r="GMA44" s="39"/>
      <c r="GMB44" s="39"/>
      <c r="GMC44" s="39"/>
      <c r="GMD44" s="39"/>
      <c r="GME44" s="39"/>
      <c r="GMF44" s="39"/>
      <c r="GMG44" s="39"/>
      <c r="GMH44" s="39"/>
      <c r="GMI44" s="39"/>
      <c r="GMJ44" s="39"/>
      <c r="GMK44" s="39"/>
      <c r="GML44" s="39"/>
      <c r="GMM44" s="39"/>
      <c r="GMN44" s="39"/>
      <c r="GMO44" s="39"/>
      <c r="GMP44" s="39"/>
      <c r="GMQ44" s="39"/>
      <c r="GMR44" s="39"/>
      <c r="GMS44" s="39"/>
      <c r="GMT44" s="39"/>
      <c r="GMU44" s="39"/>
      <c r="GMV44" s="39"/>
      <c r="GMW44" s="39"/>
      <c r="GMX44" s="39"/>
      <c r="GMY44" s="39"/>
      <c r="GMZ44" s="39"/>
      <c r="GNA44" s="39"/>
      <c r="GNB44" s="39"/>
      <c r="GNC44" s="39"/>
      <c r="GND44" s="39"/>
      <c r="GNE44" s="39"/>
      <c r="GNF44" s="39"/>
      <c r="GNG44" s="39"/>
      <c r="GNH44" s="39"/>
      <c r="GNI44" s="39"/>
      <c r="GNJ44" s="39"/>
      <c r="GNK44" s="39"/>
      <c r="GNL44" s="39"/>
      <c r="GNM44" s="39"/>
      <c r="GNN44" s="39"/>
      <c r="GNO44" s="39"/>
      <c r="GNP44" s="39"/>
      <c r="GNQ44" s="39"/>
      <c r="GNR44" s="39"/>
      <c r="GNS44" s="39"/>
      <c r="GNT44" s="39"/>
      <c r="GNU44" s="39"/>
      <c r="GNV44" s="39"/>
      <c r="GNW44" s="39"/>
      <c r="GNX44" s="39"/>
      <c r="GNY44" s="39"/>
      <c r="GNZ44" s="39"/>
      <c r="GOA44" s="39"/>
      <c r="GOB44" s="39"/>
      <c r="GOC44" s="39"/>
      <c r="GOD44" s="39"/>
      <c r="GOE44" s="39"/>
      <c r="GOF44" s="39"/>
      <c r="GOG44" s="39"/>
      <c r="GOH44" s="39"/>
      <c r="GOI44" s="39"/>
      <c r="GOJ44" s="39"/>
      <c r="GOK44" s="39"/>
      <c r="GOL44" s="39"/>
      <c r="GOM44" s="39"/>
      <c r="GON44" s="39"/>
      <c r="GOO44" s="39"/>
      <c r="GOP44" s="39"/>
      <c r="GOQ44" s="39"/>
      <c r="GOR44" s="39"/>
      <c r="GOS44" s="39"/>
      <c r="GOT44" s="39"/>
      <c r="GOU44" s="39"/>
      <c r="GOV44" s="39"/>
      <c r="GOW44" s="39"/>
      <c r="GOX44" s="39"/>
      <c r="GOY44" s="39"/>
      <c r="GOZ44" s="39"/>
      <c r="GPA44" s="39"/>
      <c r="GPB44" s="39"/>
      <c r="GPC44" s="39"/>
      <c r="GPD44" s="39"/>
      <c r="GPE44" s="39"/>
      <c r="GPF44" s="39"/>
      <c r="GPG44" s="39"/>
      <c r="GPH44" s="39"/>
      <c r="GPI44" s="39"/>
      <c r="GPJ44" s="39"/>
      <c r="GPK44" s="39"/>
      <c r="GPL44" s="39"/>
      <c r="GPM44" s="39"/>
      <c r="GPN44" s="39"/>
      <c r="GPO44" s="39"/>
      <c r="GPP44" s="39"/>
      <c r="GPQ44" s="39"/>
      <c r="GPR44" s="39"/>
      <c r="GPS44" s="39"/>
      <c r="GPT44" s="39"/>
      <c r="GPU44" s="39"/>
      <c r="GPV44" s="39"/>
      <c r="GPW44" s="39"/>
      <c r="GPX44" s="39"/>
      <c r="GPY44" s="39"/>
      <c r="GPZ44" s="39"/>
      <c r="GQA44" s="39"/>
      <c r="GQB44" s="39"/>
      <c r="GQC44" s="39"/>
      <c r="GQD44" s="39"/>
      <c r="GQE44" s="39"/>
      <c r="GQF44" s="39"/>
      <c r="GQG44" s="39"/>
      <c r="GQH44" s="39"/>
      <c r="GQI44" s="39"/>
      <c r="GQJ44" s="39"/>
      <c r="GQK44" s="39"/>
      <c r="GQL44" s="39"/>
      <c r="GQM44" s="39"/>
      <c r="GQN44" s="39"/>
      <c r="GQO44" s="39"/>
      <c r="GQP44" s="39"/>
      <c r="GQQ44" s="39"/>
      <c r="GQR44" s="39"/>
      <c r="GQS44" s="39"/>
      <c r="GQT44" s="39"/>
      <c r="GQU44" s="39"/>
      <c r="GQV44" s="39"/>
      <c r="GQW44" s="39"/>
      <c r="GQX44" s="39"/>
      <c r="GQY44" s="39"/>
      <c r="GQZ44" s="39"/>
      <c r="GRA44" s="39"/>
      <c r="GRB44" s="39"/>
      <c r="GRC44" s="39"/>
      <c r="GRD44" s="39"/>
      <c r="GRE44" s="39"/>
      <c r="GRF44" s="39"/>
      <c r="GRG44" s="39"/>
      <c r="GRH44" s="39"/>
      <c r="GRI44" s="39"/>
      <c r="GRJ44" s="39"/>
      <c r="GRK44" s="39"/>
      <c r="GRL44" s="39"/>
      <c r="GRM44" s="39"/>
      <c r="GRN44" s="39"/>
      <c r="GRO44" s="39"/>
      <c r="GRP44" s="39"/>
      <c r="GRQ44" s="39"/>
      <c r="GRR44" s="39"/>
      <c r="GRS44" s="39"/>
      <c r="GRT44" s="39"/>
      <c r="GRU44" s="39"/>
      <c r="GRV44" s="39"/>
      <c r="GRW44" s="39"/>
      <c r="GRX44" s="39"/>
      <c r="GRY44" s="39"/>
      <c r="GRZ44" s="39"/>
      <c r="GSA44" s="39"/>
      <c r="GSB44" s="39"/>
      <c r="GSC44" s="39"/>
      <c r="GSD44" s="39"/>
      <c r="GSE44" s="39"/>
      <c r="GSF44" s="39"/>
      <c r="GSG44" s="39"/>
      <c r="GSH44" s="39"/>
      <c r="GSI44" s="39"/>
      <c r="GSJ44" s="39"/>
      <c r="GSK44" s="39"/>
      <c r="GSL44" s="39"/>
      <c r="GSM44" s="39"/>
      <c r="GSN44" s="39"/>
      <c r="GSO44" s="39"/>
      <c r="GSP44" s="39"/>
      <c r="GSQ44" s="39"/>
      <c r="GSR44" s="39"/>
      <c r="GSS44" s="39"/>
      <c r="GST44" s="39"/>
      <c r="GSU44" s="39"/>
      <c r="GSV44" s="39"/>
      <c r="GSW44" s="39"/>
      <c r="GSX44" s="39"/>
      <c r="GSY44" s="39"/>
      <c r="GSZ44" s="39"/>
      <c r="GTA44" s="39"/>
      <c r="GTB44" s="39"/>
      <c r="GTC44" s="39"/>
      <c r="GTD44" s="39"/>
      <c r="GTE44" s="39"/>
      <c r="GTF44" s="39"/>
      <c r="GTG44" s="39"/>
      <c r="GTH44" s="39"/>
      <c r="GTI44" s="39"/>
      <c r="GTJ44" s="39"/>
      <c r="GTK44" s="39"/>
      <c r="GTL44" s="39"/>
      <c r="GTM44" s="39"/>
      <c r="GTN44" s="39"/>
      <c r="GTO44" s="39"/>
      <c r="GTP44" s="39"/>
      <c r="GTQ44" s="39"/>
      <c r="GTR44" s="39"/>
      <c r="GTS44" s="39"/>
      <c r="GTT44" s="39"/>
      <c r="GTU44" s="39"/>
      <c r="GTV44" s="39"/>
      <c r="GTW44" s="39"/>
      <c r="GTX44" s="39"/>
      <c r="GTY44" s="39"/>
      <c r="GTZ44" s="39"/>
      <c r="GUA44" s="39"/>
      <c r="GUB44" s="39"/>
      <c r="GUC44" s="39"/>
      <c r="GUD44" s="39"/>
      <c r="GUE44" s="39"/>
      <c r="GUF44" s="39"/>
      <c r="GUG44" s="39"/>
      <c r="GUH44" s="39"/>
      <c r="GUI44" s="39"/>
      <c r="GUJ44" s="39"/>
      <c r="GUK44" s="39"/>
      <c r="GUL44" s="39"/>
      <c r="GUM44" s="39"/>
      <c r="GUN44" s="39"/>
      <c r="GUO44" s="39"/>
      <c r="GUP44" s="39"/>
      <c r="GUQ44" s="39"/>
      <c r="GUR44" s="39"/>
      <c r="GUS44" s="39"/>
      <c r="GUT44" s="39"/>
      <c r="GUU44" s="39"/>
      <c r="GUV44" s="39"/>
      <c r="GUW44" s="39"/>
      <c r="GUX44" s="39"/>
      <c r="GUY44" s="39"/>
      <c r="GUZ44" s="39"/>
      <c r="GVA44" s="39"/>
      <c r="GVB44" s="39"/>
      <c r="GVC44" s="39"/>
      <c r="GVD44" s="39"/>
      <c r="GVE44" s="39"/>
      <c r="GVF44" s="39"/>
      <c r="GVG44" s="39"/>
      <c r="GVH44" s="39"/>
      <c r="GVI44" s="39"/>
      <c r="GVJ44" s="39"/>
      <c r="GVK44" s="39"/>
      <c r="GVL44" s="39"/>
      <c r="GVM44" s="39"/>
      <c r="GVN44" s="39"/>
      <c r="GVO44" s="39"/>
      <c r="GVP44" s="39"/>
      <c r="GVQ44" s="39"/>
      <c r="GVR44" s="39"/>
      <c r="GVS44" s="39"/>
      <c r="GVT44" s="39"/>
      <c r="GVU44" s="39"/>
      <c r="GVV44" s="39"/>
      <c r="GVW44" s="39"/>
      <c r="GVX44" s="39"/>
      <c r="GVY44" s="39"/>
      <c r="GVZ44" s="39"/>
      <c r="GWA44" s="39"/>
      <c r="GWB44" s="39"/>
      <c r="GWC44" s="39"/>
      <c r="GWD44" s="39"/>
      <c r="GWE44" s="39"/>
      <c r="GWF44" s="39"/>
      <c r="GWG44" s="39"/>
      <c r="GWH44" s="39"/>
      <c r="GWI44" s="39"/>
      <c r="GWJ44" s="39"/>
      <c r="GWK44" s="39"/>
      <c r="GWL44" s="39"/>
      <c r="GWM44" s="39"/>
      <c r="GWN44" s="39"/>
      <c r="GWO44" s="39"/>
      <c r="GWP44" s="39"/>
      <c r="GWQ44" s="39"/>
      <c r="GWR44" s="39"/>
      <c r="GWS44" s="39"/>
      <c r="GWT44" s="39"/>
      <c r="GWU44" s="39"/>
      <c r="GWV44" s="39"/>
      <c r="GWW44" s="39"/>
      <c r="GWX44" s="39"/>
      <c r="GWY44" s="39"/>
      <c r="GWZ44" s="39"/>
      <c r="GXA44" s="39"/>
      <c r="GXB44" s="39"/>
      <c r="GXC44" s="39"/>
      <c r="GXD44" s="39"/>
      <c r="GXE44" s="39"/>
      <c r="GXF44" s="39"/>
      <c r="GXG44" s="39"/>
      <c r="GXH44" s="39"/>
      <c r="GXI44" s="39"/>
      <c r="GXJ44" s="39"/>
      <c r="GXK44" s="39"/>
      <c r="GXL44" s="39"/>
      <c r="GXM44" s="39"/>
      <c r="GXN44" s="39"/>
      <c r="GXO44" s="39"/>
      <c r="GXP44" s="39"/>
      <c r="GXQ44" s="39"/>
      <c r="GXR44" s="39"/>
      <c r="GXS44" s="39"/>
      <c r="GXT44" s="39"/>
      <c r="GXU44" s="39"/>
      <c r="GXV44" s="39"/>
      <c r="GXW44" s="39"/>
      <c r="GXX44" s="39"/>
      <c r="GXY44" s="39"/>
      <c r="GXZ44" s="39"/>
      <c r="GYA44" s="39"/>
      <c r="GYB44" s="39"/>
      <c r="GYC44" s="39"/>
      <c r="GYD44" s="39"/>
      <c r="GYE44" s="39"/>
      <c r="GYF44" s="39"/>
      <c r="GYG44" s="39"/>
      <c r="GYH44" s="39"/>
      <c r="GYI44" s="39"/>
      <c r="GYJ44" s="39"/>
      <c r="GYK44" s="39"/>
      <c r="GYL44" s="39"/>
      <c r="GYM44" s="39"/>
      <c r="GYN44" s="39"/>
      <c r="GYO44" s="39"/>
      <c r="GYP44" s="39"/>
      <c r="GYQ44" s="39"/>
      <c r="GYR44" s="39"/>
      <c r="GYS44" s="39"/>
      <c r="GYT44" s="39"/>
      <c r="GYU44" s="39"/>
      <c r="GYV44" s="39"/>
      <c r="GYW44" s="39"/>
      <c r="GYX44" s="39"/>
      <c r="GYY44" s="39"/>
      <c r="GYZ44" s="39"/>
      <c r="GZA44" s="39"/>
      <c r="GZB44" s="39"/>
      <c r="GZC44" s="39"/>
      <c r="GZD44" s="39"/>
      <c r="GZE44" s="39"/>
      <c r="GZF44" s="39"/>
      <c r="GZG44" s="39"/>
      <c r="GZH44" s="39"/>
      <c r="GZI44" s="39"/>
      <c r="GZJ44" s="39"/>
      <c r="GZK44" s="39"/>
      <c r="GZL44" s="39"/>
      <c r="GZM44" s="39"/>
      <c r="GZN44" s="39"/>
      <c r="GZO44" s="39"/>
      <c r="GZP44" s="39"/>
      <c r="GZQ44" s="39"/>
      <c r="GZR44" s="39"/>
      <c r="GZS44" s="39"/>
      <c r="GZT44" s="39"/>
      <c r="GZU44" s="39"/>
      <c r="GZV44" s="39"/>
      <c r="GZW44" s="39"/>
      <c r="GZX44" s="39"/>
      <c r="GZY44" s="39"/>
      <c r="GZZ44" s="39"/>
      <c r="HAA44" s="39"/>
      <c r="HAB44" s="39"/>
      <c r="HAC44" s="39"/>
      <c r="HAD44" s="39"/>
      <c r="HAE44" s="39"/>
      <c r="HAF44" s="39"/>
      <c r="HAG44" s="39"/>
      <c r="HAH44" s="39"/>
      <c r="HAI44" s="39"/>
      <c r="HAJ44" s="39"/>
      <c r="HAK44" s="39"/>
      <c r="HAL44" s="39"/>
      <c r="HAM44" s="39"/>
      <c r="HAN44" s="39"/>
      <c r="HAO44" s="39"/>
      <c r="HAP44" s="39"/>
      <c r="HAQ44" s="39"/>
      <c r="HAR44" s="39"/>
      <c r="HAS44" s="39"/>
      <c r="HAT44" s="39"/>
      <c r="HAU44" s="39"/>
      <c r="HAV44" s="39"/>
      <c r="HAW44" s="39"/>
      <c r="HAX44" s="39"/>
      <c r="HAY44" s="39"/>
      <c r="HAZ44" s="39"/>
      <c r="HBA44" s="39"/>
      <c r="HBB44" s="39"/>
      <c r="HBC44" s="39"/>
      <c r="HBD44" s="39"/>
      <c r="HBE44" s="39"/>
      <c r="HBF44" s="39"/>
      <c r="HBG44" s="39"/>
      <c r="HBH44" s="39"/>
      <c r="HBI44" s="39"/>
      <c r="HBJ44" s="39"/>
      <c r="HBK44" s="39"/>
      <c r="HBL44" s="39"/>
      <c r="HBM44" s="39"/>
      <c r="HBN44" s="39"/>
      <c r="HBO44" s="39"/>
      <c r="HBP44" s="39"/>
      <c r="HBQ44" s="39"/>
      <c r="HBR44" s="39"/>
      <c r="HBS44" s="39"/>
      <c r="HBT44" s="39"/>
      <c r="HBU44" s="39"/>
      <c r="HBV44" s="39"/>
      <c r="HBW44" s="39"/>
      <c r="HBX44" s="39"/>
      <c r="HBY44" s="39"/>
      <c r="HBZ44" s="39"/>
      <c r="HCA44" s="39"/>
      <c r="HCB44" s="39"/>
      <c r="HCC44" s="39"/>
      <c r="HCD44" s="39"/>
      <c r="HCE44" s="39"/>
      <c r="HCF44" s="39"/>
      <c r="HCG44" s="39"/>
      <c r="HCH44" s="39"/>
      <c r="HCI44" s="39"/>
      <c r="HCJ44" s="39"/>
      <c r="HCK44" s="39"/>
      <c r="HCL44" s="39"/>
      <c r="HCM44" s="39"/>
      <c r="HCN44" s="39"/>
      <c r="HCO44" s="39"/>
      <c r="HCP44" s="39"/>
      <c r="HCQ44" s="39"/>
      <c r="HCR44" s="39"/>
      <c r="HCS44" s="39"/>
      <c r="HCT44" s="39"/>
      <c r="HCU44" s="39"/>
      <c r="HCV44" s="39"/>
      <c r="HCW44" s="39"/>
      <c r="HCX44" s="39"/>
      <c r="HCY44" s="39"/>
      <c r="HCZ44" s="39"/>
      <c r="HDA44" s="39"/>
      <c r="HDB44" s="39"/>
      <c r="HDC44" s="39"/>
      <c r="HDD44" s="39"/>
      <c r="HDE44" s="39"/>
      <c r="HDF44" s="39"/>
      <c r="HDG44" s="39"/>
      <c r="HDH44" s="39"/>
      <c r="HDI44" s="39"/>
      <c r="HDJ44" s="39"/>
      <c r="HDK44" s="39"/>
      <c r="HDL44" s="39"/>
      <c r="HDM44" s="39"/>
      <c r="HDN44" s="39"/>
      <c r="HDO44" s="39"/>
      <c r="HDP44" s="39"/>
      <c r="HDQ44" s="39"/>
      <c r="HDR44" s="39"/>
      <c r="HDS44" s="39"/>
      <c r="HDT44" s="39"/>
      <c r="HDU44" s="39"/>
      <c r="HDV44" s="39"/>
      <c r="HDW44" s="39"/>
      <c r="HDX44" s="39"/>
      <c r="HDY44" s="39"/>
      <c r="HDZ44" s="39"/>
      <c r="HEA44" s="39"/>
      <c r="HEB44" s="39"/>
      <c r="HEC44" s="39"/>
      <c r="HED44" s="39"/>
      <c r="HEE44" s="39"/>
      <c r="HEF44" s="39"/>
      <c r="HEG44" s="39"/>
      <c r="HEH44" s="39"/>
      <c r="HEI44" s="39"/>
      <c r="HEJ44" s="39"/>
      <c r="HEK44" s="39"/>
      <c r="HEL44" s="39"/>
      <c r="HEM44" s="39"/>
      <c r="HEN44" s="39"/>
      <c r="HEO44" s="39"/>
      <c r="HEP44" s="39"/>
      <c r="HEQ44" s="39"/>
      <c r="HER44" s="39"/>
      <c r="HES44" s="39"/>
      <c r="HET44" s="39"/>
      <c r="HEU44" s="39"/>
      <c r="HEV44" s="39"/>
      <c r="HEW44" s="39"/>
      <c r="HEX44" s="39"/>
      <c r="HEY44" s="39"/>
      <c r="HEZ44" s="39"/>
      <c r="HFA44" s="39"/>
      <c r="HFB44" s="39"/>
      <c r="HFC44" s="39"/>
      <c r="HFD44" s="39"/>
      <c r="HFE44" s="39"/>
      <c r="HFF44" s="39"/>
      <c r="HFG44" s="39"/>
      <c r="HFH44" s="39"/>
      <c r="HFI44" s="39"/>
      <c r="HFJ44" s="39"/>
      <c r="HFK44" s="39"/>
      <c r="HFL44" s="39"/>
      <c r="HFM44" s="39"/>
      <c r="HFN44" s="39"/>
      <c r="HFO44" s="39"/>
      <c r="HFP44" s="39"/>
      <c r="HFQ44" s="39"/>
      <c r="HFR44" s="39"/>
      <c r="HFS44" s="39"/>
      <c r="HFT44" s="39"/>
      <c r="HFU44" s="39"/>
      <c r="HFV44" s="39"/>
      <c r="HFW44" s="39"/>
      <c r="HFX44" s="39"/>
      <c r="HFY44" s="39"/>
      <c r="HFZ44" s="39"/>
      <c r="HGA44" s="39"/>
      <c r="HGB44" s="39"/>
      <c r="HGC44" s="39"/>
      <c r="HGD44" s="39"/>
      <c r="HGE44" s="39"/>
      <c r="HGF44" s="39"/>
      <c r="HGG44" s="39"/>
      <c r="HGH44" s="39"/>
      <c r="HGI44" s="39"/>
      <c r="HGJ44" s="39"/>
      <c r="HGK44" s="39"/>
      <c r="HGL44" s="39"/>
      <c r="HGM44" s="39"/>
      <c r="HGN44" s="39"/>
      <c r="HGO44" s="39"/>
      <c r="HGP44" s="39"/>
      <c r="HGQ44" s="39"/>
      <c r="HGR44" s="39"/>
      <c r="HGS44" s="39"/>
      <c r="HGT44" s="39"/>
      <c r="HGU44" s="39"/>
      <c r="HGV44" s="39"/>
      <c r="HGW44" s="39"/>
      <c r="HGX44" s="39"/>
      <c r="HGY44" s="39"/>
      <c r="HGZ44" s="39"/>
      <c r="HHA44" s="39"/>
      <c r="HHB44" s="39"/>
      <c r="HHC44" s="39"/>
      <c r="HHD44" s="39"/>
      <c r="HHE44" s="39"/>
      <c r="HHF44" s="39"/>
      <c r="HHG44" s="39"/>
      <c r="HHH44" s="39"/>
      <c r="HHI44" s="39"/>
      <c r="HHJ44" s="39"/>
      <c r="HHK44" s="39"/>
      <c r="HHL44" s="39"/>
      <c r="HHM44" s="39"/>
      <c r="HHN44" s="39"/>
      <c r="HHO44" s="39"/>
      <c r="HHP44" s="39"/>
      <c r="HHQ44" s="39"/>
      <c r="HHR44" s="39"/>
      <c r="HHS44" s="39"/>
      <c r="HHT44" s="39"/>
      <c r="HHU44" s="39"/>
      <c r="HHV44" s="39"/>
      <c r="HHW44" s="39"/>
      <c r="HHX44" s="39"/>
      <c r="HHY44" s="39"/>
      <c r="HHZ44" s="39"/>
      <c r="HIA44" s="39"/>
      <c r="HIB44" s="39"/>
      <c r="HIC44" s="39"/>
      <c r="HID44" s="39"/>
      <c r="HIE44" s="39"/>
      <c r="HIF44" s="39"/>
      <c r="HIG44" s="39"/>
      <c r="HIH44" s="39"/>
      <c r="HII44" s="39"/>
      <c r="HIJ44" s="39"/>
      <c r="HIK44" s="39"/>
      <c r="HIL44" s="39"/>
      <c r="HIM44" s="39"/>
      <c r="HIN44" s="39"/>
      <c r="HIO44" s="39"/>
      <c r="HIP44" s="39"/>
      <c r="HIQ44" s="39"/>
      <c r="HIR44" s="39"/>
      <c r="HIS44" s="39"/>
      <c r="HIT44" s="39"/>
      <c r="HIU44" s="39"/>
      <c r="HIV44" s="39"/>
      <c r="HIW44" s="39"/>
      <c r="HIX44" s="39"/>
      <c r="HIY44" s="39"/>
      <c r="HIZ44" s="39"/>
      <c r="HJA44" s="39"/>
      <c r="HJB44" s="39"/>
      <c r="HJC44" s="39"/>
      <c r="HJD44" s="39"/>
      <c r="HJE44" s="39"/>
      <c r="HJF44" s="39"/>
      <c r="HJG44" s="39"/>
      <c r="HJH44" s="39"/>
      <c r="HJI44" s="39"/>
      <c r="HJJ44" s="39"/>
      <c r="HJK44" s="39"/>
      <c r="HJL44" s="39"/>
      <c r="HJM44" s="39"/>
      <c r="HJN44" s="39"/>
      <c r="HJO44" s="39"/>
      <c r="HJP44" s="39"/>
      <c r="HJQ44" s="39"/>
      <c r="HJR44" s="39"/>
      <c r="HJS44" s="39"/>
      <c r="HJT44" s="39"/>
      <c r="HJU44" s="39"/>
      <c r="HJV44" s="39"/>
      <c r="HJW44" s="39"/>
      <c r="HJX44" s="39"/>
      <c r="HJY44" s="39"/>
      <c r="HJZ44" s="39"/>
      <c r="HKA44" s="39"/>
      <c r="HKB44" s="39"/>
      <c r="HKC44" s="39"/>
      <c r="HKD44" s="39"/>
      <c r="HKE44" s="39"/>
      <c r="HKF44" s="39"/>
      <c r="HKG44" s="39"/>
      <c r="HKH44" s="39"/>
      <c r="HKI44" s="39"/>
      <c r="HKJ44" s="39"/>
      <c r="HKK44" s="39"/>
      <c r="HKL44" s="39"/>
      <c r="HKM44" s="39"/>
      <c r="HKN44" s="39"/>
      <c r="HKO44" s="39"/>
      <c r="HKP44" s="39"/>
      <c r="HKQ44" s="39"/>
      <c r="HKR44" s="39"/>
      <c r="HKS44" s="39"/>
      <c r="HKT44" s="39"/>
      <c r="HKU44" s="39"/>
      <c r="HKV44" s="39"/>
      <c r="HKW44" s="39"/>
      <c r="HKX44" s="39"/>
      <c r="HKY44" s="39"/>
      <c r="HKZ44" s="39"/>
      <c r="HLA44" s="39"/>
      <c r="HLB44" s="39"/>
      <c r="HLC44" s="39"/>
      <c r="HLD44" s="39"/>
      <c r="HLE44" s="39"/>
      <c r="HLF44" s="39"/>
      <c r="HLG44" s="39"/>
      <c r="HLH44" s="39"/>
      <c r="HLI44" s="39"/>
      <c r="HLJ44" s="39"/>
      <c r="HLK44" s="39"/>
      <c r="HLL44" s="39"/>
      <c r="HLM44" s="39"/>
      <c r="HLN44" s="39"/>
      <c r="HLO44" s="39"/>
      <c r="HLP44" s="39"/>
      <c r="HLQ44" s="39"/>
      <c r="HLR44" s="39"/>
      <c r="HLS44" s="39"/>
      <c r="HLT44" s="39"/>
      <c r="HLU44" s="39"/>
      <c r="HLV44" s="39"/>
      <c r="HLW44" s="39"/>
      <c r="HLX44" s="39"/>
      <c r="HLY44" s="39"/>
      <c r="HLZ44" s="39"/>
      <c r="HMA44" s="39"/>
      <c r="HMB44" s="39"/>
      <c r="HMC44" s="39"/>
      <c r="HMD44" s="39"/>
      <c r="HME44" s="39"/>
      <c r="HMF44" s="39"/>
      <c r="HMG44" s="39"/>
      <c r="HMH44" s="39"/>
      <c r="HMI44" s="39"/>
      <c r="HMJ44" s="39"/>
      <c r="HMK44" s="39"/>
      <c r="HML44" s="39"/>
      <c r="HMM44" s="39"/>
      <c r="HMN44" s="39"/>
      <c r="HMO44" s="39"/>
      <c r="HMP44" s="39"/>
      <c r="HMQ44" s="39"/>
      <c r="HMR44" s="39"/>
      <c r="HMS44" s="39"/>
      <c r="HMT44" s="39"/>
      <c r="HMU44" s="39"/>
      <c r="HMV44" s="39"/>
      <c r="HMW44" s="39"/>
      <c r="HMX44" s="39"/>
      <c r="HMY44" s="39"/>
      <c r="HMZ44" s="39"/>
      <c r="HNA44" s="39"/>
      <c r="HNB44" s="39"/>
      <c r="HNC44" s="39"/>
      <c r="HND44" s="39"/>
      <c r="HNE44" s="39"/>
      <c r="HNF44" s="39"/>
      <c r="HNG44" s="39"/>
      <c r="HNH44" s="39"/>
      <c r="HNI44" s="39"/>
      <c r="HNJ44" s="39"/>
      <c r="HNK44" s="39"/>
      <c r="HNL44" s="39"/>
      <c r="HNM44" s="39"/>
      <c r="HNN44" s="39"/>
      <c r="HNO44" s="39"/>
      <c r="HNP44" s="39"/>
      <c r="HNQ44" s="39"/>
      <c r="HNR44" s="39"/>
      <c r="HNS44" s="39"/>
      <c r="HNT44" s="39"/>
      <c r="HNU44" s="39"/>
      <c r="HNV44" s="39"/>
      <c r="HNW44" s="39"/>
      <c r="HNX44" s="39"/>
      <c r="HNY44" s="39"/>
      <c r="HNZ44" s="39"/>
      <c r="HOA44" s="39"/>
      <c r="HOB44" s="39"/>
      <c r="HOC44" s="39"/>
      <c r="HOD44" s="39"/>
      <c r="HOE44" s="39"/>
      <c r="HOF44" s="39"/>
      <c r="HOG44" s="39"/>
      <c r="HOH44" s="39"/>
      <c r="HOI44" s="39"/>
      <c r="HOJ44" s="39"/>
      <c r="HOK44" s="39"/>
      <c r="HOL44" s="39"/>
      <c r="HOM44" s="39"/>
      <c r="HON44" s="39"/>
      <c r="HOO44" s="39"/>
      <c r="HOP44" s="39"/>
      <c r="HOQ44" s="39"/>
      <c r="HOR44" s="39"/>
      <c r="HOS44" s="39"/>
      <c r="HOT44" s="39"/>
      <c r="HOU44" s="39"/>
      <c r="HOV44" s="39"/>
      <c r="HOW44" s="39"/>
      <c r="HOX44" s="39"/>
      <c r="HOY44" s="39"/>
      <c r="HOZ44" s="39"/>
      <c r="HPA44" s="39"/>
      <c r="HPB44" s="39"/>
      <c r="HPC44" s="39"/>
      <c r="HPD44" s="39"/>
      <c r="HPE44" s="39"/>
      <c r="HPF44" s="39"/>
      <c r="HPG44" s="39"/>
      <c r="HPH44" s="39"/>
      <c r="HPI44" s="39"/>
      <c r="HPJ44" s="39"/>
      <c r="HPK44" s="39"/>
      <c r="HPL44" s="39"/>
      <c r="HPM44" s="39"/>
      <c r="HPN44" s="39"/>
      <c r="HPO44" s="39"/>
      <c r="HPP44" s="39"/>
      <c r="HPQ44" s="39"/>
      <c r="HPR44" s="39"/>
      <c r="HPS44" s="39"/>
      <c r="HPT44" s="39"/>
      <c r="HPU44" s="39"/>
      <c r="HPV44" s="39"/>
      <c r="HPW44" s="39"/>
      <c r="HPX44" s="39"/>
      <c r="HPY44" s="39"/>
      <c r="HPZ44" s="39"/>
      <c r="HQA44" s="39"/>
      <c r="HQB44" s="39"/>
      <c r="HQC44" s="39"/>
      <c r="HQD44" s="39"/>
      <c r="HQE44" s="39"/>
      <c r="HQF44" s="39"/>
      <c r="HQG44" s="39"/>
      <c r="HQH44" s="39"/>
      <c r="HQI44" s="39"/>
      <c r="HQJ44" s="39"/>
      <c r="HQK44" s="39"/>
      <c r="HQL44" s="39"/>
      <c r="HQM44" s="39"/>
      <c r="HQN44" s="39"/>
      <c r="HQO44" s="39"/>
      <c r="HQP44" s="39"/>
      <c r="HQQ44" s="39"/>
      <c r="HQR44" s="39"/>
      <c r="HQS44" s="39"/>
      <c r="HQT44" s="39"/>
      <c r="HQU44" s="39"/>
      <c r="HQV44" s="39"/>
      <c r="HQW44" s="39"/>
      <c r="HQX44" s="39"/>
      <c r="HQY44" s="39"/>
      <c r="HQZ44" s="39"/>
      <c r="HRA44" s="39"/>
      <c r="HRB44" s="39"/>
      <c r="HRC44" s="39"/>
      <c r="HRD44" s="39"/>
      <c r="HRE44" s="39"/>
      <c r="HRF44" s="39"/>
      <c r="HRG44" s="39"/>
      <c r="HRH44" s="39"/>
      <c r="HRI44" s="39"/>
      <c r="HRJ44" s="39"/>
      <c r="HRK44" s="39"/>
      <c r="HRL44" s="39"/>
      <c r="HRM44" s="39"/>
      <c r="HRN44" s="39"/>
      <c r="HRO44" s="39"/>
      <c r="HRP44" s="39"/>
      <c r="HRQ44" s="39"/>
      <c r="HRR44" s="39"/>
      <c r="HRS44" s="39"/>
      <c r="HRT44" s="39"/>
      <c r="HRU44" s="39"/>
      <c r="HRV44" s="39"/>
      <c r="HRW44" s="39"/>
      <c r="HRX44" s="39"/>
      <c r="HRY44" s="39"/>
      <c r="HRZ44" s="39"/>
      <c r="HSA44" s="39"/>
      <c r="HSB44" s="39"/>
      <c r="HSC44" s="39"/>
      <c r="HSD44" s="39"/>
      <c r="HSE44" s="39"/>
      <c r="HSF44" s="39"/>
      <c r="HSG44" s="39"/>
      <c r="HSH44" s="39"/>
      <c r="HSI44" s="39"/>
      <c r="HSJ44" s="39"/>
      <c r="HSK44" s="39"/>
      <c r="HSL44" s="39"/>
      <c r="HSM44" s="39"/>
      <c r="HSN44" s="39"/>
      <c r="HSO44" s="39"/>
      <c r="HSP44" s="39"/>
      <c r="HSQ44" s="39"/>
      <c r="HSR44" s="39"/>
      <c r="HSS44" s="39"/>
      <c r="HST44" s="39"/>
      <c r="HSU44" s="39"/>
      <c r="HSV44" s="39"/>
      <c r="HSW44" s="39"/>
      <c r="HSX44" s="39"/>
      <c r="HSY44" s="39"/>
      <c r="HSZ44" s="39"/>
      <c r="HTA44" s="39"/>
      <c r="HTB44" s="39"/>
      <c r="HTC44" s="39"/>
      <c r="HTD44" s="39"/>
      <c r="HTE44" s="39"/>
      <c r="HTF44" s="39"/>
      <c r="HTG44" s="39"/>
      <c r="HTH44" s="39"/>
      <c r="HTI44" s="39"/>
      <c r="HTJ44" s="39"/>
      <c r="HTK44" s="39"/>
      <c r="HTL44" s="39"/>
      <c r="HTM44" s="39"/>
      <c r="HTN44" s="39"/>
      <c r="HTO44" s="39"/>
      <c r="HTP44" s="39"/>
      <c r="HTQ44" s="39"/>
      <c r="HTR44" s="39"/>
      <c r="HTS44" s="39"/>
      <c r="HTT44" s="39"/>
      <c r="HTU44" s="39"/>
      <c r="HTV44" s="39"/>
      <c r="HTW44" s="39"/>
      <c r="HTX44" s="39"/>
      <c r="HTY44" s="39"/>
      <c r="HTZ44" s="39"/>
      <c r="HUA44" s="39"/>
      <c r="HUB44" s="39"/>
      <c r="HUC44" s="39"/>
      <c r="HUD44" s="39"/>
      <c r="HUE44" s="39"/>
      <c r="HUF44" s="39"/>
      <c r="HUG44" s="39"/>
      <c r="HUH44" s="39"/>
      <c r="HUI44" s="39"/>
      <c r="HUJ44" s="39"/>
      <c r="HUK44" s="39"/>
      <c r="HUL44" s="39"/>
      <c r="HUM44" s="39"/>
      <c r="HUN44" s="39"/>
      <c r="HUO44" s="39"/>
      <c r="HUP44" s="39"/>
      <c r="HUQ44" s="39"/>
      <c r="HUR44" s="39"/>
      <c r="HUS44" s="39"/>
      <c r="HUT44" s="39"/>
      <c r="HUU44" s="39"/>
      <c r="HUV44" s="39"/>
      <c r="HUW44" s="39"/>
      <c r="HUX44" s="39"/>
      <c r="HUY44" s="39"/>
      <c r="HUZ44" s="39"/>
      <c r="HVA44" s="39"/>
      <c r="HVB44" s="39"/>
      <c r="HVC44" s="39"/>
      <c r="HVD44" s="39"/>
      <c r="HVE44" s="39"/>
      <c r="HVF44" s="39"/>
      <c r="HVG44" s="39"/>
      <c r="HVH44" s="39"/>
      <c r="HVI44" s="39"/>
      <c r="HVJ44" s="39"/>
      <c r="HVK44" s="39"/>
      <c r="HVL44" s="39"/>
      <c r="HVM44" s="39"/>
      <c r="HVN44" s="39"/>
      <c r="HVO44" s="39"/>
      <c r="HVP44" s="39"/>
      <c r="HVQ44" s="39"/>
      <c r="HVR44" s="39"/>
      <c r="HVS44" s="39"/>
      <c r="HVT44" s="39"/>
      <c r="HVU44" s="39"/>
      <c r="HVV44" s="39"/>
      <c r="HVW44" s="39"/>
      <c r="HVX44" s="39"/>
      <c r="HVY44" s="39"/>
      <c r="HVZ44" s="39"/>
      <c r="HWA44" s="39"/>
      <c r="HWB44" s="39"/>
      <c r="HWC44" s="39"/>
      <c r="HWD44" s="39"/>
      <c r="HWE44" s="39"/>
      <c r="HWF44" s="39"/>
      <c r="HWG44" s="39"/>
      <c r="HWH44" s="39"/>
      <c r="HWI44" s="39"/>
      <c r="HWJ44" s="39"/>
      <c r="HWK44" s="39"/>
      <c r="HWL44" s="39"/>
      <c r="HWM44" s="39"/>
      <c r="HWN44" s="39"/>
      <c r="HWO44" s="39"/>
      <c r="HWP44" s="39"/>
      <c r="HWQ44" s="39"/>
      <c r="HWR44" s="39"/>
      <c r="HWS44" s="39"/>
      <c r="HWT44" s="39"/>
      <c r="HWU44" s="39"/>
      <c r="HWV44" s="39"/>
      <c r="HWW44" s="39"/>
      <c r="HWX44" s="39"/>
      <c r="HWY44" s="39"/>
      <c r="HWZ44" s="39"/>
      <c r="HXA44" s="39"/>
      <c r="HXB44" s="39"/>
      <c r="HXC44" s="39"/>
      <c r="HXD44" s="39"/>
      <c r="HXE44" s="39"/>
      <c r="HXF44" s="39"/>
      <c r="HXG44" s="39"/>
      <c r="HXH44" s="39"/>
      <c r="HXI44" s="39"/>
      <c r="HXJ44" s="39"/>
      <c r="HXK44" s="39"/>
      <c r="HXL44" s="39"/>
      <c r="HXM44" s="39"/>
      <c r="HXN44" s="39"/>
      <c r="HXO44" s="39"/>
      <c r="HXP44" s="39"/>
      <c r="HXQ44" s="39"/>
      <c r="HXR44" s="39"/>
      <c r="HXS44" s="39"/>
      <c r="HXT44" s="39"/>
      <c r="HXU44" s="39"/>
      <c r="HXV44" s="39"/>
      <c r="HXW44" s="39"/>
      <c r="HXX44" s="39"/>
      <c r="HXY44" s="39"/>
      <c r="HXZ44" s="39"/>
      <c r="HYA44" s="39"/>
      <c r="HYB44" s="39"/>
      <c r="HYC44" s="39"/>
      <c r="HYD44" s="39"/>
      <c r="HYE44" s="39"/>
      <c r="HYF44" s="39"/>
      <c r="HYG44" s="39"/>
      <c r="HYH44" s="39"/>
      <c r="HYI44" s="39"/>
      <c r="HYJ44" s="39"/>
      <c r="HYK44" s="39"/>
      <c r="HYL44" s="39"/>
      <c r="HYM44" s="39"/>
      <c r="HYN44" s="39"/>
      <c r="HYO44" s="39"/>
      <c r="HYP44" s="39"/>
      <c r="HYQ44" s="39"/>
      <c r="HYR44" s="39"/>
      <c r="HYS44" s="39"/>
      <c r="HYT44" s="39"/>
      <c r="HYU44" s="39"/>
      <c r="HYV44" s="39"/>
      <c r="HYW44" s="39"/>
      <c r="HYX44" s="39"/>
      <c r="HYY44" s="39"/>
      <c r="HYZ44" s="39"/>
      <c r="HZA44" s="39"/>
      <c r="HZB44" s="39"/>
      <c r="HZC44" s="39"/>
      <c r="HZD44" s="39"/>
      <c r="HZE44" s="39"/>
      <c r="HZF44" s="39"/>
      <c r="HZG44" s="39"/>
      <c r="HZH44" s="39"/>
      <c r="HZI44" s="39"/>
      <c r="HZJ44" s="39"/>
      <c r="HZK44" s="39"/>
      <c r="HZL44" s="39"/>
      <c r="HZM44" s="39"/>
      <c r="HZN44" s="39"/>
      <c r="HZO44" s="39"/>
      <c r="HZP44" s="39"/>
      <c r="HZQ44" s="39"/>
      <c r="HZR44" s="39"/>
      <c r="HZS44" s="39"/>
      <c r="HZT44" s="39"/>
      <c r="HZU44" s="39"/>
      <c r="HZV44" s="39"/>
      <c r="HZW44" s="39"/>
      <c r="HZX44" s="39"/>
      <c r="HZY44" s="39"/>
      <c r="HZZ44" s="39"/>
      <c r="IAA44" s="39"/>
      <c r="IAB44" s="39"/>
      <c r="IAC44" s="39"/>
      <c r="IAD44" s="39"/>
      <c r="IAE44" s="39"/>
      <c r="IAF44" s="39"/>
      <c r="IAG44" s="39"/>
      <c r="IAH44" s="39"/>
      <c r="IAI44" s="39"/>
      <c r="IAJ44" s="39"/>
      <c r="IAK44" s="39"/>
      <c r="IAL44" s="39"/>
      <c r="IAM44" s="39"/>
      <c r="IAN44" s="39"/>
      <c r="IAO44" s="39"/>
      <c r="IAP44" s="39"/>
      <c r="IAQ44" s="39"/>
      <c r="IAR44" s="39"/>
      <c r="IAS44" s="39"/>
      <c r="IAT44" s="39"/>
      <c r="IAU44" s="39"/>
      <c r="IAV44" s="39"/>
      <c r="IAW44" s="39"/>
      <c r="IAX44" s="39"/>
      <c r="IAY44" s="39"/>
      <c r="IAZ44" s="39"/>
      <c r="IBA44" s="39"/>
      <c r="IBB44" s="39"/>
      <c r="IBC44" s="39"/>
      <c r="IBD44" s="39"/>
      <c r="IBE44" s="39"/>
      <c r="IBF44" s="39"/>
      <c r="IBG44" s="39"/>
      <c r="IBH44" s="39"/>
      <c r="IBI44" s="39"/>
      <c r="IBJ44" s="39"/>
      <c r="IBK44" s="39"/>
      <c r="IBL44" s="39"/>
      <c r="IBM44" s="39"/>
      <c r="IBN44" s="39"/>
      <c r="IBO44" s="39"/>
      <c r="IBP44" s="39"/>
      <c r="IBQ44" s="39"/>
      <c r="IBR44" s="39"/>
      <c r="IBS44" s="39"/>
      <c r="IBT44" s="39"/>
      <c r="IBU44" s="39"/>
      <c r="IBV44" s="39"/>
      <c r="IBW44" s="39"/>
      <c r="IBX44" s="39"/>
      <c r="IBY44" s="39"/>
      <c r="IBZ44" s="39"/>
      <c r="ICA44" s="39"/>
      <c r="ICB44" s="39"/>
      <c r="ICC44" s="39"/>
      <c r="ICD44" s="39"/>
      <c r="ICE44" s="39"/>
      <c r="ICF44" s="39"/>
      <c r="ICG44" s="39"/>
      <c r="ICH44" s="39"/>
      <c r="ICI44" s="39"/>
      <c r="ICJ44" s="39"/>
      <c r="ICK44" s="39"/>
      <c r="ICL44" s="39"/>
      <c r="ICM44" s="39"/>
      <c r="ICN44" s="39"/>
      <c r="ICO44" s="39"/>
      <c r="ICP44" s="39"/>
      <c r="ICQ44" s="39"/>
      <c r="ICR44" s="39"/>
      <c r="ICS44" s="39"/>
      <c r="ICT44" s="39"/>
      <c r="ICU44" s="39"/>
      <c r="ICV44" s="39"/>
      <c r="ICW44" s="39"/>
      <c r="ICX44" s="39"/>
      <c r="ICY44" s="39"/>
      <c r="ICZ44" s="39"/>
      <c r="IDA44" s="39"/>
      <c r="IDB44" s="39"/>
      <c r="IDC44" s="39"/>
      <c r="IDD44" s="39"/>
      <c r="IDE44" s="39"/>
      <c r="IDF44" s="39"/>
      <c r="IDG44" s="39"/>
      <c r="IDH44" s="39"/>
      <c r="IDI44" s="39"/>
      <c r="IDJ44" s="39"/>
      <c r="IDK44" s="39"/>
      <c r="IDL44" s="39"/>
      <c r="IDM44" s="39"/>
      <c r="IDN44" s="39"/>
      <c r="IDO44" s="39"/>
      <c r="IDP44" s="39"/>
      <c r="IDQ44" s="39"/>
      <c r="IDR44" s="39"/>
      <c r="IDS44" s="39"/>
      <c r="IDT44" s="39"/>
      <c r="IDU44" s="39"/>
      <c r="IDV44" s="39"/>
      <c r="IDW44" s="39"/>
      <c r="IDX44" s="39"/>
      <c r="IDY44" s="39"/>
      <c r="IDZ44" s="39"/>
      <c r="IEA44" s="39"/>
      <c r="IEB44" s="39"/>
      <c r="IEC44" s="39"/>
      <c r="IED44" s="39"/>
      <c r="IEE44" s="39"/>
      <c r="IEF44" s="39"/>
      <c r="IEG44" s="39"/>
      <c r="IEH44" s="39"/>
      <c r="IEI44" s="39"/>
      <c r="IEJ44" s="39"/>
      <c r="IEK44" s="39"/>
      <c r="IEL44" s="39"/>
      <c r="IEM44" s="39"/>
      <c r="IEN44" s="39"/>
      <c r="IEO44" s="39"/>
      <c r="IEP44" s="39"/>
      <c r="IEQ44" s="39"/>
      <c r="IER44" s="39"/>
      <c r="IES44" s="39"/>
      <c r="IET44" s="39"/>
      <c r="IEU44" s="39"/>
      <c r="IEV44" s="39"/>
      <c r="IEW44" s="39"/>
      <c r="IEX44" s="39"/>
      <c r="IEY44" s="39"/>
      <c r="IEZ44" s="39"/>
      <c r="IFA44" s="39"/>
      <c r="IFB44" s="39"/>
      <c r="IFC44" s="39"/>
      <c r="IFD44" s="39"/>
      <c r="IFE44" s="39"/>
      <c r="IFF44" s="39"/>
      <c r="IFG44" s="39"/>
      <c r="IFH44" s="39"/>
      <c r="IFI44" s="39"/>
      <c r="IFJ44" s="39"/>
      <c r="IFK44" s="39"/>
      <c r="IFL44" s="39"/>
      <c r="IFM44" s="39"/>
      <c r="IFN44" s="39"/>
      <c r="IFO44" s="39"/>
      <c r="IFP44" s="39"/>
      <c r="IFQ44" s="39"/>
      <c r="IFR44" s="39"/>
      <c r="IFS44" s="39"/>
      <c r="IFT44" s="39"/>
      <c r="IFU44" s="39"/>
      <c r="IFV44" s="39"/>
      <c r="IFW44" s="39"/>
      <c r="IFX44" s="39"/>
      <c r="IFY44" s="39"/>
      <c r="IFZ44" s="39"/>
      <c r="IGA44" s="39"/>
      <c r="IGB44" s="39"/>
      <c r="IGC44" s="39"/>
      <c r="IGD44" s="39"/>
      <c r="IGE44" s="39"/>
      <c r="IGF44" s="39"/>
      <c r="IGG44" s="39"/>
      <c r="IGH44" s="39"/>
      <c r="IGI44" s="39"/>
      <c r="IGJ44" s="39"/>
      <c r="IGK44" s="39"/>
      <c r="IGL44" s="39"/>
      <c r="IGM44" s="39"/>
      <c r="IGN44" s="39"/>
      <c r="IGO44" s="39"/>
      <c r="IGP44" s="39"/>
      <c r="IGQ44" s="39"/>
      <c r="IGR44" s="39"/>
      <c r="IGS44" s="39"/>
      <c r="IGT44" s="39"/>
      <c r="IGU44" s="39"/>
      <c r="IGV44" s="39"/>
      <c r="IGW44" s="39"/>
      <c r="IGX44" s="39"/>
      <c r="IGY44" s="39"/>
      <c r="IGZ44" s="39"/>
      <c r="IHA44" s="39"/>
      <c r="IHB44" s="39"/>
      <c r="IHC44" s="39"/>
      <c r="IHD44" s="39"/>
      <c r="IHE44" s="39"/>
      <c r="IHF44" s="39"/>
      <c r="IHG44" s="39"/>
      <c r="IHH44" s="39"/>
      <c r="IHI44" s="39"/>
      <c r="IHJ44" s="39"/>
      <c r="IHK44" s="39"/>
      <c r="IHL44" s="39"/>
      <c r="IHM44" s="39"/>
      <c r="IHN44" s="39"/>
      <c r="IHO44" s="39"/>
      <c r="IHP44" s="39"/>
      <c r="IHQ44" s="39"/>
      <c r="IHR44" s="39"/>
      <c r="IHS44" s="39"/>
      <c r="IHT44" s="39"/>
      <c r="IHU44" s="39"/>
      <c r="IHV44" s="39"/>
      <c r="IHW44" s="39"/>
      <c r="IHX44" s="39"/>
      <c r="IHY44" s="39"/>
      <c r="IHZ44" s="39"/>
      <c r="IIA44" s="39"/>
      <c r="IIB44" s="39"/>
      <c r="IIC44" s="39"/>
      <c r="IID44" s="39"/>
      <c r="IIE44" s="39"/>
      <c r="IIF44" s="39"/>
      <c r="IIG44" s="39"/>
      <c r="IIH44" s="39"/>
      <c r="III44" s="39"/>
      <c r="IIJ44" s="39"/>
      <c r="IIK44" s="39"/>
      <c r="IIL44" s="39"/>
      <c r="IIM44" s="39"/>
      <c r="IIN44" s="39"/>
      <c r="IIO44" s="39"/>
      <c r="IIP44" s="39"/>
      <c r="IIQ44" s="39"/>
      <c r="IIR44" s="39"/>
      <c r="IIS44" s="39"/>
      <c r="IIT44" s="39"/>
      <c r="IIU44" s="39"/>
      <c r="IIV44" s="39"/>
      <c r="IIW44" s="39"/>
      <c r="IIX44" s="39"/>
      <c r="IIY44" s="39"/>
      <c r="IIZ44" s="39"/>
      <c r="IJA44" s="39"/>
      <c r="IJB44" s="39"/>
      <c r="IJC44" s="39"/>
      <c r="IJD44" s="39"/>
      <c r="IJE44" s="39"/>
      <c r="IJF44" s="39"/>
      <c r="IJG44" s="39"/>
      <c r="IJH44" s="39"/>
      <c r="IJI44" s="39"/>
      <c r="IJJ44" s="39"/>
      <c r="IJK44" s="39"/>
      <c r="IJL44" s="39"/>
      <c r="IJM44" s="39"/>
      <c r="IJN44" s="39"/>
      <c r="IJO44" s="39"/>
      <c r="IJP44" s="39"/>
      <c r="IJQ44" s="39"/>
      <c r="IJR44" s="39"/>
      <c r="IJS44" s="39"/>
      <c r="IJT44" s="39"/>
      <c r="IJU44" s="39"/>
      <c r="IJV44" s="39"/>
      <c r="IJW44" s="39"/>
      <c r="IJX44" s="39"/>
      <c r="IJY44" s="39"/>
      <c r="IJZ44" s="39"/>
      <c r="IKA44" s="39"/>
      <c r="IKB44" s="39"/>
      <c r="IKC44" s="39"/>
      <c r="IKD44" s="39"/>
      <c r="IKE44" s="39"/>
      <c r="IKF44" s="39"/>
      <c r="IKG44" s="39"/>
      <c r="IKH44" s="39"/>
      <c r="IKI44" s="39"/>
      <c r="IKJ44" s="39"/>
      <c r="IKK44" s="39"/>
      <c r="IKL44" s="39"/>
      <c r="IKM44" s="39"/>
      <c r="IKN44" s="39"/>
      <c r="IKO44" s="39"/>
      <c r="IKP44" s="39"/>
      <c r="IKQ44" s="39"/>
      <c r="IKR44" s="39"/>
      <c r="IKS44" s="39"/>
      <c r="IKT44" s="39"/>
      <c r="IKU44" s="39"/>
      <c r="IKV44" s="39"/>
      <c r="IKW44" s="39"/>
      <c r="IKX44" s="39"/>
      <c r="IKY44" s="39"/>
      <c r="IKZ44" s="39"/>
      <c r="ILA44" s="39"/>
      <c r="ILB44" s="39"/>
      <c r="ILC44" s="39"/>
      <c r="ILD44" s="39"/>
      <c r="ILE44" s="39"/>
      <c r="ILF44" s="39"/>
      <c r="ILG44" s="39"/>
      <c r="ILH44" s="39"/>
      <c r="ILI44" s="39"/>
      <c r="ILJ44" s="39"/>
      <c r="ILK44" s="39"/>
      <c r="ILL44" s="39"/>
      <c r="ILM44" s="39"/>
      <c r="ILN44" s="39"/>
      <c r="ILO44" s="39"/>
      <c r="ILP44" s="39"/>
      <c r="ILQ44" s="39"/>
      <c r="ILR44" s="39"/>
      <c r="ILS44" s="39"/>
      <c r="ILT44" s="39"/>
      <c r="ILU44" s="39"/>
      <c r="ILV44" s="39"/>
      <c r="ILW44" s="39"/>
      <c r="ILX44" s="39"/>
      <c r="ILY44" s="39"/>
      <c r="ILZ44" s="39"/>
      <c r="IMA44" s="39"/>
      <c r="IMB44" s="39"/>
      <c r="IMC44" s="39"/>
      <c r="IMD44" s="39"/>
      <c r="IME44" s="39"/>
      <c r="IMF44" s="39"/>
      <c r="IMG44" s="39"/>
      <c r="IMH44" s="39"/>
      <c r="IMI44" s="39"/>
      <c r="IMJ44" s="39"/>
      <c r="IMK44" s="39"/>
      <c r="IML44" s="39"/>
      <c r="IMM44" s="39"/>
      <c r="IMN44" s="39"/>
      <c r="IMO44" s="39"/>
      <c r="IMP44" s="39"/>
      <c r="IMQ44" s="39"/>
      <c r="IMR44" s="39"/>
      <c r="IMS44" s="39"/>
      <c r="IMT44" s="39"/>
      <c r="IMU44" s="39"/>
      <c r="IMV44" s="39"/>
      <c r="IMW44" s="39"/>
      <c r="IMX44" s="39"/>
      <c r="IMY44" s="39"/>
      <c r="IMZ44" s="39"/>
      <c r="INA44" s="39"/>
      <c r="INB44" s="39"/>
      <c r="INC44" s="39"/>
      <c r="IND44" s="39"/>
      <c r="INE44" s="39"/>
      <c r="INF44" s="39"/>
      <c r="ING44" s="39"/>
      <c r="INH44" s="39"/>
      <c r="INI44" s="39"/>
      <c r="INJ44" s="39"/>
      <c r="INK44" s="39"/>
      <c r="INL44" s="39"/>
      <c r="INM44" s="39"/>
      <c r="INN44" s="39"/>
      <c r="INO44" s="39"/>
      <c r="INP44" s="39"/>
      <c r="INQ44" s="39"/>
      <c r="INR44" s="39"/>
      <c r="INS44" s="39"/>
      <c r="INT44" s="39"/>
      <c r="INU44" s="39"/>
      <c r="INV44" s="39"/>
      <c r="INW44" s="39"/>
      <c r="INX44" s="39"/>
      <c r="INY44" s="39"/>
      <c r="INZ44" s="39"/>
      <c r="IOA44" s="39"/>
      <c r="IOB44" s="39"/>
      <c r="IOC44" s="39"/>
      <c r="IOD44" s="39"/>
      <c r="IOE44" s="39"/>
      <c r="IOF44" s="39"/>
      <c r="IOG44" s="39"/>
      <c r="IOH44" s="39"/>
      <c r="IOI44" s="39"/>
      <c r="IOJ44" s="39"/>
      <c r="IOK44" s="39"/>
      <c r="IOL44" s="39"/>
      <c r="IOM44" s="39"/>
      <c r="ION44" s="39"/>
      <c r="IOO44" s="39"/>
      <c r="IOP44" s="39"/>
      <c r="IOQ44" s="39"/>
      <c r="IOR44" s="39"/>
      <c r="IOS44" s="39"/>
      <c r="IOT44" s="39"/>
      <c r="IOU44" s="39"/>
      <c r="IOV44" s="39"/>
      <c r="IOW44" s="39"/>
      <c r="IOX44" s="39"/>
      <c r="IOY44" s="39"/>
      <c r="IOZ44" s="39"/>
      <c r="IPA44" s="39"/>
      <c r="IPB44" s="39"/>
      <c r="IPC44" s="39"/>
      <c r="IPD44" s="39"/>
      <c r="IPE44" s="39"/>
      <c r="IPF44" s="39"/>
      <c r="IPG44" s="39"/>
      <c r="IPH44" s="39"/>
      <c r="IPI44" s="39"/>
      <c r="IPJ44" s="39"/>
      <c r="IPK44" s="39"/>
      <c r="IPL44" s="39"/>
      <c r="IPM44" s="39"/>
      <c r="IPN44" s="39"/>
      <c r="IPO44" s="39"/>
      <c r="IPP44" s="39"/>
      <c r="IPQ44" s="39"/>
      <c r="IPR44" s="39"/>
      <c r="IPS44" s="39"/>
      <c r="IPT44" s="39"/>
      <c r="IPU44" s="39"/>
      <c r="IPV44" s="39"/>
      <c r="IPW44" s="39"/>
      <c r="IPX44" s="39"/>
      <c r="IPY44" s="39"/>
      <c r="IPZ44" s="39"/>
      <c r="IQA44" s="39"/>
      <c r="IQB44" s="39"/>
      <c r="IQC44" s="39"/>
      <c r="IQD44" s="39"/>
      <c r="IQE44" s="39"/>
      <c r="IQF44" s="39"/>
      <c r="IQG44" s="39"/>
      <c r="IQH44" s="39"/>
      <c r="IQI44" s="39"/>
      <c r="IQJ44" s="39"/>
      <c r="IQK44" s="39"/>
      <c r="IQL44" s="39"/>
      <c r="IQM44" s="39"/>
      <c r="IQN44" s="39"/>
      <c r="IQO44" s="39"/>
      <c r="IQP44" s="39"/>
      <c r="IQQ44" s="39"/>
      <c r="IQR44" s="39"/>
      <c r="IQS44" s="39"/>
      <c r="IQT44" s="39"/>
      <c r="IQU44" s="39"/>
      <c r="IQV44" s="39"/>
      <c r="IQW44" s="39"/>
      <c r="IQX44" s="39"/>
      <c r="IQY44" s="39"/>
      <c r="IQZ44" s="39"/>
      <c r="IRA44" s="39"/>
      <c r="IRB44" s="39"/>
      <c r="IRC44" s="39"/>
      <c r="IRD44" s="39"/>
      <c r="IRE44" s="39"/>
      <c r="IRF44" s="39"/>
      <c r="IRG44" s="39"/>
      <c r="IRH44" s="39"/>
      <c r="IRI44" s="39"/>
      <c r="IRJ44" s="39"/>
      <c r="IRK44" s="39"/>
      <c r="IRL44" s="39"/>
      <c r="IRM44" s="39"/>
      <c r="IRN44" s="39"/>
      <c r="IRO44" s="39"/>
      <c r="IRP44" s="39"/>
      <c r="IRQ44" s="39"/>
      <c r="IRR44" s="39"/>
      <c r="IRS44" s="39"/>
      <c r="IRT44" s="39"/>
      <c r="IRU44" s="39"/>
      <c r="IRV44" s="39"/>
      <c r="IRW44" s="39"/>
      <c r="IRX44" s="39"/>
      <c r="IRY44" s="39"/>
      <c r="IRZ44" s="39"/>
      <c r="ISA44" s="39"/>
      <c r="ISB44" s="39"/>
      <c r="ISC44" s="39"/>
      <c r="ISD44" s="39"/>
      <c r="ISE44" s="39"/>
      <c r="ISF44" s="39"/>
      <c r="ISG44" s="39"/>
      <c r="ISH44" s="39"/>
      <c r="ISI44" s="39"/>
      <c r="ISJ44" s="39"/>
      <c r="ISK44" s="39"/>
      <c r="ISL44" s="39"/>
      <c r="ISM44" s="39"/>
      <c r="ISN44" s="39"/>
      <c r="ISO44" s="39"/>
      <c r="ISP44" s="39"/>
      <c r="ISQ44" s="39"/>
      <c r="ISR44" s="39"/>
      <c r="ISS44" s="39"/>
      <c r="IST44" s="39"/>
      <c r="ISU44" s="39"/>
      <c r="ISV44" s="39"/>
      <c r="ISW44" s="39"/>
      <c r="ISX44" s="39"/>
      <c r="ISY44" s="39"/>
      <c r="ISZ44" s="39"/>
      <c r="ITA44" s="39"/>
      <c r="ITB44" s="39"/>
      <c r="ITC44" s="39"/>
      <c r="ITD44" s="39"/>
      <c r="ITE44" s="39"/>
      <c r="ITF44" s="39"/>
      <c r="ITG44" s="39"/>
      <c r="ITH44" s="39"/>
      <c r="ITI44" s="39"/>
      <c r="ITJ44" s="39"/>
      <c r="ITK44" s="39"/>
      <c r="ITL44" s="39"/>
      <c r="ITM44" s="39"/>
      <c r="ITN44" s="39"/>
      <c r="ITO44" s="39"/>
      <c r="ITP44" s="39"/>
      <c r="ITQ44" s="39"/>
      <c r="ITR44" s="39"/>
      <c r="ITS44" s="39"/>
      <c r="ITT44" s="39"/>
      <c r="ITU44" s="39"/>
      <c r="ITV44" s="39"/>
      <c r="ITW44" s="39"/>
      <c r="ITX44" s="39"/>
      <c r="ITY44" s="39"/>
      <c r="ITZ44" s="39"/>
      <c r="IUA44" s="39"/>
      <c r="IUB44" s="39"/>
      <c r="IUC44" s="39"/>
      <c r="IUD44" s="39"/>
      <c r="IUE44" s="39"/>
      <c r="IUF44" s="39"/>
      <c r="IUG44" s="39"/>
      <c r="IUH44" s="39"/>
      <c r="IUI44" s="39"/>
      <c r="IUJ44" s="39"/>
      <c r="IUK44" s="39"/>
      <c r="IUL44" s="39"/>
      <c r="IUM44" s="39"/>
      <c r="IUN44" s="39"/>
      <c r="IUO44" s="39"/>
      <c r="IUP44" s="39"/>
      <c r="IUQ44" s="39"/>
      <c r="IUR44" s="39"/>
      <c r="IUS44" s="39"/>
      <c r="IUT44" s="39"/>
      <c r="IUU44" s="39"/>
      <c r="IUV44" s="39"/>
      <c r="IUW44" s="39"/>
      <c r="IUX44" s="39"/>
      <c r="IUY44" s="39"/>
      <c r="IUZ44" s="39"/>
      <c r="IVA44" s="39"/>
      <c r="IVB44" s="39"/>
      <c r="IVC44" s="39"/>
      <c r="IVD44" s="39"/>
      <c r="IVE44" s="39"/>
      <c r="IVF44" s="39"/>
      <c r="IVG44" s="39"/>
      <c r="IVH44" s="39"/>
      <c r="IVI44" s="39"/>
      <c r="IVJ44" s="39"/>
      <c r="IVK44" s="39"/>
      <c r="IVL44" s="39"/>
      <c r="IVM44" s="39"/>
      <c r="IVN44" s="39"/>
      <c r="IVO44" s="39"/>
      <c r="IVP44" s="39"/>
      <c r="IVQ44" s="39"/>
      <c r="IVR44" s="39"/>
      <c r="IVS44" s="39"/>
      <c r="IVT44" s="39"/>
      <c r="IVU44" s="39"/>
      <c r="IVV44" s="39"/>
      <c r="IVW44" s="39"/>
      <c r="IVX44" s="39"/>
      <c r="IVY44" s="39"/>
      <c r="IVZ44" s="39"/>
      <c r="IWA44" s="39"/>
      <c r="IWB44" s="39"/>
      <c r="IWC44" s="39"/>
      <c r="IWD44" s="39"/>
      <c r="IWE44" s="39"/>
      <c r="IWF44" s="39"/>
      <c r="IWG44" s="39"/>
      <c r="IWH44" s="39"/>
      <c r="IWI44" s="39"/>
      <c r="IWJ44" s="39"/>
      <c r="IWK44" s="39"/>
      <c r="IWL44" s="39"/>
      <c r="IWM44" s="39"/>
      <c r="IWN44" s="39"/>
      <c r="IWO44" s="39"/>
      <c r="IWP44" s="39"/>
      <c r="IWQ44" s="39"/>
      <c r="IWR44" s="39"/>
      <c r="IWS44" s="39"/>
      <c r="IWT44" s="39"/>
      <c r="IWU44" s="39"/>
      <c r="IWV44" s="39"/>
      <c r="IWW44" s="39"/>
      <c r="IWX44" s="39"/>
      <c r="IWY44" s="39"/>
      <c r="IWZ44" s="39"/>
      <c r="IXA44" s="39"/>
      <c r="IXB44" s="39"/>
      <c r="IXC44" s="39"/>
      <c r="IXD44" s="39"/>
      <c r="IXE44" s="39"/>
      <c r="IXF44" s="39"/>
      <c r="IXG44" s="39"/>
      <c r="IXH44" s="39"/>
      <c r="IXI44" s="39"/>
      <c r="IXJ44" s="39"/>
      <c r="IXK44" s="39"/>
      <c r="IXL44" s="39"/>
      <c r="IXM44" s="39"/>
      <c r="IXN44" s="39"/>
      <c r="IXO44" s="39"/>
      <c r="IXP44" s="39"/>
      <c r="IXQ44" s="39"/>
      <c r="IXR44" s="39"/>
      <c r="IXS44" s="39"/>
      <c r="IXT44" s="39"/>
      <c r="IXU44" s="39"/>
      <c r="IXV44" s="39"/>
      <c r="IXW44" s="39"/>
      <c r="IXX44" s="39"/>
      <c r="IXY44" s="39"/>
      <c r="IXZ44" s="39"/>
      <c r="IYA44" s="39"/>
      <c r="IYB44" s="39"/>
      <c r="IYC44" s="39"/>
      <c r="IYD44" s="39"/>
      <c r="IYE44" s="39"/>
      <c r="IYF44" s="39"/>
      <c r="IYG44" s="39"/>
      <c r="IYH44" s="39"/>
      <c r="IYI44" s="39"/>
      <c r="IYJ44" s="39"/>
      <c r="IYK44" s="39"/>
      <c r="IYL44" s="39"/>
      <c r="IYM44" s="39"/>
      <c r="IYN44" s="39"/>
      <c r="IYO44" s="39"/>
      <c r="IYP44" s="39"/>
      <c r="IYQ44" s="39"/>
      <c r="IYR44" s="39"/>
      <c r="IYS44" s="39"/>
      <c r="IYT44" s="39"/>
      <c r="IYU44" s="39"/>
      <c r="IYV44" s="39"/>
      <c r="IYW44" s="39"/>
      <c r="IYX44" s="39"/>
      <c r="IYY44" s="39"/>
      <c r="IYZ44" s="39"/>
      <c r="IZA44" s="39"/>
      <c r="IZB44" s="39"/>
      <c r="IZC44" s="39"/>
      <c r="IZD44" s="39"/>
      <c r="IZE44" s="39"/>
      <c r="IZF44" s="39"/>
      <c r="IZG44" s="39"/>
      <c r="IZH44" s="39"/>
      <c r="IZI44" s="39"/>
      <c r="IZJ44" s="39"/>
      <c r="IZK44" s="39"/>
      <c r="IZL44" s="39"/>
      <c r="IZM44" s="39"/>
      <c r="IZN44" s="39"/>
      <c r="IZO44" s="39"/>
      <c r="IZP44" s="39"/>
      <c r="IZQ44" s="39"/>
      <c r="IZR44" s="39"/>
      <c r="IZS44" s="39"/>
      <c r="IZT44" s="39"/>
      <c r="IZU44" s="39"/>
      <c r="IZV44" s="39"/>
      <c r="IZW44" s="39"/>
      <c r="IZX44" s="39"/>
      <c r="IZY44" s="39"/>
      <c r="IZZ44" s="39"/>
      <c r="JAA44" s="39"/>
      <c r="JAB44" s="39"/>
      <c r="JAC44" s="39"/>
      <c r="JAD44" s="39"/>
      <c r="JAE44" s="39"/>
      <c r="JAF44" s="39"/>
      <c r="JAG44" s="39"/>
      <c r="JAH44" s="39"/>
      <c r="JAI44" s="39"/>
      <c r="JAJ44" s="39"/>
      <c r="JAK44" s="39"/>
      <c r="JAL44" s="39"/>
      <c r="JAM44" s="39"/>
      <c r="JAN44" s="39"/>
      <c r="JAO44" s="39"/>
      <c r="JAP44" s="39"/>
      <c r="JAQ44" s="39"/>
      <c r="JAR44" s="39"/>
      <c r="JAS44" s="39"/>
      <c r="JAT44" s="39"/>
      <c r="JAU44" s="39"/>
      <c r="JAV44" s="39"/>
      <c r="JAW44" s="39"/>
      <c r="JAX44" s="39"/>
      <c r="JAY44" s="39"/>
      <c r="JAZ44" s="39"/>
      <c r="JBA44" s="39"/>
      <c r="JBB44" s="39"/>
      <c r="JBC44" s="39"/>
      <c r="JBD44" s="39"/>
      <c r="JBE44" s="39"/>
      <c r="JBF44" s="39"/>
      <c r="JBG44" s="39"/>
      <c r="JBH44" s="39"/>
      <c r="JBI44" s="39"/>
      <c r="JBJ44" s="39"/>
      <c r="JBK44" s="39"/>
      <c r="JBL44" s="39"/>
      <c r="JBM44" s="39"/>
      <c r="JBN44" s="39"/>
      <c r="JBO44" s="39"/>
      <c r="JBP44" s="39"/>
      <c r="JBQ44" s="39"/>
      <c r="JBR44" s="39"/>
      <c r="JBS44" s="39"/>
      <c r="JBT44" s="39"/>
      <c r="JBU44" s="39"/>
      <c r="JBV44" s="39"/>
      <c r="JBW44" s="39"/>
      <c r="JBX44" s="39"/>
      <c r="JBY44" s="39"/>
      <c r="JBZ44" s="39"/>
      <c r="JCA44" s="39"/>
      <c r="JCB44" s="39"/>
      <c r="JCC44" s="39"/>
      <c r="JCD44" s="39"/>
      <c r="JCE44" s="39"/>
      <c r="JCF44" s="39"/>
      <c r="JCG44" s="39"/>
      <c r="JCH44" s="39"/>
      <c r="JCI44" s="39"/>
      <c r="JCJ44" s="39"/>
      <c r="JCK44" s="39"/>
      <c r="JCL44" s="39"/>
      <c r="JCM44" s="39"/>
      <c r="JCN44" s="39"/>
      <c r="JCO44" s="39"/>
      <c r="JCP44" s="39"/>
      <c r="JCQ44" s="39"/>
      <c r="JCR44" s="39"/>
      <c r="JCS44" s="39"/>
      <c r="JCT44" s="39"/>
      <c r="JCU44" s="39"/>
      <c r="JCV44" s="39"/>
      <c r="JCW44" s="39"/>
      <c r="JCX44" s="39"/>
      <c r="JCY44" s="39"/>
      <c r="JCZ44" s="39"/>
      <c r="JDA44" s="39"/>
      <c r="JDB44" s="39"/>
      <c r="JDC44" s="39"/>
      <c r="JDD44" s="39"/>
      <c r="JDE44" s="39"/>
      <c r="JDF44" s="39"/>
      <c r="JDG44" s="39"/>
      <c r="JDH44" s="39"/>
      <c r="JDI44" s="39"/>
      <c r="JDJ44" s="39"/>
      <c r="JDK44" s="39"/>
      <c r="JDL44" s="39"/>
      <c r="JDM44" s="39"/>
      <c r="JDN44" s="39"/>
      <c r="JDO44" s="39"/>
      <c r="JDP44" s="39"/>
      <c r="JDQ44" s="39"/>
      <c r="JDR44" s="39"/>
      <c r="JDS44" s="39"/>
      <c r="JDT44" s="39"/>
      <c r="JDU44" s="39"/>
      <c r="JDV44" s="39"/>
      <c r="JDW44" s="39"/>
      <c r="JDX44" s="39"/>
      <c r="JDY44" s="39"/>
      <c r="JDZ44" s="39"/>
      <c r="JEA44" s="39"/>
      <c r="JEB44" s="39"/>
      <c r="JEC44" s="39"/>
      <c r="JED44" s="39"/>
      <c r="JEE44" s="39"/>
      <c r="JEF44" s="39"/>
      <c r="JEG44" s="39"/>
      <c r="JEH44" s="39"/>
      <c r="JEI44" s="39"/>
      <c r="JEJ44" s="39"/>
      <c r="JEK44" s="39"/>
      <c r="JEL44" s="39"/>
      <c r="JEM44" s="39"/>
      <c r="JEN44" s="39"/>
      <c r="JEO44" s="39"/>
      <c r="JEP44" s="39"/>
      <c r="JEQ44" s="39"/>
      <c r="JER44" s="39"/>
      <c r="JES44" s="39"/>
      <c r="JET44" s="39"/>
      <c r="JEU44" s="39"/>
      <c r="JEV44" s="39"/>
      <c r="JEW44" s="39"/>
      <c r="JEX44" s="39"/>
      <c r="JEY44" s="39"/>
      <c r="JEZ44" s="39"/>
      <c r="JFA44" s="39"/>
      <c r="JFB44" s="39"/>
      <c r="JFC44" s="39"/>
      <c r="JFD44" s="39"/>
      <c r="JFE44" s="39"/>
      <c r="JFF44" s="39"/>
      <c r="JFG44" s="39"/>
      <c r="JFH44" s="39"/>
      <c r="JFI44" s="39"/>
      <c r="JFJ44" s="39"/>
      <c r="JFK44" s="39"/>
      <c r="JFL44" s="39"/>
      <c r="JFM44" s="39"/>
      <c r="JFN44" s="39"/>
      <c r="JFO44" s="39"/>
      <c r="JFP44" s="39"/>
      <c r="JFQ44" s="39"/>
      <c r="JFR44" s="39"/>
      <c r="JFS44" s="39"/>
      <c r="JFT44" s="39"/>
      <c r="JFU44" s="39"/>
      <c r="JFV44" s="39"/>
      <c r="JFW44" s="39"/>
      <c r="JFX44" s="39"/>
      <c r="JFY44" s="39"/>
      <c r="JFZ44" s="39"/>
      <c r="JGA44" s="39"/>
      <c r="JGB44" s="39"/>
      <c r="JGC44" s="39"/>
      <c r="JGD44" s="39"/>
      <c r="JGE44" s="39"/>
      <c r="JGF44" s="39"/>
      <c r="JGG44" s="39"/>
      <c r="JGH44" s="39"/>
      <c r="JGI44" s="39"/>
      <c r="JGJ44" s="39"/>
      <c r="JGK44" s="39"/>
      <c r="JGL44" s="39"/>
      <c r="JGM44" s="39"/>
      <c r="JGN44" s="39"/>
      <c r="JGO44" s="39"/>
      <c r="JGP44" s="39"/>
      <c r="JGQ44" s="39"/>
      <c r="JGR44" s="39"/>
      <c r="JGS44" s="39"/>
      <c r="JGT44" s="39"/>
      <c r="JGU44" s="39"/>
      <c r="JGV44" s="39"/>
      <c r="JGW44" s="39"/>
      <c r="JGX44" s="39"/>
      <c r="JGY44" s="39"/>
      <c r="JGZ44" s="39"/>
      <c r="JHA44" s="39"/>
      <c r="JHB44" s="39"/>
      <c r="JHC44" s="39"/>
      <c r="JHD44" s="39"/>
      <c r="JHE44" s="39"/>
      <c r="JHF44" s="39"/>
      <c r="JHG44" s="39"/>
      <c r="JHH44" s="39"/>
      <c r="JHI44" s="39"/>
      <c r="JHJ44" s="39"/>
      <c r="JHK44" s="39"/>
      <c r="JHL44" s="39"/>
      <c r="JHM44" s="39"/>
      <c r="JHN44" s="39"/>
      <c r="JHO44" s="39"/>
      <c r="JHP44" s="39"/>
      <c r="JHQ44" s="39"/>
      <c r="JHR44" s="39"/>
      <c r="JHS44" s="39"/>
      <c r="JHT44" s="39"/>
      <c r="JHU44" s="39"/>
      <c r="JHV44" s="39"/>
      <c r="JHW44" s="39"/>
      <c r="JHX44" s="39"/>
      <c r="JHY44" s="39"/>
      <c r="JHZ44" s="39"/>
      <c r="JIA44" s="39"/>
      <c r="JIB44" s="39"/>
      <c r="JIC44" s="39"/>
      <c r="JID44" s="39"/>
      <c r="JIE44" s="39"/>
      <c r="JIF44" s="39"/>
      <c r="JIG44" s="39"/>
      <c r="JIH44" s="39"/>
      <c r="JII44" s="39"/>
      <c r="JIJ44" s="39"/>
      <c r="JIK44" s="39"/>
      <c r="JIL44" s="39"/>
      <c r="JIM44" s="39"/>
      <c r="JIN44" s="39"/>
      <c r="JIO44" s="39"/>
      <c r="JIP44" s="39"/>
      <c r="JIQ44" s="39"/>
      <c r="JIR44" s="39"/>
      <c r="JIS44" s="39"/>
      <c r="JIT44" s="39"/>
      <c r="JIU44" s="39"/>
      <c r="JIV44" s="39"/>
      <c r="JIW44" s="39"/>
      <c r="JIX44" s="39"/>
      <c r="JIY44" s="39"/>
      <c r="JIZ44" s="39"/>
      <c r="JJA44" s="39"/>
      <c r="JJB44" s="39"/>
      <c r="JJC44" s="39"/>
      <c r="JJD44" s="39"/>
      <c r="JJE44" s="39"/>
      <c r="JJF44" s="39"/>
      <c r="JJG44" s="39"/>
      <c r="JJH44" s="39"/>
      <c r="JJI44" s="39"/>
      <c r="JJJ44" s="39"/>
      <c r="JJK44" s="39"/>
      <c r="JJL44" s="39"/>
      <c r="JJM44" s="39"/>
      <c r="JJN44" s="39"/>
      <c r="JJO44" s="39"/>
      <c r="JJP44" s="39"/>
      <c r="JJQ44" s="39"/>
      <c r="JJR44" s="39"/>
      <c r="JJS44" s="39"/>
      <c r="JJT44" s="39"/>
      <c r="JJU44" s="39"/>
      <c r="JJV44" s="39"/>
      <c r="JJW44" s="39"/>
      <c r="JJX44" s="39"/>
      <c r="JJY44" s="39"/>
      <c r="JJZ44" s="39"/>
      <c r="JKA44" s="39"/>
      <c r="JKB44" s="39"/>
      <c r="JKC44" s="39"/>
      <c r="JKD44" s="39"/>
      <c r="JKE44" s="39"/>
      <c r="JKF44" s="39"/>
      <c r="JKG44" s="39"/>
      <c r="JKH44" s="39"/>
      <c r="JKI44" s="39"/>
      <c r="JKJ44" s="39"/>
      <c r="JKK44" s="39"/>
      <c r="JKL44" s="39"/>
      <c r="JKM44" s="39"/>
      <c r="JKN44" s="39"/>
      <c r="JKO44" s="39"/>
      <c r="JKP44" s="39"/>
      <c r="JKQ44" s="39"/>
      <c r="JKR44" s="39"/>
      <c r="JKS44" s="39"/>
      <c r="JKT44" s="39"/>
      <c r="JKU44" s="39"/>
      <c r="JKV44" s="39"/>
      <c r="JKW44" s="39"/>
      <c r="JKX44" s="39"/>
      <c r="JKY44" s="39"/>
      <c r="JKZ44" s="39"/>
      <c r="JLA44" s="39"/>
      <c r="JLB44" s="39"/>
      <c r="JLC44" s="39"/>
      <c r="JLD44" s="39"/>
      <c r="JLE44" s="39"/>
      <c r="JLF44" s="39"/>
      <c r="JLG44" s="39"/>
      <c r="JLH44" s="39"/>
      <c r="JLI44" s="39"/>
      <c r="JLJ44" s="39"/>
      <c r="JLK44" s="39"/>
      <c r="JLL44" s="39"/>
      <c r="JLM44" s="39"/>
      <c r="JLN44" s="39"/>
      <c r="JLO44" s="39"/>
      <c r="JLP44" s="39"/>
      <c r="JLQ44" s="39"/>
      <c r="JLR44" s="39"/>
      <c r="JLS44" s="39"/>
      <c r="JLT44" s="39"/>
      <c r="JLU44" s="39"/>
      <c r="JLV44" s="39"/>
      <c r="JLW44" s="39"/>
      <c r="JLX44" s="39"/>
      <c r="JLY44" s="39"/>
      <c r="JLZ44" s="39"/>
      <c r="JMA44" s="39"/>
      <c r="JMB44" s="39"/>
      <c r="JMC44" s="39"/>
      <c r="JMD44" s="39"/>
      <c r="JME44" s="39"/>
      <c r="JMF44" s="39"/>
      <c r="JMG44" s="39"/>
      <c r="JMH44" s="39"/>
      <c r="JMI44" s="39"/>
      <c r="JMJ44" s="39"/>
      <c r="JMK44" s="39"/>
      <c r="JML44" s="39"/>
      <c r="JMM44" s="39"/>
      <c r="JMN44" s="39"/>
      <c r="JMO44" s="39"/>
      <c r="JMP44" s="39"/>
      <c r="JMQ44" s="39"/>
      <c r="JMR44" s="39"/>
      <c r="JMS44" s="39"/>
      <c r="JMT44" s="39"/>
      <c r="JMU44" s="39"/>
      <c r="JMV44" s="39"/>
      <c r="JMW44" s="39"/>
      <c r="JMX44" s="39"/>
      <c r="JMY44" s="39"/>
      <c r="JMZ44" s="39"/>
      <c r="JNA44" s="39"/>
      <c r="JNB44" s="39"/>
      <c r="JNC44" s="39"/>
      <c r="JND44" s="39"/>
      <c r="JNE44" s="39"/>
      <c r="JNF44" s="39"/>
      <c r="JNG44" s="39"/>
      <c r="JNH44" s="39"/>
      <c r="JNI44" s="39"/>
      <c r="JNJ44" s="39"/>
      <c r="JNK44" s="39"/>
      <c r="JNL44" s="39"/>
      <c r="JNM44" s="39"/>
      <c r="JNN44" s="39"/>
      <c r="JNO44" s="39"/>
      <c r="JNP44" s="39"/>
      <c r="JNQ44" s="39"/>
      <c r="JNR44" s="39"/>
      <c r="JNS44" s="39"/>
      <c r="JNT44" s="39"/>
      <c r="JNU44" s="39"/>
      <c r="JNV44" s="39"/>
      <c r="JNW44" s="39"/>
      <c r="JNX44" s="39"/>
      <c r="JNY44" s="39"/>
      <c r="JNZ44" s="39"/>
      <c r="JOA44" s="39"/>
      <c r="JOB44" s="39"/>
      <c r="JOC44" s="39"/>
      <c r="JOD44" s="39"/>
      <c r="JOE44" s="39"/>
      <c r="JOF44" s="39"/>
      <c r="JOG44" s="39"/>
      <c r="JOH44" s="39"/>
      <c r="JOI44" s="39"/>
      <c r="JOJ44" s="39"/>
      <c r="JOK44" s="39"/>
      <c r="JOL44" s="39"/>
      <c r="JOM44" s="39"/>
      <c r="JON44" s="39"/>
      <c r="JOO44" s="39"/>
      <c r="JOP44" s="39"/>
      <c r="JOQ44" s="39"/>
      <c r="JOR44" s="39"/>
      <c r="JOS44" s="39"/>
      <c r="JOT44" s="39"/>
      <c r="JOU44" s="39"/>
      <c r="JOV44" s="39"/>
      <c r="JOW44" s="39"/>
      <c r="JOX44" s="39"/>
      <c r="JOY44" s="39"/>
      <c r="JOZ44" s="39"/>
      <c r="JPA44" s="39"/>
      <c r="JPB44" s="39"/>
      <c r="JPC44" s="39"/>
      <c r="JPD44" s="39"/>
      <c r="JPE44" s="39"/>
      <c r="JPF44" s="39"/>
      <c r="JPG44" s="39"/>
      <c r="JPH44" s="39"/>
      <c r="JPI44" s="39"/>
      <c r="JPJ44" s="39"/>
      <c r="JPK44" s="39"/>
      <c r="JPL44" s="39"/>
      <c r="JPM44" s="39"/>
      <c r="JPN44" s="39"/>
      <c r="JPO44" s="39"/>
      <c r="JPP44" s="39"/>
      <c r="JPQ44" s="39"/>
      <c r="JPR44" s="39"/>
      <c r="JPS44" s="39"/>
      <c r="JPT44" s="39"/>
      <c r="JPU44" s="39"/>
      <c r="JPV44" s="39"/>
      <c r="JPW44" s="39"/>
      <c r="JPX44" s="39"/>
      <c r="JPY44" s="39"/>
      <c r="JPZ44" s="39"/>
      <c r="JQA44" s="39"/>
      <c r="JQB44" s="39"/>
      <c r="JQC44" s="39"/>
      <c r="JQD44" s="39"/>
      <c r="JQE44" s="39"/>
      <c r="JQF44" s="39"/>
      <c r="JQG44" s="39"/>
      <c r="JQH44" s="39"/>
      <c r="JQI44" s="39"/>
      <c r="JQJ44" s="39"/>
      <c r="JQK44" s="39"/>
      <c r="JQL44" s="39"/>
      <c r="JQM44" s="39"/>
      <c r="JQN44" s="39"/>
      <c r="JQO44" s="39"/>
      <c r="JQP44" s="39"/>
      <c r="JQQ44" s="39"/>
      <c r="JQR44" s="39"/>
      <c r="JQS44" s="39"/>
      <c r="JQT44" s="39"/>
      <c r="JQU44" s="39"/>
      <c r="JQV44" s="39"/>
      <c r="JQW44" s="39"/>
      <c r="JQX44" s="39"/>
      <c r="JQY44" s="39"/>
      <c r="JQZ44" s="39"/>
      <c r="JRA44" s="39"/>
      <c r="JRB44" s="39"/>
      <c r="JRC44" s="39"/>
      <c r="JRD44" s="39"/>
      <c r="JRE44" s="39"/>
      <c r="JRF44" s="39"/>
      <c r="JRG44" s="39"/>
      <c r="JRH44" s="39"/>
      <c r="JRI44" s="39"/>
      <c r="JRJ44" s="39"/>
      <c r="JRK44" s="39"/>
      <c r="JRL44" s="39"/>
      <c r="JRM44" s="39"/>
      <c r="JRN44" s="39"/>
      <c r="JRO44" s="39"/>
      <c r="JRP44" s="39"/>
      <c r="JRQ44" s="39"/>
      <c r="JRR44" s="39"/>
      <c r="JRS44" s="39"/>
      <c r="JRT44" s="39"/>
      <c r="JRU44" s="39"/>
      <c r="JRV44" s="39"/>
      <c r="JRW44" s="39"/>
      <c r="JRX44" s="39"/>
      <c r="JRY44" s="39"/>
      <c r="JRZ44" s="39"/>
      <c r="JSA44" s="39"/>
      <c r="JSB44" s="39"/>
      <c r="JSC44" s="39"/>
      <c r="JSD44" s="39"/>
      <c r="JSE44" s="39"/>
      <c r="JSF44" s="39"/>
      <c r="JSG44" s="39"/>
      <c r="JSH44" s="39"/>
      <c r="JSI44" s="39"/>
      <c r="JSJ44" s="39"/>
      <c r="JSK44" s="39"/>
      <c r="JSL44" s="39"/>
      <c r="JSM44" s="39"/>
      <c r="JSN44" s="39"/>
      <c r="JSO44" s="39"/>
      <c r="JSP44" s="39"/>
      <c r="JSQ44" s="39"/>
      <c r="JSR44" s="39"/>
      <c r="JSS44" s="39"/>
      <c r="JST44" s="39"/>
      <c r="JSU44" s="39"/>
      <c r="JSV44" s="39"/>
      <c r="JSW44" s="39"/>
      <c r="JSX44" s="39"/>
      <c r="JSY44" s="39"/>
      <c r="JSZ44" s="39"/>
      <c r="JTA44" s="39"/>
      <c r="JTB44" s="39"/>
      <c r="JTC44" s="39"/>
      <c r="JTD44" s="39"/>
      <c r="JTE44" s="39"/>
      <c r="JTF44" s="39"/>
      <c r="JTG44" s="39"/>
      <c r="JTH44" s="39"/>
      <c r="JTI44" s="39"/>
      <c r="JTJ44" s="39"/>
      <c r="JTK44" s="39"/>
      <c r="JTL44" s="39"/>
      <c r="JTM44" s="39"/>
      <c r="JTN44" s="39"/>
      <c r="JTO44" s="39"/>
      <c r="JTP44" s="39"/>
      <c r="JTQ44" s="39"/>
      <c r="JTR44" s="39"/>
      <c r="JTS44" s="39"/>
      <c r="JTT44" s="39"/>
      <c r="JTU44" s="39"/>
      <c r="JTV44" s="39"/>
      <c r="JTW44" s="39"/>
      <c r="JTX44" s="39"/>
      <c r="JTY44" s="39"/>
      <c r="JTZ44" s="39"/>
      <c r="JUA44" s="39"/>
      <c r="JUB44" s="39"/>
      <c r="JUC44" s="39"/>
      <c r="JUD44" s="39"/>
      <c r="JUE44" s="39"/>
      <c r="JUF44" s="39"/>
      <c r="JUG44" s="39"/>
      <c r="JUH44" s="39"/>
      <c r="JUI44" s="39"/>
      <c r="JUJ44" s="39"/>
      <c r="JUK44" s="39"/>
      <c r="JUL44" s="39"/>
      <c r="JUM44" s="39"/>
      <c r="JUN44" s="39"/>
      <c r="JUO44" s="39"/>
      <c r="JUP44" s="39"/>
      <c r="JUQ44" s="39"/>
      <c r="JUR44" s="39"/>
      <c r="JUS44" s="39"/>
      <c r="JUT44" s="39"/>
      <c r="JUU44" s="39"/>
      <c r="JUV44" s="39"/>
      <c r="JUW44" s="39"/>
      <c r="JUX44" s="39"/>
      <c r="JUY44" s="39"/>
      <c r="JUZ44" s="39"/>
      <c r="JVA44" s="39"/>
      <c r="JVB44" s="39"/>
      <c r="JVC44" s="39"/>
      <c r="JVD44" s="39"/>
      <c r="JVE44" s="39"/>
      <c r="JVF44" s="39"/>
      <c r="JVG44" s="39"/>
      <c r="JVH44" s="39"/>
      <c r="JVI44" s="39"/>
      <c r="JVJ44" s="39"/>
      <c r="JVK44" s="39"/>
      <c r="JVL44" s="39"/>
      <c r="JVM44" s="39"/>
      <c r="JVN44" s="39"/>
      <c r="JVO44" s="39"/>
      <c r="JVP44" s="39"/>
      <c r="JVQ44" s="39"/>
      <c r="JVR44" s="39"/>
      <c r="JVS44" s="39"/>
      <c r="JVT44" s="39"/>
      <c r="JVU44" s="39"/>
      <c r="JVV44" s="39"/>
      <c r="JVW44" s="39"/>
      <c r="JVX44" s="39"/>
      <c r="JVY44" s="39"/>
      <c r="JVZ44" s="39"/>
      <c r="JWA44" s="39"/>
      <c r="JWB44" s="39"/>
      <c r="JWC44" s="39"/>
      <c r="JWD44" s="39"/>
      <c r="JWE44" s="39"/>
      <c r="JWF44" s="39"/>
      <c r="JWG44" s="39"/>
      <c r="JWH44" s="39"/>
      <c r="JWI44" s="39"/>
      <c r="JWJ44" s="39"/>
      <c r="JWK44" s="39"/>
      <c r="JWL44" s="39"/>
      <c r="JWM44" s="39"/>
      <c r="JWN44" s="39"/>
      <c r="JWO44" s="39"/>
      <c r="JWP44" s="39"/>
      <c r="JWQ44" s="39"/>
      <c r="JWR44" s="39"/>
      <c r="JWS44" s="39"/>
      <c r="JWT44" s="39"/>
      <c r="JWU44" s="39"/>
      <c r="JWV44" s="39"/>
      <c r="JWW44" s="39"/>
      <c r="JWX44" s="39"/>
      <c r="JWY44" s="39"/>
      <c r="JWZ44" s="39"/>
      <c r="JXA44" s="39"/>
      <c r="JXB44" s="39"/>
      <c r="JXC44" s="39"/>
      <c r="JXD44" s="39"/>
      <c r="JXE44" s="39"/>
      <c r="JXF44" s="39"/>
      <c r="JXG44" s="39"/>
      <c r="JXH44" s="39"/>
      <c r="JXI44" s="39"/>
      <c r="JXJ44" s="39"/>
      <c r="JXK44" s="39"/>
      <c r="JXL44" s="39"/>
      <c r="JXM44" s="39"/>
      <c r="JXN44" s="39"/>
      <c r="JXO44" s="39"/>
      <c r="JXP44" s="39"/>
      <c r="JXQ44" s="39"/>
      <c r="JXR44" s="39"/>
      <c r="JXS44" s="39"/>
      <c r="JXT44" s="39"/>
      <c r="JXU44" s="39"/>
      <c r="JXV44" s="39"/>
      <c r="JXW44" s="39"/>
      <c r="JXX44" s="39"/>
      <c r="JXY44" s="39"/>
      <c r="JXZ44" s="39"/>
      <c r="JYA44" s="39"/>
      <c r="JYB44" s="39"/>
      <c r="JYC44" s="39"/>
      <c r="JYD44" s="39"/>
      <c r="JYE44" s="39"/>
      <c r="JYF44" s="39"/>
      <c r="JYG44" s="39"/>
      <c r="JYH44" s="39"/>
      <c r="JYI44" s="39"/>
      <c r="JYJ44" s="39"/>
      <c r="JYK44" s="39"/>
      <c r="JYL44" s="39"/>
      <c r="JYM44" s="39"/>
      <c r="JYN44" s="39"/>
      <c r="JYO44" s="39"/>
      <c r="JYP44" s="39"/>
      <c r="JYQ44" s="39"/>
      <c r="JYR44" s="39"/>
      <c r="JYS44" s="39"/>
      <c r="JYT44" s="39"/>
      <c r="JYU44" s="39"/>
      <c r="JYV44" s="39"/>
      <c r="JYW44" s="39"/>
      <c r="JYX44" s="39"/>
      <c r="JYY44" s="39"/>
      <c r="JYZ44" s="39"/>
      <c r="JZA44" s="39"/>
      <c r="JZB44" s="39"/>
      <c r="JZC44" s="39"/>
      <c r="JZD44" s="39"/>
      <c r="JZE44" s="39"/>
      <c r="JZF44" s="39"/>
      <c r="JZG44" s="39"/>
      <c r="JZH44" s="39"/>
      <c r="JZI44" s="39"/>
      <c r="JZJ44" s="39"/>
      <c r="JZK44" s="39"/>
      <c r="JZL44" s="39"/>
      <c r="JZM44" s="39"/>
      <c r="JZN44" s="39"/>
      <c r="JZO44" s="39"/>
      <c r="JZP44" s="39"/>
      <c r="JZQ44" s="39"/>
      <c r="JZR44" s="39"/>
      <c r="JZS44" s="39"/>
      <c r="JZT44" s="39"/>
      <c r="JZU44" s="39"/>
      <c r="JZV44" s="39"/>
      <c r="JZW44" s="39"/>
      <c r="JZX44" s="39"/>
      <c r="JZY44" s="39"/>
      <c r="JZZ44" s="39"/>
      <c r="KAA44" s="39"/>
      <c r="KAB44" s="39"/>
      <c r="KAC44" s="39"/>
      <c r="KAD44" s="39"/>
      <c r="KAE44" s="39"/>
      <c r="KAF44" s="39"/>
      <c r="KAG44" s="39"/>
      <c r="KAH44" s="39"/>
      <c r="KAI44" s="39"/>
      <c r="KAJ44" s="39"/>
      <c r="KAK44" s="39"/>
      <c r="KAL44" s="39"/>
      <c r="KAM44" s="39"/>
      <c r="KAN44" s="39"/>
      <c r="KAO44" s="39"/>
      <c r="KAP44" s="39"/>
      <c r="KAQ44" s="39"/>
      <c r="KAR44" s="39"/>
      <c r="KAS44" s="39"/>
      <c r="KAT44" s="39"/>
      <c r="KAU44" s="39"/>
      <c r="KAV44" s="39"/>
      <c r="KAW44" s="39"/>
      <c r="KAX44" s="39"/>
      <c r="KAY44" s="39"/>
      <c r="KAZ44" s="39"/>
      <c r="KBA44" s="39"/>
      <c r="KBB44" s="39"/>
      <c r="KBC44" s="39"/>
      <c r="KBD44" s="39"/>
      <c r="KBE44" s="39"/>
      <c r="KBF44" s="39"/>
      <c r="KBG44" s="39"/>
      <c r="KBH44" s="39"/>
      <c r="KBI44" s="39"/>
      <c r="KBJ44" s="39"/>
      <c r="KBK44" s="39"/>
      <c r="KBL44" s="39"/>
      <c r="KBM44" s="39"/>
      <c r="KBN44" s="39"/>
      <c r="KBO44" s="39"/>
      <c r="KBP44" s="39"/>
      <c r="KBQ44" s="39"/>
      <c r="KBR44" s="39"/>
      <c r="KBS44" s="39"/>
      <c r="KBT44" s="39"/>
      <c r="KBU44" s="39"/>
      <c r="KBV44" s="39"/>
      <c r="KBW44" s="39"/>
      <c r="KBX44" s="39"/>
      <c r="KBY44" s="39"/>
      <c r="KBZ44" s="39"/>
      <c r="KCA44" s="39"/>
      <c r="KCB44" s="39"/>
      <c r="KCC44" s="39"/>
      <c r="KCD44" s="39"/>
      <c r="KCE44" s="39"/>
      <c r="KCF44" s="39"/>
      <c r="KCG44" s="39"/>
      <c r="KCH44" s="39"/>
      <c r="KCI44" s="39"/>
      <c r="KCJ44" s="39"/>
      <c r="KCK44" s="39"/>
      <c r="KCL44" s="39"/>
      <c r="KCM44" s="39"/>
      <c r="KCN44" s="39"/>
      <c r="KCO44" s="39"/>
      <c r="KCP44" s="39"/>
      <c r="KCQ44" s="39"/>
      <c r="KCR44" s="39"/>
      <c r="KCS44" s="39"/>
      <c r="KCT44" s="39"/>
      <c r="KCU44" s="39"/>
      <c r="KCV44" s="39"/>
      <c r="KCW44" s="39"/>
      <c r="KCX44" s="39"/>
      <c r="KCY44" s="39"/>
      <c r="KCZ44" s="39"/>
      <c r="KDA44" s="39"/>
      <c r="KDB44" s="39"/>
      <c r="KDC44" s="39"/>
      <c r="KDD44" s="39"/>
      <c r="KDE44" s="39"/>
      <c r="KDF44" s="39"/>
      <c r="KDG44" s="39"/>
      <c r="KDH44" s="39"/>
      <c r="KDI44" s="39"/>
      <c r="KDJ44" s="39"/>
      <c r="KDK44" s="39"/>
      <c r="KDL44" s="39"/>
      <c r="KDM44" s="39"/>
      <c r="KDN44" s="39"/>
      <c r="KDO44" s="39"/>
      <c r="KDP44" s="39"/>
      <c r="KDQ44" s="39"/>
      <c r="KDR44" s="39"/>
      <c r="KDS44" s="39"/>
      <c r="KDT44" s="39"/>
      <c r="KDU44" s="39"/>
      <c r="KDV44" s="39"/>
      <c r="KDW44" s="39"/>
      <c r="KDX44" s="39"/>
      <c r="KDY44" s="39"/>
      <c r="KDZ44" s="39"/>
      <c r="KEA44" s="39"/>
      <c r="KEB44" s="39"/>
      <c r="KEC44" s="39"/>
      <c r="KED44" s="39"/>
      <c r="KEE44" s="39"/>
      <c r="KEF44" s="39"/>
      <c r="KEG44" s="39"/>
      <c r="KEH44" s="39"/>
      <c r="KEI44" s="39"/>
      <c r="KEJ44" s="39"/>
      <c r="KEK44" s="39"/>
      <c r="KEL44" s="39"/>
      <c r="KEM44" s="39"/>
      <c r="KEN44" s="39"/>
      <c r="KEO44" s="39"/>
      <c r="KEP44" s="39"/>
      <c r="KEQ44" s="39"/>
      <c r="KER44" s="39"/>
      <c r="KES44" s="39"/>
      <c r="KET44" s="39"/>
      <c r="KEU44" s="39"/>
      <c r="KEV44" s="39"/>
      <c r="KEW44" s="39"/>
      <c r="KEX44" s="39"/>
      <c r="KEY44" s="39"/>
      <c r="KEZ44" s="39"/>
      <c r="KFA44" s="39"/>
      <c r="KFB44" s="39"/>
      <c r="KFC44" s="39"/>
      <c r="KFD44" s="39"/>
      <c r="KFE44" s="39"/>
      <c r="KFF44" s="39"/>
      <c r="KFG44" s="39"/>
      <c r="KFH44" s="39"/>
      <c r="KFI44" s="39"/>
      <c r="KFJ44" s="39"/>
      <c r="KFK44" s="39"/>
      <c r="KFL44" s="39"/>
      <c r="KFM44" s="39"/>
      <c r="KFN44" s="39"/>
      <c r="KFO44" s="39"/>
      <c r="KFP44" s="39"/>
      <c r="KFQ44" s="39"/>
      <c r="KFR44" s="39"/>
      <c r="KFS44" s="39"/>
      <c r="KFT44" s="39"/>
      <c r="KFU44" s="39"/>
      <c r="KFV44" s="39"/>
      <c r="KFW44" s="39"/>
      <c r="KFX44" s="39"/>
      <c r="KFY44" s="39"/>
      <c r="KFZ44" s="39"/>
      <c r="KGA44" s="39"/>
      <c r="KGB44" s="39"/>
      <c r="KGC44" s="39"/>
      <c r="KGD44" s="39"/>
      <c r="KGE44" s="39"/>
      <c r="KGF44" s="39"/>
      <c r="KGG44" s="39"/>
      <c r="KGH44" s="39"/>
      <c r="KGI44" s="39"/>
      <c r="KGJ44" s="39"/>
      <c r="KGK44" s="39"/>
      <c r="KGL44" s="39"/>
      <c r="KGM44" s="39"/>
      <c r="KGN44" s="39"/>
      <c r="KGO44" s="39"/>
      <c r="KGP44" s="39"/>
      <c r="KGQ44" s="39"/>
      <c r="KGR44" s="39"/>
      <c r="KGS44" s="39"/>
      <c r="KGT44" s="39"/>
      <c r="KGU44" s="39"/>
      <c r="KGV44" s="39"/>
      <c r="KGW44" s="39"/>
      <c r="KGX44" s="39"/>
      <c r="KGY44" s="39"/>
      <c r="KGZ44" s="39"/>
      <c r="KHA44" s="39"/>
      <c r="KHB44" s="39"/>
      <c r="KHC44" s="39"/>
      <c r="KHD44" s="39"/>
      <c r="KHE44" s="39"/>
      <c r="KHF44" s="39"/>
      <c r="KHG44" s="39"/>
      <c r="KHH44" s="39"/>
      <c r="KHI44" s="39"/>
      <c r="KHJ44" s="39"/>
      <c r="KHK44" s="39"/>
      <c r="KHL44" s="39"/>
      <c r="KHM44" s="39"/>
      <c r="KHN44" s="39"/>
      <c r="KHO44" s="39"/>
      <c r="KHP44" s="39"/>
      <c r="KHQ44" s="39"/>
      <c r="KHR44" s="39"/>
      <c r="KHS44" s="39"/>
      <c r="KHT44" s="39"/>
      <c r="KHU44" s="39"/>
      <c r="KHV44" s="39"/>
      <c r="KHW44" s="39"/>
      <c r="KHX44" s="39"/>
      <c r="KHY44" s="39"/>
      <c r="KHZ44" s="39"/>
      <c r="KIA44" s="39"/>
      <c r="KIB44" s="39"/>
      <c r="KIC44" s="39"/>
      <c r="KID44" s="39"/>
      <c r="KIE44" s="39"/>
      <c r="KIF44" s="39"/>
      <c r="KIG44" s="39"/>
      <c r="KIH44" s="39"/>
      <c r="KII44" s="39"/>
      <c r="KIJ44" s="39"/>
      <c r="KIK44" s="39"/>
      <c r="KIL44" s="39"/>
      <c r="KIM44" s="39"/>
      <c r="KIN44" s="39"/>
      <c r="KIO44" s="39"/>
      <c r="KIP44" s="39"/>
      <c r="KIQ44" s="39"/>
      <c r="KIR44" s="39"/>
      <c r="KIS44" s="39"/>
      <c r="KIT44" s="39"/>
      <c r="KIU44" s="39"/>
      <c r="KIV44" s="39"/>
      <c r="KIW44" s="39"/>
      <c r="KIX44" s="39"/>
      <c r="KIY44" s="39"/>
      <c r="KIZ44" s="39"/>
      <c r="KJA44" s="39"/>
      <c r="KJB44" s="39"/>
      <c r="KJC44" s="39"/>
      <c r="KJD44" s="39"/>
      <c r="KJE44" s="39"/>
      <c r="KJF44" s="39"/>
      <c r="KJG44" s="39"/>
      <c r="KJH44" s="39"/>
      <c r="KJI44" s="39"/>
      <c r="KJJ44" s="39"/>
      <c r="KJK44" s="39"/>
      <c r="KJL44" s="39"/>
      <c r="KJM44" s="39"/>
      <c r="KJN44" s="39"/>
      <c r="KJO44" s="39"/>
      <c r="KJP44" s="39"/>
      <c r="KJQ44" s="39"/>
      <c r="KJR44" s="39"/>
      <c r="KJS44" s="39"/>
      <c r="KJT44" s="39"/>
      <c r="KJU44" s="39"/>
      <c r="KJV44" s="39"/>
      <c r="KJW44" s="39"/>
      <c r="KJX44" s="39"/>
      <c r="KJY44" s="39"/>
      <c r="KJZ44" s="39"/>
      <c r="KKA44" s="39"/>
      <c r="KKB44" s="39"/>
      <c r="KKC44" s="39"/>
      <c r="KKD44" s="39"/>
      <c r="KKE44" s="39"/>
      <c r="KKF44" s="39"/>
      <c r="KKG44" s="39"/>
      <c r="KKH44" s="39"/>
      <c r="KKI44" s="39"/>
      <c r="KKJ44" s="39"/>
      <c r="KKK44" s="39"/>
      <c r="KKL44" s="39"/>
      <c r="KKM44" s="39"/>
      <c r="KKN44" s="39"/>
      <c r="KKO44" s="39"/>
      <c r="KKP44" s="39"/>
      <c r="KKQ44" s="39"/>
      <c r="KKR44" s="39"/>
      <c r="KKS44" s="39"/>
      <c r="KKT44" s="39"/>
      <c r="KKU44" s="39"/>
      <c r="KKV44" s="39"/>
      <c r="KKW44" s="39"/>
      <c r="KKX44" s="39"/>
      <c r="KKY44" s="39"/>
      <c r="KKZ44" s="39"/>
      <c r="KLA44" s="39"/>
      <c r="KLB44" s="39"/>
      <c r="KLC44" s="39"/>
      <c r="KLD44" s="39"/>
      <c r="KLE44" s="39"/>
      <c r="KLF44" s="39"/>
      <c r="KLG44" s="39"/>
      <c r="KLH44" s="39"/>
      <c r="KLI44" s="39"/>
      <c r="KLJ44" s="39"/>
      <c r="KLK44" s="39"/>
      <c r="KLL44" s="39"/>
      <c r="KLM44" s="39"/>
      <c r="KLN44" s="39"/>
      <c r="KLO44" s="39"/>
      <c r="KLP44" s="39"/>
      <c r="KLQ44" s="39"/>
      <c r="KLR44" s="39"/>
      <c r="KLS44" s="39"/>
      <c r="KLT44" s="39"/>
      <c r="KLU44" s="39"/>
      <c r="KLV44" s="39"/>
      <c r="KLW44" s="39"/>
      <c r="KLX44" s="39"/>
      <c r="KLY44" s="39"/>
      <c r="KLZ44" s="39"/>
      <c r="KMA44" s="39"/>
      <c r="KMB44" s="39"/>
      <c r="KMC44" s="39"/>
      <c r="KMD44" s="39"/>
      <c r="KME44" s="39"/>
      <c r="KMF44" s="39"/>
      <c r="KMG44" s="39"/>
      <c r="KMH44" s="39"/>
      <c r="KMI44" s="39"/>
      <c r="KMJ44" s="39"/>
      <c r="KMK44" s="39"/>
      <c r="KML44" s="39"/>
      <c r="KMM44" s="39"/>
      <c r="KMN44" s="39"/>
      <c r="KMO44" s="39"/>
      <c r="KMP44" s="39"/>
      <c r="KMQ44" s="39"/>
      <c r="KMR44" s="39"/>
      <c r="KMS44" s="39"/>
      <c r="KMT44" s="39"/>
      <c r="KMU44" s="39"/>
      <c r="KMV44" s="39"/>
      <c r="KMW44" s="39"/>
      <c r="KMX44" s="39"/>
      <c r="KMY44" s="39"/>
      <c r="KMZ44" s="39"/>
      <c r="KNA44" s="39"/>
      <c r="KNB44" s="39"/>
      <c r="KNC44" s="39"/>
      <c r="KND44" s="39"/>
      <c r="KNE44" s="39"/>
      <c r="KNF44" s="39"/>
      <c r="KNG44" s="39"/>
      <c r="KNH44" s="39"/>
      <c r="KNI44" s="39"/>
      <c r="KNJ44" s="39"/>
      <c r="KNK44" s="39"/>
      <c r="KNL44" s="39"/>
      <c r="KNM44" s="39"/>
      <c r="KNN44" s="39"/>
      <c r="KNO44" s="39"/>
      <c r="KNP44" s="39"/>
      <c r="KNQ44" s="39"/>
      <c r="KNR44" s="39"/>
      <c r="KNS44" s="39"/>
      <c r="KNT44" s="39"/>
      <c r="KNU44" s="39"/>
      <c r="KNV44" s="39"/>
      <c r="KNW44" s="39"/>
      <c r="KNX44" s="39"/>
      <c r="KNY44" s="39"/>
      <c r="KNZ44" s="39"/>
      <c r="KOA44" s="39"/>
      <c r="KOB44" s="39"/>
      <c r="KOC44" s="39"/>
      <c r="KOD44" s="39"/>
      <c r="KOE44" s="39"/>
      <c r="KOF44" s="39"/>
      <c r="KOG44" s="39"/>
      <c r="KOH44" s="39"/>
      <c r="KOI44" s="39"/>
      <c r="KOJ44" s="39"/>
      <c r="KOK44" s="39"/>
      <c r="KOL44" s="39"/>
      <c r="KOM44" s="39"/>
      <c r="KON44" s="39"/>
      <c r="KOO44" s="39"/>
      <c r="KOP44" s="39"/>
      <c r="KOQ44" s="39"/>
      <c r="KOR44" s="39"/>
      <c r="KOS44" s="39"/>
      <c r="KOT44" s="39"/>
      <c r="KOU44" s="39"/>
      <c r="KOV44" s="39"/>
      <c r="KOW44" s="39"/>
      <c r="KOX44" s="39"/>
      <c r="KOY44" s="39"/>
      <c r="KOZ44" s="39"/>
      <c r="KPA44" s="39"/>
      <c r="KPB44" s="39"/>
      <c r="KPC44" s="39"/>
      <c r="KPD44" s="39"/>
      <c r="KPE44" s="39"/>
      <c r="KPF44" s="39"/>
      <c r="KPG44" s="39"/>
      <c r="KPH44" s="39"/>
      <c r="KPI44" s="39"/>
      <c r="KPJ44" s="39"/>
      <c r="KPK44" s="39"/>
      <c r="KPL44" s="39"/>
      <c r="KPM44" s="39"/>
      <c r="KPN44" s="39"/>
      <c r="KPO44" s="39"/>
      <c r="KPP44" s="39"/>
      <c r="KPQ44" s="39"/>
      <c r="KPR44" s="39"/>
      <c r="KPS44" s="39"/>
      <c r="KPT44" s="39"/>
      <c r="KPU44" s="39"/>
      <c r="KPV44" s="39"/>
      <c r="KPW44" s="39"/>
      <c r="KPX44" s="39"/>
      <c r="KPY44" s="39"/>
      <c r="KPZ44" s="39"/>
      <c r="KQA44" s="39"/>
      <c r="KQB44" s="39"/>
      <c r="KQC44" s="39"/>
      <c r="KQD44" s="39"/>
      <c r="KQE44" s="39"/>
      <c r="KQF44" s="39"/>
      <c r="KQG44" s="39"/>
      <c r="KQH44" s="39"/>
      <c r="KQI44" s="39"/>
      <c r="KQJ44" s="39"/>
      <c r="KQK44" s="39"/>
      <c r="KQL44" s="39"/>
      <c r="KQM44" s="39"/>
      <c r="KQN44" s="39"/>
      <c r="KQO44" s="39"/>
      <c r="KQP44" s="39"/>
      <c r="KQQ44" s="39"/>
      <c r="KQR44" s="39"/>
      <c r="KQS44" s="39"/>
      <c r="KQT44" s="39"/>
      <c r="KQU44" s="39"/>
      <c r="KQV44" s="39"/>
      <c r="KQW44" s="39"/>
      <c r="KQX44" s="39"/>
      <c r="KQY44" s="39"/>
      <c r="KQZ44" s="39"/>
      <c r="KRA44" s="39"/>
      <c r="KRB44" s="39"/>
      <c r="KRC44" s="39"/>
      <c r="KRD44" s="39"/>
      <c r="KRE44" s="39"/>
      <c r="KRF44" s="39"/>
      <c r="KRG44" s="39"/>
      <c r="KRH44" s="39"/>
      <c r="KRI44" s="39"/>
      <c r="KRJ44" s="39"/>
      <c r="KRK44" s="39"/>
      <c r="KRL44" s="39"/>
      <c r="KRM44" s="39"/>
      <c r="KRN44" s="39"/>
      <c r="KRO44" s="39"/>
      <c r="KRP44" s="39"/>
      <c r="KRQ44" s="39"/>
      <c r="KRR44" s="39"/>
      <c r="KRS44" s="39"/>
      <c r="KRT44" s="39"/>
      <c r="KRU44" s="39"/>
      <c r="KRV44" s="39"/>
      <c r="KRW44" s="39"/>
      <c r="KRX44" s="39"/>
      <c r="KRY44" s="39"/>
      <c r="KRZ44" s="39"/>
      <c r="KSA44" s="39"/>
      <c r="KSB44" s="39"/>
      <c r="KSC44" s="39"/>
      <c r="KSD44" s="39"/>
      <c r="KSE44" s="39"/>
      <c r="KSF44" s="39"/>
      <c r="KSG44" s="39"/>
      <c r="KSH44" s="39"/>
      <c r="KSI44" s="39"/>
      <c r="KSJ44" s="39"/>
      <c r="KSK44" s="39"/>
      <c r="KSL44" s="39"/>
      <c r="KSM44" s="39"/>
      <c r="KSN44" s="39"/>
      <c r="KSO44" s="39"/>
      <c r="KSP44" s="39"/>
      <c r="KSQ44" s="39"/>
      <c r="KSR44" s="39"/>
      <c r="KSS44" s="39"/>
      <c r="KST44" s="39"/>
      <c r="KSU44" s="39"/>
      <c r="KSV44" s="39"/>
      <c r="KSW44" s="39"/>
      <c r="KSX44" s="39"/>
      <c r="KSY44" s="39"/>
      <c r="KSZ44" s="39"/>
      <c r="KTA44" s="39"/>
      <c r="KTB44" s="39"/>
      <c r="KTC44" s="39"/>
      <c r="KTD44" s="39"/>
      <c r="KTE44" s="39"/>
      <c r="KTF44" s="39"/>
      <c r="KTG44" s="39"/>
      <c r="KTH44" s="39"/>
      <c r="KTI44" s="39"/>
      <c r="KTJ44" s="39"/>
      <c r="KTK44" s="39"/>
      <c r="KTL44" s="39"/>
      <c r="KTM44" s="39"/>
      <c r="KTN44" s="39"/>
      <c r="KTO44" s="39"/>
      <c r="KTP44" s="39"/>
      <c r="KTQ44" s="39"/>
      <c r="KTR44" s="39"/>
      <c r="KTS44" s="39"/>
      <c r="KTT44" s="39"/>
      <c r="KTU44" s="39"/>
      <c r="KTV44" s="39"/>
      <c r="KTW44" s="39"/>
      <c r="KTX44" s="39"/>
      <c r="KTY44" s="39"/>
      <c r="KTZ44" s="39"/>
      <c r="KUA44" s="39"/>
      <c r="KUB44" s="39"/>
      <c r="KUC44" s="39"/>
      <c r="KUD44" s="39"/>
      <c r="KUE44" s="39"/>
      <c r="KUF44" s="39"/>
      <c r="KUG44" s="39"/>
      <c r="KUH44" s="39"/>
      <c r="KUI44" s="39"/>
      <c r="KUJ44" s="39"/>
      <c r="KUK44" s="39"/>
      <c r="KUL44" s="39"/>
      <c r="KUM44" s="39"/>
      <c r="KUN44" s="39"/>
      <c r="KUO44" s="39"/>
      <c r="KUP44" s="39"/>
      <c r="KUQ44" s="39"/>
      <c r="KUR44" s="39"/>
      <c r="KUS44" s="39"/>
      <c r="KUT44" s="39"/>
      <c r="KUU44" s="39"/>
      <c r="KUV44" s="39"/>
      <c r="KUW44" s="39"/>
      <c r="KUX44" s="39"/>
      <c r="KUY44" s="39"/>
      <c r="KUZ44" s="39"/>
      <c r="KVA44" s="39"/>
      <c r="KVB44" s="39"/>
      <c r="KVC44" s="39"/>
      <c r="KVD44" s="39"/>
      <c r="KVE44" s="39"/>
      <c r="KVF44" s="39"/>
      <c r="KVG44" s="39"/>
      <c r="KVH44" s="39"/>
      <c r="KVI44" s="39"/>
      <c r="KVJ44" s="39"/>
      <c r="KVK44" s="39"/>
      <c r="KVL44" s="39"/>
      <c r="KVM44" s="39"/>
      <c r="KVN44" s="39"/>
      <c r="KVO44" s="39"/>
      <c r="KVP44" s="39"/>
      <c r="KVQ44" s="39"/>
      <c r="KVR44" s="39"/>
      <c r="KVS44" s="39"/>
      <c r="KVT44" s="39"/>
      <c r="KVU44" s="39"/>
      <c r="KVV44" s="39"/>
      <c r="KVW44" s="39"/>
      <c r="KVX44" s="39"/>
      <c r="KVY44" s="39"/>
      <c r="KVZ44" s="39"/>
      <c r="KWA44" s="39"/>
      <c r="KWB44" s="39"/>
      <c r="KWC44" s="39"/>
      <c r="KWD44" s="39"/>
      <c r="KWE44" s="39"/>
      <c r="KWF44" s="39"/>
      <c r="KWG44" s="39"/>
      <c r="KWH44" s="39"/>
      <c r="KWI44" s="39"/>
      <c r="KWJ44" s="39"/>
      <c r="KWK44" s="39"/>
      <c r="KWL44" s="39"/>
      <c r="KWM44" s="39"/>
      <c r="KWN44" s="39"/>
      <c r="KWO44" s="39"/>
      <c r="KWP44" s="39"/>
      <c r="KWQ44" s="39"/>
      <c r="KWR44" s="39"/>
      <c r="KWS44" s="39"/>
      <c r="KWT44" s="39"/>
      <c r="KWU44" s="39"/>
      <c r="KWV44" s="39"/>
      <c r="KWW44" s="39"/>
      <c r="KWX44" s="39"/>
      <c r="KWY44" s="39"/>
      <c r="KWZ44" s="39"/>
      <c r="KXA44" s="39"/>
      <c r="KXB44" s="39"/>
      <c r="KXC44" s="39"/>
      <c r="KXD44" s="39"/>
      <c r="KXE44" s="39"/>
      <c r="KXF44" s="39"/>
      <c r="KXG44" s="39"/>
      <c r="KXH44" s="39"/>
      <c r="KXI44" s="39"/>
      <c r="KXJ44" s="39"/>
      <c r="KXK44" s="39"/>
      <c r="KXL44" s="39"/>
      <c r="KXM44" s="39"/>
      <c r="KXN44" s="39"/>
      <c r="KXO44" s="39"/>
      <c r="KXP44" s="39"/>
      <c r="KXQ44" s="39"/>
      <c r="KXR44" s="39"/>
      <c r="KXS44" s="39"/>
      <c r="KXT44" s="39"/>
      <c r="KXU44" s="39"/>
      <c r="KXV44" s="39"/>
      <c r="KXW44" s="39"/>
      <c r="KXX44" s="39"/>
      <c r="KXY44" s="39"/>
      <c r="KXZ44" s="39"/>
      <c r="KYA44" s="39"/>
      <c r="KYB44" s="39"/>
      <c r="KYC44" s="39"/>
      <c r="KYD44" s="39"/>
      <c r="KYE44" s="39"/>
      <c r="KYF44" s="39"/>
      <c r="KYG44" s="39"/>
      <c r="KYH44" s="39"/>
      <c r="KYI44" s="39"/>
      <c r="KYJ44" s="39"/>
      <c r="KYK44" s="39"/>
      <c r="KYL44" s="39"/>
      <c r="KYM44" s="39"/>
      <c r="KYN44" s="39"/>
      <c r="KYO44" s="39"/>
      <c r="KYP44" s="39"/>
      <c r="KYQ44" s="39"/>
      <c r="KYR44" s="39"/>
      <c r="KYS44" s="39"/>
      <c r="KYT44" s="39"/>
      <c r="KYU44" s="39"/>
      <c r="KYV44" s="39"/>
      <c r="KYW44" s="39"/>
      <c r="KYX44" s="39"/>
      <c r="KYY44" s="39"/>
      <c r="KYZ44" s="39"/>
      <c r="KZA44" s="39"/>
      <c r="KZB44" s="39"/>
      <c r="KZC44" s="39"/>
      <c r="KZD44" s="39"/>
      <c r="KZE44" s="39"/>
      <c r="KZF44" s="39"/>
      <c r="KZG44" s="39"/>
      <c r="KZH44" s="39"/>
      <c r="KZI44" s="39"/>
      <c r="KZJ44" s="39"/>
      <c r="KZK44" s="39"/>
      <c r="KZL44" s="39"/>
      <c r="KZM44" s="39"/>
      <c r="KZN44" s="39"/>
      <c r="KZO44" s="39"/>
      <c r="KZP44" s="39"/>
      <c r="KZQ44" s="39"/>
      <c r="KZR44" s="39"/>
      <c r="KZS44" s="39"/>
      <c r="KZT44" s="39"/>
      <c r="KZU44" s="39"/>
      <c r="KZV44" s="39"/>
      <c r="KZW44" s="39"/>
      <c r="KZX44" s="39"/>
      <c r="KZY44" s="39"/>
      <c r="KZZ44" s="39"/>
      <c r="LAA44" s="39"/>
      <c r="LAB44" s="39"/>
      <c r="LAC44" s="39"/>
      <c r="LAD44" s="39"/>
      <c r="LAE44" s="39"/>
      <c r="LAF44" s="39"/>
      <c r="LAG44" s="39"/>
      <c r="LAH44" s="39"/>
      <c r="LAI44" s="39"/>
      <c r="LAJ44" s="39"/>
      <c r="LAK44" s="39"/>
      <c r="LAL44" s="39"/>
      <c r="LAM44" s="39"/>
      <c r="LAN44" s="39"/>
      <c r="LAO44" s="39"/>
      <c r="LAP44" s="39"/>
      <c r="LAQ44" s="39"/>
      <c r="LAR44" s="39"/>
      <c r="LAS44" s="39"/>
      <c r="LAT44" s="39"/>
      <c r="LAU44" s="39"/>
      <c r="LAV44" s="39"/>
      <c r="LAW44" s="39"/>
      <c r="LAX44" s="39"/>
      <c r="LAY44" s="39"/>
      <c r="LAZ44" s="39"/>
      <c r="LBA44" s="39"/>
      <c r="LBB44" s="39"/>
      <c r="LBC44" s="39"/>
      <c r="LBD44" s="39"/>
      <c r="LBE44" s="39"/>
      <c r="LBF44" s="39"/>
      <c r="LBG44" s="39"/>
      <c r="LBH44" s="39"/>
      <c r="LBI44" s="39"/>
      <c r="LBJ44" s="39"/>
      <c r="LBK44" s="39"/>
      <c r="LBL44" s="39"/>
      <c r="LBM44" s="39"/>
      <c r="LBN44" s="39"/>
      <c r="LBO44" s="39"/>
      <c r="LBP44" s="39"/>
      <c r="LBQ44" s="39"/>
      <c r="LBR44" s="39"/>
      <c r="LBS44" s="39"/>
      <c r="LBT44" s="39"/>
      <c r="LBU44" s="39"/>
      <c r="LBV44" s="39"/>
      <c r="LBW44" s="39"/>
      <c r="LBX44" s="39"/>
      <c r="LBY44" s="39"/>
      <c r="LBZ44" s="39"/>
      <c r="LCA44" s="39"/>
      <c r="LCB44" s="39"/>
      <c r="LCC44" s="39"/>
      <c r="LCD44" s="39"/>
      <c r="LCE44" s="39"/>
      <c r="LCF44" s="39"/>
      <c r="LCG44" s="39"/>
      <c r="LCH44" s="39"/>
      <c r="LCI44" s="39"/>
      <c r="LCJ44" s="39"/>
      <c r="LCK44" s="39"/>
      <c r="LCL44" s="39"/>
      <c r="LCM44" s="39"/>
      <c r="LCN44" s="39"/>
      <c r="LCO44" s="39"/>
      <c r="LCP44" s="39"/>
      <c r="LCQ44" s="39"/>
      <c r="LCR44" s="39"/>
      <c r="LCS44" s="39"/>
      <c r="LCT44" s="39"/>
      <c r="LCU44" s="39"/>
      <c r="LCV44" s="39"/>
      <c r="LCW44" s="39"/>
      <c r="LCX44" s="39"/>
      <c r="LCY44" s="39"/>
      <c r="LCZ44" s="39"/>
      <c r="LDA44" s="39"/>
      <c r="LDB44" s="39"/>
      <c r="LDC44" s="39"/>
      <c r="LDD44" s="39"/>
      <c r="LDE44" s="39"/>
      <c r="LDF44" s="39"/>
      <c r="LDG44" s="39"/>
      <c r="LDH44" s="39"/>
      <c r="LDI44" s="39"/>
      <c r="LDJ44" s="39"/>
      <c r="LDK44" s="39"/>
      <c r="LDL44" s="39"/>
      <c r="LDM44" s="39"/>
      <c r="LDN44" s="39"/>
      <c r="LDO44" s="39"/>
      <c r="LDP44" s="39"/>
      <c r="LDQ44" s="39"/>
      <c r="LDR44" s="39"/>
      <c r="LDS44" s="39"/>
      <c r="LDT44" s="39"/>
      <c r="LDU44" s="39"/>
      <c r="LDV44" s="39"/>
      <c r="LDW44" s="39"/>
      <c r="LDX44" s="39"/>
      <c r="LDY44" s="39"/>
      <c r="LDZ44" s="39"/>
      <c r="LEA44" s="39"/>
      <c r="LEB44" s="39"/>
      <c r="LEC44" s="39"/>
      <c r="LED44" s="39"/>
      <c r="LEE44" s="39"/>
      <c r="LEF44" s="39"/>
      <c r="LEG44" s="39"/>
      <c r="LEH44" s="39"/>
      <c r="LEI44" s="39"/>
      <c r="LEJ44" s="39"/>
      <c r="LEK44" s="39"/>
      <c r="LEL44" s="39"/>
      <c r="LEM44" s="39"/>
      <c r="LEN44" s="39"/>
      <c r="LEO44" s="39"/>
      <c r="LEP44" s="39"/>
      <c r="LEQ44" s="39"/>
      <c r="LER44" s="39"/>
      <c r="LES44" s="39"/>
      <c r="LET44" s="39"/>
      <c r="LEU44" s="39"/>
      <c r="LEV44" s="39"/>
      <c r="LEW44" s="39"/>
      <c r="LEX44" s="39"/>
      <c r="LEY44" s="39"/>
      <c r="LEZ44" s="39"/>
      <c r="LFA44" s="39"/>
      <c r="LFB44" s="39"/>
      <c r="LFC44" s="39"/>
      <c r="LFD44" s="39"/>
      <c r="LFE44" s="39"/>
      <c r="LFF44" s="39"/>
      <c r="LFG44" s="39"/>
      <c r="LFH44" s="39"/>
      <c r="LFI44" s="39"/>
      <c r="LFJ44" s="39"/>
      <c r="LFK44" s="39"/>
      <c r="LFL44" s="39"/>
      <c r="LFM44" s="39"/>
      <c r="LFN44" s="39"/>
      <c r="LFO44" s="39"/>
      <c r="LFP44" s="39"/>
      <c r="LFQ44" s="39"/>
      <c r="LFR44" s="39"/>
      <c r="LFS44" s="39"/>
      <c r="LFT44" s="39"/>
      <c r="LFU44" s="39"/>
      <c r="LFV44" s="39"/>
      <c r="LFW44" s="39"/>
      <c r="LFX44" s="39"/>
      <c r="LFY44" s="39"/>
      <c r="LFZ44" s="39"/>
      <c r="LGA44" s="39"/>
      <c r="LGB44" s="39"/>
      <c r="LGC44" s="39"/>
      <c r="LGD44" s="39"/>
      <c r="LGE44" s="39"/>
      <c r="LGF44" s="39"/>
      <c r="LGG44" s="39"/>
      <c r="LGH44" s="39"/>
      <c r="LGI44" s="39"/>
      <c r="LGJ44" s="39"/>
      <c r="LGK44" s="39"/>
      <c r="LGL44" s="39"/>
      <c r="LGM44" s="39"/>
      <c r="LGN44" s="39"/>
      <c r="LGO44" s="39"/>
      <c r="LGP44" s="39"/>
      <c r="LGQ44" s="39"/>
      <c r="LGR44" s="39"/>
      <c r="LGS44" s="39"/>
      <c r="LGT44" s="39"/>
      <c r="LGU44" s="39"/>
      <c r="LGV44" s="39"/>
      <c r="LGW44" s="39"/>
      <c r="LGX44" s="39"/>
      <c r="LGY44" s="39"/>
      <c r="LGZ44" s="39"/>
      <c r="LHA44" s="39"/>
      <c r="LHB44" s="39"/>
      <c r="LHC44" s="39"/>
      <c r="LHD44" s="39"/>
      <c r="LHE44" s="39"/>
      <c r="LHF44" s="39"/>
      <c r="LHG44" s="39"/>
      <c r="LHH44" s="39"/>
      <c r="LHI44" s="39"/>
      <c r="LHJ44" s="39"/>
      <c r="LHK44" s="39"/>
      <c r="LHL44" s="39"/>
      <c r="LHM44" s="39"/>
      <c r="LHN44" s="39"/>
      <c r="LHO44" s="39"/>
      <c r="LHP44" s="39"/>
      <c r="LHQ44" s="39"/>
      <c r="LHR44" s="39"/>
      <c r="LHS44" s="39"/>
      <c r="LHT44" s="39"/>
      <c r="LHU44" s="39"/>
      <c r="LHV44" s="39"/>
      <c r="LHW44" s="39"/>
      <c r="LHX44" s="39"/>
      <c r="LHY44" s="39"/>
      <c r="LHZ44" s="39"/>
      <c r="LIA44" s="39"/>
      <c r="LIB44" s="39"/>
      <c r="LIC44" s="39"/>
      <c r="LID44" s="39"/>
      <c r="LIE44" s="39"/>
      <c r="LIF44" s="39"/>
      <c r="LIG44" s="39"/>
      <c r="LIH44" s="39"/>
      <c r="LII44" s="39"/>
      <c r="LIJ44" s="39"/>
      <c r="LIK44" s="39"/>
      <c r="LIL44" s="39"/>
      <c r="LIM44" s="39"/>
      <c r="LIN44" s="39"/>
      <c r="LIO44" s="39"/>
      <c r="LIP44" s="39"/>
      <c r="LIQ44" s="39"/>
      <c r="LIR44" s="39"/>
      <c r="LIS44" s="39"/>
      <c r="LIT44" s="39"/>
      <c r="LIU44" s="39"/>
      <c r="LIV44" s="39"/>
      <c r="LIW44" s="39"/>
      <c r="LIX44" s="39"/>
      <c r="LIY44" s="39"/>
      <c r="LIZ44" s="39"/>
      <c r="LJA44" s="39"/>
      <c r="LJB44" s="39"/>
      <c r="LJC44" s="39"/>
      <c r="LJD44" s="39"/>
      <c r="LJE44" s="39"/>
      <c r="LJF44" s="39"/>
      <c r="LJG44" s="39"/>
      <c r="LJH44" s="39"/>
      <c r="LJI44" s="39"/>
      <c r="LJJ44" s="39"/>
      <c r="LJK44" s="39"/>
      <c r="LJL44" s="39"/>
      <c r="LJM44" s="39"/>
      <c r="LJN44" s="39"/>
      <c r="LJO44" s="39"/>
      <c r="LJP44" s="39"/>
      <c r="LJQ44" s="39"/>
      <c r="LJR44" s="39"/>
      <c r="LJS44" s="39"/>
      <c r="LJT44" s="39"/>
      <c r="LJU44" s="39"/>
      <c r="LJV44" s="39"/>
      <c r="LJW44" s="39"/>
      <c r="LJX44" s="39"/>
      <c r="LJY44" s="39"/>
      <c r="LJZ44" s="39"/>
      <c r="LKA44" s="39"/>
      <c r="LKB44" s="39"/>
      <c r="LKC44" s="39"/>
      <c r="LKD44" s="39"/>
      <c r="LKE44" s="39"/>
      <c r="LKF44" s="39"/>
      <c r="LKG44" s="39"/>
      <c r="LKH44" s="39"/>
      <c r="LKI44" s="39"/>
      <c r="LKJ44" s="39"/>
      <c r="LKK44" s="39"/>
      <c r="LKL44" s="39"/>
      <c r="LKM44" s="39"/>
      <c r="LKN44" s="39"/>
      <c r="LKO44" s="39"/>
      <c r="LKP44" s="39"/>
      <c r="LKQ44" s="39"/>
      <c r="LKR44" s="39"/>
      <c r="LKS44" s="39"/>
      <c r="LKT44" s="39"/>
      <c r="LKU44" s="39"/>
      <c r="LKV44" s="39"/>
      <c r="LKW44" s="39"/>
      <c r="LKX44" s="39"/>
      <c r="LKY44" s="39"/>
      <c r="LKZ44" s="39"/>
      <c r="LLA44" s="39"/>
      <c r="LLB44" s="39"/>
      <c r="LLC44" s="39"/>
      <c r="LLD44" s="39"/>
      <c r="LLE44" s="39"/>
      <c r="LLF44" s="39"/>
      <c r="LLG44" s="39"/>
      <c r="LLH44" s="39"/>
      <c r="LLI44" s="39"/>
      <c r="LLJ44" s="39"/>
      <c r="LLK44" s="39"/>
      <c r="LLL44" s="39"/>
      <c r="LLM44" s="39"/>
      <c r="LLN44" s="39"/>
      <c r="LLO44" s="39"/>
      <c r="LLP44" s="39"/>
      <c r="LLQ44" s="39"/>
      <c r="LLR44" s="39"/>
      <c r="LLS44" s="39"/>
      <c r="LLT44" s="39"/>
      <c r="LLU44" s="39"/>
      <c r="LLV44" s="39"/>
      <c r="LLW44" s="39"/>
      <c r="LLX44" s="39"/>
      <c r="LLY44" s="39"/>
      <c r="LLZ44" s="39"/>
      <c r="LMA44" s="39"/>
      <c r="LMB44" s="39"/>
      <c r="LMC44" s="39"/>
      <c r="LMD44" s="39"/>
      <c r="LME44" s="39"/>
      <c r="LMF44" s="39"/>
      <c r="LMG44" s="39"/>
      <c r="LMH44" s="39"/>
      <c r="LMI44" s="39"/>
      <c r="LMJ44" s="39"/>
      <c r="LMK44" s="39"/>
      <c r="LML44" s="39"/>
      <c r="LMM44" s="39"/>
      <c r="LMN44" s="39"/>
      <c r="LMO44" s="39"/>
      <c r="LMP44" s="39"/>
      <c r="LMQ44" s="39"/>
      <c r="LMR44" s="39"/>
      <c r="LMS44" s="39"/>
      <c r="LMT44" s="39"/>
      <c r="LMU44" s="39"/>
      <c r="LMV44" s="39"/>
      <c r="LMW44" s="39"/>
      <c r="LMX44" s="39"/>
      <c r="LMY44" s="39"/>
      <c r="LMZ44" s="39"/>
      <c r="LNA44" s="39"/>
      <c r="LNB44" s="39"/>
      <c r="LNC44" s="39"/>
      <c r="LND44" s="39"/>
      <c r="LNE44" s="39"/>
      <c r="LNF44" s="39"/>
      <c r="LNG44" s="39"/>
      <c r="LNH44" s="39"/>
      <c r="LNI44" s="39"/>
      <c r="LNJ44" s="39"/>
      <c r="LNK44" s="39"/>
      <c r="LNL44" s="39"/>
      <c r="LNM44" s="39"/>
      <c r="LNN44" s="39"/>
      <c r="LNO44" s="39"/>
      <c r="LNP44" s="39"/>
      <c r="LNQ44" s="39"/>
      <c r="LNR44" s="39"/>
      <c r="LNS44" s="39"/>
      <c r="LNT44" s="39"/>
      <c r="LNU44" s="39"/>
      <c r="LNV44" s="39"/>
      <c r="LNW44" s="39"/>
      <c r="LNX44" s="39"/>
      <c r="LNY44" s="39"/>
      <c r="LNZ44" s="39"/>
      <c r="LOA44" s="39"/>
      <c r="LOB44" s="39"/>
      <c r="LOC44" s="39"/>
      <c r="LOD44" s="39"/>
      <c r="LOE44" s="39"/>
      <c r="LOF44" s="39"/>
      <c r="LOG44" s="39"/>
      <c r="LOH44" s="39"/>
      <c r="LOI44" s="39"/>
      <c r="LOJ44" s="39"/>
      <c r="LOK44" s="39"/>
      <c r="LOL44" s="39"/>
      <c r="LOM44" s="39"/>
      <c r="LON44" s="39"/>
      <c r="LOO44" s="39"/>
      <c r="LOP44" s="39"/>
      <c r="LOQ44" s="39"/>
      <c r="LOR44" s="39"/>
      <c r="LOS44" s="39"/>
      <c r="LOT44" s="39"/>
      <c r="LOU44" s="39"/>
      <c r="LOV44" s="39"/>
      <c r="LOW44" s="39"/>
      <c r="LOX44" s="39"/>
      <c r="LOY44" s="39"/>
      <c r="LOZ44" s="39"/>
      <c r="LPA44" s="39"/>
      <c r="LPB44" s="39"/>
      <c r="LPC44" s="39"/>
      <c r="LPD44" s="39"/>
      <c r="LPE44" s="39"/>
      <c r="LPF44" s="39"/>
      <c r="LPG44" s="39"/>
      <c r="LPH44" s="39"/>
      <c r="LPI44" s="39"/>
      <c r="LPJ44" s="39"/>
      <c r="LPK44" s="39"/>
      <c r="LPL44" s="39"/>
      <c r="LPM44" s="39"/>
      <c r="LPN44" s="39"/>
      <c r="LPO44" s="39"/>
      <c r="LPP44" s="39"/>
      <c r="LPQ44" s="39"/>
      <c r="LPR44" s="39"/>
      <c r="LPS44" s="39"/>
      <c r="LPT44" s="39"/>
      <c r="LPU44" s="39"/>
      <c r="LPV44" s="39"/>
      <c r="LPW44" s="39"/>
      <c r="LPX44" s="39"/>
      <c r="LPY44" s="39"/>
      <c r="LPZ44" s="39"/>
      <c r="LQA44" s="39"/>
      <c r="LQB44" s="39"/>
      <c r="LQC44" s="39"/>
      <c r="LQD44" s="39"/>
      <c r="LQE44" s="39"/>
      <c r="LQF44" s="39"/>
      <c r="LQG44" s="39"/>
      <c r="LQH44" s="39"/>
      <c r="LQI44" s="39"/>
      <c r="LQJ44" s="39"/>
      <c r="LQK44" s="39"/>
      <c r="LQL44" s="39"/>
      <c r="LQM44" s="39"/>
      <c r="LQN44" s="39"/>
      <c r="LQO44" s="39"/>
      <c r="LQP44" s="39"/>
      <c r="LQQ44" s="39"/>
      <c r="LQR44" s="39"/>
      <c r="LQS44" s="39"/>
      <c r="LQT44" s="39"/>
      <c r="LQU44" s="39"/>
      <c r="LQV44" s="39"/>
      <c r="LQW44" s="39"/>
      <c r="LQX44" s="39"/>
      <c r="LQY44" s="39"/>
      <c r="LQZ44" s="39"/>
      <c r="LRA44" s="39"/>
      <c r="LRB44" s="39"/>
      <c r="LRC44" s="39"/>
      <c r="LRD44" s="39"/>
      <c r="LRE44" s="39"/>
      <c r="LRF44" s="39"/>
      <c r="LRG44" s="39"/>
      <c r="LRH44" s="39"/>
      <c r="LRI44" s="39"/>
      <c r="LRJ44" s="39"/>
      <c r="LRK44" s="39"/>
      <c r="LRL44" s="39"/>
      <c r="LRM44" s="39"/>
      <c r="LRN44" s="39"/>
      <c r="LRO44" s="39"/>
      <c r="LRP44" s="39"/>
      <c r="LRQ44" s="39"/>
      <c r="LRR44" s="39"/>
      <c r="LRS44" s="39"/>
      <c r="LRT44" s="39"/>
      <c r="LRU44" s="39"/>
      <c r="LRV44" s="39"/>
      <c r="LRW44" s="39"/>
      <c r="LRX44" s="39"/>
      <c r="LRY44" s="39"/>
      <c r="LRZ44" s="39"/>
      <c r="LSA44" s="39"/>
      <c r="LSB44" s="39"/>
      <c r="LSC44" s="39"/>
      <c r="LSD44" s="39"/>
      <c r="LSE44" s="39"/>
      <c r="LSF44" s="39"/>
      <c r="LSG44" s="39"/>
      <c r="LSH44" s="39"/>
      <c r="LSI44" s="39"/>
      <c r="LSJ44" s="39"/>
      <c r="LSK44" s="39"/>
      <c r="LSL44" s="39"/>
      <c r="LSM44" s="39"/>
      <c r="LSN44" s="39"/>
      <c r="LSO44" s="39"/>
      <c r="LSP44" s="39"/>
      <c r="LSQ44" s="39"/>
      <c r="LSR44" s="39"/>
      <c r="LSS44" s="39"/>
      <c r="LST44" s="39"/>
      <c r="LSU44" s="39"/>
      <c r="LSV44" s="39"/>
      <c r="LSW44" s="39"/>
      <c r="LSX44" s="39"/>
      <c r="LSY44" s="39"/>
      <c r="LSZ44" s="39"/>
      <c r="LTA44" s="39"/>
      <c r="LTB44" s="39"/>
      <c r="LTC44" s="39"/>
      <c r="LTD44" s="39"/>
      <c r="LTE44" s="39"/>
      <c r="LTF44" s="39"/>
      <c r="LTG44" s="39"/>
      <c r="LTH44" s="39"/>
      <c r="LTI44" s="39"/>
      <c r="LTJ44" s="39"/>
      <c r="LTK44" s="39"/>
      <c r="LTL44" s="39"/>
      <c r="LTM44" s="39"/>
      <c r="LTN44" s="39"/>
      <c r="LTO44" s="39"/>
      <c r="LTP44" s="39"/>
      <c r="LTQ44" s="39"/>
      <c r="LTR44" s="39"/>
      <c r="LTS44" s="39"/>
      <c r="LTT44" s="39"/>
      <c r="LTU44" s="39"/>
      <c r="LTV44" s="39"/>
      <c r="LTW44" s="39"/>
      <c r="LTX44" s="39"/>
      <c r="LTY44" s="39"/>
      <c r="LTZ44" s="39"/>
      <c r="LUA44" s="39"/>
      <c r="LUB44" s="39"/>
      <c r="LUC44" s="39"/>
      <c r="LUD44" s="39"/>
      <c r="LUE44" s="39"/>
      <c r="LUF44" s="39"/>
      <c r="LUG44" s="39"/>
      <c r="LUH44" s="39"/>
      <c r="LUI44" s="39"/>
      <c r="LUJ44" s="39"/>
      <c r="LUK44" s="39"/>
      <c r="LUL44" s="39"/>
      <c r="LUM44" s="39"/>
      <c r="LUN44" s="39"/>
      <c r="LUO44" s="39"/>
      <c r="LUP44" s="39"/>
      <c r="LUQ44" s="39"/>
      <c r="LUR44" s="39"/>
      <c r="LUS44" s="39"/>
      <c r="LUT44" s="39"/>
      <c r="LUU44" s="39"/>
      <c r="LUV44" s="39"/>
      <c r="LUW44" s="39"/>
      <c r="LUX44" s="39"/>
      <c r="LUY44" s="39"/>
      <c r="LUZ44" s="39"/>
      <c r="LVA44" s="39"/>
      <c r="LVB44" s="39"/>
      <c r="LVC44" s="39"/>
      <c r="LVD44" s="39"/>
      <c r="LVE44" s="39"/>
      <c r="LVF44" s="39"/>
      <c r="LVG44" s="39"/>
      <c r="LVH44" s="39"/>
      <c r="LVI44" s="39"/>
      <c r="LVJ44" s="39"/>
      <c r="LVK44" s="39"/>
      <c r="LVL44" s="39"/>
      <c r="LVM44" s="39"/>
      <c r="LVN44" s="39"/>
      <c r="LVO44" s="39"/>
      <c r="LVP44" s="39"/>
      <c r="LVQ44" s="39"/>
      <c r="LVR44" s="39"/>
      <c r="LVS44" s="39"/>
      <c r="LVT44" s="39"/>
      <c r="LVU44" s="39"/>
      <c r="LVV44" s="39"/>
      <c r="LVW44" s="39"/>
      <c r="LVX44" s="39"/>
      <c r="LVY44" s="39"/>
      <c r="LVZ44" s="39"/>
      <c r="LWA44" s="39"/>
      <c r="LWB44" s="39"/>
      <c r="LWC44" s="39"/>
      <c r="LWD44" s="39"/>
      <c r="LWE44" s="39"/>
      <c r="LWF44" s="39"/>
      <c r="LWG44" s="39"/>
      <c r="LWH44" s="39"/>
      <c r="LWI44" s="39"/>
      <c r="LWJ44" s="39"/>
      <c r="LWK44" s="39"/>
      <c r="LWL44" s="39"/>
      <c r="LWM44" s="39"/>
      <c r="LWN44" s="39"/>
      <c r="LWO44" s="39"/>
      <c r="LWP44" s="39"/>
      <c r="LWQ44" s="39"/>
      <c r="LWR44" s="39"/>
      <c r="LWS44" s="39"/>
      <c r="LWT44" s="39"/>
      <c r="LWU44" s="39"/>
      <c r="LWV44" s="39"/>
      <c r="LWW44" s="39"/>
      <c r="LWX44" s="39"/>
      <c r="LWY44" s="39"/>
      <c r="LWZ44" s="39"/>
      <c r="LXA44" s="39"/>
      <c r="LXB44" s="39"/>
      <c r="LXC44" s="39"/>
      <c r="LXD44" s="39"/>
      <c r="LXE44" s="39"/>
      <c r="LXF44" s="39"/>
      <c r="LXG44" s="39"/>
      <c r="LXH44" s="39"/>
      <c r="LXI44" s="39"/>
      <c r="LXJ44" s="39"/>
      <c r="LXK44" s="39"/>
      <c r="LXL44" s="39"/>
      <c r="LXM44" s="39"/>
      <c r="LXN44" s="39"/>
      <c r="LXO44" s="39"/>
      <c r="LXP44" s="39"/>
      <c r="LXQ44" s="39"/>
      <c r="LXR44" s="39"/>
      <c r="LXS44" s="39"/>
      <c r="LXT44" s="39"/>
      <c r="LXU44" s="39"/>
      <c r="LXV44" s="39"/>
      <c r="LXW44" s="39"/>
      <c r="LXX44" s="39"/>
      <c r="LXY44" s="39"/>
      <c r="LXZ44" s="39"/>
      <c r="LYA44" s="39"/>
      <c r="LYB44" s="39"/>
      <c r="LYC44" s="39"/>
      <c r="LYD44" s="39"/>
      <c r="LYE44" s="39"/>
      <c r="LYF44" s="39"/>
      <c r="LYG44" s="39"/>
      <c r="LYH44" s="39"/>
      <c r="LYI44" s="39"/>
      <c r="LYJ44" s="39"/>
      <c r="LYK44" s="39"/>
      <c r="LYL44" s="39"/>
      <c r="LYM44" s="39"/>
      <c r="LYN44" s="39"/>
      <c r="LYO44" s="39"/>
      <c r="LYP44" s="39"/>
      <c r="LYQ44" s="39"/>
      <c r="LYR44" s="39"/>
      <c r="LYS44" s="39"/>
      <c r="LYT44" s="39"/>
      <c r="LYU44" s="39"/>
      <c r="LYV44" s="39"/>
      <c r="LYW44" s="39"/>
      <c r="LYX44" s="39"/>
      <c r="LYY44" s="39"/>
      <c r="LYZ44" s="39"/>
      <c r="LZA44" s="39"/>
      <c r="LZB44" s="39"/>
      <c r="LZC44" s="39"/>
      <c r="LZD44" s="39"/>
      <c r="LZE44" s="39"/>
      <c r="LZF44" s="39"/>
      <c r="LZG44" s="39"/>
      <c r="LZH44" s="39"/>
      <c r="LZI44" s="39"/>
      <c r="LZJ44" s="39"/>
      <c r="LZK44" s="39"/>
      <c r="LZL44" s="39"/>
      <c r="LZM44" s="39"/>
      <c r="LZN44" s="39"/>
      <c r="LZO44" s="39"/>
      <c r="LZP44" s="39"/>
      <c r="LZQ44" s="39"/>
      <c r="LZR44" s="39"/>
      <c r="LZS44" s="39"/>
      <c r="LZT44" s="39"/>
      <c r="LZU44" s="39"/>
      <c r="LZV44" s="39"/>
      <c r="LZW44" s="39"/>
      <c r="LZX44" s="39"/>
      <c r="LZY44" s="39"/>
      <c r="LZZ44" s="39"/>
      <c r="MAA44" s="39"/>
      <c r="MAB44" s="39"/>
      <c r="MAC44" s="39"/>
      <c r="MAD44" s="39"/>
      <c r="MAE44" s="39"/>
      <c r="MAF44" s="39"/>
      <c r="MAG44" s="39"/>
      <c r="MAH44" s="39"/>
      <c r="MAI44" s="39"/>
      <c r="MAJ44" s="39"/>
      <c r="MAK44" s="39"/>
      <c r="MAL44" s="39"/>
      <c r="MAM44" s="39"/>
      <c r="MAN44" s="39"/>
      <c r="MAO44" s="39"/>
      <c r="MAP44" s="39"/>
      <c r="MAQ44" s="39"/>
      <c r="MAR44" s="39"/>
      <c r="MAS44" s="39"/>
      <c r="MAT44" s="39"/>
      <c r="MAU44" s="39"/>
      <c r="MAV44" s="39"/>
      <c r="MAW44" s="39"/>
      <c r="MAX44" s="39"/>
      <c r="MAY44" s="39"/>
      <c r="MAZ44" s="39"/>
      <c r="MBA44" s="39"/>
      <c r="MBB44" s="39"/>
      <c r="MBC44" s="39"/>
      <c r="MBD44" s="39"/>
      <c r="MBE44" s="39"/>
      <c r="MBF44" s="39"/>
      <c r="MBG44" s="39"/>
      <c r="MBH44" s="39"/>
      <c r="MBI44" s="39"/>
      <c r="MBJ44" s="39"/>
      <c r="MBK44" s="39"/>
      <c r="MBL44" s="39"/>
      <c r="MBM44" s="39"/>
      <c r="MBN44" s="39"/>
      <c r="MBO44" s="39"/>
      <c r="MBP44" s="39"/>
      <c r="MBQ44" s="39"/>
      <c r="MBR44" s="39"/>
      <c r="MBS44" s="39"/>
      <c r="MBT44" s="39"/>
      <c r="MBU44" s="39"/>
      <c r="MBV44" s="39"/>
      <c r="MBW44" s="39"/>
      <c r="MBX44" s="39"/>
      <c r="MBY44" s="39"/>
      <c r="MBZ44" s="39"/>
      <c r="MCA44" s="39"/>
      <c r="MCB44" s="39"/>
      <c r="MCC44" s="39"/>
      <c r="MCD44" s="39"/>
      <c r="MCE44" s="39"/>
      <c r="MCF44" s="39"/>
      <c r="MCG44" s="39"/>
      <c r="MCH44" s="39"/>
      <c r="MCI44" s="39"/>
      <c r="MCJ44" s="39"/>
      <c r="MCK44" s="39"/>
      <c r="MCL44" s="39"/>
      <c r="MCM44" s="39"/>
      <c r="MCN44" s="39"/>
      <c r="MCO44" s="39"/>
      <c r="MCP44" s="39"/>
      <c r="MCQ44" s="39"/>
      <c r="MCR44" s="39"/>
      <c r="MCS44" s="39"/>
      <c r="MCT44" s="39"/>
      <c r="MCU44" s="39"/>
      <c r="MCV44" s="39"/>
      <c r="MCW44" s="39"/>
      <c r="MCX44" s="39"/>
      <c r="MCY44" s="39"/>
      <c r="MCZ44" s="39"/>
      <c r="MDA44" s="39"/>
      <c r="MDB44" s="39"/>
      <c r="MDC44" s="39"/>
      <c r="MDD44" s="39"/>
      <c r="MDE44" s="39"/>
      <c r="MDF44" s="39"/>
      <c r="MDG44" s="39"/>
      <c r="MDH44" s="39"/>
      <c r="MDI44" s="39"/>
      <c r="MDJ44" s="39"/>
      <c r="MDK44" s="39"/>
      <c r="MDL44" s="39"/>
      <c r="MDM44" s="39"/>
      <c r="MDN44" s="39"/>
      <c r="MDO44" s="39"/>
      <c r="MDP44" s="39"/>
      <c r="MDQ44" s="39"/>
      <c r="MDR44" s="39"/>
      <c r="MDS44" s="39"/>
      <c r="MDT44" s="39"/>
      <c r="MDU44" s="39"/>
      <c r="MDV44" s="39"/>
      <c r="MDW44" s="39"/>
      <c r="MDX44" s="39"/>
      <c r="MDY44" s="39"/>
      <c r="MDZ44" s="39"/>
      <c r="MEA44" s="39"/>
      <c r="MEB44" s="39"/>
      <c r="MEC44" s="39"/>
      <c r="MED44" s="39"/>
      <c r="MEE44" s="39"/>
      <c r="MEF44" s="39"/>
      <c r="MEG44" s="39"/>
      <c r="MEH44" s="39"/>
      <c r="MEI44" s="39"/>
      <c r="MEJ44" s="39"/>
      <c r="MEK44" s="39"/>
      <c r="MEL44" s="39"/>
      <c r="MEM44" s="39"/>
      <c r="MEN44" s="39"/>
      <c r="MEO44" s="39"/>
      <c r="MEP44" s="39"/>
      <c r="MEQ44" s="39"/>
      <c r="MER44" s="39"/>
      <c r="MES44" s="39"/>
      <c r="MET44" s="39"/>
      <c r="MEU44" s="39"/>
      <c r="MEV44" s="39"/>
      <c r="MEW44" s="39"/>
      <c r="MEX44" s="39"/>
      <c r="MEY44" s="39"/>
      <c r="MEZ44" s="39"/>
      <c r="MFA44" s="39"/>
      <c r="MFB44" s="39"/>
      <c r="MFC44" s="39"/>
      <c r="MFD44" s="39"/>
      <c r="MFE44" s="39"/>
      <c r="MFF44" s="39"/>
      <c r="MFG44" s="39"/>
      <c r="MFH44" s="39"/>
      <c r="MFI44" s="39"/>
      <c r="MFJ44" s="39"/>
      <c r="MFK44" s="39"/>
      <c r="MFL44" s="39"/>
      <c r="MFM44" s="39"/>
      <c r="MFN44" s="39"/>
      <c r="MFO44" s="39"/>
      <c r="MFP44" s="39"/>
      <c r="MFQ44" s="39"/>
      <c r="MFR44" s="39"/>
      <c r="MFS44" s="39"/>
      <c r="MFT44" s="39"/>
      <c r="MFU44" s="39"/>
      <c r="MFV44" s="39"/>
      <c r="MFW44" s="39"/>
      <c r="MFX44" s="39"/>
      <c r="MFY44" s="39"/>
      <c r="MFZ44" s="39"/>
      <c r="MGA44" s="39"/>
      <c r="MGB44" s="39"/>
      <c r="MGC44" s="39"/>
      <c r="MGD44" s="39"/>
      <c r="MGE44" s="39"/>
      <c r="MGF44" s="39"/>
      <c r="MGG44" s="39"/>
      <c r="MGH44" s="39"/>
      <c r="MGI44" s="39"/>
      <c r="MGJ44" s="39"/>
      <c r="MGK44" s="39"/>
      <c r="MGL44" s="39"/>
      <c r="MGM44" s="39"/>
      <c r="MGN44" s="39"/>
      <c r="MGO44" s="39"/>
      <c r="MGP44" s="39"/>
      <c r="MGQ44" s="39"/>
      <c r="MGR44" s="39"/>
      <c r="MGS44" s="39"/>
      <c r="MGT44" s="39"/>
      <c r="MGU44" s="39"/>
      <c r="MGV44" s="39"/>
      <c r="MGW44" s="39"/>
      <c r="MGX44" s="39"/>
      <c r="MGY44" s="39"/>
      <c r="MGZ44" s="39"/>
      <c r="MHA44" s="39"/>
      <c r="MHB44" s="39"/>
      <c r="MHC44" s="39"/>
      <c r="MHD44" s="39"/>
      <c r="MHE44" s="39"/>
      <c r="MHF44" s="39"/>
      <c r="MHG44" s="39"/>
      <c r="MHH44" s="39"/>
      <c r="MHI44" s="39"/>
      <c r="MHJ44" s="39"/>
      <c r="MHK44" s="39"/>
      <c r="MHL44" s="39"/>
      <c r="MHM44" s="39"/>
      <c r="MHN44" s="39"/>
      <c r="MHO44" s="39"/>
      <c r="MHP44" s="39"/>
      <c r="MHQ44" s="39"/>
      <c r="MHR44" s="39"/>
      <c r="MHS44" s="39"/>
      <c r="MHT44" s="39"/>
      <c r="MHU44" s="39"/>
      <c r="MHV44" s="39"/>
      <c r="MHW44" s="39"/>
      <c r="MHX44" s="39"/>
      <c r="MHY44" s="39"/>
      <c r="MHZ44" s="39"/>
      <c r="MIA44" s="39"/>
      <c r="MIB44" s="39"/>
      <c r="MIC44" s="39"/>
      <c r="MID44" s="39"/>
      <c r="MIE44" s="39"/>
      <c r="MIF44" s="39"/>
      <c r="MIG44" s="39"/>
      <c r="MIH44" s="39"/>
      <c r="MII44" s="39"/>
      <c r="MIJ44" s="39"/>
      <c r="MIK44" s="39"/>
      <c r="MIL44" s="39"/>
      <c r="MIM44" s="39"/>
      <c r="MIN44" s="39"/>
      <c r="MIO44" s="39"/>
      <c r="MIP44" s="39"/>
      <c r="MIQ44" s="39"/>
      <c r="MIR44" s="39"/>
      <c r="MIS44" s="39"/>
      <c r="MIT44" s="39"/>
      <c r="MIU44" s="39"/>
      <c r="MIV44" s="39"/>
      <c r="MIW44" s="39"/>
      <c r="MIX44" s="39"/>
      <c r="MIY44" s="39"/>
      <c r="MIZ44" s="39"/>
      <c r="MJA44" s="39"/>
      <c r="MJB44" s="39"/>
      <c r="MJC44" s="39"/>
      <c r="MJD44" s="39"/>
      <c r="MJE44" s="39"/>
      <c r="MJF44" s="39"/>
      <c r="MJG44" s="39"/>
      <c r="MJH44" s="39"/>
      <c r="MJI44" s="39"/>
      <c r="MJJ44" s="39"/>
      <c r="MJK44" s="39"/>
      <c r="MJL44" s="39"/>
      <c r="MJM44" s="39"/>
      <c r="MJN44" s="39"/>
      <c r="MJO44" s="39"/>
      <c r="MJP44" s="39"/>
      <c r="MJQ44" s="39"/>
      <c r="MJR44" s="39"/>
      <c r="MJS44" s="39"/>
      <c r="MJT44" s="39"/>
      <c r="MJU44" s="39"/>
      <c r="MJV44" s="39"/>
      <c r="MJW44" s="39"/>
      <c r="MJX44" s="39"/>
      <c r="MJY44" s="39"/>
      <c r="MJZ44" s="39"/>
      <c r="MKA44" s="39"/>
      <c r="MKB44" s="39"/>
      <c r="MKC44" s="39"/>
      <c r="MKD44" s="39"/>
      <c r="MKE44" s="39"/>
      <c r="MKF44" s="39"/>
      <c r="MKG44" s="39"/>
      <c r="MKH44" s="39"/>
      <c r="MKI44" s="39"/>
      <c r="MKJ44" s="39"/>
      <c r="MKK44" s="39"/>
      <c r="MKL44" s="39"/>
      <c r="MKM44" s="39"/>
      <c r="MKN44" s="39"/>
      <c r="MKO44" s="39"/>
      <c r="MKP44" s="39"/>
      <c r="MKQ44" s="39"/>
      <c r="MKR44" s="39"/>
      <c r="MKS44" s="39"/>
      <c r="MKT44" s="39"/>
      <c r="MKU44" s="39"/>
      <c r="MKV44" s="39"/>
      <c r="MKW44" s="39"/>
      <c r="MKX44" s="39"/>
      <c r="MKY44" s="39"/>
      <c r="MKZ44" s="39"/>
      <c r="MLA44" s="39"/>
      <c r="MLB44" s="39"/>
      <c r="MLC44" s="39"/>
      <c r="MLD44" s="39"/>
      <c r="MLE44" s="39"/>
      <c r="MLF44" s="39"/>
      <c r="MLG44" s="39"/>
      <c r="MLH44" s="39"/>
      <c r="MLI44" s="39"/>
      <c r="MLJ44" s="39"/>
      <c r="MLK44" s="39"/>
      <c r="MLL44" s="39"/>
      <c r="MLM44" s="39"/>
      <c r="MLN44" s="39"/>
      <c r="MLO44" s="39"/>
      <c r="MLP44" s="39"/>
      <c r="MLQ44" s="39"/>
      <c r="MLR44" s="39"/>
      <c r="MLS44" s="39"/>
      <c r="MLT44" s="39"/>
      <c r="MLU44" s="39"/>
      <c r="MLV44" s="39"/>
      <c r="MLW44" s="39"/>
      <c r="MLX44" s="39"/>
      <c r="MLY44" s="39"/>
      <c r="MLZ44" s="39"/>
      <c r="MMA44" s="39"/>
      <c r="MMB44" s="39"/>
      <c r="MMC44" s="39"/>
      <c r="MMD44" s="39"/>
      <c r="MME44" s="39"/>
      <c r="MMF44" s="39"/>
      <c r="MMG44" s="39"/>
      <c r="MMH44" s="39"/>
      <c r="MMI44" s="39"/>
      <c r="MMJ44" s="39"/>
      <c r="MMK44" s="39"/>
      <c r="MML44" s="39"/>
      <c r="MMM44" s="39"/>
      <c r="MMN44" s="39"/>
      <c r="MMO44" s="39"/>
      <c r="MMP44" s="39"/>
      <c r="MMQ44" s="39"/>
      <c r="MMR44" s="39"/>
      <c r="MMS44" s="39"/>
      <c r="MMT44" s="39"/>
      <c r="MMU44" s="39"/>
      <c r="MMV44" s="39"/>
      <c r="MMW44" s="39"/>
      <c r="MMX44" s="39"/>
      <c r="MMY44" s="39"/>
      <c r="MMZ44" s="39"/>
      <c r="MNA44" s="39"/>
      <c r="MNB44" s="39"/>
      <c r="MNC44" s="39"/>
      <c r="MND44" s="39"/>
      <c r="MNE44" s="39"/>
      <c r="MNF44" s="39"/>
      <c r="MNG44" s="39"/>
      <c r="MNH44" s="39"/>
      <c r="MNI44" s="39"/>
      <c r="MNJ44" s="39"/>
      <c r="MNK44" s="39"/>
      <c r="MNL44" s="39"/>
      <c r="MNM44" s="39"/>
      <c r="MNN44" s="39"/>
      <c r="MNO44" s="39"/>
      <c r="MNP44" s="39"/>
      <c r="MNQ44" s="39"/>
      <c r="MNR44" s="39"/>
      <c r="MNS44" s="39"/>
      <c r="MNT44" s="39"/>
      <c r="MNU44" s="39"/>
      <c r="MNV44" s="39"/>
      <c r="MNW44" s="39"/>
      <c r="MNX44" s="39"/>
      <c r="MNY44" s="39"/>
      <c r="MNZ44" s="39"/>
      <c r="MOA44" s="39"/>
      <c r="MOB44" s="39"/>
      <c r="MOC44" s="39"/>
      <c r="MOD44" s="39"/>
      <c r="MOE44" s="39"/>
      <c r="MOF44" s="39"/>
      <c r="MOG44" s="39"/>
      <c r="MOH44" s="39"/>
      <c r="MOI44" s="39"/>
      <c r="MOJ44" s="39"/>
      <c r="MOK44" s="39"/>
      <c r="MOL44" s="39"/>
      <c r="MOM44" s="39"/>
      <c r="MON44" s="39"/>
      <c r="MOO44" s="39"/>
      <c r="MOP44" s="39"/>
      <c r="MOQ44" s="39"/>
      <c r="MOR44" s="39"/>
      <c r="MOS44" s="39"/>
      <c r="MOT44" s="39"/>
      <c r="MOU44" s="39"/>
      <c r="MOV44" s="39"/>
      <c r="MOW44" s="39"/>
      <c r="MOX44" s="39"/>
      <c r="MOY44" s="39"/>
      <c r="MOZ44" s="39"/>
      <c r="MPA44" s="39"/>
      <c r="MPB44" s="39"/>
      <c r="MPC44" s="39"/>
      <c r="MPD44" s="39"/>
      <c r="MPE44" s="39"/>
      <c r="MPF44" s="39"/>
      <c r="MPG44" s="39"/>
      <c r="MPH44" s="39"/>
      <c r="MPI44" s="39"/>
      <c r="MPJ44" s="39"/>
      <c r="MPK44" s="39"/>
      <c r="MPL44" s="39"/>
      <c r="MPM44" s="39"/>
      <c r="MPN44" s="39"/>
      <c r="MPO44" s="39"/>
      <c r="MPP44" s="39"/>
      <c r="MPQ44" s="39"/>
      <c r="MPR44" s="39"/>
      <c r="MPS44" s="39"/>
      <c r="MPT44" s="39"/>
      <c r="MPU44" s="39"/>
      <c r="MPV44" s="39"/>
      <c r="MPW44" s="39"/>
      <c r="MPX44" s="39"/>
      <c r="MPY44" s="39"/>
      <c r="MPZ44" s="39"/>
      <c r="MQA44" s="39"/>
      <c r="MQB44" s="39"/>
      <c r="MQC44" s="39"/>
      <c r="MQD44" s="39"/>
      <c r="MQE44" s="39"/>
      <c r="MQF44" s="39"/>
      <c r="MQG44" s="39"/>
      <c r="MQH44" s="39"/>
      <c r="MQI44" s="39"/>
      <c r="MQJ44" s="39"/>
      <c r="MQK44" s="39"/>
      <c r="MQL44" s="39"/>
      <c r="MQM44" s="39"/>
      <c r="MQN44" s="39"/>
      <c r="MQO44" s="39"/>
      <c r="MQP44" s="39"/>
      <c r="MQQ44" s="39"/>
      <c r="MQR44" s="39"/>
      <c r="MQS44" s="39"/>
      <c r="MQT44" s="39"/>
      <c r="MQU44" s="39"/>
      <c r="MQV44" s="39"/>
      <c r="MQW44" s="39"/>
      <c r="MQX44" s="39"/>
      <c r="MQY44" s="39"/>
      <c r="MQZ44" s="39"/>
      <c r="MRA44" s="39"/>
      <c r="MRB44" s="39"/>
      <c r="MRC44" s="39"/>
      <c r="MRD44" s="39"/>
      <c r="MRE44" s="39"/>
      <c r="MRF44" s="39"/>
      <c r="MRG44" s="39"/>
      <c r="MRH44" s="39"/>
      <c r="MRI44" s="39"/>
      <c r="MRJ44" s="39"/>
      <c r="MRK44" s="39"/>
      <c r="MRL44" s="39"/>
      <c r="MRM44" s="39"/>
      <c r="MRN44" s="39"/>
      <c r="MRO44" s="39"/>
      <c r="MRP44" s="39"/>
      <c r="MRQ44" s="39"/>
      <c r="MRR44" s="39"/>
      <c r="MRS44" s="39"/>
      <c r="MRT44" s="39"/>
      <c r="MRU44" s="39"/>
      <c r="MRV44" s="39"/>
      <c r="MRW44" s="39"/>
      <c r="MRX44" s="39"/>
      <c r="MRY44" s="39"/>
      <c r="MRZ44" s="39"/>
      <c r="MSA44" s="39"/>
      <c r="MSB44" s="39"/>
      <c r="MSC44" s="39"/>
      <c r="MSD44" s="39"/>
      <c r="MSE44" s="39"/>
      <c r="MSF44" s="39"/>
      <c r="MSG44" s="39"/>
      <c r="MSH44" s="39"/>
      <c r="MSI44" s="39"/>
      <c r="MSJ44" s="39"/>
      <c r="MSK44" s="39"/>
      <c r="MSL44" s="39"/>
      <c r="MSM44" s="39"/>
      <c r="MSN44" s="39"/>
      <c r="MSO44" s="39"/>
      <c r="MSP44" s="39"/>
      <c r="MSQ44" s="39"/>
      <c r="MSR44" s="39"/>
      <c r="MSS44" s="39"/>
      <c r="MST44" s="39"/>
      <c r="MSU44" s="39"/>
      <c r="MSV44" s="39"/>
      <c r="MSW44" s="39"/>
      <c r="MSX44" s="39"/>
      <c r="MSY44" s="39"/>
      <c r="MSZ44" s="39"/>
      <c r="MTA44" s="39"/>
      <c r="MTB44" s="39"/>
      <c r="MTC44" s="39"/>
      <c r="MTD44" s="39"/>
      <c r="MTE44" s="39"/>
      <c r="MTF44" s="39"/>
      <c r="MTG44" s="39"/>
      <c r="MTH44" s="39"/>
      <c r="MTI44" s="39"/>
      <c r="MTJ44" s="39"/>
      <c r="MTK44" s="39"/>
      <c r="MTL44" s="39"/>
      <c r="MTM44" s="39"/>
      <c r="MTN44" s="39"/>
      <c r="MTO44" s="39"/>
      <c r="MTP44" s="39"/>
      <c r="MTQ44" s="39"/>
      <c r="MTR44" s="39"/>
      <c r="MTS44" s="39"/>
      <c r="MTT44" s="39"/>
      <c r="MTU44" s="39"/>
      <c r="MTV44" s="39"/>
      <c r="MTW44" s="39"/>
      <c r="MTX44" s="39"/>
      <c r="MTY44" s="39"/>
      <c r="MTZ44" s="39"/>
      <c r="MUA44" s="39"/>
      <c r="MUB44" s="39"/>
      <c r="MUC44" s="39"/>
      <c r="MUD44" s="39"/>
      <c r="MUE44" s="39"/>
      <c r="MUF44" s="39"/>
      <c r="MUG44" s="39"/>
      <c r="MUH44" s="39"/>
      <c r="MUI44" s="39"/>
      <c r="MUJ44" s="39"/>
      <c r="MUK44" s="39"/>
      <c r="MUL44" s="39"/>
      <c r="MUM44" s="39"/>
      <c r="MUN44" s="39"/>
      <c r="MUO44" s="39"/>
      <c r="MUP44" s="39"/>
      <c r="MUQ44" s="39"/>
      <c r="MUR44" s="39"/>
      <c r="MUS44" s="39"/>
      <c r="MUT44" s="39"/>
      <c r="MUU44" s="39"/>
      <c r="MUV44" s="39"/>
      <c r="MUW44" s="39"/>
      <c r="MUX44" s="39"/>
      <c r="MUY44" s="39"/>
      <c r="MUZ44" s="39"/>
      <c r="MVA44" s="39"/>
      <c r="MVB44" s="39"/>
      <c r="MVC44" s="39"/>
      <c r="MVD44" s="39"/>
      <c r="MVE44" s="39"/>
      <c r="MVF44" s="39"/>
      <c r="MVG44" s="39"/>
      <c r="MVH44" s="39"/>
      <c r="MVI44" s="39"/>
      <c r="MVJ44" s="39"/>
      <c r="MVK44" s="39"/>
      <c r="MVL44" s="39"/>
      <c r="MVM44" s="39"/>
      <c r="MVN44" s="39"/>
      <c r="MVO44" s="39"/>
      <c r="MVP44" s="39"/>
      <c r="MVQ44" s="39"/>
      <c r="MVR44" s="39"/>
      <c r="MVS44" s="39"/>
      <c r="MVT44" s="39"/>
      <c r="MVU44" s="39"/>
      <c r="MVV44" s="39"/>
      <c r="MVW44" s="39"/>
      <c r="MVX44" s="39"/>
      <c r="MVY44" s="39"/>
      <c r="MVZ44" s="39"/>
      <c r="MWA44" s="39"/>
      <c r="MWB44" s="39"/>
      <c r="MWC44" s="39"/>
      <c r="MWD44" s="39"/>
      <c r="MWE44" s="39"/>
      <c r="MWF44" s="39"/>
      <c r="MWG44" s="39"/>
      <c r="MWH44" s="39"/>
      <c r="MWI44" s="39"/>
      <c r="MWJ44" s="39"/>
      <c r="MWK44" s="39"/>
      <c r="MWL44" s="39"/>
      <c r="MWM44" s="39"/>
      <c r="MWN44" s="39"/>
      <c r="MWO44" s="39"/>
      <c r="MWP44" s="39"/>
      <c r="MWQ44" s="39"/>
      <c r="MWR44" s="39"/>
      <c r="MWS44" s="39"/>
      <c r="MWT44" s="39"/>
      <c r="MWU44" s="39"/>
      <c r="MWV44" s="39"/>
      <c r="MWW44" s="39"/>
      <c r="MWX44" s="39"/>
      <c r="MWY44" s="39"/>
      <c r="MWZ44" s="39"/>
      <c r="MXA44" s="39"/>
      <c r="MXB44" s="39"/>
      <c r="MXC44" s="39"/>
      <c r="MXD44" s="39"/>
      <c r="MXE44" s="39"/>
      <c r="MXF44" s="39"/>
      <c r="MXG44" s="39"/>
      <c r="MXH44" s="39"/>
      <c r="MXI44" s="39"/>
      <c r="MXJ44" s="39"/>
      <c r="MXK44" s="39"/>
      <c r="MXL44" s="39"/>
      <c r="MXM44" s="39"/>
      <c r="MXN44" s="39"/>
      <c r="MXO44" s="39"/>
      <c r="MXP44" s="39"/>
      <c r="MXQ44" s="39"/>
      <c r="MXR44" s="39"/>
      <c r="MXS44" s="39"/>
      <c r="MXT44" s="39"/>
      <c r="MXU44" s="39"/>
      <c r="MXV44" s="39"/>
      <c r="MXW44" s="39"/>
      <c r="MXX44" s="39"/>
      <c r="MXY44" s="39"/>
      <c r="MXZ44" s="39"/>
      <c r="MYA44" s="39"/>
      <c r="MYB44" s="39"/>
      <c r="MYC44" s="39"/>
      <c r="MYD44" s="39"/>
      <c r="MYE44" s="39"/>
      <c r="MYF44" s="39"/>
      <c r="MYG44" s="39"/>
      <c r="MYH44" s="39"/>
      <c r="MYI44" s="39"/>
      <c r="MYJ44" s="39"/>
      <c r="MYK44" s="39"/>
      <c r="MYL44" s="39"/>
      <c r="MYM44" s="39"/>
      <c r="MYN44" s="39"/>
      <c r="MYO44" s="39"/>
      <c r="MYP44" s="39"/>
      <c r="MYQ44" s="39"/>
      <c r="MYR44" s="39"/>
      <c r="MYS44" s="39"/>
      <c r="MYT44" s="39"/>
      <c r="MYU44" s="39"/>
      <c r="MYV44" s="39"/>
      <c r="MYW44" s="39"/>
      <c r="MYX44" s="39"/>
      <c r="MYY44" s="39"/>
      <c r="MYZ44" s="39"/>
      <c r="MZA44" s="39"/>
      <c r="MZB44" s="39"/>
      <c r="MZC44" s="39"/>
      <c r="MZD44" s="39"/>
      <c r="MZE44" s="39"/>
      <c r="MZF44" s="39"/>
      <c r="MZG44" s="39"/>
      <c r="MZH44" s="39"/>
      <c r="MZI44" s="39"/>
      <c r="MZJ44" s="39"/>
      <c r="MZK44" s="39"/>
      <c r="MZL44" s="39"/>
      <c r="MZM44" s="39"/>
      <c r="MZN44" s="39"/>
      <c r="MZO44" s="39"/>
      <c r="MZP44" s="39"/>
      <c r="MZQ44" s="39"/>
      <c r="MZR44" s="39"/>
      <c r="MZS44" s="39"/>
      <c r="MZT44" s="39"/>
      <c r="MZU44" s="39"/>
      <c r="MZV44" s="39"/>
      <c r="MZW44" s="39"/>
      <c r="MZX44" s="39"/>
      <c r="MZY44" s="39"/>
      <c r="MZZ44" s="39"/>
      <c r="NAA44" s="39"/>
      <c r="NAB44" s="39"/>
      <c r="NAC44" s="39"/>
      <c r="NAD44" s="39"/>
      <c r="NAE44" s="39"/>
      <c r="NAF44" s="39"/>
      <c r="NAG44" s="39"/>
      <c r="NAH44" s="39"/>
      <c r="NAI44" s="39"/>
      <c r="NAJ44" s="39"/>
      <c r="NAK44" s="39"/>
      <c r="NAL44" s="39"/>
      <c r="NAM44" s="39"/>
      <c r="NAN44" s="39"/>
      <c r="NAO44" s="39"/>
      <c r="NAP44" s="39"/>
      <c r="NAQ44" s="39"/>
      <c r="NAR44" s="39"/>
      <c r="NAS44" s="39"/>
      <c r="NAT44" s="39"/>
      <c r="NAU44" s="39"/>
      <c r="NAV44" s="39"/>
      <c r="NAW44" s="39"/>
      <c r="NAX44" s="39"/>
      <c r="NAY44" s="39"/>
      <c r="NAZ44" s="39"/>
      <c r="NBA44" s="39"/>
      <c r="NBB44" s="39"/>
      <c r="NBC44" s="39"/>
      <c r="NBD44" s="39"/>
      <c r="NBE44" s="39"/>
      <c r="NBF44" s="39"/>
      <c r="NBG44" s="39"/>
      <c r="NBH44" s="39"/>
      <c r="NBI44" s="39"/>
      <c r="NBJ44" s="39"/>
      <c r="NBK44" s="39"/>
      <c r="NBL44" s="39"/>
      <c r="NBM44" s="39"/>
      <c r="NBN44" s="39"/>
      <c r="NBO44" s="39"/>
      <c r="NBP44" s="39"/>
      <c r="NBQ44" s="39"/>
      <c r="NBR44" s="39"/>
      <c r="NBS44" s="39"/>
      <c r="NBT44" s="39"/>
      <c r="NBU44" s="39"/>
      <c r="NBV44" s="39"/>
      <c r="NBW44" s="39"/>
      <c r="NBX44" s="39"/>
      <c r="NBY44" s="39"/>
      <c r="NBZ44" s="39"/>
      <c r="NCA44" s="39"/>
      <c r="NCB44" s="39"/>
      <c r="NCC44" s="39"/>
      <c r="NCD44" s="39"/>
      <c r="NCE44" s="39"/>
      <c r="NCF44" s="39"/>
      <c r="NCG44" s="39"/>
      <c r="NCH44" s="39"/>
      <c r="NCI44" s="39"/>
      <c r="NCJ44" s="39"/>
      <c r="NCK44" s="39"/>
      <c r="NCL44" s="39"/>
      <c r="NCM44" s="39"/>
      <c r="NCN44" s="39"/>
      <c r="NCO44" s="39"/>
      <c r="NCP44" s="39"/>
      <c r="NCQ44" s="39"/>
      <c r="NCR44" s="39"/>
      <c r="NCS44" s="39"/>
      <c r="NCT44" s="39"/>
      <c r="NCU44" s="39"/>
      <c r="NCV44" s="39"/>
      <c r="NCW44" s="39"/>
      <c r="NCX44" s="39"/>
      <c r="NCY44" s="39"/>
      <c r="NCZ44" s="39"/>
      <c r="NDA44" s="39"/>
      <c r="NDB44" s="39"/>
      <c r="NDC44" s="39"/>
      <c r="NDD44" s="39"/>
      <c r="NDE44" s="39"/>
      <c r="NDF44" s="39"/>
      <c r="NDG44" s="39"/>
      <c r="NDH44" s="39"/>
      <c r="NDI44" s="39"/>
      <c r="NDJ44" s="39"/>
      <c r="NDK44" s="39"/>
      <c r="NDL44" s="39"/>
      <c r="NDM44" s="39"/>
      <c r="NDN44" s="39"/>
      <c r="NDO44" s="39"/>
      <c r="NDP44" s="39"/>
      <c r="NDQ44" s="39"/>
      <c r="NDR44" s="39"/>
      <c r="NDS44" s="39"/>
      <c r="NDT44" s="39"/>
      <c r="NDU44" s="39"/>
      <c r="NDV44" s="39"/>
      <c r="NDW44" s="39"/>
      <c r="NDX44" s="39"/>
      <c r="NDY44" s="39"/>
      <c r="NDZ44" s="39"/>
      <c r="NEA44" s="39"/>
      <c r="NEB44" s="39"/>
      <c r="NEC44" s="39"/>
      <c r="NED44" s="39"/>
      <c r="NEE44" s="39"/>
      <c r="NEF44" s="39"/>
      <c r="NEG44" s="39"/>
      <c r="NEH44" s="39"/>
      <c r="NEI44" s="39"/>
      <c r="NEJ44" s="39"/>
      <c r="NEK44" s="39"/>
      <c r="NEL44" s="39"/>
      <c r="NEM44" s="39"/>
      <c r="NEN44" s="39"/>
      <c r="NEO44" s="39"/>
      <c r="NEP44" s="39"/>
      <c r="NEQ44" s="39"/>
      <c r="NER44" s="39"/>
      <c r="NES44" s="39"/>
      <c r="NET44" s="39"/>
      <c r="NEU44" s="39"/>
      <c r="NEV44" s="39"/>
      <c r="NEW44" s="39"/>
      <c r="NEX44" s="39"/>
      <c r="NEY44" s="39"/>
      <c r="NEZ44" s="39"/>
      <c r="NFA44" s="39"/>
      <c r="NFB44" s="39"/>
      <c r="NFC44" s="39"/>
      <c r="NFD44" s="39"/>
      <c r="NFE44" s="39"/>
      <c r="NFF44" s="39"/>
      <c r="NFG44" s="39"/>
      <c r="NFH44" s="39"/>
      <c r="NFI44" s="39"/>
      <c r="NFJ44" s="39"/>
      <c r="NFK44" s="39"/>
      <c r="NFL44" s="39"/>
      <c r="NFM44" s="39"/>
      <c r="NFN44" s="39"/>
      <c r="NFO44" s="39"/>
      <c r="NFP44" s="39"/>
      <c r="NFQ44" s="39"/>
      <c r="NFR44" s="39"/>
      <c r="NFS44" s="39"/>
      <c r="NFT44" s="39"/>
      <c r="NFU44" s="39"/>
      <c r="NFV44" s="39"/>
      <c r="NFW44" s="39"/>
      <c r="NFX44" s="39"/>
      <c r="NFY44" s="39"/>
      <c r="NFZ44" s="39"/>
      <c r="NGA44" s="39"/>
      <c r="NGB44" s="39"/>
      <c r="NGC44" s="39"/>
      <c r="NGD44" s="39"/>
      <c r="NGE44" s="39"/>
      <c r="NGF44" s="39"/>
      <c r="NGG44" s="39"/>
      <c r="NGH44" s="39"/>
      <c r="NGI44" s="39"/>
      <c r="NGJ44" s="39"/>
      <c r="NGK44" s="39"/>
      <c r="NGL44" s="39"/>
      <c r="NGM44" s="39"/>
      <c r="NGN44" s="39"/>
      <c r="NGO44" s="39"/>
      <c r="NGP44" s="39"/>
      <c r="NGQ44" s="39"/>
      <c r="NGR44" s="39"/>
      <c r="NGS44" s="39"/>
      <c r="NGT44" s="39"/>
      <c r="NGU44" s="39"/>
      <c r="NGV44" s="39"/>
      <c r="NGW44" s="39"/>
      <c r="NGX44" s="39"/>
      <c r="NGY44" s="39"/>
      <c r="NGZ44" s="39"/>
      <c r="NHA44" s="39"/>
      <c r="NHB44" s="39"/>
      <c r="NHC44" s="39"/>
      <c r="NHD44" s="39"/>
      <c r="NHE44" s="39"/>
      <c r="NHF44" s="39"/>
      <c r="NHG44" s="39"/>
      <c r="NHH44" s="39"/>
      <c r="NHI44" s="39"/>
      <c r="NHJ44" s="39"/>
      <c r="NHK44" s="39"/>
      <c r="NHL44" s="39"/>
      <c r="NHM44" s="39"/>
      <c r="NHN44" s="39"/>
      <c r="NHO44" s="39"/>
      <c r="NHP44" s="39"/>
      <c r="NHQ44" s="39"/>
      <c r="NHR44" s="39"/>
      <c r="NHS44" s="39"/>
      <c r="NHT44" s="39"/>
      <c r="NHU44" s="39"/>
      <c r="NHV44" s="39"/>
      <c r="NHW44" s="39"/>
      <c r="NHX44" s="39"/>
      <c r="NHY44" s="39"/>
      <c r="NHZ44" s="39"/>
      <c r="NIA44" s="39"/>
      <c r="NIB44" s="39"/>
      <c r="NIC44" s="39"/>
      <c r="NID44" s="39"/>
      <c r="NIE44" s="39"/>
      <c r="NIF44" s="39"/>
      <c r="NIG44" s="39"/>
      <c r="NIH44" s="39"/>
      <c r="NII44" s="39"/>
      <c r="NIJ44" s="39"/>
      <c r="NIK44" s="39"/>
      <c r="NIL44" s="39"/>
      <c r="NIM44" s="39"/>
      <c r="NIN44" s="39"/>
      <c r="NIO44" s="39"/>
      <c r="NIP44" s="39"/>
      <c r="NIQ44" s="39"/>
      <c r="NIR44" s="39"/>
      <c r="NIS44" s="39"/>
      <c r="NIT44" s="39"/>
      <c r="NIU44" s="39"/>
      <c r="NIV44" s="39"/>
      <c r="NIW44" s="39"/>
      <c r="NIX44" s="39"/>
      <c r="NIY44" s="39"/>
      <c r="NIZ44" s="39"/>
      <c r="NJA44" s="39"/>
      <c r="NJB44" s="39"/>
      <c r="NJC44" s="39"/>
      <c r="NJD44" s="39"/>
      <c r="NJE44" s="39"/>
      <c r="NJF44" s="39"/>
      <c r="NJG44" s="39"/>
      <c r="NJH44" s="39"/>
      <c r="NJI44" s="39"/>
      <c r="NJJ44" s="39"/>
      <c r="NJK44" s="39"/>
      <c r="NJL44" s="39"/>
      <c r="NJM44" s="39"/>
      <c r="NJN44" s="39"/>
      <c r="NJO44" s="39"/>
      <c r="NJP44" s="39"/>
      <c r="NJQ44" s="39"/>
      <c r="NJR44" s="39"/>
      <c r="NJS44" s="39"/>
      <c r="NJT44" s="39"/>
      <c r="NJU44" s="39"/>
      <c r="NJV44" s="39"/>
      <c r="NJW44" s="39"/>
      <c r="NJX44" s="39"/>
      <c r="NJY44" s="39"/>
      <c r="NJZ44" s="39"/>
      <c r="NKA44" s="39"/>
      <c r="NKB44" s="39"/>
      <c r="NKC44" s="39"/>
      <c r="NKD44" s="39"/>
      <c r="NKE44" s="39"/>
      <c r="NKF44" s="39"/>
      <c r="NKG44" s="39"/>
      <c r="NKH44" s="39"/>
      <c r="NKI44" s="39"/>
      <c r="NKJ44" s="39"/>
      <c r="NKK44" s="39"/>
      <c r="NKL44" s="39"/>
      <c r="NKM44" s="39"/>
      <c r="NKN44" s="39"/>
      <c r="NKO44" s="39"/>
      <c r="NKP44" s="39"/>
      <c r="NKQ44" s="39"/>
      <c r="NKR44" s="39"/>
      <c r="NKS44" s="39"/>
      <c r="NKT44" s="39"/>
      <c r="NKU44" s="39"/>
      <c r="NKV44" s="39"/>
      <c r="NKW44" s="39"/>
      <c r="NKX44" s="39"/>
      <c r="NKY44" s="39"/>
      <c r="NKZ44" s="39"/>
      <c r="NLA44" s="39"/>
      <c r="NLB44" s="39"/>
      <c r="NLC44" s="39"/>
      <c r="NLD44" s="39"/>
      <c r="NLE44" s="39"/>
      <c r="NLF44" s="39"/>
      <c r="NLG44" s="39"/>
      <c r="NLH44" s="39"/>
      <c r="NLI44" s="39"/>
      <c r="NLJ44" s="39"/>
      <c r="NLK44" s="39"/>
      <c r="NLL44" s="39"/>
      <c r="NLM44" s="39"/>
      <c r="NLN44" s="39"/>
      <c r="NLO44" s="39"/>
      <c r="NLP44" s="39"/>
      <c r="NLQ44" s="39"/>
      <c r="NLR44" s="39"/>
      <c r="NLS44" s="39"/>
      <c r="NLT44" s="39"/>
      <c r="NLU44" s="39"/>
      <c r="NLV44" s="39"/>
      <c r="NLW44" s="39"/>
      <c r="NLX44" s="39"/>
      <c r="NLY44" s="39"/>
      <c r="NLZ44" s="39"/>
      <c r="NMA44" s="39"/>
      <c r="NMB44" s="39"/>
      <c r="NMC44" s="39"/>
      <c r="NMD44" s="39"/>
      <c r="NME44" s="39"/>
      <c r="NMF44" s="39"/>
      <c r="NMG44" s="39"/>
      <c r="NMH44" s="39"/>
      <c r="NMI44" s="39"/>
      <c r="NMJ44" s="39"/>
      <c r="NMK44" s="39"/>
      <c r="NML44" s="39"/>
      <c r="NMM44" s="39"/>
      <c r="NMN44" s="39"/>
      <c r="NMO44" s="39"/>
      <c r="NMP44" s="39"/>
      <c r="NMQ44" s="39"/>
      <c r="NMR44" s="39"/>
      <c r="NMS44" s="39"/>
      <c r="NMT44" s="39"/>
      <c r="NMU44" s="39"/>
      <c r="NMV44" s="39"/>
      <c r="NMW44" s="39"/>
      <c r="NMX44" s="39"/>
      <c r="NMY44" s="39"/>
      <c r="NMZ44" s="39"/>
      <c r="NNA44" s="39"/>
      <c r="NNB44" s="39"/>
      <c r="NNC44" s="39"/>
      <c r="NND44" s="39"/>
      <c r="NNE44" s="39"/>
      <c r="NNF44" s="39"/>
      <c r="NNG44" s="39"/>
      <c r="NNH44" s="39"/>
      <c r="NNI44" s="39"/>
      <c r="NNJ44" s="39"/>
      <c r="NNK44" s="39"/>
      <c r="NNL44" s="39"/>
      <c r="NNM44" s="39"/>
      <c r="NNN44" s="39"/>
      <c r="NNO44" s="39"/>
      <c r="NNP44" s="39"/>
      <c r="NNQ44" s="39"/>
      <c r="NNR44" s="39"/>
      <c r="NNS44" s="39"/>
      <c r="NNT44" s="39"/>
      <c r="NNU44" s="39"/>
      <c r="NNV44" s="39"/>
      <c r="NNW44" s="39"/>
      <c r="NNX44" s="39"/>
      <c r="NNY44" s="39"/>
      <c r="NNZ44" s="39"/>
      <c r="NOA44" s="39"/>
      <c r="NOB44" s="39"/>
      <c r="NOC44" s="39"/>
      <c r="NOD44" s="39"/>
      <c r="NOE44" s="39"/>
      <c r="NOF44" s="39"/>
      <c r="NOG44" s="39"/>
      <c r="NOH44" s="39"/>
      <c r="NOI44" s="39"/>
      <c r="NOJ44" s="39"/>
      <c r="NOK44" s="39"/>
      <c r="NOL44" s="39"/>
      <c r="NOM44" s="39"/>
      <c r="NON44" s="39"/>
      <c r="NOO44" s="39"/>
      <c r="NOP44" s="39"/>
      <c r="NOQ44" s="39"/>
      <c r="NOR44" s="39"/>
      <c r="NOS44" s="39"/>
      <c r="NOT44" s="39"/>
      <c r="NOU44" s="39"/>
      <c r="NOV44" s="39"/>
      <c r="NOW44" s="39"/>
      <c r="NOX44" s="39"/>
      <c r="NOY44" s="39"/>
      <c r="NOZ44" s="39"/>
      <c r="NPA44" s="39"/>
      <c r="NPB44" s="39"/>
      <c r="NPC44" s="39"/>
      <c r="NPD44" s="39"/>
      <c r="NPE44" s="39"/>
      <c r="NPF44" s="39"/>
      <c r="NPG44" s="39"/>
      <c r="NPH44" s="39"/>
      <c r="NPI44" s="39"/>
      <c r="NPJ44" s="39"/>
      <c r="NPK44" s="39"/>
      <c r="NPL44" s="39"/>
      <c r="NPM44" s="39"/>
      <c r="NPN44" s="39"/>
      <c r="NPO44" s="39"/>
      <c r="NPP44" s="39"/>
      <c r="NPQ44" s="39"/>
      <c r="NPR44" s="39"/>
      <c r="NPS44" s="39"/>
      <c r="NPT44" s="39"/>
      <c r="NPU44" s="39"/>
      <c r="NPV44" s="39"/>
      <c r="NPW44" s="39"/>
      <c r="NPX44" s="39"/>
      <c r="NPY44" s="39"/>
      <c r="NPZ44" s="39"/>
      <c r="NQA44" s="39"/>
      <c r="NQB44" s="39"/>
      <c r="NQC44" s="39"/>
      <c r="NQD44" s="39"/>
      <c r="NQE44" s="39"/>
      <c r="NQF44" s="39"/>
      <c r="NQG44" s="39"/>
      <c r="NQH44" s="39"/>
      <c r="NQI44" s="39"/>
      <c r="NQJ44" s="39"/>
      <c r="NQK44" s="39"/>
      <c r="NQL44" s="39"/>
      <c r="NQM44" s="39"/>
      <c r="NQN44" s="39"/>
      <c r="NQO44" s="39"/>
      <c r="NQP44" s="39"/>
      <c r="NQQ44" s="39"/>
      <c r="NQR44" s="39"/>
      <c r="NQS44" s="39"/>
      <c r="NQT44" s="39"/>
      <c r="NQU44" s="39"/>
      <c r="NQV44" s="39"/>
      <c r="NQW44" s="39"/>
      <c r="NQX44" s="39"/>
      <c r="NQY44" s="39"/>
      <c r="NQZ44" s="39"/>
      <c r="NRA44" s="39"/>
      <c r="NRB44" s="39"/>
      <c r="NRC44" s="39"/>
      <c r="NRD44" s="39"/>
      <c r="NRE44" s="39"/>
      <c r="NRF44" s="39"/>
      <c r="NRG44" s="39"/>
      <c r="NRH44" s="39"/>
      <c r="NRI44" s="39"/>
      <c r="NRJ44" s="39"/>
      <c r="NRK44" s="39"/>
      <c r="NRL44" s="39"/>
      <c r="NRM44" s="39"/>
      <c r="NRN44" s="39"/>
      <c r="NRO44" s="39"/>
      <c r="NRP44" s="39"/>
      <c r="NRQ44" s="39"/>
      <c r="NRR44" s="39"/>
      <c r="NRS44" s="39"/>
      <c r="NRT44" s="39"/>
      <c r="NRU44" s="39"/>
      <c r="NRV44" s="39"/>
      <c r="NRW44" s="39"/>
      <c r="NRX44" s="39"/>
      <c r="NRY44" s="39"/>
      <c r="NRZ44" s="39"/>
      <c r="NSA44" s="39"/>
      <c r="NSB44" s="39"/>
      <c r="NSC44" s="39"/>
      <c r="NSD44" s="39"/>
      <c r="NSE44" s="39"/>
      <c r="NSF44" s="39"/>
      <c r="NSG44" s="39"/>
      <c r="NSH44" s="39"/>
      <c r="NSI44" s="39"/>
      <c r="NSJ44" s="39"/>
      <c r="NSK44" s="39"/>
      <c r="NSL44" s="39"/>
      <c r="NSM44" s="39"/>
      <c r="NSN44" s="39"/>
      <c r="NSO44" s="39"/>
      <c r="NSP44" s="39"/>
      <c r="NSQ44" s="39"/>
      <c r="NSR44" s="39"/>
      <c r="NSS44" s="39"/>
      <c r="NST44" s="39"/>
      <c r="NSU44" s="39"/>
      <c r="NSV44" s="39"/>
      <c r="NSW44" s="39"/>
      <c r="NSX44" s="39"/>
      <c r="NSY44" s="39"/>
      <c r="NSZ44" s="39"/>
      <c r="NTA44" s="39"/>
      <c r="NTB44" s="39"/>
      <c r="NTC44" s="39"/>
      <c r="NTD44" s="39"/>
      <c r="NTE44" s="39"/>
      <c r="NTF44" s="39"/>
      <c r="NTG44" s="39"/>
      <c r="NTH44" s="39"/>
      <c r="NTI44" s="39"/>
      <c r="NTJ44" s="39"/>
      <c r="NTK44" s="39"/>
      <c r="NTL44" s="39"/>
      <c r="NTM44" s="39"/>
      <c r="NTN44" s="39"/>
      <c r="NTO44" s="39"/>
      <c r="NTP44" s="39"/>
      <c r="NTQ44" s="39"/>
      <c r="NTR44" s="39"/>
      <c r="NTS44" s="39"/>
      <c r="NTT44" s="39"/>
      <c r="NTU44" s="39"/>
      <c r="NTV44" s="39"/>
      <c r="NTW44" s="39"/>
      <c r="NTX44" s="39"/>
      <c r="NTY44" s="39"/>
      <c r="NTZ44" s="39"/>
      <c r="NUA44" s="39"/>
      <c r="NUB44" s="39"/>
      <c r="NUC44" s="39"/>
      <c r="NUD44" s="39"/>
      <c r="NUE44" s="39"/>
      <c r="NUF44" s="39"/>
      <c r="NUG44" s="39"/>
      <c r="NUH44" s="39"/>
      <c r="NUI44" s="39"/>
      <c r="NUJ44" s="39"/>
      <c r="NUK44" s="39"/>
      <c r="NUL44" s="39"/>
      <c r="NUM44" s="39"/>
      <c r="NUN44" s="39"/>
      <c r="NUO44" s="39"/>
      <c r="NUP44" s="39"/>
      <c r="NUQ44" s="39"/>
      <c r="NUR44" s="39"/>
      <c r="NUS44" s="39"/>
      <c r="NUT44" s="39"/>
      <c r="NUU44" s="39"/>
      <c r="NUV44" s="39"/>
      <c r="NUW44" s="39"/>
      <c r="NUX44" s="39"/>
      <c r="NUY44" s="39"/>
      <c r="NUZ44" s="39"/>
      <c r="NVA44" s="39"/>
      <c r="NVB44" s="39"/>
      <c r="NVC44" s="39"/>
      <c r="NVD44" s="39"/>
      <c r="NVE44" s="39"/>
      <c r="NVF44" s="39"/>
      <c r="NVG44" s="39"/>
      <c r="NVH44" s="39"/>
      <c r="NVI44" s="39"/>
      <c r="NVJ44" s="39"/>
      <c r="NVK44" s="39"/>
      <c r="NVL44" s="39"/>
      <c r="NVM44" s="39"/>
      <c r="NVN44" s="39"/>
      <c r="NVO44" s="39"/>
      <c r="NVP44" s="39"/>
      <c r="NVQ44" s="39"/>
      <c r="NVR44" s="39"/>
      <c r="NVS44" s="39"/>
      <c r="NVT44" s="39"/>
      <c r="NVU44" s="39"/>
      <c r="NVV44" s="39"/>
      <c r="NVW44" s="39"/>
      <c r="NVX44" s="39"/>
      <c r="NVY44" s="39"/>
      <c r="NVZ44" s="39"/>
      <c r="NWA44" s="39"/>
      <c r="NWB44" s="39"/>
      <c r="NWC44" s="39"/>
      <c r="NWD44" s="39"/>
      <c r="NWE44" s="39"/>
      <c r="NWF44" s="39"/>
      <c r="NWG44" s="39"/>
      <c r="NWH44" s="39"/>
      <c r="NWI44" s="39"/>
      <c r="NWJ44" s="39"/>
      <c r="NWK44" s="39"/>
      <c r="NWL44" s="39"/>
      <c r="NWM44" s="39"/>
      <c r="NWN44" s="39"/>
      <c r="NWO44" s="39"/>
      <c r="NWP44" s="39"/>
      <c r="NWQ44" s="39"/>
      <c r="NWR44" s="39"/>
      <c r="NWS44" s="39"/>
      <c r="NWT44" s="39"/>
      <c r="NWU44" s="39"/>
      <c r="NWV44" s="39"/>
      <c r="NWW44" s="39"/>
      <c r="NWX44" s="39"/>
      <c r="NWY44" s="39"/>
      <c r="NWZ44" s="39"/>
      <c r="NXA44" s="39"/>
      <c r="NXB44" s="39"/>
      <c r="NXC44" s="39"/>
      <c r="NXD44" s="39"/>
      <c r="NXE44" s="39"/>
      <c r="NXF44" s="39"/>
      <c r="NXG44" s="39"/>
      <c r="NXH44" s="39"/>
      <c r="NXI44" s="39"/>
      <c r="NXJ44" s="39"/>
      <c r="NXK44" s="39"/>
      <c r="NXL44" s="39"/>
      <c r="NXM44" s="39"/>
      <c r="NXN44" s="39"/>
      <c r="NXO44" s="39"/>
      <c r="NXP44" s="39"/>
      <c r="NXQ44" s="39"/>
      <c r="NXR44" s="39"/>
      <c r="NXS44" s="39"/>
      <c r="NXT44" s="39"/>
      <c r="NXU44" s="39"/>
      <c r="NXV44" s="39"/>
      <c r="NXW44" s="39"/>
      <c r="NXX44" s="39"/>
      <c r="NXY44" s="39"/>
      <c r="NXZ44" s="39"/>
      <c r="NYA44" s="39"/>
      <c r="NYB44" s="39"/>
      <c r="NYC44" s="39"/>
      <c r="NYD44" s="39"/>
      <c r="NYE44" s="39"/>
      <c r="NYF44" s="39"/>
      <c r="NYG44" s="39"/>
      <c r="NYH44" s="39"/>
      <c r="NYI44" s="39"/>
      <c r="NYJ44" s="39"/>
      <c r="NYK44" s="39"/>
      <c r="NYL44" s="39"/>
      <c r="NYM44" s="39"/>
      <c r="NYN44" s="39"/>
      <c r="NYO44" s="39"/>
      <c r="NYP44" s="39"/>
      <c r="NYQ44" s="39"/>
      <c r="NYR44" s="39"/>
      <c r="NYS44" s="39"/>
      <c r="NYT44" s="39"/>
      <c r="NYU44" s="39"/>
      <c r="NYV44" s="39"/>
      <c r="NYW44" s="39"/>
      <c r="NYX44" s="39"/>
      <c r="NYY44" s="39"/>
      <c r="NYZ44" s="39"/>
      <c r="NZA44" s="39"/>
      <c r="NZB44" s="39"/>
      <c r="NZC44" s="39"/>
      <c r="NZD44" s="39"/>
      <c r="NZE44" s="39"/>
      <c r="NZF44" s="39"/>
      <c r="NZG44" s="39"/>
      <c r="NZH44" s="39"/>
      <c r="NZI44" s="39"/>
      <c r="NZJ44" s="39"/>
      <c r="NZK44" s="39"/>
      <c r="NZL44" s="39"/>
      <c r="NZM44" s="39"/>
      <c r="NZN44" s="39"/>
      <c r="NZO44" s="39"/>
      <c r="NZP44" s="39"/>
      <c r="NZQ44" s="39"/>
      <c r="NZR44" s="39"/>
      <c r="NZS44" s="39"/>
      <c r="NZT44" s="39"/>
      <c r="NZU44" s="39"/>
      <c r="NZV44" s="39"/>
      <c r="NZW44" s="39"/>
      <c r="NZX44" s="39"/>
      <c r="NZY44" s="39"/>
      <c r="NZZ44" s="39"/>
      <c r="OAA44" s="39"/>
      <c r="OAB44" s="39"/>
      <c r="OAC44" s="39"/>
      <c r="OAD44" s="39"/>
      <c r="OAE44" s="39"/>
      <c r="OAF44" s="39"/>
      <c r="OAG44" s="39"/>
      <c r="OAH44" s="39"/>
      <c r="OAI44" s="39"/>
      <c r="OAJ44" s="39"/>
      <c r="OAK44" s="39"/>
      <c r="OAL44" s="39"/>
      <c r="OAM44" s="39"/>
      <c r="OAN44" s="39"/>
      <c r="OAO44" s="39"/>
      <c r="OAP44" s="39"/>
      <c r="OAQ44" s="39"/>
      <c r="OAR44" s="39"/>
      <c r="OAS44" s="39"/>
      <c r="OAT44" s="39"/>
      <c r="OAU44" s="39"/>
      <c r="OAV44" s="39"/>
      <c r="OAW44" s="39"/>
      <c r="OAX44" s="39"/>
      <c r="OAY44" s="39"/>
      <c r="OAZ44" s="39"/>
      <c r="OBA44" s="39"/>
      <c r="OBB44" s="39"/>
      <c r="OBC44" s="39"/>
      <c r="OBD44" s="39"/>
      <c r="OBE44" s="39"/>
      <c r="OBF44" s="39"/>
      <c r="OBG44" s="39"/>
      <c r="OBH44" s="39"/>
      <c r="OBI44" s="39"/>
      <c r="OBJ44" s="39"/>
      <c r="OBK44" s="39"/>
      <c r="OBL44" s="39"/>
      <c r="OBM44" s="39"/>
      <c r="OBN44" s="39"/>
      <c r="OBO44" s="39"/>
      <c r="OBP44" s="39"/>
      <c r="OBQ44" s="39"/>
      <c r="OBR44" s="39"/>
      <c r="OBS44" s="39"/>
      <c r="OBT44" s="39"/>
      <c r="OBU44" s="39"/>
      <c r="OBV44" s="39"/>
      <c r="OBW44" s="39"/>
      <c r="OBX44" s="39"/>
      <c r="OBY44" s="39"/>
      <c r="OBZ44" s="39"/>
      <c r="OCA44" s="39"/>
      <c r="OCB44" s="39"/>
      <c r="OCC44" s="39"/>
      <c r="OCD44" s="39"/>
      <c r="OCE44" s="39"/>
      <c r="OCF44" s="39"/>
      <c r="OCG44" s="39"/>
      <c r="OCH44" s="39"/>
      <c r="OCI44" s="39"/>
      <c r="OCJ44" s="39"/>
      <c r="OCK44" s="39"/>
      <c r="OCL44" s="39"/>
      <c r="OCM44" s="39"/>
      <c r="OCN44" s="39"/>
      <c r="OCO44" s="39"/>
      <c r="OCP44" s="39"/>
      <c r="OCQ44" s="39"/>
      <c r="OCR44" s="39"/>
      <c r="OCS44" s="39"/>
      <c r="OCT44" s="39"/>
      <c r="OCU44" s="39"/>
      <c r="OCV44" s="39"/>
      <c r="OCW44" s="39"/>
      <c r="OCX44" s="39"/>
      <c r="OCY44" s="39"/>
      <c r="OCZ44" s="39"/>
      <c r="ODA44" s="39"/>
      <c r="ODB44" s="39"/>
      <c r="ODC44" s="39"/>
      <c r="ODD44" s="39"/>
      <c r="ODE44" s="39"/>
      <c r="ODF44" s="39"/>
      <c r="ODG44" s="39"/>
      <c r="ODH44" s="39"/>
      <c r="ODI44" s="39"/>
      <c r="ODJ44" s="39"/>
      <c r="ODK44" s="39"/>
      <c r="ODL44" s="39"/>
      <c r="ODM44" s="39"/>
      <c r="ODN44" s="39"/>
      <c r="ODO44" s="39"/>
      <c r="ODP44" s="39"/>
      <c r="ODQ44" s="39"/>
      <c r="ODR44" s="39"/>
      <c r="ODS44" s="39"/>
      <c r="ODT44" s="39"/>
      <c r="ODU44" s="39"/>
      <c r="ODV44" s="39"/>
      <c r="ODW44" s="39"/>
      <c r="ODX44" s="39"/>
      <c r="ODY44" s="39"/>
      <c r="ODZ44" s="39"/>
      <c r="OEA44" s="39"/>
      <c r="OEB44" s="39"/>
      <c r="OEC44" s="39"/>
      <c r="OED44" s="39"/>
      <c r="OEE44" s="39"/>
      <c r="OEF44" s="39"/>
      <c r="OEG44" s="39"/>
      <c r="OEH44" s="39"/>
      <c r="OEI44" s="39"/>
      <c r="OEJ44" s="39"/>
      <c r="OEK44" s="39"/>
      <c r="OEL44" s="39"/>
      <c r="OEM44" s="39"/>
      <c r="OEN44" s="39"/>
      <c r="OEO44" s="39"/>
      <c r="OEP44" s="39"/>
      <c r="OEQ44" s="39"/>
      <c r="OER44" s="39"/>
      <c r="OES44" s="39"/>
      <c r="OET44" s="39"/>
      <c r="OEU44" s="39"/>
      <c r="OEV44" s="39"/>
      <c r="OEW44" s="39"/>
      <c r="OEX44" s="39"/>
      <c r="OEY44" s="39"/>
      <c r="OEZ44" s="39"/>
      <c r="OFA44" s="39"/>
      <c r="OFB44" s="39"/>
      <c r="OFC44" s="39"/>
      <c r="OFD44" s="39"/>
      <c r="OFE44" s="39"/>
      <c r="OFF44" s="39"/>
      <c r="OFG44" s="39"/>
      <c r="OFH44" s="39"/>
      <c r="OFI44" s="39"/>
      <c r="OFJ44" s="39"/>
      <c r="OFK44" s="39"/>
      <c r="OFL44" s="39"/>
      <c r="OFM44" s="39"/>
      <c r="OFN44" s="39"/>
      <c r="OFO44" s="39"/>
      <c r="OFP44" s="39"/>
      <c r="OFQ44" s="39"/>
      <c r="OFR44" s="39"/>
      <c r="OFS44" s="39"/>
      <c r="OFT44" s="39"/>
      <c r="OFU44" s="39"/>
      <c r="OFV44" s="39"/>
      <c r="OFW44" s="39"/>
      <c r="OFX44" s="39"/>
      <c r="OFY44" s="39"/>
      <c r="OFZ44" s="39"/>
      <c r="OGA44" s="39"/>
      <c r="OGB44" s="39"/>
      <c r="OGC44" s="39"/>
      <c r="OGD44" s="39"/>
      <c r="OGE44" s="39"/>
      <c r="OGF44" s="39"/>
      <c r="OGG44" s="39"/>
      <c r="OGH44" s="39"/>
      <c r="OGI44" s="39"/>
      <c r="OGJ44" s="39"/>
      <c r="OGK44" s="39"/>
      <c r="OGL44" s="39"/>
      <c r="OGM44" s="39"/>
      <c r="OGN44" s="39"/>
      <c r="OGO44" s="39"/>
      <c r="OGP44" s="39"/>
      <c r="OGQ44" s="39"/>
      <c r="OGR44" s="39"/>
      <c r="OGS44" s="39"/>
      <c r="OGT44" s="39"/>
      <c r="OGU44" s="39"/>
      <c r="OGV44" s="39"/>
      <c r="OGW44" s="39"/>
      <c r="OGX44" s="39"/>
      <c r="OGY44" s="39"/>
      <c r="OGZ44" s="39"/>
      <c r="OHA44" s="39"/>
      <c r="OHB44" s="39"/>
      <c r="OHC44" s="39"/>
      <c r="OHD44" s="39"/>
      <c r="OHE44" s="39"/>
      <c r="OHF44" s="39"/>
      <c r="OHG44" s="39"/>
      <c r="OHH44" s="39"/>
      <c r="OHI44" s="39"/>
      <c r="OHJ44" s="39"/>
      <c r="OHK44" s="39"/>
      <c r="OHL44" s="39"/>
      <c r="OHM44" s="39"/>
      <c r="OHN44" s="39"/>
      <c r="OHO44" s="39"/>
      <c r="OHP44" s="39"/>
      <c r="OHQ44" s="39"/>
      <c r="OHR44" s="39"/>
      <c r="OHS44" s="39"/>
      <c r="OHT44" s="39"/>
      <c r="OHU44" s="39"/>
      <c r="OHV44" s="39"/>
      <c r="OHW44" s="39"/>
      <c r="OHX44" s="39"/>
      <c r="OHY44" s="39"/>
      <c r="OHZ44" s="39"/>
      <c r="OIA44" s="39"/>
      <c r="OIB44" s="39"/>
      <c r="OIC44" s="39"/>
      <c r="OID44" s="39"/>
      <c r="OIE44" s="39"/>
      <c r="OIF44" s="39"/>
      <c r="OIG44" s="39"/>
      <c r="OIH44" s="39"/>
      <c r="OII44" s="39"/>
      <c r="OIJ44" s="39"/>
      <c r="OIK44" s="39"/>
      <c r="OIL44" s="39"/>
      <c r="OIM44" s="39"/>
      <c r="OIN44" s="39"/>
      <c r="OIO44" s="39"/>
      <c r="OIP44" s="39"/>
      <c r="OIQ44" s="39"/>
      <c r="OIR44" s="39"/>
      <c r="OIS44" s="39"/>
      <c r="OIT44" s="39"/>
      <c r="OIU44" s="39"/>
      <c r="OIV44" s="39"/>
      <c r="OIW44" s="39"/>
      <c r="OIX44" s="39"/>
      <c r="OIY44" s="39"/>
      <c r="OIZ44" s="39"/>
      <c r="OJA44" s="39"/>
      <c r="OJB44" s="39"/>
      <c r="OJC44" s="39"/>
      <c r="OJD44" s="39"/>
      <c r="OJE44" s="39"/>
      <c r="OJF44" s="39"/>
      <c r="OJG44" s="39"/>
      <c r="OJH44" s="39"/>
      <c r="OJI44" s="39"/>
      <c r="OJJ44" s="39"/>
      <c r="OJK44" s="39"/>
      <c r="OJL44" s="39"/>
      <c r="OJM44" s="39"/>
      <c r="OJN44" s="39"/>
      <c r="OJO44" s="39"/>
      <c r="OJP44" s="39"/>
      <c r="OJQ44" s="39"/>
      <c r="OJR44" s="39"/>
      <c r="OJS44" s="39"/>
      <c r="OJT44" s="39"/>
      <c r="OJU44" s="39"/>
      <c r="OJV44" s="39"/>
      <c r="OJW44" s="39"/>
      <c r="OJX44" s="39"/>
      <c r="OJY44" s="39"/>
      <c r="OJZ44" s="39"/>
      <c r="OKA44" s="39"/>
      <c r="OKB44" s="39"/>
      <c r="OKC44" s="39"/>
      <c r="OKD44" s="39"/>
      <c r="OKE44" s="39"/>
      <c r="OKF44" s="39"/>
      <c r="OKG44" s="39"/>
      <c r="OKH44" s="39"/>
      <c r="OKI44" s="39"/>
      <c r="OKJ44" s="39"/>
      <c r="OKK44" s="39"/>
      <c r="OKL44" s="39"/>
      <c r="OKM44" s="39"/>
      <c r="OKN44" s="39"/>
      <c r="OKO44" s="39"/>
      <c r="OKP44" s="39"/>
      <c r="OKQ44" s="39"/>
      <c r="OKR44" s="39"/>
      <c r="OKS44" s="39"/>
      <c r="OKT44" s="39"/>
      <c r="OKU44" s="39"/>
      <c r="OKV44" s="39"/>
      <c r="OKW44" s="39"/>
      <c r="OKX44" s="39"/>
      <c r="OKY44" s="39"/>
      <c r="OKZ44" s="39"/>
      <c r="OLA44" s="39"/>
      <c r="OLB44" s="39"/>
      <c r="OLC44" s="39"/>
      <c r="OLD44" s="39"/>
      <c r="OLE44" s="39"/>
      <c r="OLF44" s="39"/>
      <c r="OLG44" s="39"/>
      <c r="OLH44" s="39"/>
      <c r="OLI44" s="39"/>
      <c r="OLJ44" s="39"/>
      <c r="OLK44" s="39"/>
      <c r="OLL44" s="39"/>
      <c r="OLM44" s="39"/>
      <c r="OLN44" s="39"/>
      <c r="OLO44" s="39"/>
      <c r="OLP44" s="39"/>
      <c r="OLQ44" s="39"/>
      <c r="OLR44" s="39"/>
      <c r="OLS44" s="39"/>
      <c r="OLT44" s="39"/>
      <c r="OLU44" s="39"/>
      <c r="OLV44" s="39"/>
      <c r="OLW44" s="39"/>
      <c r="OLX44" s="39"/>
      <c r="OLY44" s="39"/>
      <c r="OLZ44" s="39"/>
      <c r="OMA44" s="39"/>
      <c r="OMB44" s="39"/>
      <c r="OMC44" s="39"/>
      <c r="OMD44" s="39"/>
      <c r="OME44" s="39"/>
      <c r="OMF44" s="39"/>
      <c r="OMG44" s="39"/>
      <c r="OMH44" s="39"/>
      <c r="OMI44" s="39"/>
      <c r="OMJ44" s="39"/>
      <c r="OMK44" s="39"/>
      <c r="OML44" s="39"/>
      <c r="OMM44" s="39"/>
      <c r="OMN44" s="39"/>
      <c r="OMO44" s="39"/>
      <c r="OMP44" s="39"/>
      <c r="OMQ44" s="39"/>
      <c r="OMR44" s="39"/>
      <c r="OMS44" s="39"/>
      <c r="OMT44" s="39"/>
      <c r="OMU44" s="39"/>
      <c r="OMV44" s="39"/>
      <c r="OMW44" s="39"/>
      <c r="OMX44" s="39"/>
      <c r="OMY44" s="39"/>
      <c r="OMZ44" s="39"/>
      <c r="ONA44" s="39"/>
      <c r="ONB44" s="39"/>
      <c r="ONC44" s="39"/>
      <c r="OND44" s="39"/>
      <c r="ONE44" s="39"/>
      <c r="ONF44" s="39"/>
      <c r="ONG44" s="39"/>
      <c r="ONH44" s="39"/>
      <c r="ONI44" s="39"/>
      <c r="ONJ44" s="39"/>
      <c r="ONK44" s="39"/>
      <c r="ONL44" s="39"/>
      <c r="ONM44" s="39"/>
      <c r="ONN44" s="39"/>
      <c r="ONO44" s="39"/>
      <c r="ONP44" s="39"/>
      <c r="ONQ44" s="39"/>
      <c r="ONR44" s="39"/>
      <c r="ONS44" s="39"/>
      <c r="ONT44" s="39"/>
      <c r="ONU44" s="39"/>
      <c r="ONV44" s="39"/>
      <c r="ONW44" s="39"/>
      <c r="ONX44" s="39"/>
      <c r="ONY44" s="39"/>
      <c r="ONZ44" s="39"/>
      <c r="OOA44" s="39"/>
      <c r="OOB44" s="39"/>
      <c r="OOC44" s="39"/>
      <c r="OOD44" s="39"/>
      <c r="OOE44" s="39"/>
      <c r="OOF44" s="39"/>
      <c r="OOG44" s="39"/>
      <c r="OOH44" s="39"/>
      <c r="OOI44" s="39"/>
      <c r="OOJ44" s="39"/>
      <c r="OOK44" s="39"/>
      <c r="OOL44" s="39"/>
      <c r="OOM44" s="39"/>
      <c r="OON44" s="39"/>
      <c r="OOO44" s="39"/>
      <c r="OOP44" s="39"/>
      <c r="OOQ44" s="39"/>
      <c r="OOR44" s="39"/>
      <c r="OOS44" s="39"/>
      <c r="OOT44" s="39"/>
      <c r="OOU44" s="39"/>
      <c r="OOV44" s="39"/>
      <c r="OOW44" s="39"/>
      <c r="OOX44" s="39"/>
      <c r="OOY44" s="39"/>
      <c r="OOZ44" s="39"/>
      <c r="OPA44" s="39"/>
      <c r="OPB44" s="39"/>
      <c r="OPC44" s="39"/>
      <c r="OPD44" s="39"/>
      <c r="OPE44" s="39"/>
      <c r="OPF44" s="39"/>
      <c r="OPG44" s="39"/>
      <c r="OPH44" s="39"/>
      <c r="OPI44" s="39"/>
      <c r="OPJ44" s="39"/>
      <c r="OPK44" s="39"/>
      <c r="OPL44" s="39"/>
      <c r="OPM44" s="39"/>
      <c r="OPN44" s="39"/>
      <c r="OPO44" s="39"/>
      <c r="OPP44" s="39"/>
      <c r="OPQ44" s="39"/>
      <c r="OPR44" s="39"/>
      <c r="OPS44" s="39"/>
      <c r="OPT44" s="39"/>
      <c r="OPU44" s="39"/>
      <c r="OPV44" s="39"/>
      <c r="OPW44" s="39"/>
      <c r="OPX44" s="39"/>
      <c r="OPY44" s="39"/>
      <c r="OPZ44" s="39"/>
      <c r="OQA44" s="39"/>
      <c r="OQB44" s="39"/>
      <c r="OQC44" s="39"/>
      <c r="OQD44" s="39"/>
      <c r="OQE44" s="39"/>
      <c r="OQF44" s="39"/>
      <c r="OQG44" s="39"/>
      <c r="OQH44" s="39"/>
      <c r="OQI44" s="39"/>
      <c r="OQJ44" s="39"/>
      <c r="OQK44" s="39"/>
      <c r="OQL44" s="39"/>
      <c r="OQM44" s="39"/>
      <c r="OQN44" s="39"/>
      <c r="OQO44" s="39"/>
      <c r="OQP44" s="39"/>
      <c r="OQQ44" s="39"/>
      <c r="OQR44" s="39"/>
      <c r="OQS44" s="39"/>
      <c r="OQT44" s="39"/>
      <c r="OQU44" s="39"/>
      <c r="OQV44" s="39"/>
      <c r="OQW44" s="39"/>
      <c r="OQX44" s="39"/>
      <c r="OQY44" s="39"/>
      <c r="OQZ44" s="39"/>
      <c r="ORA44" s="39"/>
      <c r="ORB44" s="39"/>
      <c r="ORC44" s="39"/>
      <c r="ORD44" s="39"/>
      <c r="ORE44" s="39"/>
      <c r="ORF44" s="39"/>
      <c r="ORG44" s="39"/>
      <c r="ORH44" s="39"/>
      <c r="ORI44" s="39"/>
      <c r="ORJ44" s="39"/>
      <c r="ORK44" s="39"/>
      <c r="ORL44" s="39"/>
      <c r="ORM44" s="39"/>
      <c r="ORN44" s="39"/>
      <c r="ORO44" s="39"/>
      <c r="ORP44" s="39"/>
      <c r="ORQ44" s="39"/>
      <c r="ORR44" s="39"/>
      <c r="ORS44" s="39"/>
      <c r="ORT44" s="39"/>
      <c r="ORU44" s="39"/>
      <c r="ORV44" s="39"/>
      <c r="ORW44" s="39"/>
      <c r="ORX44" s="39"/>
      <c r="ORY44" s="39"/>
      <c r="ORZ44" s="39"/>
      <c r="OSA44" s="39"/>
      <c r="OSB44" s="39"/>
      <c r="OSC44" s="39"/>
      <c r="OSD44" s="39"/>
      <c r="OSE44" s="39"/>
      <c r="OSF44" s="39"/>
      <c r="OSG44" s="39"/>
      <c r="OSH44" s="39"/>
      <c r="OSI44" s="39"/>
      <c r="OSJ44" s="39"/>
      <c r="OSK44" s="39"/>
      <c r="OSL44" s="39"/>
      <c r="OSM44" s="39"/>
      <c r="OSN44" s="39"/>
      <c r="OSO44" s="39"/>
      <c r="OSP44" s="39"/>
      <c r="OSQ44" s="39"/>
      <c r="OSR44" s="39"/>
      <c r="OSS44" s="39"/>
      <c r="OST44" s="39"/>
      <c r="OSU44" s="39"/>
      <c r="OSV44" s="39"/>
      <c r="OSW44" s="39"/>
      <c r="OSX44" s="39"/>
      <c r="OSY44" s="39"/>
      <c r="OSZ44" s="39"/>
      <c r="OTA44" s="39"/>
      <c r="OTB44" s="39"/>
      <c r="OTC44" s="39"/>
      <c r="OTD44" s="39"/>
      <c r="OTE44" s="39"/>
      <c r="OTF44" s="39"/>
      <c r="OTG44" s="39"/>
      <c r="OTH44" s="39"/>
      <c r="OTI44" s="39"/>
      <c r="OTJ44" s="39"/>
      <c r="OTK44" s="39"/>
      <c r="OTL44" s="39"/>
      <c r="OTM44" s="39"/>
      <c r="OTN44" s="39"/>
      <c r="OTO44" s="39"/>
      <c r="OTP44" s="39"/>
      <c r="OTQ44" s="39"/>
      <c r="OTR44" s="39"/>
      <c r="OTS44" s="39"/>
      <c r="OTT44" s="39"/>
      <c r="OTU44" s="39"/>
      <c r="OTV44" s="39"/>
      <c r="OTW44" s="39"/>
      <c r="OTX44" s="39"/>
      <c r="OTY44" s="39"/>
      <c r="OTZ44" s="39"/>
      <c r="OUA44" s="39"/>
      <c r="OUB44" s="39"/>
      <c r="OUC44" s="39"/>
      <c r="OUD44" s="39"/>
      <c r="OUE44" s="39"/>
      <c r="OUF44" s="39"/>
      <c r="OUG44" s="39"/>
      <c r="OUH44" s="39"/>
      <c r="OUI44" s="39"/>
      <c r="OUJ44" s="39"/>
      <c r="OUK44" s="39"/>
      <c r="OUL44" s="39"/>
      <c r="OUM44" s="39"/>
      <c r="OUN44" s="39"/>
      <c r="OUO44" s="39"/>
      <c r="OUP44" s="39"/>
      <c r="OUQ44" s="39"/>
      <c r="OUR44" s="39"/>
      <c r="OUS44" s="39"/>
      <c r="OUT44" s="39"/>
      <c r="OUU44" s="39"/>
      <c r="OUV44" s="39"/>
      <c r="OUW44" s="39"/>
      <c r="OUX44" s="39"/>
      <c r="OUY44" s="39"/>
      <c r="OUZ44" s="39"/>
      <c r="OVA44" s="39"/>
      <c r="OVB44" s="39"/>
      <c r="OVC44" s="39"/>
      <c r="OVD44" s="39"/>
      <c r="OVE44" s="39"/>
      <c r="OVF44" s="39"/>
      <c r="OVG44" s="39"/>
      <c r="OVH44" s="39"/>
      <c r="OVI44" s="39"/>
      <c r="OVJ44" s="39"/>
      <c r="OVK44" s="39"/>
      <c r="OVL44" s="39"/>
      <c r="OVM44" s="39"/>
      <c r="OVN44" s="39"/>
      <c r="OVO44" s="39"/>
      <c r="OVP44" s="39"/>
      <c r="OVQ44" s="39"/>
      <c r="OVR44" s="39"/>
      <c r="OVS44" s="39"/>
      <c r="OVT44" s="39"/>
      <c r="OVU44" s="39"/>
      <c r="OVV44" s="39"/>
      <c r="OVW44" s="39"/>
      <c r="OVX44" s="39"/>
      <c r="OVY44" s="39"/>
      <c r="OVZ44" s="39"/>
      <c r="OWA44" s="39"/>
      <c r="OWB44" s="39"/>
      <c r="OWC44" s="39"/>
      <c r="OWD44" s="39"/>
      <c r="OWE44" s="39"/>
      <c r="OWF44" s="39"/>
      <c r="OWG44" s="39"/>
      <c r="OWH44" s="39"/>
      <c r="OWI44" s="39"/>
      <c r="OWJ44" s="39"/>
      <c r="OWK44" s="39"/>
      <c r="OWL44" s="39"/>
      <c r="OWM44" s="39"/>
      <c r="OWN44" s="39"/>
      <c r="OWO44" s="39"/>
      <c r="OWP44" s="39"/>
      <c r="OWQ44" s="39"/>
      <c r="OWR44" s="39"/>
      <c r="OWS44" s="39"/>
      <c r="OWT44" s="39"/>
      <c r="OWU44" s="39"/>
      <c r="OWV44" s="39"/>
      <c r="OWW44" s="39"/>
      <c r="OWX44" s="39"/>
      <c r="OWY44" s="39"/>
      <c r="OWZ44" s="39"/>
      <c r="OXA44" s="39"/>
      <c r="OXB44" s="39"/>
      <c r="OXC44" s="39"/>
      <c r="OXD44" s="39"/>
      <c r="OXE44" s="39"/>
      <c r="OXF44" s="39"/>
      <c r="OXG44" s="39"/>
      <c r="OXH44" s="39"/>
      <c r="OXI44" s="39"/>
      <c r="OXJ44" s="39"/>
      <c r="OXK44" s="39"/>
      <c r="OXL44" s="39"/>
      <c r="OXM44" s="39"/>
      <c r="OXN44" s="39"/>
      <c r="OXO44" s="39"/>
      <c r="OXP44" s="39"/>
      <c r="OXQ44" s="39"/>
      <c r="OXR44" s="39"/>
      <c r="OXS44" s="39"/>
      <c r="OXT44" s="39"/>
      <c r="OXU44" s="39"/>
      <c r="OXV44" s="39"/>
      <c r="OXW44" s="39"/>
      <c r="OXX44" s="39"/>
      <c r="OXY44" s="39"/>
      <c r="OXZ44" s="39"/>
      <c r="OYA44" s="39"/>
      <c r="OYB44" s="39"/>
      <c r="OYC44" s="39"/>
      <c r="OYD44" s="39"/>
      <c r="OYE44" s="39"/>
      <c r="OYF44" s="39"/>
      <c r="OYG44" s="39"/>
      <c r="OYH44" s="39"/>
      <c r="OYI44" s="39"/>
      <c r="OYJ44" s="39"/>
      <c r="OYK44" s="39"/>
      <c r="OYL44" s="39"/>
      <c r="OYM44" s="39"/>
      <c r="OYN44" s="39"/>
      <c r="OYO44" s="39"/>
      <c r="OYP44" s="39"/>
      <c r="OYQ44" s="39"/>
      <c r="OYR44" s="39"/>
      <c r="OYS44" s="39"/>
      <c r="OYT44" s="39"/>
      <c r="OYU44" s="39"/>
      <c r="OYV44" s="39"/>
      <c r="OYW44" s="39"/>
      <c r="OYX44" s="39"/>
      <c r="OYY44" s="39"/>
      <c r="OYZ44" s="39"/>
      <c r="OZA44" s="39"/>
      <c r="OZB44" s="39"/>
      <c r="OZC44" s="39"/>
      <c r="OZD44" s="39"/>
      <c r="OZE44" s="39"/>
      <c r="OZF44" s="39"/>
      <c r="OZG44" s="39"/>
      <c r="OZH44" s="39"/>
      <c r="OZI44" s="39"/>
      <c r="OZJ44" s="39"/>
      <c r="OZK44" s="39"/>
      <c r="OZL44" s="39"/>
      <c r="OZM44" s="39"/>
      <c r="OZN44" s="39"/>
      <c r="OZO44" s="39"/>
      <c r="OZP44" s="39"/>
      <c r="OZQ44" s="39"/>
      <c r="OZR44" s="39"/>
      <c r="OZS44" s="39"/>
      <c r="OZT44" s="39"/>
      <c r="OZU44" s="39"/>
      <c r="OZV44" s="39"/>
      <c r="OZW44" s="39"/>
      <c r="OZX44" s="39"/>
      <c r="OZY44" s="39"/>
      <c r="OZZ44" s="39"/>
      <c r="PAA44" s="39"/>
      <c r="PAB44" s="39"/>
      <c r="PAC44" s="39"/>
      <c r="PAD44" s="39"/>
      <c r="PAE44" s="39"/>
      <c r="PAF44" s="39"/>
      <c r="PAG44" s="39"/>
      <c r="PAH44" s="39"/>
      <c r="PAI44" s="39"/>
      <c r="PAJ44" s="39"/>
      <c r="PAK44" s="39"/>
      <c r="PAL44" s="39"/>
      <c r="PAM44" s="39"/>
      <c r="PAN44" s="39"/>
      <c r="PAO44" s="39"/>
      <c r="PAP44" s="39"/>
      <c r="PAQ44" s="39"/>
      <c r="PAR44" s="39"/>
      <c r="PAS44" s="39"/>
      <c r="PAT44" s="39"/>
      <c r="PAU44" s="39"/>
      <c r="PAV44" s="39"/>
      <c r="PAW44" s="39"/>
      <c r="PAX44" s="39"/>
      <c r="PAY44" s="39"/>
      <c r="PAZ44" s="39"/>
      <c r="PBA44" s="39"/>
      <c r="PBB44" s="39"/>
      <c r="PBC44" s="39"/>
      <c r="PBD44" s="39"/>
      <c r="PBE44" s="39"/>
      <c r="PBF44" s="39"/>
      <c r="PBG44" s="39"/>
      <c r="PBH44" s="39"/>
      <c r="PBI44" s="39"/>
      <c r="PBJ44" s="39"/>
      <c r="PBK44" s="39"/>
      <c r="PBL44" s="39"/>
      <c r="PBM44" s="39"/>
      <c r="PBN44" s="39"/>
      <c r="PBO44" s="39"/>
      <c r="PBP44" s="39"/>
      <c r="PBQ44" s="39"/>
      <c r="PBR44" s="39"/>
      <c r="PBS44" s="39"/>
      <c r="PBT44" s="39"/>
      <c r="PBU44" s="39"/>
      <c r="PBV44" s="39"/>
      <c r="PBW44" s="39"/>
      <c r="PBX44" s="39"/>
      <c r="PBY44" s="39"/>
      <c r="PBZ44" s="39"/>
      <c r="PCA44" s="39"/>
      <c r="PCB44" s="39"/>
      <c r="PCC44" s="39"/>
      <c r="PCD44" s="39"/>
      <c r="PCE44" s="39"/>
      <c r="PCF44" s="39"/>
      <c r="PCG44" s="39"/>
      <c r="PCH44" s="39"/>
      <c r="PCI44" s="39"/>
      <c r="PCJ44" s="39"/>
      <c r="PCK44" s="39"/>
      <c r="PCL44" s="39"/>
      <c r="PCM44" s="39"/>
      <c r="PCN44" s="39"/>
      <c r="PCO44" s="39"/>
      <c r="PCP44" s="39"/>
      <c r="PCQ44" s="39"/>
      <c r="PCR44" s="39"/>
      <c r="PCS44" s="39"/>
      <c r="PCT44" s="39"/>
      <c r="PCU44" s="39"/>
      <c r="PCV44" s="39"/>
      <c r="PCW44" s="39"/>
      <c r="PCX44" s="39"/>
      <c r="PCY44" s="39"/>
      <c r="PCZ44" s="39"/>
      <c r="PDA44" s="39"/>
      <c r="PDB44" s="39"/>
      <c r="PDC44" s="39"/>
      <c r="PDD44" s="39"/>
      <c r="PDE44" s="39"/>
      <c r="PDF44" s="39"/>
      <c r="PDG44" s="39"/>
      <c r="PDH44" s="39"/>
      <c r="PDI44" s="39"/>
      <c r="PDJ44" s="39"/>
      <c r="PDK44" s="39"/>
      <c r="PDL44" s="39"/>
      <c r="PDM44" s="39"/>
      <c r="PDN44" s="39"/>
      <c r="PDO44" s="39"/>
      <c r="PDP44" s="39"/>
      <c r="PDQ44" s="39"/>
      <c r="PDR44" s="39"/>
      <c r="PDS44" s="39"/>
      <c r="PDT44" s="39"/>
      <c r="PDU44" s="39"/>
      <c r="PDV44" s="39"/>
      <c r="PDW44" s="39"/>
      <c r="PDX44" s="39"/>
      <c r="PDY44" s="39"/>
      <c r="PDZ44" s="39"/>
      <c r="PEA44" s="39"/>
      <c r="PEB44" s="39"/>
      <c r="PEC44" s="39"/>
      <c r="PED44" s="39"/>
      <c r="PEE44" s="39"/>
      <c r="PEF44" s="39"/>
      <c r="PEG44" s="39"/>
      <c r="PEH44" s="39"/>
      <c r="PEI44" s="39"/>
      <c r="PEJ44" s="39"/>
      <c r="PEK44" s="39"/>
      <c r="PEL44" s="39"/>
      <c r="PEM44" s="39"/>
      <c r="PEN44" s="39"/>
      <c r="PEO44" s="39"/>
      <c r="PEP44" s="39"/>
      <c r="PEQ44" s="39"/>
      <c r="PER44" s="39"/>
      <c r="PES44" s="39"/>
      <c r="PET44" s="39"/>
      <c r="PEU44" s="39"/>
      <c r="PEV44" s="39"/>
      <c r="PEW44" s="39"/>
      <c r="PEX44" s="39"/>
      <c r="PEY44" s="39"/>
      <c r="PEZ44" s="39"/>
      <c r="PFA44" s="39"/>
      <c r="PFB44" s="39"/>
      <c r="PFC44" s="39"/>
      <c r="PFD44" s="39"/>
      <c r="PFE44" s="39"/>
      <c r="PFF44" s="39"/>
      <c r="PFG44" s="39"/>
      <c r="PFH44" s="39"/>
      <c r="PFI44" s="39"/>
      <c r="PFJ44" s="39"/>
      <c r="PFK44" s="39"/>
      <c r="PFL44" s="39"/>
      <c r="PFM44" s="39"/>
      <c r="PFN44" s="39"/>
      <c r="PFO44" s="39"/>
      <c r="PFP44" s="39"/>
      <c r="PFQ44" s="39"/>
      <c r="PFR44" s="39"/>
      <c r="PFS44" s="39"/>
      <c r="PFT44" s="39"/>
      <c r="PFU44" s="39"/>
      <c r="PFV44" s="39"/>
      <c r="PFW44" s="39"/>
      <c r="PFX44" s="39"/>
      <c r="PFY44" s="39"/>
      <c r="PFZ44" s="39"/>
      <c r="PGA44" s="39"/>
      <c r="PGB44" s="39"/>
      <c r="PGC44" s="39"/>
      <c r="PGD44" s="39"/>
      <c r="PGE44" s="39"/>
      <c r="PGF44" s="39"/>
      <c r="PGG44" s="39"/>
      <c r="PGH44" s="39"/>
      <c r="PGI44" s="39"/>
      <c r="PGJ44" s="39"/>
      <c r="PGK44" s="39"/>
      <c r="PGL44" s="39"/>
      <c r="PGM44" s="39"/>
      <c r="PGN44" s="39"/>
      <c r="PGO44" s="39"/>
      <c r="PGP44" s="39"/>
      <c r="PGQ44" s="39"/>
      <c r="PGR44" s="39"/>
      <c r="PGS44" s="39"/>
      <c r="PGT44" s="39"/>
      <c r="PGU44" s="39"/>
      <c r="PGV44" s="39"/>
      <c r="PGW44" s="39"/>
      <c r="PGX44" s="39"/>
      <c r="PGY44" s="39"/>
      <c r="PGZ44" s="39"/>
      <c r="PHA44" s="39"/>
      <c r="PHB44" s="39"/>
      <c r="PHC44" s="39"/>
      <c r="PHD44" s="39"/>
      <c r="PHE44" s="39"/>
      <c r="PHF44" s="39"/>
      <c r="PHG44" s="39"/>
      <c r="PHH44" s="39"/>
      <c r="PHI44" s="39"/>
      <c r="PHJ44" s="39"/>
      <c r="PHK44" s="39"/>
      <c r="PHL44" s="39"/>
      <c r="PHM44" s="39"/>
      <c r="PHN44" s="39"/>
      <c r="PHO44" s="39"/>
      <c r="PHP44" s="39"/>
      <c r="PHQ44" s="39"/>
      <c r="PHR44" s="39"/>
      <c r="PHS44" s="39"/>
      <c r="PHT44" s="39"/>
      <c r="PHU44" s="39"/>
      <c r="PHV44" s="39"/>
      <c r="PHW44" s="39"/>
      <c r="PHX44" s="39"/>
      <c r="PHY44" s="39"/>
      <c r="PHZ44" s="39"/>
      <c r="PIA44" s="39"/>
      <c r="PIB44" s="39"/>
      <c r="PIC44" s="39"/>
      <c r="PID44" s="39"/>
      <c r="PIE44" s="39"/>
      <c r="PIF44" s="39"/>
      <c r="PIG44" s="39"/>
      <c r="PIH44" s="39"/>
      <c r="PII44" s="39"/>
      <c r="PIJ44" s="39"/>
      <c r="PIK44" s="39"/>
      <c r="PIL44" s="39"/>
      <c r="PIM44" s="39"/>
      <c r="PIN44" s="39"/>
      <c r="PIO44" s="39"/>
      <c r="PIP44" s="39"/>
      <c r="PIQ44" s="39"/>
      <c r="PIR44" s="39"/>
      <c r="PIS44" s="39"/>
      <c r="PIT44" s="39"/>
      <c r="PIU44" s="39"/>
      <c r="PIV44" s="39"/>
      <c r="PIW44" s="39"/>
      <c r="PIX44" s="39"/>
      <c r="PIY44" s="39"/>
      <c r="PIZ44" s="39"/>
      <c r="PJA44" s="39"/>
      <c r="PJB44" s="39"/>
      <c r="PJC44" s="39"/>
      <c r="PJD44" s="39"/>
      <c r="PJE44" s="39"/>
      <c r="PJF44" s="39"/>
      <c r="PJG44" s="39"/>
      <c r="PJH44" s="39"/>
      <c r="PJI44" s="39"/>
      <c r="PJJ44" s="39"/>
      <c r="PJK44" s="39"/>
      <c r="PJL44" s="39"/>
      <c r="PJM44" s="39"/>
      <c r="PJN44" s="39"/>
      <c r="PJO44" s="39"/>
      <c r="PJP44" s="39"/>
      <c r="PJQ44" s="39"/>
      <c r="PJR44" s="39"/>
      <c r="PJS44" s="39"/>
      <c r="PJT44" s="39"/>
      <c r="PJU44" s="39"/>
      <c r="PJV44" s="39"/>
      <c r="PJW44" s="39"/>
      <c r="PJX44" s="39"/>
      <c r="PJY44" s="39"/>
      <c r="PJZ44" s="39"/>
      <c r="PKA44" s="39"/>
      <c r="PKB44" s="39"/>
      <c r="PKC44" s="39"/>
      <c r="PKD44" s="39"/>
      <c r="PKE44" s="39"/>
      <c r="PKF44" s="39"/>
      <c r="PKG44" s="39"/>
      <c r="PKH44" s="39"/>
      <c r="PKI44" s="39"/>
      <c r="PKJ44" s="39"/>
      <c r="PKK44" s="39"/>
      <c r="PKL44" s="39"/>
      <c r="PKM44" s="39"/>
      <c r="PKN44" s="39"/>
      <c r="PKO44" s="39"/>
      <c r="PKP44" s="39"/>
      <c r="PKQ44" s="39"/>
      <c r="PKR44" s="39"/>
      <c r="PKS44" s="39"/>
      <c r="PKT44" s="39"/>
      <c r="PKU44" s="39"/>
      <c r="PKV44" s="39"/>
      <c r="PKW44" s="39"/>
      <c r="PKX44" s="39"/>
      <c r="PKY44" s="39"/>
      <c r="PKZ44" s="39"/>
      <c r="PLA44" s="39"/>
      <c r="PLB44" s="39"/>
      <c r="PLC44" s="39"/>
      <c r="PLD44" s="39"/>
      <c r="PLE44" s="39"/>
      <c r="PLF44" s="39"/>
      <c r="PLG44" s="39"/>
      <c r="PLH44" s="39"/>
      <c r="PLI44" s="39"/>
      <c r="PLJ44" s="39"/>
      <c r="PLK44" s="39"/>
      <c r="PLL44" s="39"/>
      <c r="PLM44" s="39"/>
      <c r="PLN44" s="39"/>
      <c r="PLO44" s="39"/>
      <c r="PLP44" s="39"/>
      <c r="PLQ44" s="39"/>
      <c r="PLR44" s="39"/>
      <c r="PLS44" s="39"/>
      <c r="PLT44" s="39"/>
      <c r="PLU44" s="39"/>
      <c r="PLV44" s="39"/>
      <c r="PLW44" s="39"/>
      <c r="PLX44" s="39"/>
      <c r="PLY44" s="39"/>
      <c r="PLZ44" s="39"/>
      <c r="PMA44" s="39"/>
      <c r="PMB44" s="39"/>
      <c r="PMC44" s="39"/>
      <c r="PMD44" s="39"/>
      <c r="PME44" s="39"/>
      <c r="PMF44" s="39"/>
      <c r="PMG44" s="39"/>
      <c r="PMH44" s="39"/>
      <c r="PMI44" s="39"/>
      <c r="PMJ44" s="39"/>
      <c r="PMK44" s="39"/>
      <c r="PML44" s="39"/>
      <c r="PMM44" s="39"/>
      <c r="PMN44" s="39"/>
      <c r="PMO44" s="39"/>
      <c r="PMP44" s="39"/>
      <c r="PMQ44" s="39"/>
      <c r="PMR44" s="39"/>
      <c r="PMS44" s="39"/>
      <c r="PMT44" s="39"/>
      <c r="PMU44" s="39"/>
      <c r="PMV44" s="39"/>
      <c r="PMW44" s="39"/>
      <c r="PMX44" s="39"/>
      <c r="PMY44" s="39"/>
      <c r="PMZ44" s="39"/>
      <c r="PNA44" s="39"/>
      <c r="PNB44" s="39"/>
      <c r="PNC44" s="39"/>
      <c r="PND44" s="39"/>
      <c r="PNE44" s="39"/>
      <c r="PNF44" s="39"/>
      <c r="PNG44" s="39"/>
      <c r="PNH44" s="39"/>
      <c r="PNI44" s="39"/>
      <c r="PNJ44" s="39"/>
      <c r="PNK44" s="39"/>
      <c r="PNL44" s="39"/>
      <c r="PNM44" s="39"/>
      <c r="PNN44" s="39"/>
      <c r="PNO44" s="39"/>
      <c r="PNP44" s="39"/>
      <c r="PNQ44" s="39"/>
      <c r="PNR44" s="39"/>
      <c r="PNS44" s="39"/>
      <c r="PNT44" s="39"/>
      <c r="PNU44" s="39"/>
      <c r="PNV44" s="39"/>
      <c r="PNW44" s="39"/>
      <c r="PNX44" s="39"/>
      <c r="PNY44" s="39"/>
      <c r="PNZ44" s="39"/>
      <c r="POA44" s="39"/>
      <c r="POB44" s="39"/>
      <c r="POC44" s="39"/>
      <c r="POD44" s="39"/>
      <c r="POE44" s="39"/>
      <c r="POF44" s="39"/>
      <c r="POG44" s="39"/>
      <c r="POH44" s="39"/>
      <c r="POI44" s="39"/>
      <c r="POJ44" s="39"/>
      <c r="POK44" s="39"/>
      <c r="POL44" s="39"/>
      <c r="POM44" s="39"/>
      <c r="PON44" s="39"/>
      <c r="POO44" s="39"/>
      <c r="POP44" s="39"/>
      <c r="POQ44" s="39"/>
      <c r="POR44" s="39"/>
      <c r="POS44" s="39"/>
      <c r="POT44" s="39"/>
      <c r="POU44" s="39"/>
      <c r="POV44" s="39"/>
      <c r="POW44" s="39"/>
      <c r="POX44" s="39"/>
      <c r="POY44" s="39"/>
      <c r="POZ44" s="39"/>
      <c r="PPA44" s="39"/>
      <c r="PPB44" s="39"/>
      <c r="PPC44" s="39"/>
      <c r="PPD44" s="39"/>
      <c r="PPE44" s="39"/>
      <c r="PPF44" s="39"/>
      <c r="PPG44" s="39"/>
      <c r="PPH44" s="39"/>
      <c r="PPI44" s="39"/>
      <c r="PPJ44" s="39"/>
      <c r="PPK44" s="39"/>
      <c r="PPL44" s="39"/>
      <c r="PPM44" s="39"/>
      <c r="PPN44" s="39"/>
      <c r="PPO44" s="39"/>
      <c r="PPP44" s="39"/>
      <c r="PPQ44" s="39"/>
      <c r="PPR44" s="39"/>
      <c r="PPS44" s="39"/>
      <c r="PPT44" s="39"/>
      <c r="PPU44" s="39"/>
      <c r="PPV44" s="39"/>
      <c r="PPW44" s="39"/>
      <c r="PPX44" s="39"/>
      <c r="PPY44" s="39"/>
      <c r="PPZ44" s="39"/>
      <c r="PQA44" s="39"/>
      <c r="PQB44" s="39"/>
      <c r="PQC44" s="39"/>
      <c r="PQD44" s="39"/>
      <c r="PQE44" s="39"/>
      <c r="PQF44" s="39"/>
      <c r="PQG44" s="39"/>
      <c r="PQH44" s="39"/>
      <c r="PQI44" s="39"/>
      <c r="PQJ44" s="39"/>
      <c r="PQK44" s="39"/>
      <c r="PQL44" s="39"/>
      <c r="PQM44" s="39"/>
      <c r="PQN44" s="39"/>
      <c r="PQO44" s="39"/>
      <c r="PQP44" s="39"/>
      <c r="PQQ44" s="39"/>
      <c r="PQR44" s="39"/>
      <c r="PQS44" s="39"/>
      <c r="PQT44" s="39"/>
      <c r="PQU44" s="39"/>
      <c r="PQV44" s="39"/>
      <c r="PQW44" s="39"/>
      <c r="PQX44" s="39"/>
      <c r="PQY44" s="39"/>
      <c r="PQZ44" s="39"/>
      <c r="PRA44" s="39"/>
      <c r="PRB44" s="39"/>
      <c r="PRC44" s="39"/>
      <c r="PRD44" s="39"/>
      <c r="PRE44" s="39"/>
      <c r="PRF44" s="39"/>
      <c r="PRG44" s="39"/>
      <c r="PRH44" s="39"/>
      <c r="PRI44" s="39"/>
      <c r="PRJ44" s="39"/>
      <c r="PRK44" s="39"/>
      <c r="PRL44" s="39"/>
      <c r="PRM44" s="39"/>
      <c r="PRN44" s="39"/>
      <c r="PRO44" s="39"/>
      <c r="PRP44" s="39"/>
      <c r="PRQ44" s="39"/>
      <c r="PRR44" s="39"/>
      <c r="PRS44" s="39"/>
      <c r="PRT44" s="39"/>
      <c r="PRU44" s="39"/>
      <c r="PRV44" s="39"/>
      <c r="PRW44" s="39"/>
      <c r="PRX44" s="39"/>
      <c r="PRY44" s="39"/>
      <c r="PRZ44" s="39"/>
      <c r="PSA44" s="39"/>
      <c r="PSB44" s="39"/>
      <c r="PSC44" s="39"/>
      <c r="PSD44" s="39"/>
      <c r="PSE44" s="39"/>
      <c r="PSF44" s="39"/>
      <c r="PSG44" s="39"/>
      <c r="PSH44" s="39"/>
      <c r="PSI44" s="39"/>
      <c r="PSJ44" s="39"/>
      <c r="PSK44" s="39"/>
      <c r="PSL44" s="39"/>
      <c r="PSM44" s="39"/>
      <c r="PSN44" s="39"/>
      <c r="PSO44" s="39"/>
      <c r="PSP44" s="39"/>
      <c r="PSQ44" s="39"/>
      <c r="PSR44" s="39"/>
      <c r="PSS44" s="39"/>
      <c r="PST44" s="39"/>
      <c r="PSU44" s="39"/>
      <c r="PSV44" s="39"/>
      <c r="PSW44" s="39"/>
      <c r="PSX44" s="39"/>
      <c r="PSY44" s="39"/>
      <c r="PSZ44" s="39"/>
      <c r="PTA44" s="39"/>
      <c r="PTB44" s="39"/>
      <c r="PTC44" s="39"/>
      <c r="PTD44" s="39"/>
      <c r="PTE44" s="39"/>
      <c r="PTF44" s="39"/>
      <c r="PTG44" s="39"/>
      <c r="PTH44" s="39"/>
      <c r="PTI44" s="39"/>
      <c r="PTJ44" s="39"/>
      <c r="PTK44" s="39"/>
      <c r="PTL44" s="39"/>
      <c r="PTM44" s="39"/>
      <c r="PTN44" s="39"/>
      <c r="PTO44" s="39"/>
      <c r="PTP44" s="39"/>
      <c r="PTQ44" s="39"/>
      <c r="PTR44" s="39"/>
      <c r="PTS44" s="39"/>
      <c r="PTT44" s="39"/>
      <c r="PTU44" s="39"/>
      <c r="PTV44" s="39"/>
      <c r="PTW44" s="39"/>
      <c r="PTX44" s="39"/>
      <c r="PTY44" s="39"/>
      <c r="PTZ44" s="39"/>
      <c r="PUA44" s="39"/>
      <c r="PUB44" s="39"/>
      <c r="PUC44" s="39"/>
      <c r="PUD44" s="39"/>
      <c r="PUE44" s="39"/>
      <c r="PUF44" s="39"/>
      <c r="PUG44" s="39"/>
      <c r="PUH44" s="39"/>
      <c r="PUI44" s="39"/>
      <c r="PUJ44" s="39"/>
      <c r="PUK44" s="39"/>
      <c r="PUL44" s="39"/>
      <c r="PUM44" s="39"/>
      <c r="PUN44" s="39"/>
      <c r="PUO44" s="39"/>
      <c r="PUP44" s="39"/>
      <c r="PUQ44" s="39"/>
      <c r="PUR44" s="39"/>
      <c r="PUS44" s="39"/>
      <c r="PUT44" s="39"/>
      <c r="PUU44" s="39"/>
      <c r="PUV44" s="39"/>
      <c r="PUW44" s="39"/>
      <c r="PUX44" s="39"/>
      <c r="PUY44" s="39"/>
      <c r="PUZ44" s="39"/>
      <c r="PVA44" s="39"/>
      <c r="PVB44" s="39"/>
      <c r="PVC44" s="39"/>
      <c r="PVD44" s="39"/>
      <c r="PVE44" s="39"/>
      <c r="PVF44" s="39"/>
      <c r="PVG44" s="39"/>
      <c r="PVH44" s="39"/>
      <c r="PVI44" s="39"/>
      <c r="PVJ44" s="39"/>
      <c r="PVK44" s="39"/>
      <c r="PVL44" s="39"/>
      <c r="PVM44" s="39"/>
      <c r="PVN44" s="39"/>
      <c r="PVO44" s="39"/>
      <c r="PVP44" s="39"/>
      <c r="PVQ44" s="39"/>
      <c r="PVR44" s="39"/>
      <c r="PVS44" s="39"/>
      <c r="PVT44" s="39"/>
      <c r="PVU44" s="39"/>
      <c r="PVV44" s="39"/>
      <c r="PVW44" s="39"/>
      <c r="PVX44" s="39"/>
      <c r="PVY44" s="39"/>
      <c r="PVZ44" s="39"/>
      <c r="PWA44" s="39"/>
      <c r="PWB44" s="39"/>
      <c r="PWC44" s="39"/>
      <c r="PWD44" s="39"/>
      <c r="PWE44" s="39"/>
      <c r="PWF44" s="39"/>
      <c r="PWG44" s="39"/>
      <c r="PWH44" s="39"/>
      <c r="PWI44" s="39"/>
      <c r="PWJ44" s="39"/>
      <c r="PWK44" s="39"/>
      <c r="PWL44" s="39"/>
      <c r="PWM44" s="39"/>
      <c r="PWN44" s="39"/>
      <c r="PWO44" s="39"/>
      <c r="PWP44" s="39"/>
      <c r="PWQ44" s="39"/>
      <c r="PWR44" s="39"/>
      <c r="PWS44" s="39"/>
      <c r="PWT44" s="39"/>
      <c r="PWU44" s="39"/>
      <c r="PWV44" s="39"/>
      <c r="PWW44" s="39"/>
      <c r="PWX44" s="39"/>
      <c r="PWY44" s="39"/>
      <c r="PWZ44" s="39"/>
      <c r="PXA44" s="39"/>
      <c r="PXB44" s="39"/>
      <c r="PXC44" s="39"/>
      <c r="PXD44" s="39"/>
      <c r="PXE44" s="39"/>
      <c r="PXF44" s="39"/>
      <c r="PXG44" s="39"/>
      <c r="PXH44" s="39"/>
      <c r="PXI44" s="39"/>
      <c r="PXJ44" s="39"/>
      <c r="PXK44" s="39"/>
      <c r="PXL44" s="39"/>
      <c r="PXM44" s="39"/>
      <c r="PXN44" s="39"/>
      <c r="PXO44" s="39"/>
      <c r="PXP44" s="39"/>
      <c r="PXQ44" s="39"/>
      <c r="PXR44" s="39"/>
      <c r="PXS44" s="39"/>
      <c r="PXT44" s="39"/>
      <c r="PXU44" s="39"/>
      <c r="PXV44" s="39"/>
      <c r="PXW44" s="39"/>
      <c r="PXX44" s="39"/>
      <c r="PXY44" s="39"/>
      <c r="PXZ44" s="39"/>
      <c r="PYA44" s="39"/>
      <c r="PYB44" s="39"/>
      <c r="PYC44" s="39"/>
      <c r="PYD44" s="39"/>
      <c r="PYE44" s="39"/>
      <c r="PYF44" s="39"/>
      <c r="PYG44" s="39"/>
      <c r="PYH44" s="39"/>
      <c r="PYI44" s="39"/>
      <c r="PYJ44" s="39"/>
      <c r="PYK44" s="39"/>
      <c r="PYL44" s="39"/>
      <c r="PYM44" s="39"/>
      <c r="PYN44" s="39"/>
      <c r="PYO44" s="39"/>
      <c r="PYP44" s="39"/>
      <c r="PYQ44" s="39"/>
      <c r="PYR44" s="39"/>
      <c r="PYS44" s="39"/>
      <c r="PYT44" s="39"/>
      <c r="PYU44" s="39"/>
      <c r="PYV44" s="39"/>
      <c r="PYW44" s="39"/>
      <c r="PYX44" s="39"/>
      <c r="PYY44" s="39"/>
      <c r="PYZ44" s="39"/>
      <c r="PZA44" s="39"/>
      <c r="PZB44" s="39"/>
      <c r="PZC44" s="39"/>
      <c r="PZD44" s="39"/>
      <c r="PZE44" s="39"/>
      <c r="PZF44" s="39"/>
      <c r="PZG44" s="39"/>
      <c r="PZH44" s="39"/>
      <c r="PZI44" s="39"/>
      <c r="PZJ44" s="39"/>
      <c r="PZK44" s="39"/>
      <c r="PZL44" s="39"/>
      <c r="PZM44" s="39"/>
      <c r="PZN44" s="39"/>
      <c r="PZO44" s="39"/>
      <c r="PZP44" s="39"/>
      <c r="PZQ44" s="39"/>
      <c r="PZR44" s="39"/>
      <c r="PZS44" s="39"/>
      <c r="PZT44" s="39"/>
      <c r="PZU44" s="39"/>
      <c r="PZV44" s="39"/>
      <c r="PZW44" s="39"/>
      <c r="PZX44" s="39"/>
      <c r="PZY44" s="39"/>
      <c r="PZZ44" s="39"/>
      <c r="QAA44" s="39"/>
      <c r="QAB44" s="39"/>
      <c r="QAC44" s="39"/>
      <c r="QAD44" s="39"/>
      <c r="QAE44" s="39"/>
      <c r="QAF44" s="39"/>
      <c r="QAG44" s="39"/>
      <c r="QAH44" s="39"/>
      <c r="QAI44" s="39"/>
      <c r="QAJ44" s="39"/>
      <c r="QAK44" s="39"/>
      <c r="QAL44" s="39"/>
      <c r="QAM44" s="39"/>
      <c r="QAN44" s="39"/>
      <c r="QAO44" s="39"/>
      <c r="QAP44" s="39"/>
      <c r="QAQ44" s="39"/>
      <c r="QAR44" s="39"/>
      <c r="QAS44" s="39"/>
      <c r="QAT44" s="39"/>
      <c r="QAU44" s="39"/>
      <c r="QAV44" s="39"/>
      <c r="QAW44" s="39"/>
      <c r="QAX44" s="39"/>
      <c r="QAY44" s="39"/>
      <c r="QAZ44" s="39"/>
      <c r="QBA44" s="39"/>
      <c r="QBB44" s="39"/>
      <c r="QBC44" s="39"/>
      <c r="QBD44" s="39"/>
      <c r="QBE44" s="39"/>
      <c r="QBF44" s="39"/>
      <c r="QBG44" s="39"/>
      <c r="QBH44" s="39"/>
      <c r="QBI44" s="39"/>
      <c r="QBJ44" s="39"/>
      <c r="QBK44" s="39"/>
      <c r="QBL44" s="39"/>
      <c r="QBM44" s="39"/>
      <c r="QBN44" s="39"/>
      <c r="QBO44" s="39"/>
      <c r="QBP44" s="39"/>
      <c r="QBQ44" s="39"/>
      <c r="QBR44" s="39"/>
      <c r="QBS44" s="39"/>
      <c r="QBT44" s="39"/>
      <c r="QBU44" s="39"/>
      <c r="QBV44" s="39"/>
      <c r="QBW44" s="39"/>
      <c r="QBX44" s="39"/>
      <c r="QBY44" s="39"/>
      <c r="QBZ44" s="39"/>
      <c r="QCA44" s="39"/>
      <c r="QCB44" s="39"/>
      <c r="QCC44" s="39"/>
      <c r="QCD44" s="39"/>
      <c r="QCE44" s="39"/>
      <c r="QCF44" s="39"/>
      <c r="QCG44" s="39"/>
      <c r="QCH44" s="39"/>
      <c r="QCI44" s="39"/>
      <c r="QCJ44" s="39"/>
      <c r="QCK44" s="39"/>
      <c r="QCL44" s="39"/>
      <c r="QCM44" s="39"/>
      <c r="QCN44" s="39"/>
      <c r="QCO44" s="39"/>
      <c r="QCP44" s="39"/>
      <c r="QCQ44" s="39"/>
      <c r="QCR44" s="39"/>
      <c r="QCS44" s="39"/>
      <c r="QCT44" s="39"/>
      <c r="QCU44" s="39"/>
      <c r="QCV44" s="39"/>
      <c r="QCW44" s="39"/>
      <c r="QCX44" s="39"/>
      <c r="QCY44" s="39"/>
      <c r="QCZ44" s="39"/>
      <c r="QDA44" s="39"/>
      <c r="QDB44" s="39"/>
      <c r="QDC44" s="39"/>
      <c r="QDD44" s="39"/>
      <c r="QDE44" s="39"/>
      <c r="QDF44" s="39"/>
      <c r="QDG44" s="39"/>
      <c r="QDH44" s="39"/>
      <c r="QDI44" s="39"/>
      <c r="QDJ44" s="39"/>
      <c r="QDK44" s="39"/>
      <c r="QDL44" s="39"/>
      <c r="QDM44" s="39"/>
      <c r="QDN44" s="39"/>
      <c r="QDO44" s="39"/>
      <c r="QDP44" s="39"/>
      <c r="QDQ44" s="39"/>
      <c r="QDR44" s="39"/>
      <c r="QDS44" s="39"/>
      <c r="QDT44" s="39"/>
      <c r="QDU44" s="39"/>
      <c r="QDV44" s="39"/>
      <c r="QDW44" s="39"/>
      <c r="QDX44" s="39"/>
      <c r="QDY44" s="39"/>
      <c r="QDZ44" s="39"/>
      <c r="QEA44" s="39"/>
      <c r="QEB44" s="39"/>
      <c r="QEC44" s="39"/>
      <c r="QED44" s="39"/>
      <c r="QEE44" s="39"/>
      <c r="QEF44" s="39"/>
      <c r="QEG44" s="39"/>
      <c r="QEH44" s="39"/>
      <c r="QEI44" s="39"/>
      <c r="QEJ44" s="39"/>
      <c r="QEK44" s="39"/>
      <c r="QEL44" s="39"/>
      <c r="QEM44" s="39"/>
      <c r="QEN44" s="39"/>
      <c r="QEO44" s="39"/>
      <c r="QEP44" s="39"/>
      <c r="QEQ44" s="39"/>
      <c r="QER44" s="39"/>
      <c r="QES44" s="39"/>
      <c r="QET44" s="39"/>
      <c r="QEU44" s="39"/>
      <c r="QEV44" s="39"/>
      <c r="QEW44" s="39"/>
      <c r="QEX44" s="39"/>
      <c r="QEY44" s="39"/>
      <c r="QEZ44" s="39"/>
      <c r="QFA44" s="39"/>
      <c r="QFB44" s="39"/>
      <c r="QFC44" s="39"/>
      <c r="QFD44" s="39"/>
      <c r="QFE44" s="39"/>
      <c r="QFF44" s="39"/>
      <c r="QFG44" s="39"/>
      <c r="QFH44" s="39"/>
      <c r="QFI44" s="39"/>
      <c r="QFJ44" s="39"/>
      <c r="QFK44" s="39"/>
      <c r="QFL44" s="39"/>
      <c r="QFM44" s="39"/>
      <c r="QFN44" s="39"/>
      <c r="QFO44" s="39"/>
      <c r="QFP44" s="39"/>
      <c r="QFQ44" s="39"/>
      <c r="QFR44" s="39"/>
      <c r="QFS44" s="39"/>
      <c r="QFT44" s="39"/>
      <c r="QFU44" s="39"/>
      <c r="QFV44" s="39"/>
      <c r="QFW44" s="39"/>
      <c r="QFX44" s="39"/>
      <c r="QFY44" s="39"/>
      <c r="QFZ44" s="39"/>
      <c r="QGA44" s="39"/>
      <c r="QGB44" s="39"/>
      <c r="QGC44" s="39"/>
      <c r="QGD44" s="39"/>
      <c r="QGE44" s="39"/>
      <c r="QGF44" s="39"/>
      <c r="QGG44" s="39"/>
      <c r="QGH44" s="39"/>
      <c r="QGI44" s="39"/>
      <c r="QGJ44" s="39"/>
      <c r="QGK44" s="39"/>
      <c r="QGL44" s="39"/>
      <c r="QGM44" s="39"/>
      <c r="QGN44" s="39"/>
      <c r="QGO44" s="39"/>
      <c r="QGP44" s="39"/>
      <c r="QGQ44" s="39"/>
      <c r="QGR44" s="39"/>
      <c r="QGS44" s="39"/>
      <c r="QGT44" s="39"/>
      <c r="QGU44" s="39"/>
      <c r="QGV44" s="39"/>
      <c r="QGW44" s="39"/>
      <c r="QGX44" s="39"/>
      <c r="QGY44" s="39"/>
      <c r="QGZ44" s="39"/>
      <c r="QHA44" s="39"/>
      <c r="QHB44" s="39"/>
      <c r="QHC44" s="39"/>
      <c r="QHD44" s="39"/>
      <c r="QHE44" s="39"/>
      <c r="QHF44" s="39"/>
      <c r="QHG44" s="39"/>
      <c r="QHH44" s="39"/>
      <c r="QHI44" s="39"/>
      <c r="QHJ44" s="39"/>
      <c r="QHK44" s="39"/>
      <c r="QHL44" s="39"/>
      <c r="QHM44" s="39"/>
      <c r="QHN44" s="39"/>
      <c r="QHO44" s="39"/>
      <c r="QHP44" s="39"/>
      <c r="QHQ44" s="39"/>
      <c r="QHR44" s="39"/>
      <c r="QHS44" s="39"/>
      <c r="QHT44" s="39"/>
      <c r="QHU44" s="39"/>
      <c r="QHV44" s="39"/>
      <c r="QHW44" s="39"/>
      <c r="QHX44" s="39"/>
      <c r="QHY44" s="39"/>
      <c r="QHZ44" s="39"/>
      <c r="QIA44" s="39"/>
      <c r="QIB44" s="39"/>
      <c r="QIC44" s="39"/>
      <c r="QID44" s="39"/>
      <c r="QIE44" s="39"/>
      <c r="QIF44" s="39"/>
      <c r="QIG44" s="39"/>
      <c r="QIH44" s="39"/>
      <c r="QII44" s="39"/>
      <c r="QIJ44" s="39"/>
      <c r="QIK44" s="39"/>
      <c r="QIL44" s="39"/>
      <c r="QIM44" s="39"/>
      <c r="QIN44" s="39"/>
      <c r="QIO44" s="39"/>
      <c r="QIP44" s="39"/>
      <c r="QIQ44" s="39"/>
      <c r="QIR44" s="39"/>
      <c r="QIS44" s="39"/>
      <c r="QIT44" s="39"/>
      <c r="QIU44" s="39"/>
      <c r="QIV44" s="39"/>
      <c r="QIW44" s="39"/>
      <c r="QIX44" s="39"/>
      <c r="QIY44" s="39"/>
      <c r="QIZ44" s="39"/>
      <c r="QJA44" s="39"/>
      <c r="QJB44" s="39"/>
      <c r="QJC44" s="39"/>
      <c r="QJD44" s="39"/>
      <c r="QJE44" s="39"/>
      <c r="QJF44" s="39"/>
      <c r="QJG44" s="39"/>
      <c r="QJH44" s="39"/>
      <c r="QJI44" s="39"/>
      <c r="QJJ44" s="39"/>
      <c r="QJK44" s="39"/>
      <c r="QJL44" s="39"/>
      <c r="QJM44" s="39"/>
      <c r="QJN44" s="39"/>
      <c r="QJO44" s="39"/>
      <c r="QJP44" s="39"/>
      <c r="QJQ44" s="39"/>
      <c r="QJR44" s="39"/>
      <c r="QJS44" s="39"/>
      <c r="QJT44" s="39"/>
      <c r="QJU44" s="39"/>
      <c r="QJV44" s="39"/>
      <c r="QJW44" s="39"/>
      <c r="QJX44" s="39"/>
      <c r="QJY44" s="39"/>
      <c r="QJZ44" s="39"/>
      <c r="QKA44" s="39"/>
      <c r="QKB44" s="39"/>
      <c r="QKC44" s="39"/>
      <c r="QKD44" s="39"/>
      <c r="QKE44" s="39"/>
      <c r="QKF44" s="39"/>
      <c r="QKG44" s="39"/>
      <c r="QKH44" s="39"/>
      <c r="QKI44" s="39"/>
      <c r="QKJ44" s="39"/>
      <c r="QKK44" s="39"/>
      <c r="QKL44" s="39"/>
      <c r="QKM44" s="39"/>
      <c r="QKN44" s="39"/>
      <c r="QKO44" s="39"/>
      <c r="QKP44" s="39"/>
      <c r="QKQ44" s="39"/>
      <c r="QKR44" s="39"/>
      <c r="QKS44" s="39"/>
      <c r="QKT44" s="39"/>
      <c r="QKU44" s="39"/>
      <c r="QKV44" s="39"/>
      <c r="QKW44" s="39"/>
      <c r="QKX44" s="39"/>
      <c r="QKY44" s="39"/>
      <c r="QKZ44" s="39"/>
      <c r="QLA44" s="39"/>
      <c r="QLB44" s="39"/>
      <c r="QLC44" s="39"/>
      <c r="QLD44" s="39"/>
      <c r="QLE44" s="39"/>
      <c r="QLF44" s="39"/>
      <c r="QLG44" s="39"/>
      <c r="QLH44" s="39"/>
      <c r="QLI44" s="39"/>
      <c r="QLJ44" s="39"/>
      <c r="QLK44" s="39"/>
      <c r="QLL44" s="39"/>
      <c r="QLM44" s="39"/>
      <c r="QLN44" s="39"/>
      <c r="QLO44" s="39"/>
      <c r="QLP44" s="39"/>
      <c r="QLQ44" s="39"/>
      <c r="QLR44" s="39"/>
      <c r="QLS44" s="39"/>
      <c r="QLT44" s="39"/>
      <c r="QLU44" s="39"/>
      <c r="QLV44" s="39"/>
      <c r="QLW44" s="39"/>
      <c r="QLX44" s="39"/>
      <c r="QLY44" s="39"/>
      <c r="QLZ44" s="39"/>
      <c r="QMA44" s="39"/>
      <c r="QMB44" s="39"/>
      <c r="QMC44" s="39"/>
      <c r="QMD44" s="39"/>
      <c r="QME44" s="39"/>
      <c r="QMF44" s="39"/>
      <c r="QMG44" s="39"/>
      <c r="QMH44" s="39"/>
      <c r="QMI44" s="39"/>
      <c r="QMJ44" s="39"/>
      <c r="QMK44" s="39"/>
      <c r="QML44" s="39"/>
      <c r="QMM44" s="39"/>
      <c r="QMN44" s="39"/>
      <c r="QMO44" s="39"/>
      <c r="QMP44" s="39"/>
      <c r="QMQ44" s="39"/>
      <c r="QMR44" s="39"/>
      <c r="QMS44" s="39"/>
      <c r="QMT44" s="39"/>
      <c r="QMU44" s="39"/>
      <c r="QMV44" s="39"/>
      <c r="QMW44" s="39"/>
      <c r="QMX44" s="39"/>
      <c r="QMY44" s="39"/>
      <c r="QMZ44" s="39"/>
      <c r="QNA44" s="39"/>
      <c r="QNB44" s="39"/>
      <c r="QNC44" s="39"/>
      <c r="QND44" s="39"/>
      <c r="QNE44" s="39"/>
      <c r="QNF44" s="39"/>
      <c r="QNG44" s="39"/>
      <c r="QNH44" s="39"/>
      <c r="QNI44" s="39"/>
      <c r="QNJ44" s="39"/>
      <c r="QNK44" s="39"/>
      <c r="QNL44" s="39"/>
      <c r="QNM44" s="39"/>
      <c r="QNN44" s="39"/>
      <c r="QNO44" s="39"/>
      <c r="QNP44" s="39"/>
      <c r="QNQ44" s="39"/>
      <c r="QNR44" s="39"/>
      <c r="QNS44" s="39"/>
      <c r="QNT44" s="39"/>
      <c r="QNU44" s="39"/>
      <c r="QNV44" s="39"/>
      <c r="QNW44" s="39"/>
      <c r="QNX44" s="39"/>
      <c r="QNY44" s="39"/>
      <c r="QNZ44" s="39"/>
      <c r="QOA44" s="39"/>
      <c r="QOB44" s="39"/>
      <c r="QOC44" s="39"/>
      <c r="QOD44" s="39"/>
      <c r="QOE44" s="39"/>
      <c r="QOF44" s="39"/>
      <c r="QOG44" s="39"/>
      <c r="QOH44" s="39"/>
      <c r="QOI44" s="39"/>
      <c r="QOJ44" s="39"/>
      <c r="QOK44" s="39"/>
      <c r="QOL44" s="39"/>
      <c r="QOM44" s="39"/>
      <c r="QON44" s="39"/>
      <c r="QOO44" s="39"/>
      <c r="QOP44" s="39"/>
      <c r="QOQ44" s="39"/>
      <c r="QOR44" s="39"/>
      <c r="QOS44" s="39"/>
      <c r="QOT44" s="39"/>
      <c r="QOU44" s="39"/>
      <c r="QOV44" s="39"/>
      <c r="QOW44" s="39"/>
      <c r="QOX44" s="39"/>
      <c r="QOY44" s="39"/>
      <c r="QOZ44" s="39"/>
      <c r="QPA44" s="39"/>
      <c r="QPB44" s="39"/>
      <c r="QPC44" s="39"/>
      <c r="QPD44" s="39"/>
      <c r="QPE44" s="39"/>
      <c r="QPF44" s="39"/>
      <c r="QPG44" s="39"/>
      <c r="QPH44" s="39"/>
      <c r="QPI44" s="39"/>
      <c r="QPJ44" s="39"/>
      <c r="QPK44" s="39"/>
      <c r="QPL44" s="39"/>
      <c r="QPM44" s="39"/>
      <c r="QPN44" s="39"/>
      <c r="QPO44" s="39"/>
      <c r="QPP44" s="39"/>
      <c r="QPQ44" s="39"/>
      <c r="QPR44" s="39"/>
      <c r="QPS44" s="39"/>
      <c r="QPT44" s="39"/>
      <c r="QPU44" s="39"/>
      <c r="QPV44" s="39"/>
      <c r="QPW44" s="39"/>
      <c r="QPX44" s="39"/>
      <c r="QPY44" s="39"/>
      <c r="QPZ44" s="39"/>
      <c r="QQA44" s="39"/>
      <c r="QQB44" s="39"/>
      <c r="QQC44" s="39"/>
      <c r="QQD44" s="39"/>
      <c r="QQE44" s="39"/>
      <c r="QQF44" s="39"/>
      <c r="QQG44" s="39"/>
      <c r="QQH44" s="39"/>
      <c r="QQI44" s="39"/>
      <c r="QQJ44" s="39"/>
      <c r="QQK44" s="39"/>
      <c r="QQL44" s="39"/>
      <c r="QQM44" s="39"/>
      <c r="QQN44" s="39"/>
      <c r="QQO44" s="39"/>
      <c r="QQP44" s="39"/>
      <c r="QQQ44" s="39"/>
      <c r="QQR44" s="39"/>
      <c r="QQS44" s="39"/>
      <c r="QQT44" s="39"/>
      <c r="QQU44" s="39"/>
      <c r="QQV44" s="39"/>
      <c r="QQW44" s="39"/>
      <c r="QQX44" s="39"/>
      <c r="QQY44" s="39"/>
      <c r="QQZ44" s="39"/>
      <c r="QRA44" s="39"/>
      <c r="QRB44" s="39"/>
      <c r="QRC44" s="39"/>
      <c r="QRD44" s="39"/>
      <c r="QRE44" s="39"/>
      <c r="QRF44" s="39"/>
      <c r="QRG44" s="39"/>
      <c r="QRH44" s="39"/>
      <c r="QRI44" s="39"/>
      <c r="QRJ44" s="39"/>
      <c r="QRK44" s="39"/>
      <c r="QRL44" s="39"/>
      <c r="QRM44" s="39"/>
      <c r="QRN44" s="39"/>
      <c r="QRO44" s="39"/>
      <c r="QRP44" s="39"/>
      <c r="QRQ44" s="39"/>
      <c r="QRR44" s="39"/>
      <c r="QRS44" s="39"/>
      <c r="QRT44" s="39"/>
      <c r="QRU44" s="39"/>
      <c r="QRV44" s="39"/>
      <c r="QRW44" s="39"/>
      <c r="QRX44" s="39"/>
      <c r="QRY44" s="39"/>
      <c r="QRZ44" s="39"/>
      <c r="QSA44" s="39"/>
      <c r="QSB44" s="39"/>
      <c r="QSC44" s="39"/>
      <c r="QSD44" s="39"/>
      <c r="QSE44" s="39"/>
      <c r="QSF44" s="39"/>
      <c r="QSG44" s="39"/>
      <c r="QSH44" s="39"/>
      <c r="QSI44" s="39"/>
      <c r="QSJ44" s="39"/>
      <c r="QSK44" s="39"/>
      <c r="QSL44" s="39"/>
      <c r="QSM44" s="39"/>
      <c r="QSN44" s="39"/>
      <c r="QSO44" s="39"/>
      <c r="QSP44" s="39"/>
      <c r="QSQ44" s="39"/>
      <c r="QSR44" s="39"/>
      <c r="QSS44" s="39"/>
      <c r="QST44" s="39"/>
      <c r="QSU44" s="39"/>
      <c r="QSV44" s="39"/>
      <c r="QSW44" s="39"/>
      <c r="QSX44" s="39"/>
      <c r="QSY44" s="39"/>
      <c r="QSZ44" s="39"/>
      <c r="QTA44" s="39"/>
      <c r="QTB44" s="39"/>
      <c r="QTC44" s="39"/>
      <c r="QTD44" s="39"/>
      <c r="QTE44" s="39"/>
      <c r="QTF44" s="39"/>
      <c r="QTG44" s="39"/>
      <c r="QTH44" s="39"/>
      <c r="QTI44" s="39"/>
      <c r="QTJ44" s="39"/>
      <c r="QTK44" s="39"/>
      <c r="QTL44" s="39"/>
      <c r="QTM44" s="39"/>
      <c r="QTN44" s="39"/>
      <c r="QTO44" s="39"/>
      <c r="QTP44" s="39"/>
      <c r="QTQ44" s="39"/>
      <c r="QTR44" s="39"/>
      <c r="QTS44" s="39"/>
      <c r="QTT44" s="39"/>
      <c r="QTU44" s="39"/>
      <c r="QTV44" s="39"/>
      <c r="QTW44" s="39"/>
      <c r="QTX44" s="39"/>
      <c r="QTY44" s="39"/>
      <c r="QTZ44" s="39"/>
      <c r="QUA44" s="39"/>
      <c r="QUB44" s="39"/>
      <c r="QUC44" s="39"/>
      <c r="QUD44" s="39"/>
      <c r="QUE44" s="39"/>
      <c r="QUF44" s="39"/>
      <c r="QUG44" s="39"/>
      <c r="QUH44" s="39"/>
      <c r="QUI44" s="39"/>
      <c r="QUJ44" s="39"/>
      <c r="QUK44" s="39"/>
      <c r="QUL44" s="39"/>
      <c r="QUM44" s="39"/>
      <c r="QUN44" s="39"/>
      <c r="QUO44" s="39"/>
      <c r="QUP44" s="39"/>
      <c r="QUQ44" s="39"/>
      <c r="QUR44" s="39"/>
      <c r="QUS44" s="39"/>
      <c r="QUT44" s="39"/>
      <c r="QUU44" s="39"/>
      <c r="QUV44" s="39"/>
      <c r="QUW44" s="39"/>
      <c r="QUX44" s="39"/>
      <c r="QUY44" s="39"/>
      <c r="QUZ44" s="39"/>
      <c r="QVA44" s="39"/>
      <c r="QVB44" s="39"/>
      <c r="QVC44" s="39"/>
      <c r="QVD44" s="39"/>
      <c r="QVE44" s="39"/>
      <c r="QVF44" s="39"/>
      <c r="QVG44" s="39"/>
      <c r="QVH44" s="39"/>
      <c r="QVI44" s="39"/>
      <c r="QVJ44" s="39"/>
      <c r="QVK44" s="39"/>
      <c r="QVL44" s="39"/>
      <c r="QVM44" s="39"/>
      <c r="QVN44" s="39"/>
      <c r="QVO44" s="39"/>
      <c r="QVP44" s="39"/>
      <c r="QVQ44" s="39"/>
      <c r="QVR44" s="39"/>
      <c r="QVS44" s="39"/>
      <c r="QVT44" s="39"/>
      <c r="QVU44" s="39"/>
      <c r="QVV44" s="39"/>
      <c r="QVW44" s="39"/>
      <c r="QVX44" s="39"/>
      <c r="QVY44" s="39"/>
      <c r="QVZ44" s="39"/>
      <c r="QWA44" s="39"/>
      <c r="QWB44" s="39"/>
      <c r="QWC44" s="39"/>
      <c r="QWD44" s="39"/>
      <c r="QWE44" s="39"/>
      <c r="QWF44" s="39"/>
      <c r="QWG44" s="39"/>
      <c r="QWH44" s="39"/>
      <c r="QWI44" s="39"/>
      <c r="QWJ44" s="39"/>
      <c r="QWK44" s="39"/>
      <c r="QWL44" s="39"/>
      <c r="QWM44" s="39"/>
      <c r="QWN44" s="39"/>
      <c r="QWO44" s="39"/>
      <c r="QWP44" s="39"/>
      <c r="QWQ44" s="39"/>
      <c r="QWR44" s="39"/>
      <c r="QWS44" s="39"/>
      <c r="QWT44" s="39"/>
      <c r="QWU44" s="39"/>
      <c r="QWV44" s="39"/>
      <c r="QWW44" s="39"/>
      <c r="QWX44" s="39"/>
      <c r="QWY44" s="39"/>
      <c r="QWZ44" s="39"/>
      <c r="QXA44" s="39"/>
      <c r="QXB44" s="39"/>
      <c r="QXC44" s="39"/>
      <c r="QXD44" s="39"/>
      <c r="QXE44" s="39"/>
      <c r="QXF44" s="39"/>
      <c r="QXG44" s="39"/>
      <c r="QXH44" s="39"/>
      <c r="QXI44" s="39"/>
      <c r="QXJ44" s="39"/>
      <c r="QXK44" s="39"/>
      <c r="QXL44" s="39"/>
      <c r="QXM44" s="39"/>
      <c r="QXN44" s="39"/>
      <c r="QXO44" s="39"/>
      <c r="QXP44" s="39"/>
      <c r="QXQ44" s="39"/>
      <c r="QXR44" s="39"/>
      <c r="QXS44" s="39"/>
      <c r="QXT44" s="39"/>
      <c r="QXU44" s="39"/>
      <c r="QXV44" s="39"/>
      <c r="QXW44" s="39"/>
      <c r="QXX44" s="39"/>
      <c r="QXY44" s="39"/>
      <c r="QXZ44" s="39"/>
      <c r="QYA44" s="39"/>
      <c r="QYB44" s="39"/>
      <c r="QYC44" s="39"/>
      <c r="QYD44" s="39"/>
      <c r="QYE44" s="39"/>
      <c r="QYF44" s="39"/>
      <c r="QYG44" s="39"/>
      <c r="QYH44" s="39"/>
      <c r="QYI44" s="39"/>
      <c r="QYJ44" s="39"/>
      <c r="QYK44" s="39"/>
      <c r="QYL44" s="39"/>
      <c r="QYM44" s="39"/>
      <c r="QYN44" s="39"/>
      <c r="QYO44" s="39"/>
      <c r="QYP44" s="39"/>
      <c r="QYQ44" s="39"/>
      <c r="QYR44" s="39"/>
      <c r="QYS44" s="39"/>
      <c r="QYT44" s="39"/>
      <c r="QYU44" s="39"/>
      <c r="QYV44" s="39"/>
      <c r="QYW44" s="39"/>
      <c r="QYX44" s="39"/>
      <c r="QYY44" s="39"/>
      <c r="QYZ44" s="39"/>
      <c r="QZA44" s="39"/>
      <c r="QZB44" s="39"/>
      <c r="QZC44" s="39"/>
      <c r="QZD44" s="39"/>
      <c r="QZE44" s="39"/>
      <c r="QZF44" s="39"/>
      <c r="QZG44" s="39"/>
      <c r="QZH44" s="39"/>
      <c r="QZI44" s="39"/>
      <c r="QZJ44" s="39"/>
      <c r="QZK44" s="39"/>
      <c r="QZL44" s="39"/>
      <c r="QZM44" s="39"/>
      <c r="QZN44" s="39"/>
      <c r="QZO44" s="39"/>
      <c r="QZP44" s="39"/>
      <c r="QZQ44" s="39"/>
      <c r="QZR44" s="39"/>
      <c r="QZS44" s="39"/>
      <c r="QZT44" s="39"/>
      <c r="QZU44" s="39"/>
      <c r="QZV44" s="39"/>
      <c r="QZW44" s="39"/>
      <c r="QZX44" s="39"/>
      <c r="QZY44" s="39"/>
      <c r="QZZ44" s="39"/>
      <c r="RAA44" s="39"/>
      <c r="RAB44" s="39"/>
      <c r="RAC44" s="39"/>
      <c r="RAD44" s="39"/>
      <c r="RAE44" s="39"/>
      <c r="RAF44" s="39"/>
      <c r="RAG44" s="39"/>
      <c r="RAH44" s="39"/>
      <c r="RAI44" s="39"/>
      <c r="RAJ44" s="39"/>
      <c r="RAK44" s="39"/>
      <c r="RAL44" s="39"/>
      <c r="RAM44" s="39"/>
      <c r="RAN44" s="39"/>
      <c r="RAO44" s="39"/>
      <c r="RAP44" s="39"/>
      <c r="RAQ44" s="39"/>
      <c r="RAR44" s="39"/>
      <c r="RAS44" s="39"/>
      <c r="RAT44" s="39"/>
      <c r="RAU44" s="39"/>
      <c r="RAV44" s="39"/>
      <c r="RAW44" s="39"/>
      <c r="RAX44" s="39"/>
      <c r="RAY44" s="39"/>
      <c r="RAZ44" s="39"/>
      <c r="RBA44" s="39"/>
      <c r="RBB44" s="39"/>
      <c r="RBC44" s="39"/>
      <c r="RBD44" s="39"/>
      <c r="RBE44" s="39"/>
      <c r="RBF44" s="39"/>
      <c r="RBG44" s="39"/>
      <c r="RBH44" s="39"/>
      <c r="RBI44" s="39"/>
      <c r="RBJ44" s="39"/>
      <c r="RBK44" s="39"/>
      <c r="RBL44" s="39"/>
      <c r="RBM44" s="39"/>
      <c r="RBN44" s="39"/>
      <c r="RBO44" s="39"/>
      <c r="RBP44" s="39"/>
      <c r="RBQ44" s="39"/>
      <c r="RBR44" s="39"/>
      <c r="RBS44" s="39"/>
      <c r="RBT44" s="39"/>
      <c r="RBU44" s="39"/>
      <c r="RBV44" s="39"/>
      <c r="RBW44" s="39"/>
      <c r="RBX44" s="39"/>
      <c r="RBY44" s="39"/>
      <c r="RBZ44" s="39"/>
      <c r="RCA44" s="39"/>
      <c r="RCB44" s="39"/>
      <c r="RCC44" s="39"/>
      <c r="RCD44" s="39"/>
      <c r="RCE44" s="39"/>
      <c r="RCF44" s="39"/>
      <c r="RCG44" s="39"/>
      <c r="RCH44" s="39"/>
      <c r="RCI44" s="39"/>
      <c r="RCJ44" s="39"/>
      <c r="RCK44" s="39"/>
      <c r="RCL44" s="39"/>
      <c r="RCM44" s="39"/>
      <c r="RCN44" s="39"/>
      <c r="RCO44" s="39"/>
      <c r="RCP44" s="39"/>
      <c r="RCQ44" s="39"/>
      <c r="RCR44" s="39"/>
      <c r="RCS44" s="39"/>
      <c r="RCT44" s="39"/>
      <c r="RCU44" s="39"/>
      <c r="RCV44" s="39"/>
      <c r="RCW44" s="39"/>
      <c r="RCX44" s="39"/>
      <c r="RCY44" s="39"/>
      <c r="RCZ44" s="39"/>
      <c r="RDA44" s="39"/>
      <c r="RDB44" s="39"/>
      <c r="RDC44" s="39"/>
      <c r="RDD44" s="39"/>
      <c r="RDE44" s="39"/>
      <c r="RDF44" s="39"/>
      <c r="RDG44" s="39"/>
      <c r="RDH44" s="39"/>
      <c r="RDI44" s="39"/>
      <c r="RDJ44" s="39"/>
      <c r="RDK44" s="39"/>
      <c r="RDL44" s="39"/>
      <c r="RDM44" s="39"/>
      <c r="RDN44" s="39"/>
      <c r="RDO44" s="39"/>
      <c r="RDP44" s="39"/>
      <c r="RDQ44" s="39"/>
      <c r="RDR44" s="39"/>
      <c r="RDS44" s="39"/>
      <c r="RDT44" s="39"/>
      <c r="RDU44" s="39"/>
      <c r="RDV44" s="39"/>
      <c r="RDW44" s="39"/>
      <c r="RDX44" s="39"/>
      <c r="RDY44" s="39"/>
      <c r="RDZ44" s="39"/>
      <c r="REA44" s="39"/>
      <c r="REB44" s="39"/>
      <c r="REC44" s="39"/>
      <c r="RED44" s="39"/>
      <c r="REE44" s="39"/>
      <c r="REF44" s="39"/>
      <c r="REG44" s="39"/>
      <c r="REH44" s="39"/>
      <c r="REI44" s="39"/>
      <c r="REJ44" s="39"/>
      <c r="REK44" s="39"/>
      <c r="REL44" s="39"/>
      <c r="REM44" s="39"/>
      <c r="REN44" s="39"/>
      <c r="REO44" s="39"/>
      <c r="REP44" s="39"/>
      <c r="REQ44" s="39"/>
      <c r="RER44" s="39"/>
      <c r="RES44" s="39"/>
      <c r="RET44" s="39"/>
      <c r="REU44" s="39"/>
      <c r="REV44" s="39"/>
      <c r="REW44" s="39"/>
      <c r="REX44" s="39"/>
      <c r="REY44" s="39"/>
      <c r="REZ44" s="39"/>
      <c r="RFA44" s="39"/>
      <c r="RFB44" s="39"/>
      <c r="RFC44" s="39"/>
      <c r="RFD44" s="39"/>
      <c r="RFE44" s="39"/>
      <c r="RFF44" s="39"/>
      <c r="RFG44" s="39"/>
      <c r="RFH44" s="39"/>
      <c r="RFI44" s="39"/>
      <c r="RFJ44" s="39"/>
      <c r="RFK44" s="39"/>
      <c r="RFL44" s="39"/>
      <c r="RFM44" s="39"/>
      <c r="RFN44" s="39"/>
      <c r="RFO44" s="39"/>
      <c r="RFP44" s="39"/>
      <c r="RFQ44" s="39"/>
      <c r="RFR44" s="39"/>
      <c r="RFS44" s="39"/>
      <c r="RFT44" s="39"/>
      <c r="RFU44" s="39"/>
      <c r="RFV44" s="39"/>
      <c r="RFW44" s="39"/>
      <c r="RFX44" s="39"/>
      <c r="RFY44" s="39"/>
      <c r="RFZ44" s="39"/>
      <c r="RGA44" s="39"/>
      <c r="RGB44" s="39"/>
      <c r="RGC44" s="39"/>
      <c r="RGD44" s="39"/>
      <c r="RGE44" s="39"/>
      <c r="RGF44" s="39"/>
      <c r="RGG44" s="39"/>
      <c r="RGH44" s="39"/>
      <c r="RGI44" s="39"/>
      <c r="RGJ44" s="39"/>
      <c r="RGK44" s="39"/>
      <c r="RGL44" s="39"/>
      <c r="RGM44" s="39"/>
      <c r="RGN44" s="39"/>
      <c r="RGO44" s="39"/>
      <c r="RGP44" s="39"/>
      <c r="RGQ44" s="39"/>
      <c r="RGR44" s="39"/>
      <c r="RGS44" s="39"/>
      <c r="RGT44" s="39"/>
      <c r="RGU44" s="39"/>
      <c r="RGV44" s="39"/>
      <c r="RGW44" s="39"/>
      <c r="RGX44" s="39"/>
      <c r="RGY44" s="39"/>
      <c r="RGZ44" s="39"/>
      <c r="RHA44" s="39"/>
      <c r="RHB44" s="39"/>
      <c r="RHC44" s="39"/>
      <c r="RHD44" s="39"/>
      <c r="RHE44" s="39"/>
      <c r="RHF44" s="39"/>
      <c r="RHG44" s="39"/>
      <c r="RHH44" s="39"/>
      <c r="RHI44" s="39"/>
      <c r="RHJ44" s="39"/>
      <c r="RHK44" s="39"/>
      <c r="RHL44" s="39"/>
      <c r="RHM44" s="39"/>
      <c r="RHN44" s="39"/>
      <c r="RHO44" s="39"/>
      <c r="RHP44" s="39"/>
      <c r="RHQ44" s="39"/>
      <c r="RHR44" s="39"/>
      <c r="RHS44" s="39"/>
      <c r="RHT44" s="39"/>
      <c r="RHU44" s="39"/>
      <c r="RHV44" s="39"/>
      <c r="RHW44" s="39"/>
      <c r="RHX44" s="39"/>
      <c r="RHY44" s="39"/>
      <c r="RHZ44" s="39"/>
      <c r="RIA44" s="39"/>
      <c r="RIB44" s="39"/>
      <c r="RIC44" s="39"/>
      <c r="RID44" s="39"/>
      <c r="RIE44" s="39"/>
      <c r="RIF44" s="39"/>
      <c r="RIG44" s="39"/>
      <c r="RIH44" s="39"/>
      <c r="RII44" s="39"/>
      <c r="RIJ44" s="39"/>
      <c r="RIK44" s="39"/>
      <c r="RIL44" s="39"/>
      <c r="RIM44" s="39"/>
      <c r="RIN44" s="39"/>
      <c r="RIO44" s="39"/>
      <c r="RIP44" s="39"/>
      <c r="RIQ44" s="39"/>
      <c r="RIR44" s="39"/>
      <c r="RIS44" s="39"/>
      <c r="RIT44" s="39"/>
      <c r="RIU44" s="39"/>
      <c r="RIV44" s="39"/>
      <c r="RIW44" s="39"/>
      <c r="RIX44" s="39"/>
      <c r="RIY44" s="39"/>
      <c r="RIZ44" s="39"/>
      <c r="RJA44" s="39"/>
      <c r="RJB44" s="39"/>
      <c r="RJC44" s="39"/>
      <c r="RJD44" s="39"/>
      <c r="RJE44" s="39"/>
      <c r="RJF44" s="39"/>
      <c r="RJG44" s="39"/>
      <c r="RJH44" s="39"/>
      <c r="RJI44" s="39"/>
      <c r="RJJ44" s="39"/>
      <c r="RJK44" s="39"/>
      <c r="RJL44" s="39"/>
      <c r="RJM44" s="39"/>
      <c r="RJN44" s="39"/>
      <c r="RJO44" s="39"/>
      <c r="RJP44" s="39"/>
      <c r="RJQ44" s="39"/>
      <c r="RJR44" s="39"/>
      <c r="RJS44" s="39"/>
      <c r="RJT44" s="39"/>
      <c r="RJU44" s="39"/>
      <c r="RJV44" s="39"/>
      <c r="RJW44" s="39"/>
      <c r="RJX44" s="39"/>
      <c r="RJY44" s="39"/>
      <c r="RJZ44" s="39"/>
      <c r="RKA44" s="39"/>
      <c r="RKB44" s="39"/>
      <c r="RKC44" s="39"/>
      <c r="RKD44" s="39"/>
      <c r="RKE44" s="39"/>
      <c r="RKF44" s="39"/>
      <c r="RKG44" s="39"/>
      <c r="RKH44" s="39"/>
      <c r="RKI44" s="39"/>
      <c r="RKJ44" s="39"/>
      <c r="RKK44" s="39"/>
      <c r="RKL44" s="39"/>
      <c r="RKM44" s="39"/>
      <c r="RKN44" s="39"/>
      <c r="RKO44" s="39"/>
      <c r="RKP44" s="39"/>
      <c r="RKQ44" s="39"/>
      <c r="RKR44" s="39"/>
      <c r="RKS44" s="39"/>
      <c r="RKT44" s="39"/>
      <c r="RKU44" s="39"/>
      <c r="RKV44" s="39"/>
      <c r="RKW44" s="39"/>
      <c r="RKX44" s="39"/>
      <c r="RKY44" s="39"/>
      <c r="RKZ44" s="39"/>
      <c r="RLA44" s="39"/>
      <c r="RLB44" s="39"/>
      <c r="RLC44" s="39"/>
      <c r="RLD44" s="39"/>
      <c r="RLE44" s="39"/>
      <c r="RLF44" s="39"/>
      <c r="RLG44" s="39"/>
      <c r="RLH44" s="39"/>
      <c r="RLI44" s="39"/>
      <c r="RLJ44" s="39"/>
      <c r="RLK44" s="39"/>
      <c r="RLL44" s="39"/>
      <c r="RLM44" s="39"/>
      <c r="RLN44" s="39"/>
      <c r="RLO44" s="39"/>
      <c r="RLP44" s="39"/>
      <c r="RLQ44" s="39"/>
      <c r="RLR44" s="39"/>
      <c r="RLS44" s="39"/>
      <c r="RLT44" s="39"/>
      <c r="RLU44" s="39"/>
      <c r="RLV44" s="39"/>
      <c r="RLW44" s="39"/>
      <c r="RLX44" s="39"/>
      <c r="RLY44" s="39"/>
      <c r="RLZ44" s="39"/>
      <c r="RMA44" s="39"/>
      <c r="RMB44" s="39"/>
      <c r="RMC44" s="39"/>
      <c r="RMD44" s="39"/>
      <c r="RME44" s="39"/>
      <c r="RMF44" s="39"/>
      <c r="RMG44" s="39"/>
      <c r="RMH44" s="39"/>
      <c r="RMI44" s="39"/>
      <c r="RMJ44" s="39"/>
      <c r="RMK44" s="39"/>
      <c r="RML44" s="39"/>
      <c r="RMM44" s="39"/>
      <c r="RMN44" s="39"/>
      <c r="RMO44" s="39"/>
      <c r="RMP44" s="39"/>
      <c r="RMQ44" s="39"/>
      <c r="RMR44" s="39"/>
      <c r="RMS44" s="39"/>
      <c r="RMT44" s="39"/>
      <c r="RMU44" s="39"/>
      <c r="RMV44" s="39"/>
      <c r="RMW44" s="39"/>
      <c r="RMX44" s="39"/>
      <c r="RMY44" s="39"/>
      <c r="RMZ44" s="39"/>
      <c r="RNA44" s="39"/>
      <c r="RNB44" s="39"/>
      <c r="RNC44" s="39"/>
      <c r="RND44" s="39"/>
      <c r="RNE44" s="39"/>
      <c r="RNF44" s="39"/>
      <c r="RNG44" s="39"/>
      <c r="RNH44" s="39"/>
      <c r="RNI44" s="39"/>
      <c r="RNJ44" s="39"/>
      <c r="RNK44" s="39"/>
      <c r="RNL44" s="39"/>
      <c r="RNM44" s="39"/>
      <c r="RNN44" s="39"/>
      <c r="RNO44" s="39"/>
      <c r="RNP44" s="39"/>
      <c r="RNQ44" s="39"/>
      <c r="RNR44" s="39"/>
      <c r="RNS44" s="39"/>
      <c r="RNT44" s="39"/>
      <c r="RNU44" s="39"/>
      <c r="RNV44" s="39"/>
      <c r="RNW44" s="39"/>
      <c r="RNX44" s="39"/>
      <c r="RNY44" s="39"/>
      <c r="RNZ44" s="39"/>
      <c r="ROA44" s="39"/>
      <c r="ROB44" s="39"/>
      <c r="ROC44" s="39"/>
      <c r="ROD44" s="39"/>
      <c r="ROE44" s="39"/>
      <c r="ROF44" s="39"/>
      <c r="ROG44" s="39"/>
      <c r="ROH44" s="39"/>
      <c r="ROI44" s="39"/>
      <c r="ROJ44" s="39"/>
      <c r="ROK44" s="39"/>
      <c r="ROL44" s="39"/>
      <c r="ROM44" s="39"/>
      <c r="RON44" s="39"/>
      <c r="ROO44" s="39"/>
      <c r="ROP44" s="39"/>
      <c r="ROQ44" s="39"/>
      <c r="ROR44" s="39"/>
      <c r="ROS44" s="39"/>
      <c r="ROT44" s="39"/>
      <c r="ROU44" s="39"/>
      <c r="ROV44" s="39"/>
      <c r="ROW44" s="39"/>
      <c r="ROX44" s="39"/>
      <c r="ROY44" s="39"/>
      <c r="ROZ44" s="39"/>
      <c r="RPA44" s="39"/>
      <c r="RPB44" s="39"/>
      <c r="RPC44" s="39"/>
      <c r="RPD44" s="39"/>
      <c r="RPE44" s="39"/>
      <c r="RPF44" s="39"/>
      <c r="RPG44" s="39"/>
      <c r="RPH44" s="39"/>
      <c r="RPI44" s="39"/>
      <c r="RPJ44" s="39"/>
      <c r="RPK44" s="39"/>
      <c r="RPL44" s="39"/>
      <c r="RPM44" s="39"/>
      <c r="RPN44" s="39"/>
      <c r="RPO44" s="39"/>
      <c r="RPP44" s="39"/>
      <c r="RPQ44" s="39"/>
      <c r="RPR44" s="39"/>
      <c r="RPS44" s="39"/>
      <c r="RPT44" s="39"/>
      <c r="RPU44" s="39"/>
      <c r="RPV44" s="39"/>
      <c r="RPW44" s="39"/>
      <c r="RPX44" s="39"/>
      <c r="RPY44" s="39"/>
      <c r="RPZ44" s="39"/>
      <c r="RQA44" s="39"/>
      <c r="RQB44" s="39"/>
      <c r="RQC44" s="39"/>
      <c r="RQD44" s="39"/>
      <c r="RQE44" s="39"/>
      <c r="RQF44" s="39"/>
      <c r="RQG44" s="39"/>
      <c r="RQH44" s="39"/>
      <c r="RQI44" s="39"/>
      <c r="RQJ44" s="39"/>
      <c r="RQK44" s="39"/>
      <c r="RQL44" s="39"/>
      <c r="RQM44" s="39"/>
      <c r="RQN44" s="39"/>
      <c r="RQO44" s="39"/>
      <c r="RQP44" s="39"/>
      <c r="RQQ44" s="39"/>
      <c r="RQR44" s="39"/>
      <c r="RQS44" s="39"/>
      <c r="RQT44" s="39"/>
      <c r="RQU44" s="39"/>
      <c r="RQV44" s="39"/>
      <c r="RQW44" s="39"/>
      <c r="RQX44" s="39"/>
      <c r="RQY44" s="39"/>
      <c r="RQZ44" s="39"/>
      <c r="RRA44" s="39"/>
      <c r="RRB44" s="39"/>
      <c r="RRC44" s="39"/>
      <c r="RRD44" s="39"/>
      <c r="RRE44" s="39"/>
      <c r="RRF44" s="39"/>
      <c r="RRG44" s="39"/>
      <c r="RRH44" s="39"/>
      <c r="RRI44" s="39"/>
      <c r="RRJ44" s="39"/>
      <c r="RRK44" s="39"/>
      <c r="RRL44" s="39"/>
      <c r="RRM44" s="39"/>
      <c r="RRN44" s="39"/>
      <c r="RRO44" s="39"/>
      <c r="RRP44" s="39"/>
      <c r="RRQ44" s="39"/>
      <c r="RRR44" s="39"/>
      <c r="RRS44" s="39"/>
      <c r="RRT44" s="39"/>
      <c r="RRU44" s="39"/>
      <c r="RRV44" s="39"/>
      <c r="RRW44" s="39"/>
      <c r="RRX44" s="39"/>
      <c r="RRY44" s="39"/>
      <c r="RRZ44" s="39"/>
      <c r="RSA44" s="39"/>
      <c r="RSB44" s="39"/>
      <c r="RSC44" s="39"/>
      <c r="RSD44" s="39"/>
      <c r="RSE44" s="39"/>
      <c r="RSF44" s="39"/>
      <c r="RSG44" s="39"/>
      <c r="RSH44" s="39"/>
      <c r="RSI44" s="39"/>
      <c r="RSJ44" s="39"/>
      <c r="RSK44" s="39"/>
      <c r="RSL44" s="39"/>
      <c r="RSM44" s="39"/>
      <c r="RSN44" s="39"/>
      <c r="RSO44" s="39"/>
      <c r="RSP44" s="39"/>
      <c r="RSQ44" s="39"/>
      <c r="RSR44" s="39"/>
      <c r="RSS44" s="39"/>
      <c r="RST44" s="39"/>
      <c r="RSU44" s="39"/>
      <c r="RSV44" s="39"/>
      <c r="RSW44" s="39"/>
      <c r="RSX44" s="39"/>
      <c r="RSY44" s="39"/>
      <c r="RSZ44" s="39"/>
      <c r="RTA44" s="39"/>
      <c r="RTB44" s="39"/>
      <c r="RTC44" s="39"/>
      <c r="RTD44" s="39"/>
      <c r="RTE44" s="39"/>
      <c r="RTF44" s="39"/>
      <c r="RTG44" s="39"/>
      <c r="RTH44" s="39"/>
      <c r="RTI44" s="39"/>
      <c r="RTJ44" s="39"/>
      <c r="RTK44" s="39"/>
      <c r="RTL44" s="39"/>
      <c r="RTM44" s="39"/>
      <c r="RTN44" s="39"/>
      <c r="RTO44" s="39"/>
      <c r="RTP44" s="39"/>
      <c r="RTQ44" s="39"/>
      <c r="RTR44" s="39"/>
      <c r="RTS44" s="39"/>
      <c r="RTT44" s="39"/>
      <c r="RTU44" s="39"/>
      <c r="RTV44" s="39"/>
      <c r="RTW44" s="39"/>
      <c r="RTX44" s="39"/>
      <c r="RTY44" s="39"/>
      <c r="RTZ44" s="39"/>
      <c r="RUA44" s="39"/>
      <c r="RUB44" s="39"/>
      <c r="RUC44" s="39"/>
      <c r="RUD44" s="39"/>
      <c r="RUE44" s="39"/>
      <c r="RUF44" s="39"/>
      <c r="RUG44" s="39"/>
      <c r="RUH44" s="39"/>
      <c r="RUI44" s="39"/>
      <c r="RUJ44" s="39"/>
      <c r="RUK44" s="39"/>
      <c r="RUL44" s="39"/>
      <c r="RUM44" s="39"/>
      <c r="RUN44" s="39"/>
      <c r="RUO44" s="39"/>
      <c r="RUP44" s="39"/>
      <c r="RUQ44" s="39"/>
      <c r="RUR44" s="39"/>
      <c r="RUS44" s="39"/>
      <c r="RUT44" s="39"/>
      <c r="RUU44" s="39"/>
      <c r="RUV44" s="39"/>
      <c r="RUW44" s="39"/>
      <c r="RUX44" s="39"/>
      <c r="RUY44" s="39"/>
      <c r="RUZ44" s="39"/>
      <c r="RVA44" s="39"/>
      <c r="RVB44" s="39"/>
      <c r="RVC44" s="39"/>
      <c r="RVD44" s="39"/>
      <c r="RVE44" s="39"/>
      <c r="RVF44" s="39"/>
      <c r="RVG44" s="39"/>
      <c r="RVH44" s="39"/>
      <c r="RVI44" s="39"/>
      <c r="RVJ44" s="39"/>
      <c r="RVK44" s="39"/>
      <c r="RVL44" s="39"/>
      <c r="RVM44" s="39"/>
      <c r="RVN44" s="39"/>
      <c r="RVO44" s="39"/>
      <c r="RVP44" s="39"/>
      <c r="RVQ44" s="39"/>
      <c r="RVR44" s="39"/>
      <c r="RVS44" s="39"/>
      <c r="RVT44" s="39"/>
      <c r="RVU44" s="39"/>
      <c r="RVV44" s="39"/>
      <c r="RVW44" s="39"/>
      <c r="RVX44" s="39"/>
      <c r="RVY44" s="39"/>
      <c r="RVZ44" s="39"/>
      <c r="RWA44" s="39"/>
      <c r="RWB44" s="39"/>
      <c r="RWC44" s="39"/>
      <c r="RWD44" s="39"/>
      <c r="RWE44" s="39"/>
      <c r="RWF44" s="39"/>
      <c r="RWG44" s="39"/>
      <c r="RWH44" s="39"/>
      <c r="RWI44" s="39"/>
      <c r="RWJ44" s="39"/>
      <c r="RWK44" s="39"/>
      <c r="RWL44" s="39"/>
      <c r="RWM44" s="39"/>
      <c r="RWN44" s="39"/>
      <c r="RWO44" s="39"/>
      <c r="RWP44" s="39"/>
      <c r="RWQ44" s="39"/>
      <c r="RWR44" s="39"/>
      <c r="RWS44" s="39"/>
      <c r="RWT44" s="39"/>
      <c r="RWU44" s="39"/>
      <c r="RWV44" s="39"/>
      <c r="RWW44" s="39"/>
      <c r="RWX44" s="39"/>
      <c r="RWY44" s="39"/>
      <c r="RWZ44" s="39"/>
      <c r="RXA44" s="39"/>
      <c r="RXB44" s="39"/>
      <c r="RXC44" s="39"/>
      <c r="RXD44" s="39"/>
      <c r="RXE44" s="39"/>
      <c r="RXF44" s="39"/>
      <c r="RXG44" s="39"/>
      <c r="RXH44" s="39"/>
      <c r="RXI44" s="39"/>
      <c r="RXJ44" s="39"/>
      <c r="RXK44" s="39"/>
      <c r="RXL44" s="39"/>
      <c r="RXM44" s="39"/>
      <c r="RXN44" s="39"/>
      <c r="RXO44" s="39"/>
      <c r="RXP44" s="39"/>
      <c r="RXQ44" s="39"/>
      <c r="RXR44" s="39"/>
      <c r="RXS44" s="39"/>
      <c r="RXT44" s="39"/>
      <c r="RXU44" s="39"/>
      <c r="RXV44" s="39"/>
      <c r="RXW44" s="39"/>
      <c r="RXX44" s="39"/>
      <c r="RXY44" s="39"/>
      <c r="RXZ44" s="39"/>
      <c r="RYA44" s="39"/>
      <c r="RYB44" s="39"/>
      <c r="RYC44" s="39"/>
      <c r="RYD44" s="39"/>
      <c r="RYE44" s="39"/>
      <c r="RYF44" s="39"/>
      <c r="RYG44" s="39"/>
      <c r="RYH44" s="39"/>
      <c r="RYI44" s="39"/>
      <c r="RYJ44" s="39"/>
      <c r="RYK44" s="39"/>
      <c r="RYL44" s="39"/>
      <c r="RYM44" s="39"/>
      <c r="RYN44" s="39"/>
      <c r="RYO44" s="39"/>
      <c r="RYP44" s="39"/>
      <c r="RYQ44" s="39"/>
      <c r="RYR44" s="39"/>
      <c r="RYS44" s="39"/>
      <c r="RYT44" s="39"/>
      <c r="RYU44" s="39"/>
      <c r="RYV44" s="39"/>
      <c r="RYW44" s="39"/>
      <c r="RYX44" s="39"/>
      <c r="RYY44" s="39"/>
      <c r="RYZ44" s="39"/>
      <c r="RZA44" s="39"/>
      <c r="RZB44" s="39"/>
      <c r="RZC44" s="39"/>
      <c r="RZD44" s="39"/>
      <c r="RZE44" s="39"/>
      <c r="RZF44" s="39"/>
      <c r="RZG44" s="39"/>
      <c r="RZH44" s="39"/>
      <c r="RZI44" s="39"/>
      <c r="RZJ44" s="39"/>
      <c r="RZK44" s="39"/>
      <c r="RZL44" s="39"/>
      <c r="RZM44" s="39"/>
      <c r="RZN44" s="39"/>
      <c r="RZO44" s="39"/>
      <c r="RZP44" s="39"/>
      <c r="RZQ44" s="39"/>
      <c r="RZR44" s="39"/>
      <c r="RZS44" s="39"/>
      <c r="RZT44" s="39"/>
      <c r="RZU44" s="39"/>
      <c r="RZV44" s="39"/>
      <c r="RZW44" s="39"/>
      <c r="RZX44" s="39"/>
      <c r="RZY44" s="39"/>
      <c r="RZZ44" s="39"/>
      <c r="SAA44" s="39"/>
      <c r="SAB44" s="39"/>
      <c r="SAC44" s="39"/>
      <c r="SAD44" s="39"/>
      <c r="SAE44" s="39"/>
      <c r="SAF44" s="39"/>
      <c r="SAG44" s="39"/>
      <c r="SAH44" s="39"/>
      <c r="SAI44" s="39"/>
      <c r="SAJ44" s="39"/>
      <c r="SAK44" s="39"/>
      <c r="SAL44" s="39"/>
      <c r="SAM44" s="39"/>
      <c r="SAN44" s="39"/>
      <c r="SAO44" s="39"/>
      <c r="SAP44" s="39"/>
      <c r="SAQ44" s="39"/>
      <c r="SAR44" s="39"/>
      <c r="SAS44" s="39"/>
      <c r="SAT44" s="39"/>
      <c r="SAU44" s="39"/>
      <c r="SAV44" s="39"/>
      <c r="SAW44" s="39"/>
      <c r="SAX44" s="39"/>
      <c r="SAY44" s="39"/>
      <c r="SAZ44" s="39"/>
      <c r="SBA44" s="39"/>
      <c r="SBB44" s="39"/>
      <c r="SBC44" s="39"/>
      <c r="SBD44" s="39"/>
      <c r="SBE44" s="39"/>
      <c r="SBF44" s="39"/>
      <c r="SBG44" s="39"/>
      <c r="SBH44" s="39"/>
      <c r="SBI44" s="39"/>
      <c r="SBJ44" s="39"/>
      <c r="SBK44" s="39"/>
      <c r="SBL44" s="39"/>
      <c r="SBM44" s="39"/>
      <c r="SBN44" s="39"/>
      <c r="SBO44" s="39"/>
      <c r="SBP44" s="39"/>
      <c r="SBQ44" s="39"/>
      <c r="SBR44" s="39"/>
      <c r="SBS44" s="39"/>
      <c r="SBT44" s="39"/>
      <c r="SBU44" s="39"/>
      <c r="SBV44" s="39"/>
      <c r="SBW44" s="39"/>
      <c r="SBX44" s="39"/>
      <c r="SBY44" s="39"/>
      <c r="SBZ44" s="39"/>
      <c r="SCA44" s="39"/>
      <c r="SCB44" s="39"/>
      <c r="SCC44" s="39"/>
      <c r="SCD44" s="39"/>
      <c r="SCE44" s="39"/>
      <c r="SCF44" s="39"/>
      <c r="SCG44" s="39"/>
      <c r="SCH44" s="39"/>
      <c r="SCI44" s="39"/>
      <c r="SCJ44" s="39"/>
      <c r="SCK44" s="39"/>
      <c r="SCL44" s="39"/>
      <c r="SCM44" s="39"/>
      <c r="SCN44" s="39"/>
      <c r="SCO44" s="39"/>
      <c r="SCP44" s="39"/>
      <c r="SCQ44" s="39"/>
      <c r="SCR44" s="39"/>
      <c r="SCS44" s="39"/>
      <c r="SCT44" s="39"/>
      <c r="SCU44" s="39"/>
      <c r="SCV44" s="39"/>
      <c r="SCW44" s="39"/>
      <c r="SCX44" s="39"/>
      <c r="SCY44" s="39"/>
      <c r="SCZ44" s="39"/>
      <c r="SDA44" s="39"/>
      <c r="SDB44" s="39"/>
      <c r="SDC44" s="39"/>
      <c r="SDD44" s="39"/>
      <c r="SDE44" s="39"/>
      <c r="SDF44" s="39"/>
      <c r="SDG44" s="39"/>
      <c r="SDH44" s="39"/>
      <c r="SDI44" s="39"/>
      <c r="SDJ44" s="39"/>
      <c r="SDK44" s="39"/>
      <c r="SDL44" s="39"/>
      <c r="SDM44" s="39"/>
      <c r="SDN44" s="39"/>
      <c r="SDO44" s="39"/>
      <c r="SDP44" s="39"/>
      <c r="SDQ44" s="39"/>
      <c r="SDR44" s="39"/>
      <c r="SDS44" s="39"/>
      <c r="SDT44" s="39"/>
      <c r="SDU44" s="39"/>
      <c r="SDV44" s="39"/>
      <c r="SDW44" s="39"/>
      <c r="SDX44" s="39"/>
      <c r="SDY44" s="39"/>
      <c r="SDZ44" s="39"/>
      <c r="SEA44" s="39"/>
      <c r="SEB44" s="39"/>
      <c r="SEC44" s="39"/>
      <c r="SED44" s="39"/>
      <c r="SEE44" s="39"/>
      <c r="SEF44" s="39"/>
      <c r="SEG44" s="39"/>
      <c r="SEH44" s="39"/>
      <c r="SEI44" s="39"/>
      <c r="SEJ44" s="39"/>
      <c r="SEK44" s="39"/>
      <c r="SEL44" s="39"/>
      <c r="SEM44" s="39"/>
      <c r="SEN44" s="39"/>
      <c r="SEO44" s="39"/>
      <c r="SEP44" s="39"/>
      <c r="SEQ44" s="39"/>
      <c r="SER44" s="39"/>
      <c r="SES44" s="39"/>
      <c r="SET44" s="39"/>
      <c r="SEU44" s="39"/>
      <c r="SEV44" s="39"/>
      <c r="SEW44" s="39"/>
      <c r="SEX44" s="39"/>
      <c r="SEY44" s="39"/>
      <c r="SEZ44" s="39"/>
      <c r="SFA44" s="39"/>
      <c r="SFB44" s="39"/>
      <c r="SFC44" s="39"/>
      <c r="SFD44" s="39"/>
      <c r="SFE44" s="39"/>
      <c r="SFF44" s="39"/>
      <c r="SFG44" s="39"/>
      <c r="SFH44" s="39"/>
      <c r="SFI44" s="39"/>
      <c r="SFJ44" s="39"/>
      <c r="SFK44" s="39"/>
      <c r="SFL44" s="39"/>
      <c r="SFM44" s="39"/>
      <c r="SFN44" s="39"/>
      <c r="SFO44" s="39"/>
      <c r="SFP44" s="39"/>
      <c r="SFQ44" s="39"/>
      <c r="SFR44" s="39"/>
      <c r="SFS44" s="39"/>
      <c r="SFT44" s="39"/>
      <c r="SFU44" s="39"/>
      <c r="SFV44" s="39"/>
      <c r="SFW44" s="39"/>
      <c r="SFX44" s="39"/>
      <c r="SFY44" s="39"/>
      <c r="SFZ44" s="39"/>
      <c r="SGA44" s="39"/>
      <c r="SGB44" s="39"/>
      <c r="SGC44" s="39"/>
      <c r="SGD44" s="39"/>
      <c r="SGE44" s="39"/>
      <c r="SGF44" s="39"/>
      <c r="SGG44" s="39"/>
      <c r="SGH44" s="39"/>
      <c r="SGI44" s="39"/>
      <c r="SGJ44" s="39"/>
      <c r="SGK44" s="39"/>
      <c r="SGL44" s="39"/>
      <c r="SGM44" s="39"/>
      <c r="SGN44" s="39"/>
      <c r="SGO44" s="39"/>
      <c r="SGP44" s="39"/>
      <c r="SGQ44" s="39"/>
      <c r="SGR44" s="39"/>
      <c r="SGS44" s="39"/>
      <c r="SGT44" s="39"/>
      <c r="SGU44" s="39"/>
      <c r="SGV44" s="39"/>
      <c r="SGW44" s="39"/>
      <c r="SGX44" s="39"/>
      <c r="SGY44" s="39"/>
      <c r="SGZ44" s="39"/>
      <c r="SHA44" s="39"/>
      <c r="SHB44" s="39"/>
      <c r="SHC44" s="39"/>
      <c r="SHD44" s="39"/>
      <c r="SHE44" s="39"/>
      <c r="SHF44" s="39"/>
      <c r="SHG44" s="39"/>
      <c r="SHH44" s="39"/>
      <c r="SHI44" s="39"/>
      <c r="SHJ44" s="39"/>
      <c r="SHK44" s="39"/>
      <c r="SHL44" s="39"/>
      <c r="SHM44" s="39"/>
      <c r="SHN44" s="39"/>
      <c r="SHO44" s="39"/>
      <c r="SHP44" s="39"/>
      <c r="SHQ44" s="39"/>
      <c r="SHR44" s="39"/>
      <c r="SHS44" s="39"/>
      <c r="SHT44" s="39"/>
      <c r="SHU44" s="39"/>
      <c r="SHV44" s="39"/>
      <c r="SHW44" s="39"/>
      <c r="SHX44" s="39"/>
      <c r="SHY44" s="39"/>
      <c r="SHZ44" s="39"/>
      <c r="SIA44" s="39"/>
      <c r="SIB44" s="39"/>
      <c r="SIC44" s="39"/>
      <c r="SID44" s="39"/>
      <c r="SIE44" s="39"/>
      <c r="SIF44" s="39"/>
      <c r="SIG44" s="39"/>
      <c r="SIH44" s="39"/>
      <c r="SII44" s="39"/>
      <c r="SIJ44" s="39"/>
      <c r="SIK44" s="39"/>
      <c r="SIL44" s="39"/>
      <c r="SIM44" s="39"/>
      <c r="SIN44" s="39"/>
      <c r="SIO44" s="39"/>
      <c r="SIP44" s="39"/>
      <c r="SIQ44" s="39"/>
      <c r="SIR44" s="39"/>
      <c r="SIS44" s="39"/>
      <c r="SIT44" s="39"/>
      <c r="SIU44" s="39"/>
      <c r="SIV44" s="39"/>
      <c r="SIW44" s="39"/>
      <c r="SIX44" s="39"/>
      <c r="SIY44" s="39"/>
      <c r="SIZ44" s="39"/>
      <c r="SJA44" s="39"/>
      <c r="SJB44" s="39"/>
      <c r="SJC44" s="39"/>
      <c r="SJD44" s="39"/>
      <c r="SJE44" s="39"/>
      <c r="SJF44" s="39"/>
      <c r="SJG44" s="39"/>
      <c r="SJH44" s="39"/>
      <c r="SJI44" s="39"/>
      <c r="SJJ44" s="39"/>
      <c r="SJK44" s="39"/>
      <c r="SJL44" s="39"/>
      <c r="SJM44" s="39"/>
      <c r="SJN44" s="39"/>
      <c r="SJO44" s="39"/>
      <c r="SJP44" s="39"/>
      <c r="SJQ44" s="39"/>
      <c r="SJR44" s="39"/>
      <c r="SJS44" s="39"/>
      <c r="SJT44" s="39"/>
      <c r="SJU44" s="39"/>
      <c r="SJV44" s="39"/>
      <c r="SJW44" s="39"/>
      <c r="SJX44" s="39"/>
      <c r="SJY44" s="39"/>
      <c r="SJZ44" s="39"/>
      <c r="SKA44" s="39"/>
      <c r="SKB44" s="39"/>
      <c r="SKC44" s="39"/>
      <c r="SKD44" s="39"/>
      <c r="SKE44" s="39"/>
      <c r="SKF44" s="39"/>
      <c r="SKG44" s="39"/>
      <c r="SKH44" s="39"/>
      <c r="SKI44" s="39"/>
      <c r="SKJ44" s="39"/>
      <c r="SKK44" s="39"/>
      <c r="SKL44" s="39"/>
      <c r="SKM44" s="39"/>
      <c r="SKN44" s="39"/>
      <c r="SKO44" s="39"/>
      <c r="SKP44" s="39"/>
      <c r="SKQ44" s="39"/>
      <c r="SKR44" s="39"/>
      <c r="SKS44" s="39"/>
      <c r="SKT44" s="39"/>
      <c r="SKU44" s="39"/>
      <c r="SKV44" s="39"/>
      <c r="SKW44" s="39"/>
      <c r="SKX44" s="39"/>
      <c r="SKY44" s="39"/>
      <c r="SKZ44" s="39"/>
      <c r="SLA44" s="39"/>
      <c r="SLB44" s="39"/>
      <c r="SLC44" s="39"/>
      <c r="SLD44" s="39"/>
      <c r="SLE44" s="39"/>
      <c r="SLF44" s="39"/>
      <c r="SLG44" s="39"/>
      <c r="SLH44" s="39"/>
      <c r="SLI44" s="39"/>
      <c r="SLJ44" s="39"/>
      <c r="SLK44" s="39"/>
      <c r="SLL44" s="39"/>
      <c r="SLM44" s="39"/>
      <c r="SLN44" s="39"/>
      <c r="SLO44" s="39"/>
      <c r="SLP44" s="39"/>
      <c r="SLQ44" s="39"/>
      <c r="SLR44" s="39"/>
      <c r="SLS44" s="39"/>
      <c r="SLT44" s="39"/>
      <c r="SLU44" s="39"/>
      <c r="SLV44" s="39"/>
      <c r="SLW44" s="39"/>
      <c r="SLX44" s="39"/>
      <c r="SLY44" s="39"/>
      <c r="SLZ44" s="39"/>
      <c r="SMA44" s="39"/>
      <c r="SMB44" s="39"/>
      <c r="SMC44" s="39"/>
      <c r="SMD44" s="39"/>
      <c r="SME44" s="39"/>
      <c r="SMF44" s="39"/>
      <c r="SMG44" s="39"/>
      <c r="SMH44" s="39"/>
      <c r="SMI44" s="39"/>
      <c r="SMJ44" s="39"/>
      <c r="SMK44" s="39"/>
      <c r="SML44" s="39"/>
      <c r="SMM44" s="39"/>
      <c r="SMN44" s="39"/>
      <c r="SMO44" s="39"/>
      <c r="SMP44" s="39"/>
      <c r="SMQ44" s="39"/>
      <c r="SMR44" s="39"/>
      <c r="SMS44" s="39"/>
      <c r="SMT44" s="39"/>
      <c r="SMU44" s="39"/>
      <c r="SMV44" s="39"/>
      <c r="SMW44" s="39"/>
      <c r="SMX44" s="39"/>
      <c r="SMY44" s="39"/>
      <c r="SMZ44" s="39"/>
      <c r="SNA44" s="39"/>
      <c r="SNB44" s="39"/>
      <c r="SNC44" s="39"/>
      <c r="SND44" s="39"/>
      <c r="SNE44" s="39"/>
      <c r="SNF44" s="39"/>
      <c r="SNG44" s="39"/>
      <c r="SNH44" s="39"/>
      <c r="SNI44" s="39"/>
      <c r="SNJ44" s="39"/>
      <c r="SNK44" s="39"/>
      <c r="SNL44" s="39"/>
      <c r="SNM44" s="39"/>
      <c r="SNN44" s="39"/>
      <c r="SNO44" s="39"/>
      <c r="SNP44" s="39"/>
      <c r="SNQ44" s="39"/>
      <c r="SNR44" s="39"/>
      <c r="SNS44" s="39"/>
      <c r="SNT44" s="39"/>
      <c r="SNU44" s="39"/>
      <c r="SNV44" s="39"/>
      <c r="SNW44" s="39"/>
      <c r="SNX44" s="39"/>
      <c r="SNY44" s="39"/>
      <c r="SNZ44" s="39"/>
      <c r="SOA44" s="39"/>
      <c r="SOB44" s="39"/>
      <c r="SOC44" s="39"/>
      <c r="SOD44" s="39"/>
      <c r="SOE44" s="39"/>
      <c r="SOF44" s="39"/>
      <c r="SOG44" s="39"/>
      <c r="SOH44" s="39"/>
      <c r="SOI44" s="39"/>
      <c r="SOJ44" s="39"/>
      <c r="SOK44" s="39"/>
      <c r="SOL44" s="39"/>
      <c r="SOM44" s="39"/>
      <c r="SON44" s="39"/>
      <c r="SOO44" s="39"/>
      <c r="SOP44" s="39"/>
      <c r="SOQ44" s="39"/>
      <c r="SOR44" s="39"/>
      <c r="SOS44" s="39"/>
      <c r="SOT44" s="39"/>
      <c r="SOU44" s="39"/>
      <c r="SOV44" s="39"/>
      <c r="SOW44" s="39"/>
      <c r="SOX44" s="39"/>
      <c r="SOY44" s="39"/>
      <c r="SOZ44" s="39"/>
      <c r="SPA44" s="39"/>
      <c r="SPB44" s="39"/>
      <c r="SPC44" s="39"/>
      <c r="SPD44" s="39"/>
      <c r="SPE44" s="39"/>
      <c r="SPF44" s="39"/>
      <c r="SPG44" s="39"/>
      <c r="SPH44" s="39"/>
      <c r="SPI44" s="39"/>
      <c r="SPJ44" s="39"/>
      <c r="SPK44" s="39"/>
      <c r="SPL44" s="39"/>
      <c r="SPM44" s="39"/>
      <c r="SPN44" s="39"/>
      <c r="SPO44" s="39"/>
      <c r="SPP44" s="39"/>
      <c r="SPQ44" s="39"/>
      <c r="SPR44" s="39"/>
      <c r="SPS44" s="39"/>
      <c r="SPT44" s="39"/>
      <c r="SPU44" s="39"/>
      <c r="SPV44" s="39"/>
      <c r="SPW44" s="39"/>
      <c r="SPX44" s="39"/>
      <c r="SPY44" s="39"/>
      <c r="SPZ44" s="39"/>
      <c r="SQA44" s="39"/>
      <c r="SQB44" s="39"/>
      <c r="SQC44" s="39"/>
      <c r="SQD44" s="39"/>
      <c r="SQE44" s="39"/>
      <c r="SQF44" s="39"/>
      <c r="SQG44" s="39"/>
      <c r="SQH44" s="39"/>
      <c r="SQI44" s="39"/>
      <c r="SQJ44" s="39"/>
      <c r="SQK44" s="39"/>
      <c r="SQL44" s="39"/>
      <c r="SQM44" s="39"/>
      <c r="SQN44" s="39"/>
      <c r="SQO44" s="39"/>
      <c r="SQP44" s="39"/>
      <c r="SQQ44" s="39"/>
      <c r="SQR44" s="39"/>
      <c r="SQS44" s="39"/>
      <c r="SQT44" s="39"/>
      <c r="SQU44" s="39"/>
      <c r="SQV44" s="39"/>
      <c r="SQW44" s="39"/>
      <c r="SQX44" s="39"/>
      <c r="SQY44" s="39"/>
      <c r="SQZ44" s="39"/>
      <c r="SRA44" s="39"/>
      <c r="SRB44" s="39"/>
      <c r="SRC44" s="39"/>
      <c r="SRD44" s="39"/>
      <c r="SRE44" s="39"/>
      <c r="SRF44" s="39"/>
      <c r="SRG44" s="39"/>
      <c r="SRH44" s="39"/>
      <c r="SRI44" s="39"/>
      <c r="SRJ44" s="39"/>
      <c r="SRK44" s="39"/>
      <c r="SRL44" s="39"/>
      <c r="SRM44" s="39"/>
      <c r="SRN44" s="39"/>
      <c r="SRO44" s="39"/>
      <c r="SRP44" s="39"/>
      <c r="SRQ44" s="39"/>
      <c r="SRR44" s="39"/>
      <c r="SRS44" s="39"/>
      <c r="SRT44" s="39"/>
      <c r="SRU44" s="39"/>
      <c r="SRV44" s="39"/>
      <c r="SRW44" s="39"/>
      <c r="SRX44" s="39"/>
      <c r="SRY44" s="39"/>
      <c r="SRZ44" s="39"/>
      <c r="SSA44" s="39"/>
      <c r="SSB44" s="39"/>
      <c r="SSC44" s="39"/>
      <c r="SSD44" s="39"/>
      <c r="SSE44" s="39"/>
      <c r="SSF44" s="39"/>
      <c r="SSG44" s="39"/>
      <c r="SSH44" s="39"/>
      <c r="SSI44" s="39"/>
      <c r="SSJ44" s="39"/>
      <c r="SSK44" s="39"/>
      <c r="SSL44" s="39"/>
      <c r="SSM44" s="39"/>
      <c r="SSN44" s="39"/>
      <c r="SSO44" s="39"/>
      <c r="SSP44" s="39"/>
      <c r="SSQ44" s="39"/>
      <c r="SSR44" s="39"/>
      <c r="SSS44" s="39"/>
      <c r="SST44" s="39"/>
      <c r="SSU44" s="39"/>
      <c r="SSV44" s="39"/>
      <c r="SSW44" s="39"/>
      <c r="SSX44" s="39"/>
      <c r="SSY44" s="39"/>
      <c r="SSZ44" s="39"/>
      <c r="STA44" s="39"/>
      <c r="STB44" s="39"/>
      <c r="STC44" s="39"/>
      <c r="STD44" s="39"/>
      <c r="STE44" s="39"/>
      <c r="STF44" s="39"/>
      <c r="STG44" s="39"/>
      <c r="STH44" s="39"/>
      <c r="STI44" s="39"/>
      <c r="STJ44" s="39"/>
      <c r="STK44" s="39"/>
      <c r="STL44" s="39"/>
      <c r="STM44" s="39"/>
      <c r="STN44" s="39"/>
      <c r="STO44" s="39"/>
      <c r="STP44" s="39"/>
      <c r="STQ44" s="39"/>
      <c r="STR44" s="39"/>
      <c r="STS44" s="39"/>
      <c r="STT44" s="39"/>
      <c r="STU44" s="39"/>
      <c r="STV44" s="39"/>
      <c r="STW44" s="39"/>
      <c r="STX44" s="39"/>
      <c r="STY44" s="39"/>
      <c r="STZ44" s="39"/>
      <c r="SUA44" s="39"/>
      <c r="SUB44" s="39"/>
      <c r="SUC44" s="39"/>
      <c r="SUD44" s="39"/>
      <c r="SUE44" s="39"/>
      <c r="SUF44" s="39"/>
      <c r="SUG44" s="39"/>
      <c r="SUH44" s="39"/>
      <c r="SUI44" s="39"/>
      <c r="SUJ44" s="39"/>
      <c r="SUK44" s="39"/>
      <c r="SUL44" s="39"/>
      <c r="SUM44" s="39"/>
      <c r="SUN44" s="39"/>
      <c r="SUO44" s="39"/>
      <c r="SUP44" s="39"/>
      <c r="SUQ44" s="39"/>
      <c r="SUR44" s="39"/>
      <c r="SUS44" s="39"/>
      <c r="SUT44" s="39"/>
      <c r="SUU44" s="39"/>
      <c r="SUV44" s="39"/>
      <c r="SUW44" s="39"/>
      <c r="SUX44" s="39"/>
      <c r="SUY44" s="39"/>
      <c r="SUZ44" s="39"/>
      <c r="SVA44" s="39"/>
      <c r="SVB44" s="39"/>
      <c r="SVC44" s="39"/>
      <c r="SVD44" s="39"/>
      <c r="SVE44" s="39"/>
      <c r="SVF44" s="39"/>
      <c r="SVG44" s="39"/>
      <c r="SVH44" s="39"/>
      <c r="SVI44" s="39"/>
      <c r="SVJ44" s="39"/>
      <c r="SVK44" s="39"/>
      <c r="SVL44" s="39"/>
      <c r="SVM44" s="39"/>
      <c r="SVN44" s="39"/>
      <c r="SVO44" s="39"/>
      <c r="SVP44" s="39"/>
      <c r="SVQ44" s="39"/>
      <c r="SVR44" s="39"/>
      <c r="SVS44" s="39"/>
      <c r="SVT44" s="39"/>
      <c r="SVU44" s="39"/>
      <c r="SVV44" s="39"/>
      <c r="SVW44" s="39"/>
      <c r="SVX44" s="39"/>
      <c r="SVY44" s="39"/>
      <c r="SVZ44" s="39"/>
      <c r="SWA44" s="39"/>
      <c r="SWB44" s="39"/>
      <c r="SWC44" s="39"/>
      <c r="SWD44" s="39"/>
      <c r="SWE44" s="39"/>
      <c r="SWF44" s="39"/>
      <c r="SWG44" s="39"/>
      <c r="SWH44" s="39"/>
      <c r="SWI44" s="39"/>
      <c r="SWJ44" s="39"/>
      <c r="SWK44" s="39"/>
      <c r="SWL44" s="39"/>
      <c r="SWM44" s="39"/>
      <c r="SWN44" s="39"/>
      <c r="SWO44" s="39"/>
      <c r="SWP44" s="39"/>
      <c r="SWQ44" s="39"/>
      <c r="SWR44" s="39"/>
      <c r="SWS44" s="39"/>
      <c r="SWT44" s="39"/>
      <c r="SWU44" s="39"/>
      <c r="SWV44" s="39"/>
      <c r="SWW44" s="39"/>
      <c r="SWX44" s="39"/>
      <c r="SWY44" s="39"/>
      <c r="SWZ44" s="39"/>
      <c r="SXA44" s="39"/>
      <c r="SXB44" s="39"/>
      <c r="SXC44" s="39"/>
      <c r="SXD44" s="39"/>
      <c r="SXE44" s="39"/>
      <c r="SXF44" s="39"/>
      <c r="SXG44" s="39"/>
      <c r="SXH44" s="39"/>
      <c r="SXI44" s="39"/>
      <c r="SXJ44" s="39"/>
      <c r="SXK44" s="39"/>
      <c r="SXL44" s="39"/>
      <c r="SXM44" s="39"/>
      <c r="SXN44" s="39"/>
      <c r="SXO44" s="39"/>
      <c r="SXP44" s="39"/>
      <c r="SXQ44" s="39"/>
      <c r="SXR44" s="39"/>
      <c r="SXS44" s="39"/>
      <c r="SXT44" s="39"/>
      <c r="SXU44" s="39"/>
      <c r="SXV44" s="39"/>
      <c r="SXW44" s="39"/>
      <c r="SXX44" s="39"/>
      <c r="SXY44" s="39"/>
      <c r="SXZ44" s="39"/>
      <c r="SYA44" s="39"/>
      <c r="SYB44" s="39"/>
      <c r="SYC44" s="39"/>
      <c r="SYD44" s="39"/>
      <c r="SYE44" s="39"/>
      <c r="SYF44" s="39"/>
      <c r="SYG44" s="39"/>
      <c r="SYH44" s="39"/>
      <c r="SYI44" s="39"/>
      <c r="SYJ44" s="39"/>
      <c r="SYK44" s="39"/>
      <c r="SYL44" s="39"/>
      <c r="SYM44" s="39"/>
      <c r="SYN44" s="39"/>
      <c r="SYO44" s="39"/>
      <c r="SYP44" s="39"/>
      <c r="SYQ44" s="39"/>
      <c r="SYR44" s="39"/>
      <c r="SYS44" s="39"/>
      <c r="SYT44" s="39"/>
      <c r="SYU44" s="39"/>
      <c r="SYV44" s="39"/>
      <c r="SYW44" s="39"/>
      <c r="SYX44" s="39"/>
      <c r="SYY44" s="39"/>
      <c r="SYZ44" s="39"/>
      <c r="SZA44" s="39"/>
      <c r="SZB44" s="39"/>
      <c r="SZC44" s="39"/>
      <c r="SZD44" s="39"/>
      <c r="SZE44" s="39"/>
      <c r="SZF44" s="39"/>
      <c r="SZG44" s="39"/>
      <c r="SZH44" s="39"/>
      <c r="SZI44" s="39"/>
      <c r="SZJ44" s="39"/>
      <c r="SZK44" s="39"/>
      <c r="SZL44" s="39"/>
      <c r="SZM44" s="39"/>
      <c r="SZN44" s="39"/>
      <c r="SZO44" s="39"/>
      <c r="SZP44" s="39"/>
      <c r="SZQ44" s="39"/>
      <c r="SZR44" s="39"/>
      <c r="SZS44" s="39"/>
      <c r="SZT44" s="39"/>
      <c r="SZU44" s="39"/>
      <c r="SZV44" s="39"/>
      <c r="SZW44" s="39"/>
      <c r="SZX44" s="39"/>
      <c r="SZY44" s="39"/>
      <c r="SZZ44" s="39"/>
      <c r="TAA44" s="39"/>
      <c r="TAB44" s="39"/>
      <c r="TAC44" s="39"/>
      <c r="TAD44" s="39"/>
      <c r="TAE44" s="39"/>
      <c r="TAF44" s="39"/>
      <c r="TAG44" s="39"/>
      <c r="TAH44" s="39"/>
      <c r="TAI44" s="39"/>
      <c r="TAJ44" s="39"/>
      <c r="TAK44" s="39"/>
      <c r="TAL44" s="39"/>
      <c r="TAM44" s="39"/>
      <c r="TAN44" s="39"/>
      <c r="TAO44" s="39"/>
      <c r="TAP44" s="39"/>
      <c r="TAQ44" s="39"/>
      <c r="TAR44" s="39"/>
      <c r="TAS44" s="39"/>
      <c r="TAT44" s="39"/>
      <c r="TAU44" s="39"/>
      <c r="TAV44" s="39"/>
      <c r="TAW44" s="39"/>
      <c r="TAX44" s="39"/>
      <c r="TAY44" s="39"/>
      <c r="TAZ44" s="39"/>
      <c r="TBA44" s="39"/>
      <c r="TBB44" s="39"/>
      <c r="TBC44" s="39"/>
      <c r="TBD44" s="39"/>
      <c r="TBE44" s="39"/>
      <c r="TBF44" s="39"/>
      <c r="TBG44" s="39"/>
      <c r="TBH44" s="39"/>
      <c r="TBI44" s="39"/>
      <c r="TBJ44" s="39"/>
      <c r="TBK44" s="39"/>
      <c r="TBL44" s="39"/>
      <c r="TBM44" s="39"/>
      <c r="TBN44" s="39"/>
      <c r="TBO44" s="39"/>
      <c r="TBP44" s="39"/>
      <c r="TBQ44" s="39"/>
      <c r="TBR44" s="39"/>
      <c r="TBS44" s="39"/>
      <c r="TBT44" s="39"/>
      <c r="TBU44" s="39"/>
      <c r="TBV44" s="39"/>
      <c r="TBW44" s="39"/>
      <c r="TBX44" s="39"/>
      <c r="TBY44" s="39"/>
      <c r="TBZ44" s="39"/>
      <c r="TCA44" s="39"/>
      <c r="TCB44" s="39"/>
      <c r="TCC44" s="39"/>
      <c r="TCD44" s="39"/>
      <c r="TCE44" s="39"/>
      <c r="TCF44" s="39"/>
      <c r="TCG44" s="39"/>
      <c r="TCH44" s="39"/>
      <c r="TCI44" s="39"/>
      <c r="TCJ44" s="39"/>
      <c r="TCK44" s="39"/>
      <c r="TCL44" s="39"/>
      <c r="TCM44" s="39"/>
      <c r="TCN44" s="39"/>
      <c r="TCO44" s="39"/>
      <c r="TCP44" s="39"/>
      <c r="TCQ44" s="39"/>
      <c r="TCR44" s="39"/>
      <c r="TCS44" s="39"/>
      <c r="TCT44" s="39"/>
      <c r="TCU44" s="39"/>
      <c r="TCV44" s="39"/>
      <c r="TCW44" s="39"/>
      <c r="TCX44" s="39"/>
      <c r="TCY44" s="39"/>
      <c r="TCZ44" s="39"/>
      <c r="TDA44" s="39"/>
      <c r="TDB44" s="39"/>
      <c r="TDC44" s="39"/>
      <c r="TDD44" s="39"/>
      <c r="TDE44" s="39"/>
      <c r="TDF44" s="39"/>
      <c r="TDG44" s="39"/>
      <c r="TDH44" s="39"/>
      <c r="TDI44" s="39"/>
      <c r="TDJ44" s="39"/>
      <c r="TDK44" s="39"/>
      <c r="TDL44" s="39"/>
      <c r="TDM44" s="39"/>
      <c r="TDN44" s="39"/>
      <c r="TDO44" s="39"/>
      <c r="TDP44" s="39"/>
      <c r="TDQ44" s="39"/>
      <c r="TDR44" s="39"/>
      <c r="TDS44" s="39"/>
      <c r="TDT44" s="39"/>
      <c r="TDU44" s="39"/>
      <c r="TDV44" s="39"/>
      <c r="TDW44" s="39"/>
      <c r="TDX44" s="39"/>
      <c r="TDY44" s="39"/>
      <c r="TDZ44" s="39"/>
      <c r="TEA44" s="39"/>
      <c r="TEB44" s="39"/>
      <c r="TEC44" s="39"/>
      <c r="TED44" s="39"/>
      <c r="TEE44" s="39"/>
      <c r="TEF44" s="39"/>
      <c r="TEG44" s="39"/>
      <c r="TEH44" s="39"/>
      <c r="TEI44" s="39"/>
      <c r="TEJ44" s="39"/>
      <c r="TEK44" s="39"/>
      <c r="TEL44" s="39"/>
      <c r="TEM44" s="39"/>
      <c r="TEN44" s="39"/>
      <c r="TEO44" s="39"/>
      <c r="TEP44" s="39"/>
      <c r="TEQ44" s="39"/>
      <c r="TER44" s="39"/>
      <c r="TES44" s="39"/>
      <c r="TET44" s="39"/>
      <c r="TEU44" s="39"/>
      <c r="TEV44" s="39"/>
      <c r="TEW44" s="39"/>
      <c r="TEX44" s="39"/>
      <c r="TEY44" s="39"/>
      <c r="TEZ44" s="39"/>
      <c r="TFA44" s="39"/>
      <c r="TFB44" s="39"/>
      <c r="TFC44" s="39"/>
      <c r="TFD44" s="39"/>
      <c r="TFE44" s="39"/>
      <c r="TFF44" s="39"/>
      <c r="TFG44" s="39"/>
      <c r="TFH44" s="39"/>
      <c r="TFI44" s="39"/>
      <c r="TFJ44" s="39"/>
      <c r="TFK44" s="39"/>
      <c r="TFL44" s="39"/>
      <c r="TFM44" s="39"/>
      <c r="TFN44" s="39"/>
      <c r="TFO44" s="39"/>
      <c r="TFP44" s="39"/>
      <c r="TFQ44" s="39"/>
      <c r="TFR44" s="39"/>
      <c r="TFS44" s="39"/>
      <c r="TFT44" s="39"/>
      <c r="TFU44" s="39"/>
      <c r="TFV44" s="39"/>
      <c r="TFW44" s="39"/>
      <c r="TFX44" s="39"/>
      <c r="TFY44" s="39"/>
      <c r="TFZ44" s="39"/>
      <c r="TGA44" s="39"/>
      <c r="TGB44" s="39"/>
      <c r="TGC44" s="39"/>
      <c r="TGD44" s="39"/>
      <c r="TGE44" s="39"/>
      <c r="TGF44" s="39"/>
      <c r="TGG44" s="39"/>
      <c r="TGH44" s="39"/>
      <c r="TGI44" s="39"/>
      <c r="TGJ44" s="39"/>
      <c r="TGK44" s="39"/>
      <c r="TGL44" s="39"/>
      <c r="TGM44" s="39"/>
      <c r="TGN44" s="39"/>
      <c r="TGO44" s="39"/>
      <c r="TGP44" s="39"/>
      <c r="TGQ44" s="39"/>
      <c r="TGR44" s="39"/>
      <c r="TGS44" s="39"/>
      <c r="TGT44" s="39"/>
      <c r="TGU44" s="39"/>
      <c r="TGV44" s="39"/>
      <c r="TGW44" s="39"/>
      <c r="TGX44" s="39"/>
      <c r="TGY44" s="39"/>
      <c r="TGZ44" s="39"/>
      <c r="THA44" s="39"/>
      <c r="THB44" s="39"/>
      <c r="THC44" s="39"/>
      <c r="THD44" s="39"/>
      <c r="THE44" s="39"/>
      <c r="THF44" s="39"/>
      <c r="THG44" s="39"/>
      <c r="THH44" s="39"/>
      <c r="THI44" s="39"/>
      <c r="THJ44" s="39"/>
      <c r="THK44" s="39"/>
      <c r="THL44" s="39"/>
      <c r="THM44" s="39"/>
      <c r="THN44" s="39"/>
      <c r="THO44" s="39"/>
      <c r="THP44" s="39"/>
      <c r="THQ44" s="39"/>
      <c r="THR44" s="39"/>
      <c r="THS44" s="39"/>
      <c r="THT44" s="39"/>
      <c r="THU44" s="39"/>
      <c r="THV44" s="39"/>
      <c r="THW44" s="39"/>
      <c r="THX44" s="39"/>
      <c r="THY44" s="39"/>
      <c r="THZ44" s="39"/>
      <c r="TIA44" s="39"/>
      <c r="TIB44" s="39"/>
      <c r="TIC44" s="39"/>
      <c r="TID44" s="39"/>
      <c r="TIE44" s="39"/>
      <c r="TIF44" s="39"/>
      <c r="TIG44" s="39"/>
      <c r="TIH44" s="39"/>
      <c r="TII44" s="39"/>
      <c r="TIJ44" s="39"/>
      <c r="TIK44" s="39"/>
      <c r="TIL44" s="39"/>
      <c r="TIM44" s="39"/>
      <c r="TIN44" s="39"/>
      <c r="TIO44" s="39"/>
      <c r="TIP44" s="39"/>
      <c r="TIQ44" s="39"/>
      <c r="TIR44" s="39"/>
      <c r="TIS44" s="39"/>
      <c r="TIT44" s="39"/>
      <c r="TIU44" s="39"/>
      <c r="TIV44" s="39"/>
      <c r="TIW44" s="39"/>
      <c r="TIX44" s="39"/>
      <c r="TIY44" s="39"/>
      <c r="TIZ44" s="39"/>
      <c r="TJA44" s="39"/>
      <c r="TJB44" s="39"/>
      <c r="TJC44" s="39"/>
      <c r="TJD44" s="39"/>
      <c r="TJE44" s="39"/>
      <c r="TJF44" s="39"/>
      <c r="TJG44" s="39"/>
      <c r="TJH44" s="39"/>
      <c r="TJI44" s="39"/>
      <c r="TJJ44" s="39"/>
      <c r="TJK44" s="39"/>
      <c r="TJL44" s="39"/>
      <c r="TJM44" s="39"/>
      <c r="TJN44" s="39"/>
      <c r="TJO44" s="39"/>
      <c r="TJP44" s="39"/>
      <c r="TJQ44" s="39"/>
      <c r="TJR44" s="39"/>
      <c r="TJS44" s="39"/>
      <c r="TJT44" s="39"/>
      <c r="TJU44" s="39"/>
      <c r="TJV44" s="39"/>
      <c r="TJW44" s="39"/>
      <c r="TJX44" s="39"/>
      <c r="TJY44" s="39"/>
      <c r="TJZ44" s="39"/>
      <c r="TKA44" s="39"/>
      <c r="TKB44" s="39"/>
      <c r="TKC44" s="39"/>
      <c r="TKD44" s="39"/>
      <c r="TKE44" s="39"/>
      <c r="TKF44" s="39"/>
      <c r="TKG44" s="39"/>
      <c r="TKH44" s="39"/>
      <c r="TKI44" s="39"/>
      <c r="TKJ44" s="39"/>
      <c r="TKK44" s="39"/>
      <c r="TKL44" s="39"/>
      <c r="TKM44" s="39"/>
      <c r="TKN44" s="39"/>
      <c r="TKO44" s="39"/>
      <c r="TKP44" s="39"/>
      <c r="TKQ44" s="39"/>
      <c r="TKR44" s="39"/>
      <c r="TKS44" s="39"/>
      <c r="TKT44" s="39"/>
      <c r="TKU44" s="39"/>
      <c r="TKV44" s="39"/>
      <c r="TKW44" s="39"/>
      <c r="TKX44" s="39"/>
      <c r="TKY44" s="39"/>
      <c r="TKZ44" s="39"/>
      <c r="TLA44" s="39"/>
      <c r="TLB44" s="39"/>
      <c r="TLC44" s="39"/>
      <c r="TLD44" s="39"/>
      <c r="TLE44" s="39"/>
      <c r="TLF44" s="39"/>
      <c r="TLG44" s="39"/>
      <c r="TLH44" s="39"/>
      <c r="TLI44" s="39"/>
      <c r="TLJ44" s="39"/>
      <c r="TLK44" s="39"/>
      <c r="TLL44" s="39"/>
      <c r="TLM44" s="39"/>
      <c r="TLN44" s="39"/>
      <c r="TLO44" s="39"/>
      <c r="TLP44" s="39"/>
      <c r="TLQ44" s="39"/>
      <c r="TLR44" s="39"/>
      <c r="TLS44" s="39"/>
      <c r="TLT44" s="39"/>
      <c r="TLU44" s="39"/>
      <c r="TLV44" s="39"/>
      <c r="TLW44" s="39"/>
      <c r="TLX44" s="39"/>
      <c r="TLY44" s="39"/>
      <c r="TLZ44" s="39"/>
      <c r="TMA44" s="39"/>
      <c r="TMB44" s="39"/>
      <c r="TMC44" s="39"/>
      <c r="TMD44" s="39"/>
      <c r="TME44" s="39"/>
      <c r="TMF44" s="39"/>
      <c r="TMG44" s="39"/>
      <c r="TMH44" s="39"/>
      <c r="TMI44" s="39"/>
      <c r="TMJ44" s="39"/>
      <c r="TMK44" s="39"/>
      <c r="TML44" s="39"/>
      <c r="TMM44" s="39"/>
      <c r="TMN44" s="39"/>
      <c r="TMO44" s="39"/>
      <c r="TMP44" s="39"/>
      <c r="TMQ44" s="39"/>
      <c r="TMR44" s="39"/>
      <c r="TMS44" s="39"/>
      <c r="TMT44" s="39"/>
      <c r="TMU44" s="39"/>
      <c r="TMV44" s="39"/>
      <c r="TMW44" s="39"/>
      <c r="TMX44" s="39"/>
      <c r="TMY44" s="39"/>
      <c r="TMZ44" s="39"/>
      <c r="TNA44" s="39"/>
      <c r="TNB44" s="39"/>
      <c r="TNC44" s="39"/>
      <c r="TND44" s="39"/>
      <c r="TNE44" s="39"/>
      <c r="TNF44" s="39"/>
      <c r="TNG44" s="39"/>
      <c r="TNH44" s="39"/>
      <c r="TNI44" s="39"/>
      <c r="TNJ44" s="39"/>
      <c r="TNK44" s="39"/>
      <c r="TNL44" s="39"/>
      <c r="TNM44" s="39"/>
      <c r="TNN44" s="39"/>
      <c r="TNO44" s="39"/>
      <c r="TNP44" s="39"/>
      <c r="TNQ44" s="39"/>
      <c r="TNR44" s="39"/>
      <c r="TNS44" s="39"/>
      <c r="TNT44" s="39"/>
      <c r="TNU44" s="39"/>
      <c r="TNV44" s="39"/>
      <c r="TNW44" s="39"/>
      <c r="TNX44" s="39"/>
      <c r="TNY44" s="39"/>
      <c r="TNZ44" s="39"/>
      <c r="TOA44" s="39"/>
      <c r="TOB44" s="39"/>
      <c r="TOC44" s="39"/>
      <c r="TOD44" s="39"/>
      <c r="TOE44" s="39"/>
      <c r="TOF44" s="39"/>
      <c r="TOG44" s="39"/>
      <c r="TOH44" s="39"/>
      <c r="TOI44" s="39"/>
      <c r="TOJ44" s="39"/>
      <c r="TOK44" s="39"/>
      <c r="TOL44" s="39"/>
      <c r="TOM44" s="39"/>
      <c r="TON44" s="39"/>
      <c r="TOO44" s="39"/>
      <c r="TOP44" s="39"/>
      <c r="TOQ44" s="39"/>
      <c r="TOR44" s="39"/>
      <c r="TOS44" s="39"/>
      <c r="TOT44" s="39"/>
      <c r="TOU44" s="39"/>
      <c r="TOV44" s="39"/>
      <c r="TOW44" s="39"/>
      <c r="TOX44" s="39"/>
      <c r="TOY44" s="39"/>
      <c r="TOZ44" s="39"/>
      <c r="TPA44" s="39"/>
      <c r="TPB44" s="39"/>
      <c r="TPC44" s="39"/>
      <c r="TPD44" s="39"/>
      <c r="TPE44" s="39"/>
      <c r="TPF44" s="39"/>
      <c r="TPG44" s="39"/>
      <c r="TPH44" s="39"/>
      <c r="TPI44" s="39"/>
      <c r="TPJ44" s="39"/>
      <c r="TPK44" s="39"/>
      <c r="TPL44" s="39"/>
      <c r="TPM44" s="39"/>
      <c r="TPN44" s="39"/>
      <c r="TPO44" s="39"/>
      <c r="TPP44" s="39"/>
      <c r="TPQ44" s="39"/>
      <c r="TPR44" s="39"/>
      <c r="TPS44" s="39"/>
      <c r="TPT44" s="39"/>
      <c r="TPU44" s="39"/>
      <c r="TPV44" s="39"/>
      <c r="TPW44" s="39"/>
      <c r="TPX44" s="39"/>
      <c r="TPY44" s="39"/>
      <c r="TPZ44" s="39"/>
      <c r="TQA44" s="39"/>
      <c r="TQB44" s="39"/>
      <c r="TQC44" s="39"/>
      <c r="TQD44" s="39"/>
      <c r="TQE44" s="39"/>
      <c r="TQF44" s="39"/>
      <c r="TQG44" s="39"/>
      <c r="TQH44" s="39"/>
      <c r="TQI44" s="39"/>
      <c r="TQJ44" s="39"/>
      <c r="TQK44" s="39"/>
      <c r="TQL44" s="39"/>
      <c r="TQM44" s="39"/>
      <c r="TQN44" s="39"/>
      <c r="TQO44" s="39"/>
      <c r="TQP44" s="39"/>
      <c r="TQQ44" s="39"/>
      <c r="TQR44" s="39"/>
      <c r="TQS44" s="39"/>
      <c r="TQT44" s="39"/>
      <c r="TQU44" s="39"/>
      <c r="TQV44" s="39"/>
      <c r="TQW44" s="39"/>
      <c r="TQX44" s="39"/>
      <c r="TQY44" s="39"/>
      <c r="TQZ44" s="39"/>
      <c r="TRA44" s="39"/>
      <c r="TRB44" s="39"/>
      <c r="TRC44" s="39"/>
      <c r="TRD44" s="39"/>
      <c r="TRE44" s="39"/>
      <c r="TRF44" s="39"/>
      <c r="TRG44" s="39"/>
      <c r="TRH44" s="39"/>
      <c r="TRI44" s="39"/>
      <c r="TRJ44" s="39"/>
      <c r="TRK44" s="39"/>
      <c r="TRL44" s="39"/>
      <c r="TRM44" s="39"/>
      <c r="TRN44" s="39"/>
      <c r="TRO44" s="39"/>
      <c r="TRP44" s="39"/>
      <c r="TRQ44" s="39"/>
      <c r="TRR44" s="39"/>
      <c r="TRS44" s="39"/>
      <c r="TRT44" s="39"/>
      <c r="TRU44" s="39"/>
      <c r="TRV44" s="39"/>
      <c r="TRW44" s="39"/>
      <c r="TRX44" s="39"/>
      <c r="TRY44" s="39"/>
      <c r="TRZ44" s="39"/>
      <c r="TSA44" s="39"/>
      <c r="TSB44" s="39"/>
      <c r="TSC44" s="39"/>
      <c r="TSD44" s="39"/>
      <c r="TSE44" s="39"/>
      <c r="TSF44" s="39"/>
      <c r="TSG44" s="39"/>
      <c r="TSH44" s="39"/>
      <c r="TSI44" s="39"/>
      <c r="TSJ44" s="39"/>
      <c r="TSK44" s="39"/>
      <c r="TSL44" s="39"/>
      <c r="TSM44" s="39"/>
      <c r="TSN44" s="39"/>
      <c r="TSO44" s="39"/>
      <c r="TSP44" s="39"/>
      <c r="TSQ44" s="39"/>
      <c r="TSR44" s="39"/>
      <c r="TSS44" s="39"/>
      <c r="TST44" s="39"/>
      <c r="TSU44" s="39"/>
      <c r="TSV44" s="39"/>
      <c r="TSW44" s="39"/>
      <c r="TSX44" s="39"/>
      <c r="TSY44" s="39"/>
      <c r="TSZ44" s="39"/>
      <c r="TTA44" s="39"/>
      <c r="TTB44" s="39"/>
      <c r="TTC44" s="39"/>
      <c r="TTD44" s="39"/>
      <c r="TTE44" s="39"/>
      <c r="TTF44" s="39"/>
      <c r="TTG44" s="39"/>
      <c r="TTH44" s="39"/>
      <c r="TTI44" s="39"/>
      <c r="TTJ44" s="39"/>
      <c r="TTK44" s="39"/>
      <c r="TTL44" s="39"/>
      <c r="TTM44" s="39"/>
      <c r="TTN44" s="39"/>
      <c r="TTO44" s="39"/>
      <c r="TTP44" s="39"/>
      <c r="TTQ44" s="39"/>
      <c r="TTR44" s="39"/>
      <c r="TTS44" s="39"/>
      <c r="TTT44" s="39"/>
      <c r="TTU44" s="39"/>
      <c r="TTV44" s="39"/>
      <c r="TTW44" s="39"/>
      <c r="TTX44" s="39"/>
      <c r="TTY44" s="39"/>
      <c r="TTZ44" s="39"/>
      <c r="TUA44" s="39"/>
      <c r="TUB44" s="39"/>
      <c r="TUC44" s="39"/>
      <c r="TUD44" s="39"/>
      <c r="TUE44" s="39"/>
      <c r="TUF44" s="39"/>
      <c r="TUG44" s="39"/>
      <c r="TUH44" s="39"/>
      <c r="TUI44" s="39"/>
      <c r="TUJ44" s="39"/>
      <c r="TUK44" s="39"/>
      <c r="TUL44" s="39"/>
      <c r="TUM44" s="39"/>
      <c r="TUN44" s="39"/>
      <c r="TUO44" s="39"/>
      <c r="TUP44" s="39"/>
      <c r="TUQ44" s="39"/>
      <c r="TUR44" s="39"/>
      <c r="TUS44" s="39"/>
      <c r="TUT44" s="39"/>
      <c r="TUU44" s="39"/>
      <c r="TUV44" s="39"/>
      <c r="TUW44" s="39"/>
      <c r="TUX44" s="39"/>
      <c r="TUY44" s="39"/>
      <c r="TUZ44" s="39"/>
      <c r="TVA44" s="39"/>
      <c r="TVB44" s="39"/>
      <c r="TVC44" s="39"/>
      <c r="TVD44" s="39"/>
      <c r="TVE44" s="39"/>
      <c r="TVF44" s="39"/>
      <c r="TVG44" s="39"/>
      <c r="TVH44" s="39"/>
      <c r="TVI44" s="39"/>
      <c r="TVJ44" s="39"/>
      <c r="TVK44" s="39"/>
      <c r="TVL44" s="39"/>
      <c r="TVM44" s="39"/>
      <c r="TVN44" s="39"/>
      <c r="TVO44" s="39"/>
      <c r="TVP44" s="39"/>
      <c r="TVQ44" s="39"/>
      <c r="TVR44" s="39"/>
      <c r="TVS44" s="39"/>
      <c r="TVT44" s="39"/>
      <c r="TVU44" s="39"/>
      <c r="TVV44" s="39"/>
      <c r="TVW44" s="39"/>
      <c r="TVX44" s="39"/>
      <c r="TVY44" s="39"/>
      <c r="TVZ44" s="39"/>
      <c r="TWA44" s="39"/>
      <c r="TWB44" s="39"/>
      <c r="TWC44" s="39"/>
      <c r="TWD44" s="39"/>
      <c r="TWE44" s="39"/>
      <c r="TWF44" s="39"/>
      <c r="TWG44" s="39"/>
      <c r="TWH44" s="39"/>
      <c r="TWI44" s="39"/>
      <c r="TWJ44" s="39"/>
      <c r="TWK44" s="39"/>
      <c r="TWL44" s="39"/>
      <c r="TWM44" s="39"/>
      <c r="TWN44" s="39"/>
      <c r="TWO44" s="39"/>
      <c r="TWP44" s="39"/>
      <c r="TWQ44" s="39"/>
      <c r="TWR44" s="39"/>
      <c r="TWS44" s="39"/>
      <c r="TWT44" s="39"/>
      <c r="TWU44" s="39"/>
      <c r="TWV44" s="39"/>
      <c r="TWW44" s="39"/>
      <c r="TWX44" s="39"/>
      <c r="TWY44" s="39"/>
      <c r="TWZ44" s="39"/>
      <c r="TXA44" s="39"/>
      <c r="TXB44" s="39"/>
      <c r="TXC44" s="39"/>
      <c r="TXD44" s="39"/>
      <c r="TXE44" s="39"/>
      <c r="TXF44" s="39"/>
      <c r="TXG44" s="39"/>
      <c r="TXH44" s="39"/>
      <c r="TXI44" s="39"/>
      <c r="TXJ44" s="39"/>
      <c r="TXK44" s="39"/>
      <c r="TXL44" s="39"/>
      <c r="TXM44" s="39"/>
      <c r="TXN44" s="39"/>
      <c r="TXO44" s="39"/>
      <c r="TXP44" s="39"/>
      <c r="TXQ44" s="39"/>
      <c r="TXR44" s="39"/>
      <c r="TXS44" s="39"/>
      <c r="TXT44" s="39"/>
      <c r="TXU44" s="39"/>
      <c r="TXV44" s="39"/>
      <c r="TXW44" s="39"/>
      <c r="TXX44" s="39"/>
      <c r="TXY44" s="39"/>
      <c r="TXZ44" s="39"/>
      <c r="TYA44" s="39"/>
      <c r="TYB44" s="39"/>
      <c r="TYC44" s="39"/>
      <c r="TYD44" s="39"/>
      <c r="TYE44" s="39"/>
      <c r="TYF44" s="39"/>
      <c r="TYG44" s="39"/>
      <c r="TYH44" s="39"/>
      <c r="TYI44" s="39"/>
      <c r="TYJ44" s="39"/>
      <c r="TYK44" s="39"/>
      <c r="TYL44" s="39"/>
      <c r="TYM44" s="39"/>
      <c r="TYN44" s="39"/>
      <c r="TYO44" s="39"/>
      <c r="TYP44" s="39"/>
      <c r="TYQ44" s="39"/>
      <c r="TYR44" s="39"/>
      <c r="TYS44" s="39"/>
      <c r="TYT44" s="39"/>
      <c r="TYU44" s="39"/>
      <c r="TYV44" s="39"/>
      <c r="TYW44" s="39"/>
      <c r="TYX44" s="39"/>
      <c r="TYY44" s="39"/>
      <c r="TYZ44" s="39"/>
      <c r="TZA44" s="39"/>
      <c r="TZB44" s="39"/>
      <c r="TZC44" s="39"/>
      <c r="TZD44" s="39"/>
      <c r="TZE44" s="39"/>
      <c r="TZF44" s="39"/>
      <c r="TZG44" s="39"/>
      <c r="TZH44" s="39"/>
      <c r="TZI44" s="39"/>
      <c r="TZJ44" s="39"/>
      <c r="TZK44" s="39"/>
      <c r="TZL44" s="39"/>
      <c r="TZM44" s="39"/>
      <c r="TZN44" s="39"/>
      <c r="TZO44" s="39"/>
      <c r="TZP44" s="39"/>
      <c r="TZQ44" s="39"/>
      <c r="TZR44" s="39"/>
      <c r="TZS44" s="39"/>
      <c r="TZT44" s="39"/>
      <c r="TZU44" s="39"/>
      <c r="TZV44" s="39"/>
      <c r="TZW44" s="39"/>
      <c r="TZX44" s="39"/>
      <c r="TZY44" s="39"/>
      <c r="TZZ44" s="39"/>
      <c r="UAA44" s="39"/>
      <c r="UAB44" s="39"/>
      <c r="UAC44" s="39"/>
      <c r="UAD44" s="39"/>
      <c r="UAE44" s="39"/>
      <c r="UAF44" s="39"/>
      <c r="UAG44" s="39"/>
      <c r="UAH44" s="39"/>
      <c r="UAI44" s="39"/>
      <c r="UAJ44" s="39"/>
      <c r="UAK44" s="39"/>
      <c r="UAL44" s="39"/>
      <c r="UAM44" s="39"/>
      <c r="UAN44" s="39"/>
      <c r="UAO44" s="39"/>
      <c r="UAP44" s="39"/>
      <c r="UAQ44" s="39"/>
      <c r="UAR44" s="39"/>
      <c r="UAS44" s="39"/>
      <c r="UAT44" s="39"/>
      <c r="UAU44" s="39"/>
      <c r="UAV44" s="39"/>
      <c r="UAW44" s="39"/>
      <c r="UAX44" s="39"/>
      <c r="UAY44" s="39"/>
      <c r="UAZ44" s="39"/>
      <c r="UBA44" s="39"/>
      <c r="UBB44" s="39"/>
      <c r="UBC44" s="39"/>
      <c r="UBD44" s="39"/>
      <c r="UBE44" s="39"/>
      <c r="UBF44" s="39"/>
      <c r="UBG44" s="39"/>
      <c r="UBH44" s="39"/>
      <c r="UBI44" s="39"/>
      <c r="UBJ44" s="39"/>
      <c r="UBK44" s="39"/>
      <c r="UBL44" s="39"/>
      <c r="UBM44" s="39"/>
      <c r="UBN44" s="39"/>
      <c r="UBO44" s="39"/>
      <c r="UBP44" s="39"/>
      <c r="UBQ44" s="39"/>
      <c r="UBR44" s="39"/>
      <c r="UBS44" s="39"/>
      <c r="UBT44" s="39"/>
      <c r="UBU44" s="39"/>
      <c r="UBV44" s="39"/>
      <c r="UBW44" s="39"/>
      <c r="UBX44" s="39"/>
      <c r="UBY44" s="39"/>
      <c r="UBZ44" s="39"/>
      <c r="UCA44" s="39"/>
      <c r="UCB44" s="39"/>
      <c r="UCC44" s="39"/>
      <c r="UCD44" s="39"/>
      <c r="UCE44" s="39"/>
      <c r="UCF44" s="39"/>
      <c r="UCG44" s="39"/>
      <c r="UCH44" s="39"/>
      <c r="UCI44" s="39"/>
      <c r="UCJ44" s="39"/>
      <c r="UCK44" s="39"/>
      <c r="UCL44" s="39"/>
      <c r="UCM44" s="39"/>
      <c r="UCN44" s="39"/>
      <c r="UCO44" s="39"/>
      <c r="UCP44" s="39"/>
      <c r="UCQ44" s="39"/>
      <c r="UCR44" s="39"/>
      <c r="UCS44" s="39"/>
      <c r="UCT44" s="39"/>
      <c r="UCU44" s="39"/>
      <c r="UCV44" s="39"/>
      <c r="UCW44" s="39"/>
      <c r="UCX44" s="39"/>
      <c r="UCY44" s="39"/>
      <c r="UCZ44" s="39"/>
      <c r="UDA44" s="39"/>
      <c r="UDB44" s="39"/>
      <c r="UDC44" s="39"/>
      <c r="UDD44" s="39"/>
      <c r="UDE44" s="39"/>
      <c r="UDF44" s="39"/>
      <c r="UDG44" s="39"/>
      <c r="UDH44" s="39"/>
      <c r="UDI44" s="39"/>
      <c r="UDJ44" s="39"/>
      <c r="UDK44" s="39"/>
      <c r="UDL44" s="39"/>
      <c r="UDM44" s="39"/>
      <c r="UDN44" s="39"/>
      <c r="UDO44" s="39"/>
      <c r="UDP44" s="39"/>
      <c r="UDQ44" s="39"/>
      <c r="UDR44" s="39"/>
      <c r="UDS44" s="39"/>
      <c r="UDT44" s="39"/>
      <c r="UDU44" s="39"/>
      <c r="UDV44" s="39"/>
      <c r="UDW44" s="39"/>
      <c r="UDX44" s="39"/>
      <c r="UDY44" s="39"/>
      <c r="UDZ44" s="39"/>
      <c r="UEA44" s="39"/>
      <c r="UEB44" s="39"/>
      <c r="UEC44" s="39"/>
      <c r="UED44" s="39"/>
      <c r="UEE44" s="39"/>
      <c r="UEF44" s="39"/>
      <c r="UEG44" s="39"/>
      <c r="UEH44" s="39"/>
      <c r="UEI44" s="39"/>
      <c r="UEJ44" s="39"/>
      <c r="UEK44" s="39"/>
      <c r="UEL44" s="39"/>
      <c r="UEM44" s="39"/>
      <c r="UEN44" s="39"/>
      <c r="UEO44" s="39"/>
      <c r="UEP44" s="39"/>
      <c r="UEQ44" s="39"/>
      <c r="UER44" s="39"/>
      <c r="UES44" s="39"/>
      <c r="UET44" s="39"/>
      <c r="UEU44" s="39"/>
      <c r="UEV44" s="39"/>
      <c r="UEW44" s="39"/>
      <c r="UEX44" s="39"/>
      <c r="UEY44" s="39"/>
      <c r="UEZ44" s="39"/>
      <c r="UFA44" s="39"/>
      <c r="UFB44" s="39"/>
      <c r="UFC44" s="39"/>
      <c r="UFD44" s="39"/>
      <c r="UFE44" s="39"/>
      <c r="UFF44" s="39"/>
      <c r="UFG44" s="39"/>
      <c r="UFH44" s="39"/>
      <c r="UFI44" s="39"/>
      <c r="UFJ44" s="39"/>
      <c r="UFK44" s="39"/>
      <c r="UFL44" s="39"/>
      <c r="UFM44" s="39"/>
      <c r="UFN44" s="39"/>
      <c r="UFO44" s="39"/>
      <c r="UFP44" s="39"/>
      <c r="UFQ44" s="39"/>
      <c r="UFR44" s="39"/>
      <c r="UFS44" s="39"/>
      <c r="UFT44" s="39"/>
      <c r="UFU44" s="39"/>
      <c r="UFV44" s="39"/>
      <c r="UFW44" s="39"/>
      <c r="UFX44" s="39"/>
      <c r="UFY44" s="39"/>
      <c r="UFZ44" s="39"/>
      <c r="UGA44" s="39"/>
      <c r="UGB44" s="39"/>
      <c r="UGC44" s="39"/>
      <c r="UGD44" s="39"/>
      <c r="UGE44" s="39"/>
      <c r="UGF44" s="39"/>
      <c r="UGG44" s="39"/>
      <c r="UGH44" s="39"/>
      <c r="UGI44" s="39"/>
      <c r="UGJ44" s="39"/>
      <c r="UGK44" s="39"/>
      <c r="UGL44" s="39"/>
      <c r="UGM44" s="39"/>
      <c r="UGN44" s="39"/>
      <c r="UGO44" s="39"/>
      <c r="UGP44" s="39"/>
      <c r="UGQ44" s="39"/>
      <c r="UGR44" s="39"/>
      <c r="UGS44" s="39"/>
      <c r="UGT44" s="39"/>
      <c r="UGU44" s="39"/>
      <c r="UGV44" s="39"/>
      <c r="UGW44" s="39"/>
      <c r="UGX44" s="39"/>
      <c r="UGY44" s="39"/>
      <c r="UGZ44" s="39"/>
      <c r="UHA44" s="39"/>
      <c r="UHB44" s="39"/>
      <c r="UHC44" s="39"/>
      <c r="UHD44" s="39"/>
      <c r="UHE44" s="39"/>
      <c r="UHF44" s="39"/>
      <c r="UHG44" s="39"/>
      <c r="UHH44" s="39"/>
      <c r="UHI44" s="39"/>
      <c r="UHJ44" s="39"/>
      <c r="UHK44" s="39"/>
      <c r="UHL44" s="39"/>
      <c r="UHM44" s="39"/>
      <c r="UHN44" s="39"/>
      <c r="UHO44" s="39"/>
      <c r="UHP44" s="39"/>
      <c r="UHQ44" s="39"/>
      <c r="UHR44" s="39"/>
      <c r="UHS44" s="39"/>
      <c r="UHT44" s="39"/>
      <c r="UHU44" s="39"/>
      <c r="UHV44" s="39"/>
      <c r="UHW44" s="39"/>
      <c r="UHX44" s="39"/>
      <c r="UHY44" s="39"/>
      <c r="UHZ44" s="39"/>
      <c r="UIA44" s="39"/>
      <c r="UIB44" s="39"/>
      <c r="UIC44" s="39"/>
      <c r="UID44" s="39"/>
      <c r="UIE44" s="39"/>
      <c r="UIF44" s="39"/>
      <c r="UIG44" s="39"/>
      <c r="UIH44" s="39"/>
      <c r="UII44" s="39"/>
      <c r="UIJ44" s="39"/>
      <c r="UIK44" s="39"/>
      <c r="UIL44" s="39"/>
      <c r="UIM44" s="39"/>
      <c r="UIN44" s="39"/>
      <c r="UIO44" s="39"/>
      <c r="UIP44" s="39"/>
      <c r="UIQ44" s="39"/>
      <c r="UIR44" s="39"/>
      <c r="UIS44" s="39"/>
      <c r="UIT44" s="39"/>
      <c r="UIU44" s="39"/>
      <c r="UIV44" s="39"/>
      <c r="UIW44" s="39"/>
      <c r="UIX44" s="39"/>
      <c r="UIY44" s="39"/>
      <c r="UIZ44" s="39"/>
      <c r="UJA44" s="39"/>
      <c r="UJB44" s="39"/>
      <c r="UJC44" s="39"/>
      <c r="UJD44" s="39"/>
      <c r="UJE44" s="39"/>
      <c r="UJF44" s="39"/>
      <c r="UJG44" s="39"/>
      <c r="UJH44" s="39"/>
      <c r="UJI44" s="39"/>
      <c r="UJJ44" s="39"/>
      <c r="UJK44" s="39"/>
      <c r="UJL44" s="39"/>
      <c r="UJM44" s="39"/>
      <c r="UJN44" s="39"/>
      <c r="UJO44" s="39"/>
      <c r="UJP44" s="39"/>
      <c r="UJQ44" s="39"/>
      <c r="UJR44" s="39"/>
      <c r="UJS44" s="39"/>
      <c r="UJT44" s="39"/>
      <c r="UJU44" s="39"/>
      <c r="UJV44" s="39"/>
      <c r="UJW44" s="39"/>
      <c r="UJX44" s="39"/>
      <c r="UJY44" s="39"/>
      <c r="UJZ44" s="39"/>
      <c r="UKA44" s="39"/>
      <c r="UKB44" s="39"/>
      <c r="UKC44" s="39"/>
      <c r="UKD44" s="39"/>
      <c r="UKE44" s="39"/>
      <c r="UKF44" s="39"/>
      <c r="UKG44" s="39"/>
      <c r="UKH44" s="39"/>
      <c r="UKI44" s="39"/>
      <c r="UKJ44" s="39"/>
      <c r="UKK44" s="39"/>
      <c r="UKL44" s="39"/>
      <c r="UKM44" s="39"/>
      <c r="UKN44" s="39"/>
      <c r="UKO44" s="39"/>
      <c r="UKP44" s="39"/>
      <c r="UKQ44" s="39"/>
      <c r="UKR44" s="39"/>
      <c r="UKS44" s="39"/>
      <c r="UKT44" s="39"/>
      <c r="UKU44" s="39"/>
      <c r="UKV44" s="39"/>
      <c r="UKW44" s="39"/>
      <c r="UKX44" s="39"/>
      <c r="UKY44" s="39"/>
      <c r="UKZ44" s="39"/>
      <c r="ULA44" s="39"/>
      <c r="ULB44" s="39"/>
      <c r="ULC44" s="39"/>
      <c r="ULD44" s="39"/>
      <c r="ULE44" s="39"/>
      <c r="ULF44" s="39"/>
      <c r="ULG44" s="39"/>
      <c r="ULH44" s="39"/>
      <c r="ULI44" s="39"/>
      <c r="ULJ44" s="39"/>
      <c r="ULK44" s="39"/>
      <c r="ULL44" s="39"/>
      <c r="ULM44" s="39"/>
      <c r="ULN44" s="39"/>
      <c r="ULO44" s="39"/>
      <c r="ULP44" s="39"/>
      <c r="ULQ44" s="39"/>
      <c r="ULR44" s="39"/>
      <c r="ULS44" s="39"/>
      <c r="ULT44" s="39"/>
      <c r="ULU44" s="39"/>
      <c r="ULV44" s="39"/>
      <c r="ULW44" s="39"/>
      <c r="ULX44" s="39"/>
      <c r="ULY44" s="39"/>
      <c r="ULZ44" s="39"/>
      <c r="UMA44" s="39"/>
      <c r="UMB44" s="39"/>
      <c r="UMC44" s="39"/>
      <c r="UMD44" s="39"/>
      <c r="UME44" s="39"/>
      <c r="UMF44" s="39"/>
      <c r="UMG44" s="39"/>
      <c r="UMH44" s="39"/>
      <c r="UMI44" s="39"/>
      <c r="UMJ44" s="39"/>
      <c r="UMK44" s="39"/>
      <c r="UML44" s="39"/>
      <c r="UMM44" s="39"/>
      <c r="UMN44" s="39"/>
      <c r="UMO44" s="39"/>
      <c r="UMP44" s="39"/>
      <c r="UMQ44" s="39"/>
      <c r="UMR44" s="39"/>
      <c r="UMS44" s="39"/>
      <c r="UMT44" s="39"/>
      <c r="UMU44" s="39"/>
      <c r="UMV44" s="39"/>
      <c r="UMW44" s="39"/>
      <c r="UMX44" s="39"/>
      <c r="UMY44" s="39"/>
      <c r="UMZ44" s="39"/>
      <c r="UNA44" s="39"/>
      <c r="UNB44" s="39"/>
      <c r="UNC44" s="39"/>
      <c r="UND44" s="39"/>
      <c r="UNE44" s="39"/>
      <c r="UNF44" s="39"/>
      <c r="UNG44" s="39"/>
      <c r="UNH44" s="39"/>
      <c r="UNI44" s="39"/>
      <c r="UNJ44" s="39"/>
      <c r="UNK44" s="39"/>
      <c r="UNL44" s="39"/>
      <c r="UNM44" s="39"/>
      <c r="UNN44" s="39"/>
      <c r="UNO44" s="39"/>
      <c r="UNP44" s="39"/>
      <c r="UNQ44" s="39"/>
      <c r="UNR44" s="39"/>
      <c r="UNS44" s="39"/>
      <c r="UNT44" s="39"/>
      <c r="UNU44" s="39"/>
      <c r="UNV44" s="39"/>
      <c r="UNW44" s="39"/>
      <c r="UNX44" s="39"/>
      <c r="UNY44" s="39"/>
      <c r="UNZ44" s="39"/>
      <c r="UOA44" s="39"/>
      <c r="UOB44" s="39"/>
      <c r="UOC44" s="39"/>
      <c r="UOD44" s="39"/>
      <c r="UOE44" s="39"/>
      <c r="UOF44" s="39"/>
      <c r="UOG44" s="39"/>
      <c r="UOH44" s="39"/>
      <c r="UOI44" s="39"/>
      <c r="UOJ44" s="39"/>
      <c r="UOK44" s="39"/>
      <c r="UOL44" s="39"/>
      <c r="UOM44" s="39"/>
      <c r="UON44" s="39"/>
      <c r="UOO44" s="39"/>
      <c r="UOP44" s="39"/>
      <c r="UOQ44" s="39"/>
      <c r="UOR44" s="39"/>
      <c r="UOS44" s="39"/>
      <c r="UOT44" s="39"/>
      <c r="UOU44" s="39"/>
      <c r="UOV44" s="39"/>
      <c r="UOW44" s="39"/>
      <c r="UOX44" s="39"/>
      <c r="UOY44" s="39"/>
      <c r="UOZ44" s="39"/>
      <c r="UPA44" s="39"/>
      <c r="UPB44" s="39"/>
      <c r="UPC44" s="39"/>
      <c r="UPD44" s="39"/>
      <c r="UPE44" s="39"/>
      <c r="UPF44" s="39"/>
      <c r="UPG44" s="39"/>
      <c r="UPH44" s="39"/>
      <c r="UPI44" s="39"/>
      <c r="UPJ44" s="39"/>
      <c r="UPK44" s="39"/>
      <c r="UPL44" s="39"/>
      <c r="UPM44" s="39"/>
      <c r="UPN44" s="39"/>
      <c r="UPO44" s="39"/>
      <c r="UPP44" s="39"/>
      <c r="UPQ44" s="39"/>
      <c r="UPR44" s="39"/>
      <c r="UPS44" s="39"/>
      <c r="UPT44" s="39"/>
      <c r="UPU44" s="39"/>
      <c r="UPV44" s="39"/>
      <c r="UPW44" s="39"/>
      <c r="UPX44" s="39"/>
      <c r="UPY44" s="39"/>
      <c r="UPZ44" s="39"/>
      <c r="UQA44" s="39"/>
      <c r="UQB44" s="39"/>
      <c r="UQC44" s="39"/>
      <c r="UQD44" s="39"/>
      <c r="UQE44" s="39"/>
      <c r="UQF44" s="39"/>
      <c r="UQG44" s="39"/>
      <c r="UQH44" s="39"/>
      <c r="UQI44" s="39"/>
      <c r="UQJ44" s="39"/>
      <c r="UQK44" s="39"/>
      <c r="UQL44" s="39"/>
      <c r="UQM44" s="39"/>
      <c r="UQN44" s="39"/>
      <c r="UQO44" s="39"/>
      <c r="UQP44" s="39"/>
      <c r="UQQ44" s="39"/>
      <c r="UQR44" s="39"/>
      <c r="UQS44" s="39"/>
      <c r="UQT44" s="39"/>
      <c r="UQU44" s="39"/>
      <c r="UQV44" s="39"/>
      <c r="UQW44" s="39"/>
      <c r="UQX44" s="39"/>
      <c r="UQY44" s="39"/>
      <c r="UQZ44" s="39"/>
      <c r="URA44" s="39"/>
      <c r="URB44" s="39"/>
      <c r="URC44" s="39"/>
      <c r="URD44" s="39"/>
      <c r="URE44" s="39"/>
      <c r="URF44" s="39"/>
      <c r="URG44" s="39"/>
      <c r="URH44" s="39"/>
      <c r="URI44" s="39"/>
      <c r="URJ44" s="39"/>
      <c r="URK44" s="39"/>
      <c r="URL44" s="39"/>
      <c r="URM44" s="39"/>
      <c r="URN44" s="39"/>
      <c r="URO44" s="39"/>
      <c r="URP44" s="39"/>
      <c r="URQ44" s="39"/>
      <c r="URR44" s="39"/>
      <c r="URS44" s="39"/>
      <c r="URT44" s="39"/>
      <c r="URU44" s="39"/>
      <c r="URV44" s="39"/>
      <c r="URW44" s="39"/>
      <c r="URX44" s="39"/>
      <c r="URY44" s="39"/>
      <c r="URZ44" s="39"/>
      <c r="USA44" s="39"/>
      <c r="USB44" s="39"/>
      <c r="USC44" s="39"/>
      <c r="USD44" s="39"/>
      <c r="USE44" s="39"/>
      <c r="USF44" s="39"/>
      <c r="USG44" s="39"/>
      <c r="USH44" s="39"/>
      <c r="USI44" s="39"/>
      <c r="USJ44" s="39"/>
      <c r="USK44" s="39"/>
      <c r="USL44" s="39"/>
      <c r="USM44" s="39"/>
      <c r="USN44" s="39"/>
      <c r="USO44" s="39"/>
      <c r="USP44" s="39"/>
      <c r="USQ44" s="39"/>
      <c r="USR44" s="39"/>
      <c r="USS44" s="39"/>
      <c r="UST44" s="39"/>
      <c r="USU44" s="39"/>
      <c r="USV44" s="39"/>
      <c r="USW44" s="39"/>
      <c r="USX44" s="39"/>
      <c r="USY44" s="39"/>
      <c r="USZ44" s="39"/>
      <c r="UTA44" s="39"/>
      <c r="UTB44" s="39"/>
      <c r="UTC44" s="39"/>
      <c r="UTD44" s="39"/>
      <c r="UTE44" s="39"/>
      <c r="UTF44" s="39"/>
      <c r="UTG44" s="39"/>
      <c r="UTH44" s="39"/>
      <c r="UTI44" s="39"/>
      <c r="UTJ44" s="39"/>
      <c r="UTK44" s="39"/>
      <c r="UTL44" s="39"/>
      <c r="UTM44" s="39"/>
      <c r="UTN44" s="39"/>
      <c r="UTO44" s="39"/>
      <c r="UTP44" s="39"/>
      <c r="UTQ44" s="39"/>
      <c r="UTR44" s="39"/>
      <c r="UTS44" s="39"/>
      <c r="UTT44" s="39"/>
      <c r="UTU44" s="39"/>
      <c r="UTV44" s="39"/>
      <c r="UTW44" s="39"/>
      <c r="UTX44" s="39"/>
      <c r="UTY44" s="39"/>
      <c r="UTZ44" s="39"/>
      <c r="UUA44" s="39"/>
      <c r="UUB44" s="39"/>
      <c r="UUC44" s="39"/>
      <c r="UUD44" s="39"/>
      <c r="UUE44" s="39"/>
      <c r="UUF44" s="39"/>
      <c r="UUG44" s="39"/>
      <c r="UUH44" s="39"/>
      <c r="UUI44" s="39"/>
      <c r="UUJ44" s="39"/>
      <c r="UUK44" s="39"/>
      <c r="UUL44" s="39"/>
      <c r="UUM44" s="39"/>
      <c r="UUN44" s="39"/>
      <c r="UUO44" s="39"/>
      <c r="UUP44" s="39"/>
      <c r="UUQ44" s="39"/>
      <c r="UUR44" s="39"/>
      <c r="UUS44" s="39"/>
      <c r="UUT44" s="39"/>
      <c r="UUU44" s="39"/>
      <c r="UUV44" s="39"/>
      <c r="UUW44" s="39"/>
      <c r="UUX44" s="39"/>
      <c r="UUY44" s="39"/>
      <c r="UUZ44" s="39"/>
      <c r="UVA44" s="39"/>
      <c r="UVB44" s="39"/>
      <c r="UVC44" s="39"/>
      <c r="UVD44" s="39"/>
      <c r="UVE44" s="39"/>
      <c r="UVF44" s="39"/>
      <c r="UVG44" s="39"/>
      <c r="UVH44" s="39"/>
      <c r="UVI44" s="39"/>
      <c r="UVJ44" s="39"/>
      <c r="UVK44" s="39"/>
      <c r="UVL44" s="39"/>
      <c r="UVM44" s="39"/>
      <c r="UVN44" s="39"/>
      <c r="UVO44" s="39"/>
      <c r="UVP44" s="39"/>
      <c r="UVQ44" s="39"/>
      <c r="UVR44" s="39"/>
      <c r="UVS44" s="39"/>
      <c r="UVT44" s="39"/>
      <c r="UVU44" s="39"/>
      <c r="UVV44" s="39"/>
      <c r="UVW44" s="39"/>
      <c r="UVX44" s="39"/>
      <c r="UVY44" s="39"/>
      <c r="UVZ44" s="39"/>
      <c r="UWA44" s="39"/>
      <c r="UWB44" s="39"/>
      <c r="UWC44" s="39"/>
      <c r="UWD44" s="39"/>
      <c r="UWE44" s="39"/>
      <c r="UWF44" s="39"/>
      <c r="UWG44" s="39"/>
      <c r="UWH44" s="39"/>
      <c r="UWI44" s="39"/>
      <c r="UWJ44" s="39"/>
      <c r="UWK44" s="39"/>
      <c r="UWL44" s="39"/>
      <c r="UWM44" s="39"/>
      <c r="UWN44" s="39"/>
      <c r="UWO44" s="39"/>
      <c r="UWP44" s="39"/>
      <c r="UWQ44" s="39"/>
      <c r="UWR44" s="39"/>
      <c r="UWS44" s="39"/>
      <c r="UWT44" s="39"/>
      <c r="UWU44" s="39"/>
      <c r="UWV44" s="39"/>
      <c r="UWW44" s="39"/>
      <c r="UWX44" s="39"/>
      <c r="UWY44" s="39"/>
      <c r="UWZ44" s="39"/>
      <c r="UXA44" s="39"/>
      <c r="UXB44" s="39"/>
      <c r="UXC44" s="39"/>
      <c r="UXD44" s="39"/>
      <c r="UXE44" s="39"/>
      <c r="UXF44" s="39"/>
      <c r="UXG44" s="39"/>
      <c r="UXH44" s="39"/>
      <c r="UXI44" s="39"/>
      <c r="UXJ44" s="39"/>
      <c r="UXK44" s="39"/>
      <c r="UXL44" s="39"/>
      <c r="UXM44" s="39"/>
      <c r="UXN44" s="39"/>
      <c r="UXO44" s="39"/>
      <c r="UXP44" s="39"/>
      <c r="UXQ44" s="39"/>
      <c r="UXR44" s="39"/>
      <c r="UXS44" s="39"/>
      <c r="UXT44" s="39"/>
      <c r="UXU44" s="39"/>
      <c r="UXV44" s="39"/>
      <c r="UXW44" s="39"/>
      <c r="UXX44" s="39"/>
      <c r="UXY44" s="39"/>
      <c r="UXZ44" s="39"/>
      <c r="UYA44" s="39"/>
      <c r="UYB44" s="39"/>
      <c r="UYC44" s="39"/>
      <c r="UYD44" s="39"/>
      <c r="UYE44" s="39"/>
      <c r="UYF44" s="39"/>
      <c r="UYG44" s="39"/>
      <c r="UYH44" s="39"/>
      <c r="UYI44" s="39"/>
      <c r="UYJ44" s="39"/>
      <c r="UYK44" s="39"/>
      <c r="UYL44" s="39"/>
      <c r="UYM44" s="39"/>
      <c r="UYN44" s="39"/>
      <c r="UYO44" s="39"/>
      <c r="UYP44" s="39"/>
      <c r="UYQ44" s="39"/>
      <c r="UYR44" s="39"/>
      <c r="UYS44" s="39"/>
      <c r="UYT44" s="39"/>
      <c r="UYU44" s="39"/>
      <c r="UYV44" s="39"/>
      <c r="UYW44" s="39"/>
      <c r="UYX44" s="39"/>
      <c r="UYY44" s="39"/>
      <c r="UYZ44" s="39"/>
      <c r="UZA44" s="39"/>
      <c r="UZB44" s="39"/>
      <c r="UZC44" s="39"/>
      <c r="UZD44" s="39"/>
      <c r="UZE44" s="39"/>
      <c r="UZF44" s="39"/>
      <c r="UZG44" s="39"/>
      <c r="UZH44" s="39"/>
      <c r="UZI44" s="39"/>
      <c r="UZJ44" s="39"/>
      <c r="UZK44" s="39"/>
      <c r="UZL44" s="39"/>
      <c r="UZM44" s="39"/>
      <c r="UZN44" s="39"/>
      <c r="UZO44" s="39"/>
      <c r="UZP44" s="39"/>
      <c r="UZQ44" s="39"/>
      <c r="UZR44" s="39"/>
      <c r="UZS44" s="39"/>
      <c r="UZT44" s="39"/>
      <c r="UZU44" s="39"/>
      <c r="UZV44" s="39"/>
      <c r="UZW44" s="39"/>
      <c r="UZX44" s="39"/>
      <c r="UZY44" s="39"/>
      <c r="UZZ44" s="39"/>
      <c r="VAA44" s="39"/>
      <c r="VAB44" s="39"/>
      <c r="VAC44" s="39"/>
      <c r="VAD44" s="39"/>
      <c r="VAE44" s="39"/>
      <c r="VAF44" s="39"/>
      <c r="VAG44" s="39"/>
      <c r="VAH44" s="39"/>
      <c r="VAI44" s="39"/>
      <c r="VAJ44" s="39"/>
      <c r="VAK44" s="39"/>
      <c r="VAL44" s="39"/>
      <c r="VAM44" s="39"/>
      <c r="VAN44" s="39"/>
      <c r="VAO44" s="39"/>
      <c r="VAP44" s="39"/>
      <c r="VAQ44" s="39"/>
      <c r="VAR44" s="39"/>
      <c r="VAS44" s="39"/>
      <c r="VAT44" s="39"/>
      <c r="VAU44" s="39"/>
      <c r="VAV44" s="39"/>
      <c r="VAW44" s="39"/>
      <c r="VAX44" s="39"/>
      <c r="VAY44" s="39"/>
      <c r="VAZ44" s="39"/>
      <c r="VBA44" s="39"/>
      <c r="VBB44" s="39"/>
      <c r="VBC44" s="39"/>
      <c r="VBD44" s="39"/>
      <c r="VBE44" s="39"/>
      <c r="VBF44" s="39"/>
      <c r="VBG44" s="39"/>
      <c r="VBH44" s="39"/>
      <c r="VBI44" s="39"/>
      <c r="VBJ44" s="39"/>
      <c r="VBK44" s="39"/>
      <c r="VBL44" s="39"/>
      <c r="VBM44" s="39"/>
      <c r="VBN44" s="39"/>
      <c r="VBO44" s="39"/>
      <c r="VBP44" s="39"/>
      <c r="VBQ44" s="39"/>
      <c r="VBR44" s="39"/>
      <c r="VBS44" s="39"/>
      <c r="VBT44" s="39"/>
      <c r="VBU44" s="39"/>
      <c r="VBV44" s="39"/>
      <c r="VBW44" s="39"/>
      <c r="VBX44" s="39"/>
      <c r="VBY44" s="39"/>
      <c r="VBZ44" s="39"/>
      <c r="VCA44" s="39"/>
      <c r="VCB44" s="39"/>
      <c r="VCC44" s="39"/>
      <c r="VCD44" s="39"/>
      <c r="VCE44" s="39"/>
      <c r="VCF44" s="39"/>
      <c r="VCG44" s="39"/>
      <c r="VCH44" s="39"/>
      <c r="VCI44" s="39"/>
      <c r="VCJ44" s="39"/>
      <c r="VCK44" s="39"/>
      <c r="VCL44" s="39"/>
      <c r="VCM44" s="39"/>
      <c r="VCN44" s="39"/>
      <c r="VCO44" s="39"/>
      <c r="VCP44" s="39"/>
      <c r="VCQ44" s="39"/>
      <c r="VCR44" s="39"/>
      <c r="VCS44" s="39"/>
      <c r="VCT44" s="39"/>
      <c r="VCU44" s="39"/>
      <c r="VCV44" s="39"/>
      <c r="VCW44" s="39"/>
      <c r="VCX44" s="39"/>
      <c r="VCY44" s="39"/>
      <c r="VCZ44" s="39"/>
      <c r="VDA44" s="39"/>
      <c r="VDB44" s="39"/>
      <c r="VDC44" s="39"/>
      <c r="VDD44" s="39"/>
      <c r="VDE44" s="39"/>
      <c r="VDF44" s="39"/>
      <c r="VDG44" s="39"/>
      <c r="VDH44" s="39"/>
      <c r="VDI44" s="39"/>
      <c r="VDJ44" s="39"/>
      <c r="VDK44" s="39"/>
      <c r="VDL44" s="39"/>
      <c r="VDM44" s="39"/>
      <c r="VDN44" s="39"/>
      <c r="VDO44" s="39"/>
      <c r="VDP44" s="39"/>
      <c r="VDQ44" s="39"/>
      <c r="VDR44" s="39"/>
      <c r="VDS44" s="39"/>
      <c r="VDT44" s="39"/>
      <c r="VDU44" s="39"/>
      <c r="VDV44" s="39"/>
      <c r="VDW44" s="39"/>
      <c r="VDX44" s="39"/>
      <c r="VDY44" s="39"/>
      <c r="VDZ44" s="39"/>
      <c r="VEA44" s="39"/>
      <c r="VEB44" s="39"/>
      <c r="VEC44" s="39"/>
      <c r="VED44" s="39"/>
      <c r="VEE44" s="39"/>
      <c r="VEF44" s="39"/>
      <c r="VEG44" s="39"/>
      <c r="VEH44" s="39"/>
      <c r="VEI44" s="39"/>
      <c r="VEJ44" s="39"/>
      <c r="VEK44" s="39"/>
      <c r="VEL44" s="39"/>
      <c r="VEM44" s="39"/>
      <c r="VEN44" s="39"/>
      <c r="VEO44" s="39"/>
      <c r="VEP44" s="39"/>
      <c r="VEQ44" s="39"/>
      <c r="VER44" s="39"/>
      <c r="VES44" s="39"/>
      <c r="VET44" s="39"/>
      <c r="VEU44" s="39"/>
      <c r="VEV44" s="39"/>
      <c r="VEW44" s="39"/>
      <c r="VEX44" s="39"/>
      <c r="VEY44" s="39"/>
      <c r="VEZ44" s="39"/>
      <c r="VFA44" s="39"/>
      <c r="VFB44" s="39"/>
      <c r="VFC44" s="39"/>
      <c r="VFD44" s="39"/>
      <c r="VFE44" s="39"/>
      <c r="VFF44" s="39"/>
      <c r="VFG44" s="39"/>
      <c r="VFH44" s="39"/>
      <c r="VFI44" s="39"/>
      <c r="VFJ44" s="39"/>
      <c r="VFK44" s="39"/>
      <c r="VFL44" s="39"/>
      <c r="VFM44" s="39"/>
      <c r="VFN44" s="39"/>
      <c r="VFO44" s="39"/>
      <c r="VFP44" s="39"/>
      <c r="VFQ44" s="39"/>
      <c r="VFR44" s="39"/>
      <c r="VFS44" s="39"/>
      <c r="VFT44" s="39"/>
      <c r="VFU44" s="39"/>
      <c r="VFV44" s="39"/>
      <c r="VFW44" s="39"/>
      <c r="VFX44" s="39"/>
      <c r="VFY44" s="39"/>
      <c r="VFZ44" s="39"/>
      <c r="VGA44" s="39"/>
      <c r="VGB44" s="39"/>
      <c r="VGC44" s="39"/>
      <c r="VGD44" s="39"/>
      <c r="VGE44" s="39"/>
      <c r="VGF44" s="39"/>
      <c r="VGG44" s="39"/>
      <c r="VGH44" s="39"/>
      <c r="VGI44" s="39"/>
      <c r="VGJ44" s="39"/>
      <c r="VGK44" s="39"/>
      <c r="VGL44" s="39"/>
      <c r="VGM44" s="39"/>
      <c r="VGN44" s="39"/>
      <c r="VGO44" s="39"/>
      <c r="VGP44" s="39"/>
      <c r="VGQ44" s="39"/>
      <c r="VGR44" s="39"/>
      <c r="VGS44" s="39"/>
      <c r="VGT44" s="39"/>
      <c r="VGU44" s="39"/>
      <c r="VGV44" s="39"/>
      <c r="VGW44" s="39"/>
      <c r="VGX44" s="39"/>
      <c r="VGY44" s="39"/>
      <c r="VGZ44" s="39"/>
      <c r="VHA44" s="39"/>
      <c r="VHB44" s="39"/>
      <c r="VHC44" s="39"/>
      <c r="VHD44" s="39"/>
      <c r="VHE44" s="39"/>
      <c r="VHF44" s="39"/>
      <c r="VHG44" s="39"/>
      <c r="VHH44" s="39"/>
      <c r="VHI44" s="39"/>
      <c r="VHJ44" s="39"/>
      <c r="VHK44" s="39"/>
      <c r="VHL44" s="39"/>
      <c r="VHM44" s="39"/>
      <c r="VHN44" s="39"/>
      <c r="VHO44" s="39"/>
      <c r="VHP44" s="39"/>
      <c r="VHQ44" s="39"/>
      <c r="VHR44" s="39"/>
      <c r="VHS44" s="39"/>
      <c r="VHT44" s="39"/>
      <c r="VHU44" s="39"/>
      <c r="VHV44" s="39"/>
      <c r="VHW44" s="39"/>
      <c r="VHX44" s="39"/>
      <c r="VHY44" s="39"/>
      <c r="VHZ44" s="39"/>
      <c r="VIA44" s="39"/>
      <c r="VIB44" s="39"/>
      <c r="VIC44" s="39"/>
      <c r="VID44" s="39"/>
      <c r="VIE44" s="39"/>
      <c r="VIF44" s="39"/>
      <c r="VIG44" s="39"/>
      <c r="VIH44" s="39"/>
      <c r="VII44" s="39"/>
      <c r="VIJ44" s="39"/>
      <c r="VIK44" s="39"/>
      <c r="VIL44" s="39"/>
      <c r="VIM44" s="39"/>
      <c r="VIN44" s="39"/>
      <c r="VIO44" s="39"/>
      <c r="VIP44" s="39"/>
      <c r="VIQ44" s="39"/>
      <c r="VIR44" s="39"/>
      <c r="VIS44" s="39"/>
      <c r="VIT44" s="39"/>
      <c r="VIU44" s="39"/>
      <c r="VIV44" s="39"/>
      <c r="VIW44" s="39"/>
      <c r="VIX44" s="39"/>
      <c r="VIY44" s="39"/>
      <c r="VIZ44" s="39"/>
      <c r="VJA44" s="39"/>
      <c r="VJB44" s="39"/>
      <c r="VJC44" s="39"/>
      <c r="VJD44" s="39"/>
      <c r="VJE44" s="39"/>
      <c r="VJF44" s="39"/>
      <c r="VJG44" s="39"/>
      <c r="VJH44" s="39"/>
      <c r="VJI44" s="39"/>
      <c r="VJJ44" s="39"/>
      <c r="VJK44" s="39"/>
      <c r="VJL44" s="39"/>
      <c r="VJM44" s="39"/>
      <c r="VJN44" s="39"/>
      <c r="VJO44" s="39"/>
      <c r="VJP44" s="39"/>
      <c r="VJQ44" s="39"/>
      <c r="VJR44" s="39"/>
      <c r="VJS44" s="39"/>
      <c r="VJT44" s="39"/>
      <c r="VJU44" s="39"/>
      <c r="VJV44" s="39"/>
      <c r="VJW44" s="39"/>
      <c r="VJX44" s="39"/>
      <c r="VJY44" s="39"/>
      <c r="VJZ44" s="39"/>
      <c r="VKA44" s="39"/>
      <c r="VKB44" s="39"/>
      <c r="VKC44" s="39"/>
      <c r="VKD44" s="39"/>
      <c r="VKE44" s="39"/>
      <c r="VKF44" s="39"/>
      <c r="VKG44" s="39"/>
      <c r="VKH44" s="39"/>
      <c r="VKI44" s="39"/>
      <c r="VKJ44" s="39"/>
      <c r="VKK44" s="39"/>
      <c r="VKL44" s="39"/>
      <c r="VKM44" s="39"/>
      <c r="VKN44" s="39"/>
      <c r="VKO44" s="39"/>
      <c r="VKP44" s="39"/>
      <c r="VKQ44" s="39"/>
      <c r="VKR44" s="39"/>
      <c r="VKS44" s="39"/>
      <c r="VKT44" s="39"/>
      <c r="VKU44" s="39"/>
      <c r="VKV44" s="39"/>
      <c r="VKW44" s="39"/>
      <c r="VKX44" s="39"/>
      <c r="VKY44" s="39"/>
      <c r="VKZ44" s="39"/>
      <c r="VLA44" s="39"/>
      <c r="VLB44" s="39"/>
      <c r="VLC44" s="39"/>
      <c r="VLD44" s="39"/>
      <c r="VLE44" s="39"/>
      <c r="VLF44" s="39"/>
      <c r="VLG44" s="39"/>
      <c r="VLH44" s="39"/>
      <c r="VLI44" s="39"/>
      <c r="VLJ44" s="39"/>
      <c r="VLK44" s="39"/>
      <c r="VLL44" s="39"/>
      <c r="VLM44" s="39"/>
      <c r="VLN44" s="39"/>
      <c r="VLO44" s="39"/>
      <c r="VLP44" s="39"/>
      <c r="VLQ44" s="39"/>
      <c r="VLR44" s="39"/>
      <c r="VLS44" s="39"/>
      <c r="VLT44" s="39"/>
      <c r="VLU44" s="39"/>
      <c r="VLV44" s="39"/>
      <c r="VLW44" s="39"/>
      <c r="VLX44" s="39"/>
      <c r="VLY44" s="39"/>
      <c r="VLZ44" s="39"/>
      <c r="VMA44" s="39"/>
      <c r="VMB44" s="39"/>
      <c r="VMC44" s="39"/>
      <c r="VMD44" s="39"/>
      <c r="VME44" s="39"/>
      <c r="VMF44" s="39"/>
      <c r="VMG44" s="39"/>
      <c r="VMH44" s="39"/>
      <c r="VMI44" s="39"/>
      <c r="VMJ44" s="39"/>
      <c r="VMK44" s="39"/>
      <c r="VML44" s="39"/>
      <c r="VMM44" s="39"/>
      <c r="VMN44" s="39"/>
      <c r="VMO44" s="39"/>
      <c r="VMP44" s="39"/>
      <c r="VMQ44" s="39"/>
      <c r="VMR44" s="39"/>
      <c r="VMS44" s="39"/>
      <c r="VMT44" s="39"/>
      <c r="VMU44" s="39"/>
      <c r="VMV44" s="39"/>
      <c r="VMW44" s="39"/>
      <c r="VMX44" s="39"/>
      <c r="VMY44" s="39"/>
      <c r="VMZ44" s="39"/>
      <c r="VNA44" s="39"/>
      <c r="VNB44" s="39"/>
      <c r="VNC44" s="39"/>
      <c r="VND44" s="39"/>
      <c r="VNE44" s="39"/>
      <c r="VNF44" s="39"/>
      <c r="VNG44" s="39"/>
      <c r="VNH44" s="39"/>
      <c r="VNI44" s="39"/>
      <c r="VNJ44" s="39"/>
      <c r="VNK44" s="39"/>
      <c r="VNL44" s="39"/>
      <c r="VNM44" s="39"/>
      <c r="VNN44" s="39"/>
      <c r="VNO44" s="39"/>
      <c r="VNP44" s="39"/>
      <c r="VNQ44" s="39"/>
      <c r="VNR44" s="39"/>
      <c r="VNS44" s="39"/>
      <c r="VNT44" s="39"/>
      <c r="VNU44" s="39"/>
      <c r="VNV44" s="39"/>
      <c r="VNW44" s="39"/>
      <c r="VNX44" s="39"/>
      <c r="VNY44" s="39"/>
      <c r="VNZ44" s="39"/>
      <c r="VOA44" s="39"/>
      <c r="VOB44" s="39"/>
      <c r="VOC44" s="39"/>
      <c r="VOD44" s="39"/>
      <c r="VOE44" s="39"/>
      <c r="VOF44" s="39"/>
      <c r="VOG44" s="39"/>
      <c r="VOH44" s="39"/>
      <c r="VOI44" s="39"/>
      <c r="VOJ44" s="39"/>
      <c r="VOK44" s="39"/>
      <c r="VOL44" s="39"/>
      <c r="VOM44" s="39"/>
      <c r="VON44" s="39"/>
      <c r="VOO44" s="39"/>
      <c r="VOP44" s="39"/>
      <c r="VOQ44" s="39"/>
      <c r="VOR44" s="39"/>
      <c r="VOS44" s="39"/>
      <c r="VOT44" s="39"/>
      <c r="VOU44" s="39"/>
      <c r="VOV44" s="39"/>
      <c r="VOW44" s="39"/>
      <c r="VOX44" s="39"/>
      <c r="VOY44" s="39"/>
      <c r="VOZ44" s="39"/>
      <c r="VPA44" s="39"/>
      <c r="VPB44" s="39"/>
      <c r="VPC44" s="39"/>
      <c r="VPD44" s="39"/>
      <c r="VPE44" s="39"/>
      <c r="VPF44" s="39"/>
      <c r="VPG44" s="39"/>
      <c r="VPH44" s="39"/>
      <c r="VPI44" s="39"/>
      <c r="VPJ44" s="39"/>
      <c r="VPK44" s="39"/>
      <c r="VPL44" s="39"/>
      <c r="VPM44" s="39"/>
      <c r="VPN44" s="39"/>
      <c r="VPO44" s="39"/>
      <c r="VPP44" s="39"/>
      <c r="VPQ44" s="39"/>
      <c r="VPR44" s="39"/>
      <c r="VPS44" s="39"/>
      <c r="VPT44" s="39"/>
      <c r="VPU44" s="39"/>
      <c r="VPV44" s="39"/>
      <c r="VPW44" s="39"/>
      <c r="VPX44" s="39"/>
      <c r="VPY44" s="39"/>
      <c r="VPZ44" s="39"/>
      <c r="VQA44" s="39"/>
      <c r="VQB44" s="39"/>
      <c r="VQC44" s="39"/>
      <c r="VQD44" s="39"/>
      <c r="VQE44" s="39"/>
      <c r="VQF44" s="39"/>
      <c r="VQG44" s="39"/>
      <c r="VQH44" s="39"/>
      <c r="VQI44" s="39"/>
      <c r="VQJ44" s="39"/>
      <c r="VQK44" s="39"/>
      <c r="VQL44" s="39"/>
      <c r="VQM44" s="39"/>
      <c r="VQN44" s="39"/>
      <c r="VQO44" s="39"/>
      <c r="VQP44" s="39"/>
      <c r="VQQ44" s="39"/>
      <c r="VQR44" s="39"/>
      <c r="VQS44" s="39"/>
      <c r="VQT44" s="39"/>
      <c r="VQU44" s="39"/>
      <c r="VQV44" s="39"/>
      <c r="VQW44" s="39"/>
      <c r="VQX44" s="39"/>
      <c r="VQY44" s="39"/>
      <c r="VQZ44" s="39"/>
      <c r="VRA44" s="39"/>
      <c r="VRB44" s="39"/>
      <c r="VRC44" s="39"/>
      <c r="VRD44" s="39"/>
      <c r="VRE44" s="39"/>
      <c r="VRF44" s="39"/>
      <c r="VRG44" s="39"/>
      <c r="VRH44" s="39"/>
      <c r="VRI44" s="39"/>
      <c r="VRJ44" s="39"/>
      <c r="VRK44" s="39"/>
      <c r="VRL44" s="39"/>
      <c r="VRM44" s="39"/>
      <c r="VRN44" s="39"/>
      <c r="VRO44" s="39"/>
      <c r="VRP44" s="39"/>
      <c r="VRQ44" s="39"/>
      <c r="VRR44" s="39"/>
      <c r="VRS44" s="39"/>
      <c r="VRT44" s="39"/>
      <c r="VRU44" s="39"/>
      <c r="VRV44" s="39"/>
      <c r="VRW44" s="39"/>
      <c r="VRX44" s="39"/>
      <c r="VRY44" s="39"/>
      <c r="VRZ44" s="39"/>
      <c r="VSA44" s="39"/>
      <c r="VSB44" s="39"/>
      <c r="VSC44" s="39"/>
      <c r="VSD44" s="39"/>
      <c r="VSE44" s="39"/>
      <c r="VSF44" s="39"/>
      <c r="VSG44" s="39"/>
      <c r="VSH44" s="39"/>
      <c r="VSI44" s="39"/>
      <c r="VSJ44" s="39"/>
      <c r="VSK44" s="39"/>
      <c r="VSL44" s="39"/>
      <c r="VSM44" s="39"/>
      <c r="VSN44" s="39"/>
      <c r="VSO44" s="39"/>
      <c r="VSP44" s="39"/>
      <c r="VSQ44" s="39"/>
      <c r="VSR44" s="39"/>
      <c r="VSS44" s="39"/>
      <c r="VST44" s="39"/>
      <c r="VSU44" s="39"/>
      <c r="VSV44" s="39"/>
      <c r="VSW44" s="39"/>
      <c r="VSX44" s="39"/>
      <c r="VSY44" s="39"/>
      <c r="VSZ44" s="39"/>
      <c r="VTA44" s="39"/>
      <c r="VTB44" s="39"/>
      <c r="VTC44" s="39"/>
      <c r="VTD44" s="39"/>
      <c r="VTE44" s="39"/>
      <c r="VTF44" s="39"/>
      <c r="VTG44" s="39"/>
      <c r="VTH44" s="39"/>
      <c r="VTI44" s="39"/>
      <c r="VTJ44" s="39"/>
      <c r="VTK44" s="39"/>
      <c r="VTL44" s="39"/>
      <c r="VTM44" s="39"/>
      <c r="VTN44" s="39"/>
      <c r="VTO44" s="39"/>
      <c r="VTP44" s="39"/>
      <c r="VTQ44" s="39"/>
      <c r="VTR44" s="39"/>
      <c r="VTS44" s="39"/>
      <c r="VTT44" s="39"/>
      <c r="VTU44" s="39"/>
      <c r="VTV44" s="39"/>
      <c r="VTW44" s="39"/>
      <c r="VTX44" s="39"/>
      <c r="VTY44" s="39"/>
      <c r="VTZ44" s="39"/>
      <c r="VUA44" s="39"/>
      <c r="VUB44" s="39"/>
      <c r="VUC44" s="39"/>
      <c r="VUD44" s="39"/>
      <c r="VUE44" s="39"/>
      <c r="VUF44" s="39"/>
      <c r="VUG44" s="39"/>
      <c r="VUH44" s="39"/>
      <c r="VUI44" s="39"/>
      <c r="VUJ44" s="39"/>
      <c r="VUK44" s="39"/>
      <c r="VUL44" s="39"/>
      <c r="VUM44" s="39"/>
      <c r="VUN44" s="39"/>
      <c r="VUO44" s="39"/>
      <c r="VUP44" s="39"/>
      <c r="VUQ44" s="39"/>
      <c r="VUR44" s="39"/>
      <c r="VUS44" s="39"/>
      <c r="VUT44" s="39"/>
      <c r="VUU44" s="39"/>
      <c r="VUV44" s="39"/>
      <c r="VUW44" s="39"/>
      <c r="VUX44" s="39"/>
      <c r="VUY44" s="39"/>
      <c r="VUZ44" s="39"/>
      <c r="VVA44" s="39"/>
      <c r="VVB44" s="39"/>
      <c r="VVC44" s="39"/>
      <c r="VVD44" s="39"/>
      <c r="VVE44" s="39"/>
      <c r="VVF44" s="39"/>
      <c r="VVG44" s="39"/>
      <c r="VVH44" s="39"/>
      <c r="VVI44" s="39"/>
      <c r="VVJ44" s="39"/>
      <c r="VVK44" s="39"/>
      <c r="VVL44" s="39"/>
      <c r="VVM44" s="39"/>
      <c r="VVN44" s="39"/>
      <c r="VVO44" s="39"/>
      <c r="VVP44" s="39"/>
      <c r="VVQ44" s="39"/>
      <c r="VVR44" s="39"/>
      <c r="VVS44" s="39"/>
      <c r="VVT44" s="39"/>
      <c r="VVU44" s="39"/>
      <c r="VVV44" s="39"/>
      <c r="VVW44" s="39"/>
      <c r="VVX44" s="39"/>
      <c r="VVY44" s="39"/>
      <c r="VVZ44" s="39"/>
      <c r="VWA44" s="39"/>
      <c r="VWB44" s="39"/>
      <c r="VWC44" s="39"/>
      <c r="VWD44" s="39"/>
      <c r="VWE44" s="39"/>
      <c r="VWF44" s="39"/>
      <c r="VWG44" s="39"/>
      <c r="VWH44" s="39"/>
      <c r="VWI44" s="39"/>
      <c r="VWJ44" s="39"/>
      <c r="VWK44" s="39"/>
      <c r="VWL44" s="39"/>
      <c r="VWM44" s="39"/>
      <c r="VWN44" s="39"/>
      <c r="VWO44" s="39"/>
      <c r="VWP44" s="39"/>
      <c r="VWQ44" s="39"/>
      <c r="VWR44" s="39"/>
      <c r="VWS44" s="39"/>
      <c r="VWT44" s="39"/>
      <c r="VWU44" s="39"/>
      <c r="VWV44" s="39"/>
      <c r="VWW44" s="39"/>
      <c r="VWX44" s="39"/>
      <c r="VWY44" s="39"/>
      <c r="VWZ44" s="39"/>
      <c r="VXA44" s="39"/>
      <c r="VXB44" s="39"/>
      <c r="VXC44" s="39"/>
      <c r="VXD44" s="39"/>
      <c r="VXE44" s="39"/>
      <c r="VXF44" s="39"/>
      <c r="VXG44" s="39"/>
      <c r="VXH44" s="39"/>
      <c r="VXI44" s="39"/>
      <c r="VXJ44" s="39"/>
      <c r="VXK44" s="39"/>
      <c r="VXL44" s="39"/>
      <c r="VXM44" s="39"/>
      <c r="VXN44" s="39"/>
      <c r="VXO44" s="39"/>
      <c r="VXP44" s="39"/>
      <c r="VXQ44" s="39"/>
      <c r="VXR44" s="39"/>
      <c r="VXS44" s="39"/>
      <c r="VXT44" s="39"/>
      <c r="VXU44" s="39"/>
      <c r="VXV44" s="39"/>
      <c r="VXW44" s="39"/>
      <c r="VXX44" s="39"/>
      <c r="VXY44" s="39"/>
      <c r="VXZ44" s="39"/>
      <c r="VYA44" s="39"/>
      <c r="VYB44" s="39"/>
      <c r="VYC44" s="39"/>
      <c r="VYD44" s="39"/>
      <c r="VYE44" s="39"/>
      <c r="VYF44" s="39"/>
      <c r="VYG44" s="39"/>
      <c r="VYH44" s="39"/>
      <c r="VYI44" s="39"/>
      <c r="VYJ44" s="39"/>
      <c r="VYK44" s="39"/>
      <c r="VYL44" s="39"/>
      <c r="VYM44" s="39"/>
      <c r="VYN44" s="39"/>
      <c r="VYO44" s="39"/>
      <c r="VYP44" s="39"/>
      <c r="VYQ44" s="39"/>
      <c r="VYR44" s="39"/>
      <c r="VYS44" s="39"/>
      <c r="VYT44" s="39"/>
      <c r="VYU44" s="39"/>
      <c r="VYV44" s="39"/>
      <c r="VYW44" s="39"/>
      <c r="VYX44" s="39"/>
      <c r="VYY44" s="39"/>
      <c r="VYZ44" s="39"/>
      <c r="VZA44" s="39"/>
      <c r="VZB44" s="39"/>
      <c r="VZC44" s="39"/>
      <c r="VZD44" s="39"/>
      <c r="VZE44" s="39"/>
      <c r="VZF44" s="39"/>
      <c r="VZG44" s="39"/>
      <c r="VZH44" s="39"/>
      <c r="VZI44" s="39"/>
      <c r="VZJ44" s="39"/>
      <c r="VZK44" s="39"/>
      <c r="VZL44" s="39"/>
      <c r="VZM44" s="39"/>
      <c r="VZN44" s="39"/>
      <c r="VZO44" s="39"/>
      <c r="VZP44" s="39"/>
      <c r="VZQ44" s="39"/>
      <c r="VZR44" s="39"/>
      <c r="VZS44" s="39"/>
      <c r="VZT44" s="39"/>
      <c r="VZU44" s="39"/>
      <c r="VZV44" s="39"/>
      <c r="VZW44" s="39"/>
      <c r="VZX44" s="39"/>
      <c r="VZY44" s="39"/>
      <c r="VZZ44" s="39"/>
      <c r="WAA44" s="39"/>
      <c r="WAB44" s="39"/>
      <c r="WAC44" s="39"/>
      <c r="WAD44" s="39"/>
      <c r="WAE44" s="39"/>
      <c r="WAF44" s="39"/>
      <c r="WAG44" s="39"/>
      <c r="WAH44" s="39"/>
      <c r="WAI44" s="39"/>
      <c r="WAJ44" s="39"/>
      <c r="WAK44" s="39"/>
      <c r="WAL44" s="39"/>
      <c r="WAM44" s="39"/>
      <c r="WAN44" s="39"/>
      <c r="WAO44" s="39"/>
      <c r="WAP44" s="39"/>
      <c r="WAQ44" s="39"/>
      <c r="WAR44" s="39"/>
      <c r="WAS44" s="39"/>
      <c r="WAT44" s="39"/>
      <c r="WAU44" s="39"/>
      <c r="WAV44" s="39"/>
      <c r="WAW44" s="39"/>
      <c r="WAX44" s="39"/>
      <c r="WAY44" s="39"/>
      <c r="WAZ44" s="39"/>
      <c r="WBA44" s="39"/>
      <c r="WBB44" s="39"/>
      <c r="WBC44" s="39"/>
      <c r="WBD44" s="39"/>
      <c r="WBE44" s="39"/>
      <c r="WBF44" s="39"/>
      <c r="WBG44" s="39"/>
      <c r="WBH44" s="39"/>
      <c r="WBI44" s="39"/>
      <c r="WBJ44" s="39"/>
      <c r="WBK44" s="39"/>
      <c r="WBL44" s="39"/>
      <c r="WBM44" s="39"/>
      <c r="WBN44" s="39"/>
      <c r="WBO44" s="39"/>
      <c r="WBP44" s="39"/>
      <c r="WBQ44" s="39"/>
      <c r="WBR44" s="39"/>
      <c r="WBS44" s="39"/>
      <c r="WBT44" s="39"/>
      <c r="WBU44" s="39"/>
      <c r="WBV44" s="39"/>
      <c r="WBW44" s="39"/>
      <c r="WBX44" s="39"/>
      <c r="WBY44" s="39"/>
      <c r="WBZ44" s="39"/>
      <c r="WCA44" s="39"/>
      <c r="WCB44" s="39"/>
      <c r="WCC44" s="39"/>
      <c r="WCD44" s="39"/>
      <c r="WCE44" s="39"/>
      <c r="WCF44" s="39"/>
      <c r="WCG44" s="39"/>
      <c r="WCH44" s="39"/>
      <c r="WCI44" s="39"/>
      <c r="WCJ44" s="39"/>
      <c r="WCK44" s="39"/>
      <c r="WCL44" s="39"/>
      <c r="WCM44" s="39"/>
      <c r="WCN44" s="39"/>
      <c r="WCO44" s="39"/>
      <c r="WCP44" s="39"/>
      <c r="WCQ44" s="39"/>
      <c r="WCR44" s="39"/>
      <c r="WCS44" s="39"/>
      <c r="WCT44" s="39"/>
      <c r="WCU44" s="39"/>
      <c r="WCV44" s="39"/>
      <c r="WCW44" s="39"/>
      <c r="WCX44" s="39"/>
      <c r="WCY44" s="39"/>
      <c r="WCZ44" s="39"/>
      <c r="WDA44" s="39"/>
      <c r="WDB44" s="39"/>
      <c r="WDC44" s="39"/>
      <c r="WDD44" s="39"/>
      <c r="WDE44" s="39"/>
      <c r="WDF44" s="39"/>
      <c r="WDG44" s="39"/>
      <c r="WDH44" s="39"/>
      <c r="WDI44" s="39"/>
      <c r="WDJ44" s="39"/>
      <c r="WDK44" s="39"/>
      <c r="WDL44" s="39"/>
      <c r="WDM44" s="39"/>
      <c r="WDN44" s="39"/>
      <c r="WDO44" s="39"/>
      <c r="WDP44" s="39"/>
      <c r="WDQ44" s="39"/>
      <c r="WDR44" s="39"/>
      <c r="WDS44" s="39"/>
      <c r="WDT44" s="39"/>
      <c r="WDU44" s="39"/>
      <c r="WDV44" s="39"/>
      <c r="WDW44" s="39"/>
      <c r="WDX44" s="39"/>
      <c r="WDY44" s="39"/>
      <c r="WDZ44" s="39"/>
      <c r="WEA44" s="39"/>
      <c r="WEB44" s="39"/>
      <c r="WEC44" s="39"/>
      <c r="WED44" s="39"/>
      <c r="WEE44" s="39"/>
      <c r="WEF44" s="39"/>
      <c r="WEG44" s="39"/>
      <c r="WEH44" s="39"/>
      <c r="WEI44" s="39"/>
      <c r="WEJ44" s="39"/>
      <c r="WEK44" s="39"/>
      <c r="WEL44" s="39"/>
      <c r="WEM44" s="39"/>
      <c r="WEN44" s="39"/>
      <c r="WEO44" s="39"/>
      <c r="WEP44" s="39"/>
      <c r="WEQ44" s="39"/>
      <c r="WER44" s="39"/>
      <c r="WES44" s="39"/>
      <c r="WET44" s="39"/>
      <c r="WEU44" s="39"/>
      <c r="WEV44" s="39"/>
      <c r="WEW44" s="39"/>
      <c r="WEX44" s="39"/>
      <c r="WEY44" s="39"/>
      <c r="WEZ44" s="39"/>
      <c r="WFA44" s="39"/>
      <c r="WFB44" s="39"/>
      <c r="WFC44" s="39"/>
      <c r="WFD44" s="39"/>
      <c r="WFE44" s="39"/>
      <c r="WFF44" s="39"/>
      <c r="WFG44" s="39"/>
      <c r="WFH44" s="39"/>
      <c r="WFI44" s="39"/>
      <c r="WFJ44" s="39"/>
      <c r="WFK44" s="39"/>
      <c r="WFL44" s="39"/>
      <c r="WFM44" s="39"/>
      <c r="WFN44" s="39"/>
      <c r="WFO44" s="39"/>
      <c r="WFP44" s="39"/>
      <c r="WFQ44" s="39"/>
      <c r="WFR44" s="39"/>
      <c r="WFS44" s="39"/>
      <c r="WFT44" s="39"/>
      <c r="WFU44" s="39"/>
      <c r="WFV44" s="39"/>
      <c r="WFW44" s="39"/>
      <c r="WFX44" s="39"/>
      <c r="WFY44" s="39"/>
      <c r="WFZ44" s="39"/>
      <c r="WGA44" s="39"/>
      <c r="WGB44" s="39"/>
      <c r="WGC44" s="39"/>
      <c r="WGD44" s="39"/>
      <c r="WGE44" s="39"/>
      <c r="WGF44" s="39"/>
      <c r="WGG44" s="39"/>
      <c r="WGH44" s="39"/>
      <c r="WGI44" s="39"/>
      <c r="WGJ44" s="39"/>
      <c r="WGK44" s="39"/>
      <c r="WGL44" s="39"/>
      <c r="WGM44" s="39"/>
      <c r="WGN44" s="39"/>
      <c r="WGO44" s="39"/>
      <c r="WGP44" s="39"/>
      <c r="WGQ44" s="39"/>
      <c r="WGR44" s="39"/>
      <c r="WGS44" s="39"/>
      <c r="WGT44" s="39"/>
      <c r="WGU44" s="39"/>
      <c r="WGV44" s="39"/>
      <c r="WGW44" s="39"/>
      <c r="WGX44" s="39"/>
      <c r="WGY44" s="39"/>
      <c r="WGZ44" s="39"/>
      <c r="WHA44" s="39"/>
      <c r="WHB44" s="39"/>
      <c r="WHC44" s="39"/>
      <c r="WHD44" s="39"/>
      <c r="WHE44" s="39"/>
      <c r="WHF44" s="39"/>
      <c r="WHG44" s="39"/>
      <c r="WHH44" s="39"/>
      <c r="WHI44" s="39"/>
      <c r="WHJ44" s="39"/>
      <c r="WHK44" s="39"/>
      <c r="WHL44" s="39"/>
      <c r="WHM44" s="39"/>
      <c r="WHN44" s="39"/>
      <c r="WHO44" s="39"/>
      <c r="WHP44" s="39"/>
      <c r="WHQ44" s="39"/>
      <c r="WHR44" s="39"/>
      <c r="WHS44" s="39"/>
      <c r="WHT44" s="39"/>
      <c r="WHU44" s="39"/>
      <c r="WHV44" s="39"/>
      <c r="WHW44" s="39"/>
      <c r="WHX44" s="39"/>
      <c r="WHY44" s="39"/>
      <c r="WHZ44" s="39"/>
      <c r="WIA44" s="39"/>
      <c r="WIB44" s="39"/>
      <c r="WIC44" s="39"/>
      <c r="WID44" s="39"/>
      <c r="WIE44" s="39"/>
      <c r="WIF44" s="39"/>
      <c r="WIG44" s="39"/>
      <c r="WIH44" s="39"/>
      <c r="WII44" s="39"/>
      <c r="WIJ44" s="39"/>
      <c r="WIK44" s="39"/>
      <c r="WIL44" s="39"/>
      <c r="WIM44" s="39"/>
      <c r="WIN44" s="39"/>
      <c r="WIO44" s="39"/>
      <c r="WIP44" s="39"/>
      <c r="WIQ44" s="39"/>
      <c r="WIR44" s="39"/>
      <c r="WIS44" s="39"/>
      <c r="WIT44" s="39"/>
      <c r="WIU44" s="39"/>
      <c r="WIV44" s="39"/>
      <c r="WIW44" s="39"/>
      <c r="WIX44" s="39"/>
      <c r="WIY44" s="39"/>
      <c r="WIZ44" s="39"/>
      <c r="WJA44" s="39"/>
      <c r="WJB44" s="39"/>
      <c r="WJC44" s="39"/>
      <c r="WJD44" s="39"/>
      <c r="WJE44" s="39"/>
      <c r="WJF44" s="39"/>
      <c r="WJG44" s="39"/>
      <c r="WJH44" s="39"/>
      <c r="WJI44" s="39"/>
      <c r="WJJ44" s="39"/>
      <c r="WJK44" s="39"/>
      <c r="WJL44" s="39"/>
      <c r="WJM44" s="39"/>
      <c r="WJN44" s="39"/>
      <c r="WJO44" s="39"/>
      <c r="WJP44" s="39"/>
      <c r="WJQ44" s="39"/>
      <c r="WJR44" s="39"/>
      <c r="WJS44" s="39"/>
      <c r="WJT44" s="39"/>
      <c r="WJU44" s="39"/>
      <c r="WJV44" s="39"/>
      <c r="WJW44" s="39"/>
      <c r="WJX44" s="39"/>
      <c r="WJY44" s="39"/>
      <c r="WJZ44" s="39"/>
      <c r="WKA44" s="39"/>
      <c r="WKB44" s="39"/>
      <c r="WKC44" s="39"/>
      <c r="WKD44" s="39"/>
      <c r="WKE44" s="39"/>
      <c r="WKF44" s="39"/>
      <c r="WKG44" s="39"/>
      <c r="WKH44" s="39"/>
      <c r="WKI44" s="39"/>
      <c r="WKJ44" s="39"/>
      <c r="WKK44" s="39"/>
      <c r="WKL44" s="39"/>
      <c r="WKM44" s="39"/>
      <c r="WKN44" s="39"/>
      <c r="WKO44" s="39"/>
      <c r="WKP44" s="39"/>
      <c r="WKQ44" s="39"/>
      <c r="WKR44" s="39"/>
      <c r="WKS44" s="39"/>
      <c r="WKT44" s="39"/>
      <c r="WKU44" s="39"/>
      <c r="WKV44" s="39"/>
      <c r="WKW44" s="39"/>
      <c r="WKX44" s="39"/>
      <c r="WKY44" s="39"/>
      <c r="WKZ44" s="39"/>
      <c r="WLA44" s="39"/>
      <c r="WLB44" s="39"/>
      <c r="WLC44" s="39"/>
      <c r="WLD44" s="39"/>
      <c r="WLE44" s="39"/>
      <c r="WLF44" s="39"/>
      <c r="WLG44" s="39"/>
      <c r="WLH44" s="39"/>
      <c r="WLI44" s="39"/>
      <c r="WLJ44" s="39"/>
      <c r="WLK44" s="39"/>
      <c r="WLL44" s="39"/>
      <c r="WLM44" s="39"/>
      <c r="WLN44" s="39"/>
      <c r="WLO44" s="39"/>
      <c r="WLP44" s="39"/>
      <c r="WLQ44" s="39"/>
      <c r="WLR44" s="39"/>
      <c r="WLS44" s="39"/>
      <c r="WLT44" s="39"/>
      <c r="WLU44" s="39"/>
      <c r="WLV44" s="39"/>
      <c r="WLW44" s="39"/>
      <c r="WLX44" s="39"/>
      <c r="WLY44" s="39"/>
      <c r="WLZ44" s="39"/>
      <c r="WMA44" s="39"/>
      <c r="WMB44" s="39"/>
      <c r="WMC44" s="39"/>
      <c r="WMD44" s="39"/>
      <c r="WME44" s="39"/>
      <c r="WMF44" s="39"/>
      <c r="WMG44" s="39"/>
      <c r="WMH44" s="39"/>
      <c r="WMI44" s="39"/>
      <c r="WMJ44" s="39"/>
      <c r="WMK44" s="39"/>
      <c r="WML44" s="39"/>
      <c r="WMM44" s="39"/>
      <c r="WMN44" s="39"/>
      <c r="WMO44" s="39"/>
      <c r="WMP44" s="39"/>
      <c r="WMQ44" s="39"/>
      <c r="WMR44" s="39"/>
      <c r="WMS44" s="39"/>
      <c r="WMT44" s="39"/>
      <c r="WMU44" s="39"/>
      <c r="WMV44" s="39"/>
      <c r="WMW44" s="39"/>
      <c r="WMX44" s="39"/>
      <c r="WMY44" s="39"/>
      <c r="WMZ44" s="39"/>
      <c r="WNA44" s="39"/>
      <c r="WNB44" s="39"/>
      <c r="WNC44" s="39"/>
      <c r="WND44" s="39"/>
      <c r="WNE44" s="39"/>
      <c r="WNF44" s="39"/>
      <c r="WNG44" s="39"/>
      <c r="WNH44" s="39"/>
      <c r="WNI44" s="39"/>
      <c r="WNJ44" s="39"/>
      <c r="WNK44" s="39"/>
      <c r="WNL44" s="39"/>
      <c r="WNM44" s="39"/>
      <c r="WNN44" s="39"/>
      <c r="WNO44" s="39"/>
      <c r="WNP44" s="39"/>
      <c r="WNQ44" s="39"/>
      <c r="WNR44" s="39"/>
      <c r="WNS44" s="39"/>
      <c r="WNT44" s="39"/>
      <c r="WNU44" s="39"/>
      <c r="WNV44" s="39"/>
      <c r="WNW44" s="39"/>
      <c r="WNX44" s="39"/>
      <c r="WNY44" s="39"/>
      <c r="WNZ44" s="39"/>
      <c r="WOA44" s="39"/>
      <c r="WOB44" s="39"/>
      <c r="WOC44" s="39"/>
      <c r="WOD44" s="39"/>
      <c r="WOE44" s="39"/>
      <c r="WOF44" s="39"/>
      <c r="WOG44" s="39"/>
      <c r="WOH44" s="39"/>
      <c r="WOI44" s="39"/>
      <c r="WOJ44" s="39"/>
      <c r="WOK44" s="39"/>
      <c r="WOL44" s="39"/>
      <c r="WOM44" s="39"/>
      <c r="WON44" s="39"/>
      <c r="WOO44" s="39"/>
      <c r="WOP44" s="39"/>
      <c r="WOQ44" s="39"/>
      <c r="WOR44" s="39"/>
      <c r="WOS44" s="39"/>
      <c r="WOT44" s="39"/>
      <c r="WOU44" s="39"/>
      <c r="WOV44" s="39"/>
      <c r="WOW44" s="39"/>
      <c r="WOX44" s="39"/>
      <c r="WOY44" s="39"/>
      <c r="WOZ44" s="39"/>
      <c r="WPA44" s="39"/>
      <c r="WPB44" s="39"/>
      <c r="WPC44" s="39"/>
      <c r="WPD44" s="39"/>
      <c r="WPE44" s="39"/>
      <c r="WPF44" s="39"/>
      <c r="WPG44" s="39"/>
      <c r="WPH44" s="39"/>
      <c r="WPI44" s="39"/>
      <c r="WPJ44" s="39"/>
      <c r="WPK44" s="39"/>
      <c r="WPL44" s="39"/>
      <c r="WPM44" s="39"/>
      <c r="WPN44" s="39"/>
      <c r="WPO44" s="39"/>
      <c r="WPP44" s="39"/>
      <c r="WPQ44" s="39"/>
      <c r="WPR44" s="39"/>
      <c r="WPS44" s="39"/>
      <c r="WPT44" s="39"/>
      <c r="WPU44" s="39"/>
      <c r="WPV44" s="39"/>
      <c r="WPW44" s="39"/>
      <c r="WPX44" s="39"/>
      <c r="WPY44" s="39"/>
      <c r="WPZ44" s="39"/>
      <c r="WQA44" s="39"/>
      <c r="WQB44" s="39"/>
      <c r="WQC44" s="39"/>
      <c r="WQD44" s="39"/>
      <c r="WQE44" s="39"/>
      <c r="WQF44" s="39"/>
      <c r="WQG44" s="39"/>
      <c r="WQH44" s="39"/>
      <c r="WQI44" s="39"/>
      <c r="WQJ44" s="39"/>
      <c r="WQK44" s="39"/>
      <c r="WQL44" s="39"/>
      <c r="WQM44" s="39"/>
      <c r="WQN44" s="39"/>
      <c r="WQO44" s="39"/>
      <c r="WQP44" s="39"/>
      <c r="WQQ44" s="39"/>
      <c r="WQR44" s="39"/>
      <c r="WQS44" s="39"/>
      <c r="WQT44" s="39"/>
      <c r="WQU44" s="39"/>
      <c r="WQV44" s="39"/>
      <c r="WQW44" s="39"/>
      <c r="WQX44" s="39"/>
      <c r="WQY44" s="39"/>
      <c r="WQZ44" s="39"/>
      <c r="WRA44" s="39"/>
      <c r="WRB44" s="39"/>
      <c r="WRC44" s="39"/>
      <c r="WRD44" s="39"/>
      <c r="WRE44" s="39"/>
      <c r="WRF44" s="39"/>
      <c r="WRG44" s="39"/>
      <c r="WRH44" s="39"/>
      <c r="WRI44" s="39"/>
      <c r="WRJ44" s="39"/>
      <c r="WRK44" s="39"/>
      <c r="WRL44" s="39"/>
      <c r="WRM44" s="39"/>
      <c r="WRN44" s="39"/>
      <c r="WRO44" s="39"/>
      <c r="WRP44" s="39"/>
      <c r="WRQ44" s="39"/>
      <c r="WRR44" s="39"/>
      <c r="WRS44" s="39"/>
      <c r="WRT44" s="39"/>
      <c r="WRU44" s="39"/>
      <c r="WRV44" s="39"/>
      <c r="WRW44" s="39"/>
      <c r="WRX44" s="39"/>
      <c r="WRY44" s="39"/>
      <c r="WRZ44" s="39"/>
      <c r="WSA44" s="39"/>
      <c r="WSB44" s="39"/>
      <c r="WSC44" s="39"/>
      <c r="WSD44" s="39"/>
      <c r="WSE44" s="39"/>
      <c r="WSF44" s="39"/>
      <c r="WSG44" s="39"/>
      <c r="WSH44" s="39"/>
      <c r="WSI44" s="39"/>
      <c r="WSJ44" s="39"/>
      <c r="WSK44" s="39"/>
      <c r="WSL44" s="39"/>
      <c r="WSM44" s="39"/>
      <c r="WSN44" s="39"/>
      <c r="WSO44" s="39"/>
      <c r="WSP44" s="39"/>
      <c r="WSQ44" s="39"/>
      <c r="WSR44" s="39"/>
      <c r="WSS44" s="39"/>
      <c r="WST44" s="39"/>
      <c r="WSU44" s="39"/>
      <c r="WSV44" s="39"/>
      <c r="WSW44" s="39"/>
      <c r="WSX44" s="39"/>
      <c r="WSY44" s="39"/>
      <c r="WSZ44" s="39"/>
      <c r="WTA44" s="39"/>
      <c r="WTB44" s="39"/>
      <c r="WTC44" s="39"/>
      <c r="WTD44" s="39"/>
      <c r="WTE44" s="39"/>
      <c r="WTF44" s="39"/>
      <c r="WTG44" s="39"/>
      <c r="WTH44" s="39"/>
      <c r="WTI44" s="39"/>
      <c r="WTJ44" s="39"/>
      <c r="WTK44" s="39"/>
      <c r="WTL44" s="39"/>
      <c r="WTM44" s="39"/>
      <c r="WTN44" s="39"/>
      <c r="WTO44" s="39"/>
      <c r="WTP44" s="39"/>
      <c r="WTQ44" s="39"/>
      <c r="WTR44" s="39"/>
      <c r="WTS44" s="39"/>
      <c r="WTT44" s="39"/>
      <c r="WTU44" s="39"/>
      <c r="WTV44" s="39"/>
      <c r="WTW44" s="39"/>
      <c r="WTX44" s="39"/>
      <c r="WTY44" s="39"/>
      <c r="WTZ44" s="39"/>
      <c r="WUA44" s="39"/>
      <c r="WUB44" s="39"/>
      <c r="WUC44" s="39"/>
      <c r="WUD44" s="39"/>
      <c r="WUE44" s="39"/>
      <c r="WUF44" s="39"/>
      <c r="WUG44" s="39"/>
      <c r="WUH44" s="39"/>
      <c r="WUI44" s="39"/>
      <c r="WUJ44" s="39"/>
      <c r="WUK44" s="39"/>
      <c r="WUL44" s="39"/>
      <c r="WUM44" s="39"/>
      <c r="WUN44" s="39"/>
      <c r="WUO44" s="39"/>
      <c r="WUP44" s="39"/>
      <c r="WUQ44" s="39"/>
      <c r="WUR44" s="39"/>
      <c r="WUS44" s="39"/>
      <c r="WUT44" s="39"/>
      <c r="WUU44" s="39"/>
      <c r="WUV44" s="39"/>
      <c r="WUW44" s="39"/>
      <c r="WUX44" s="39"/>
      <c r="WUY44" s="39"/>
      <c r="WUZ44" s="39"/>
      <c r="WVA44" s="39"/>
      <c r="WVB44" s="39"/>
      <c r="WVC44" s="39"/>
      <c r="WVD44" s="39"/>
      <c r="WVE44" s="39"/>
      <c r="WVF44" s="39"/>
      <c r="WVG44" s="39"/>
      <c r="WVH44" s="39"/>
      <c r="WVI44" s="39"/>
      <c r="WVJ44" s="39"/>
      <c r="WVK44" s="39"/>
      <c r="WVL44" s="39"/>
      <c r="WVM44" s="39"/>
      <c r="WVN44" s="39"/>
      <c r="WVO44" s="39"/>
      <c r="WVP44" s="39"/>
      <c r="WVQ44" s="39"/>
      <c r="WVR44" s="39"/>
      <c r="WVS44" s="39"/>
      <c r="WVT44" s="39"/>
      <c r="WVU44" s="39"/>
      <c r="WVV44" s="39"/>
      <c r="WVW44" s="39"/>
      <c r="WVX44" s="39"/>
      <c r="WVY44" s="39"/>
      <c r="WVZ44" s="39"/>
      <c r="WWA44" s="39"/>
      <c r="WWB44" s="39"/>
      <c r="WWC44" s="39"/>
      <c r="WWD44" s="39"/>
      <c r="WWE44" s="39"/>
      <c r="WWF44" s="39"/>
      <c r="WWG44" s="39"/>
      <c r="WWH44" s="39"/>
      <c r="WWI44" s="39"/>
      <c r="WWJ44" s="39"/>
      <c r="WWK44" s="39"/>
      <c r="WWL44" s="39"/>
      <c r="WWM44" s="39"/>
      <c r="WWN44" s="39"/>
      <c r="WWO44" s="39"/>
      <c r="WWP44" s="39"/>
      <c r="WWQ44" s="39"/>
      <c r="WWR44" s="39"/>
      <c r="WWS44" s="39"/>
      <c r="WWT44" s="39"/>
      <c r="WWU44" s="39"/>
      <c r="WWV44" s="39"/>
      <c r="WWW44" s="39"/>
      <c r="WWX44" s="39"/>
      <c r="WWY44" s="39"/>
      <c r="WWZ44" s="39"/>
      <c r="WXA44" s="39"/>
      <c r="WXB44" s="39"/>
      <c r="WXC44" s="39"/>
      <c r="WXD44" s="39"/>
      <c r="WXE44" s="39"/>
      <c r="WXF44" s="39"/>
      <c r="WXG44" s="39"/>
      <c r="WXH44" s="39"/>
      <c r="WXI44" s="39"/>
      <c r="WXJ44" s="39"/>
      <c r="WXK44" s="39"/>
      <c r="WXL44" s="39"/>
      <c r="WXM44" s="39"/>
      <c r="WXN44" s="39"/>
      <c r="WXO44" s="39"/>
      <c r="WXP44" s="39"/>
      <c r="WXQ44" s="39"/>
      <c r="WXR44" s="39"/>
      <c r="WXS44" s="39"/>
      <c r="WXT44" s="39"/>
      <c r="WXU44" s="39"/>
      <c r="WXV44" s="39"/>
      <c r="WXW44" s="39"/>
      <c r="WXX44" s="39"/>
      <c r="WXY44" s="39"/>
      <c r="WXZ44" s="39"/>
      <c r="WYA44" s="39"/>
      <c r="WYB44" s="39"/>
      <c r="WYC44" s="39"/>
      <c r="WYD44" s="39"/>
      <c r="WYE44" s="39"/>
      <c r="WYF44" s="39"/>
      <c r="WYG44" s="39"/>
      <c r="WYH44" s="39"/>
      <c r="WYI44" s="39"/>
      <c r="WYJ44" s="39"/>
      <c r="WYK44" s="39"/>
      <c r="WYL44" s="39"/>
      <c r="WYM44" s="39"/>
      <c r="WYN44" s="39"/>
      <c r="WYO44" s="39"/>
      <c r="WYP44" s="39"/>
      <c r="WYQ44" s="39"/>
      <c r="WYR44" s="39"/>
      <c r="WYS44" s="39"/>
      <c r="WYT44" s="39"/>
      <c r="WYU44" s="39"/>
      <c r="WYV44" s="39"/>
      <c r="WYW44" s="39"/>
      <c r="WYX44" s="39"/>
      <c r="WYY44" s="39"/>
      <c r="WYZ44" s="39"/>
      <c r="WZA44" s="39"/>
      <c r="WZB44" s="39"/>
      <c r="WZC44" s="39"/>
      <c r="WZD44" s="39"/>
      <c r="WZE44" s="39"/>
      <c r="WZF44" s="39"/>
      <c r="WZG44" s="39"/>
      <c r="WZH44" s="39"/>
      <c r="WZI44" s="39"/>
      <c r="WZJ44" s="39"/>
      <c r="WZK44" s="39"/>
      <c r="WZL44" s="39"/>
      <c r="WZM44" s="39"/>
      <c r="WZN44" s="39"/>
      <c r="WZO44" s="39"/>
      <c r="WZP44" s="39"/>
      <c r="WZQ44" s="39"/>
      <c r="WZR44" s="39"/>
      <c r="WZS44" s="39"/>
      <c r="WZT44" s="39"/>
      <c r="WZU44" s="39"/>
      <c r="WZV44" s="39"/>
      <c r="WZW44" s="39"/>
      <c r="WZX44" s="39"/>
      <c r="WZY44" s="39"/>
      <c r="WZZ44" s="39"/>
      <c r="XAA44" s="39"/>
      <c r="XAB44" s="39"/>
      <c r="XAC44" s="39"/>
      <c r="XAD44" s="39"/>
      <c r="XAE44" s="39"/>
      <c r="XAF44" s="39"/>
      <c r="XAG44" s="39"/>
      <c r="XAH44" s="39"/>
      <c r="XAI44" s="39"/>
      <c r="XAJ44" s="39"/>
      <c r="XAK44" s="39"/>
      <c r="XAL44" s="39"/>
      <c r="XAM44" s="39"/>
      <c r="XAN44" s="39"/>
      <c r="XAO44" s="39"/>
      <c r="XAP44" s="39"/>
      <c r="XAQ44" s="39"/>
      <c r="XAR44" s="39"/>
      <c r="XAS44" s="39"/>
      <c r="XAT44" s="39"/>
      <c r="XAU44" s="39"/>
      <c r="XAV44" s="39"/>
      <c r="XAW44" s="39"/>
      <c r="XAX44" s="39"/>
      <c r="XAY44" s="39"/>
      <c r="XAZ44" s="39"/>
      <c r="XBA44" s="39"/>
      <c r="XBB44" s="39"/>
      <c r="XBC44" s="39"/>
      <c r="XBD44" s="39"/>
      <c r="XBE44" s="39"/>
      <c r="XBF44" s="39"/>
      <c r="XBG44" s="39"/>
      <c r="XBH44" s="39"/>
      <c r="XBI44" s="39"/>
      <c r="XBJ44" s="39"/>
      <c r="XBK44" s="39"/>
      <c r="XBL44" s="39"/>
      <c r="XBM44" s="39"/>
      <c r="XBN44" s="39"/>
      <c r="XBO44" s="39"/>
      <c r="XBP44" s="39"/>
      <c r="XBQ44" s="39"/>
      <c r="XBR44" s="39"/>
      <c r="XBS44" s="39"/>
      <c r="XBT44" s="39"/>
      <c r="XBU44" s="39"/>
      <c r="XBV44" s="39"/>
      <c r="XBW44" s="39"/>
      <c r="XBX44" s="39"/>
      <c r="XBY44" s="39"/>
      <c r="XBZ44" s="39"/>
      <c r="XCA44" s="39"/>
      <c r="XCB44" s="39"/>
      <c r="XCC44" s="39"/>
      <c r="XCD44" s="39"/>
      <c r="XCE44" s="39"/>
      <c r="XCF44" s="39"/>
      <c r="XCG44" s="39"/>
      <c r="XCH44" s="39"/>
      <c r="XCI44" s="39"/>
      <c r="XCJ44" s="39"/>
      <c r="XCK44" s="39"/>
      <c r="XCL44" s="39"/>
      <c r="XCM44" s="39"/>
      <c r="XCN44" s="39"/>
      <c r="XCO44" s="39"/>
      <c r="XCP44" s="39"/>
      <c r="XCQ44" s="39"/>
      <c r="XCR44" s="39"/>
      <c r="XCS44" s="39"/>
      <c r="XCT44" s="39"/>
      <c r="XCU44" s="39"/>
      <c r="XCV44" s="39"/>
      <c r="XCW44" s="39"/>
      <c r="XCX44" s="39"/>
      <c r="XCY44" s="39"/>
      <c r="XCZ44" s="39"/>
      <c r="XDA44" s="39"/>
      <c r="XDB44" s="39"/>
      <c r="XDC44" s="39"/>
      <c r="XDD44" s="39"/>
      <c r="XDE44" s="39"/>
      <c r="XDF44" s="39"/>
      <c r="XDG44" s="39"/>
      <c r="XDH44" s="39"/>
      <c r="XDI44" s="39"/>
      <c r="XDJ44" s="39"/>
      <c r="XDK44" s="39"/>
      <c r="XDL44" s="39"/>
      <c r="XDM44" s="39"/>
      <c r="XDN44" s="39"/>
      <c r="XDO44" s="39"/>
      <c r="XDP44" s="39"/>
      <c r="XDQ44" s="39"/>
      <c r="XDR44" s="39"/>
      <c r="XDS44" s="39"/>
      <c r="XDT44" s="39"/>
      <c r="XDU44" s="39"/>
      <c r="XDV44" s="39"/>
      <c r="XDW44" s="39"/>
      <c r="XDX44" s="39"/>
      <c r="XDY44" s="39"/>
      <c r="XDZ44" s="39"/>
      <c r="XEA44" s="39"/>
      <c r="XEB44" s="39"/>
      <c r="XEC44" s="39"/>
      <c r="XED44" s="39"/>
      <c r="XEE44" s="39"/>
      <c r="XEF44" s="39"/>
      <c r="XEG44" s="39"/>
      <c r="XEH44" s="39"/>
      <c r="XEI44" s="39"/>
      <c r="XEJ44" s="39"/>
      <c r="XEK44" s="39"/>
      <c r="XEL44" s="39"/>
      <c r="XEM44" s="39"/>
      <c r="XEN44" s="39"/>
      <c r="XEO44" s="39"/>
      <c r="XEP44" s="39"/>
      <c r="XEQ44" s="39"/>
      <c r="XER44" s="39"/>
      <c r="XES44" s="39"/>
      <c r="XET44" s="39"/>
      <c r="XEU44" s="39"/>
      <c r="XEV44" s="39"/>
      <c r="XEW44" s="39"/>
      <c r="XEX44" s="39"/>
      <c r="XEY44" s="39"/>
      <c r="XEZ44" s="39"/>
      <c r="XFA44" s="39"/>
      <c r="XFB44" s="39"/>
      <c r="XFC44" s="39"/>
    </row>
    <row r="45" spans="1:16383" ht="16.5" thickTop="1" thickBot="1">
      <c r="A45" s="39" t="s">
        <v>59</v>
      </c>
      <c r="B45" s="68"/>
      <c r="C45" s="69"/>
      <c r="D45" s="68" t="s">
        <v>1</v>
      </c>
      <c r="E45" s="69">
        <f>E42/E48</f>
        <v>-11.830872628864928</v>
      </c>
      <c r="F45" s="68" t="s">
        <v>1</v>
      </c>
      <c r="G45" s="67">
        <f>G42/G48</f>
        <v>-5.7186224238562717</v>
      </c>
      <c r="H45" s="68" t="s">
        <v>1</v>
      </c>
      <c r="I45" s="67">
        <f>I42/I48</f>
        <v>-4.9258185846535172</v>
      </c>
      <c r="J45" s="70" t="s">
        <v>1</v>
      </c>
      <c r="K45" s="69">
        <f>K42/K48</f>
        <v>0.63535165043786013</v>
      </c>
      <c r="L45" s="68" t="s">
        <v>1</v>
      </c>
      <c r="M45" s="67">
        <f>M42/M48</f>
        <v>0.38469889843390265</v>
      </c>
      <c r="N45" s="70" t="s">
        <v>1</v>
      </c>
      <c r="O45" s="69">
        <f>O42/O48</f>
        <v>1.0189027094789038</v>
      </c>
      <c r="P45" s="68" t="s">
        <v>1</v>
      </c>
      <c r="Q45" s="67">
        <f ca="1">Q42/Q48</f>
        <v>1.3066324020552884</v>
      </c>
      <c r="R45" s="68" t="s">
        <v>1</v>
      </c>
      <c r="S45" s="67">
        <f ca="1">S42/S48</f>
        <v>2.6912013274924393</v>
      </c>
      <c r="T45" s="68"/>
      <c r="U45" s="67">
        <f ca="1">U42/U48</f>
        <v>4.5033554907303328</v>
      </c>
      <c r="V45" s="68"/>
      <c r="W45" s="67">
        <f ca="1">W42/W48</f>
        <v>5.5879471970423342</v>
      </c>
      <c r="X45" s="68"/>
      <c r="Y45" s="67">
        <f ca="1">Y42/Y48</f>
        <v>7.6620963163537184</v>
      </c>
      <c r="Z45" s="68"/>
      <c r="AA45" s="67">
        <f ca="1">AA42/AA48</f>
        <v>8.5479797512329103</v>
      </c>
      <c r="AB45" s="68"/>
      <c r="AC45" s="67">
        <f ca="1">AC42/AC48</f>
        <v>12.956027864312841</v>
      </c>
    </row>
    <row r="46" spans="1:16383" ht="39" thickTop="1">
      <c r="A46" s="16" t="s">
        <v>61</v>
      </c>
      <c r="B46" s="10"/>
      <c r="C46" s="15">
        <v>144.21199999999999</v>
      </c>
      <c r="D46" s="10"/>
      <c r="E46" s="15"/>
      <c r="F46" s="66"/>
      <c r="G46" s="15"/>
      <c r="H46" s="66"/>
      <c r="I46" s="15"/>
      <c r="J46" s="66"/>
      <c r="K46" s="15"/>
      <c r="L46" s="66"/>
      <c r="M46" s="15"/>
      <c r="N46" s="10"/>
      <c r="O46" s="15"/>
      <c r="P46" s="66"/>
      <c r="Q46" s="15"/>
      <c r="R46" s="66"/>
      <c r="S46" s="15"/>
      <c r="T46" s="66"/>
      <c r="U46" s="15"/>
      <c r="V46" s="66"/>
      <c r="W46" s="15"/>
      <c r="X46" s="66"/>
      <c r="Y46" s="15"/>
      <c r="Z46" s="66"/>
      <c r="AA46" s="15"/>
      <c r="AB46" s="66"/>
      <c r="AC46" s="15"/>
    </row>
    <row r="47" spans="1:16383" ht="15.75" thickBot="1">
      <c r="A47" s="39" t="s">
        <v>60</v>
      </c>
      <c r="B47" s="65"/>
      <c r="C47" s="63"/>
      <c r="D47" s="65"/>
      <c r="E47" s="63">
        <v>166</v>
      </c>
      <c r="F47" s="64"/>
      <c r="G47" s="63">
        <v>171</v>
      </c>
      <c r="H47" s="64"/>
      <c r="I47" s="63">
        <v>177</v>
      </c>
      <c r="J47" s="64"/>
      <c r="K47" s="63">
        <v>933</v>
      </c>
      <c r="L47" s="64"/>
      <c r="M47" s="63">
        <v>961</v>
      </c>
      <c r="N47" s="65"/>
      <c r="O47" s="63">
        <v>971</v>
      </c>
      <c r="P47" s="64"/>
      <c r="Q47" s="63">
        <f>O47</f>
        <v>971</v>
      </c>
      <c r="R47" s="64"/>
      <c r="S47" s="63">
        <f>O47</f>
        <v>971</v>
      </c>
      <c r="T47" s="64"/>
      <c r="U47" s="63">
        <f>S47</f>
        <v>971</v>
      </c>
      <c r="V47" s="64"/>
      <c r="W47" s="63">
        <f>U47</f>
        <v>971</v>
      </c>
      <c r="X47" s="64"/>
      <c r="Y47" s="63">
        <f>W47</f>
        <v>971</v>
      </c>
      <c r="Z47" s="64"/>
      <c r="AA47" s="63">
        <f>Y47</f>
        <v>971</v>
      </c>
      <c r="AB47" s="64"/>
      <c r="AC47" s="63">
        <f>AA47</f>
        <v>971</v>
      </c>
    </row>
    <row r="48" spans="1:16383" ht="16.5" thickTop="1" thickBot="1">
      <c r="A48" s="20" t="s">
        <v>59</v>
      </c>
      <c r="B48" s="62"/>
      <c r="C48" s="60"/>
      <c r="D48" s="62"/>
      <c r="E48" s="60">
        <v>166</v>
      </c>
      <c r="F48" s="61"/>
      <c r="G48" s="60">
        <v>171</v>
      </c>
      <c r="H48" s="61"/>
      <c r="I48" s="60">
        <v>177</v>
      </c>
      <c r="J48" s="61"/>
      <c r="K48" s="60">
        <v>1083</v>
      </c>
      <c r="L48" s="61"/>
      <c r="M48" s="60">
        <v>1133</v>
      </c>
      <c r="N48" s="62"/>
      <c r="O48" s="60">
        <v>1119</v>
      </c>
      <c r="P48" s="61"/>
      <c r="Q48" s="60">
        <f>O48</f>
        <v>1119</v>
      </c>
      <c r="R48" s="61"/>
      <c r="S48" s="60">
        <f>O48</f>
        <v>1119</v>
      </c>
      <c r="T48" s="61"/>
      <c r="U48" s="60">
        <f>S48</f>
        <v>1119</v>
      </c>
      <c r="V48" s="61"/>
      <c r="W48" s="60">
        <f>U48</f>
        <v>1119</v>
      </c>
      <c r="X48" s="61"/>
      <c r="Y48" s="60">
        <f>W48</f>
        <v>1119</v>
      </c>
      <c r="Z48" s="61"/>
      <c r="AA48" s="60">
        <f>Y48</f>
        <v>1119</v>
      </c>
      <c r="AB48" s="61"/>
      <c r="AC48" s="60">
        <f>AA48</f>
        <v>1119</v>
      </c>
    </row>
    <row r="49" spans="1:29" ht="15.75" thickTop="1">
      <c r="A49" s="1"/>
      <c r="B49" s="1"/>
      <c r="C49" s="55"/>
      <c r="E49" s="58"/>
      <c r="F49" s="1"/>
      <c r="G49" s="58"/>
      <c r="H49" s="1"/>
      <c r="I49" s="58"/>
      <c r="J49" s="1"/>
      <c r="K49" s="58"/>
      <c r="L49" s="1"/>
      <c r="M49" s="58"/>
      <c r="N49" s="1"/>
      <c r="O49" s="58"/>
      <c r="P49" s="1"/>
      <c r="Q49" s="58"/>
      <c r="R49" s="1"/>
      <c r="S49" s="58"/>
      <c r="T49" s="1"/>
      <c r="U49" s="58"/>
      <c r="V49" s="1"/>
      <c r="W49" s="58"/>
      <c r="X49" s="1"/>
      <c r="Y49" s="58"/>
      <c r="Z49" s="1"/>
      <c r="AA49" s="58"/>
      <c r="AB49" s="1"/>
      <c r="AC49" s="58"/>
    </row>
    <row r="50" spans="1:29">
      <c r="A50" s="57"/>
      <c r="B50" s="1"/>
      <c r="C50" s="55"/>
      <c r="E50" s="55"/>
      <c r="F50" s="1"/>
      <c r="G50" s="55"/>
      <c r="H50" s="1"/>
      <c r="I50" s="55"/>
      <c r="J50" s="1"/>
      <c r="K50" s="55"/>
      <c r="L50" s="1"/>
      <c r="M50" s="55"/>
      <c r="N50" s="1"/>
      <c r="O50" s="55"/>
      <c r="P50" s="1"/>
      <c r="Q50" s="55"/>
      <c r="R50" s="1"/>
      <c r="S50" s="55"/>
      <c r="T50" s="1"/>
      <c r="U50" s="55"/>
      <c r="V50" s="1"/>
      <c r="W50" s="55"/>
      <c r="X50" s="1"/>
      <c r="Y50" s="55"/>
      <c r="Z50" s="1"/>
      <c r="AA50" s="55"/>
      <c r="AB50" s="1"/>
      <c r="AC50" s="55"/>
    </row>
    <row r="51" spans="1:29" ht="26.25">
      <c r="A51" s="56" t="s">
        <v>58</v>
      </c>
      <c r="B51" s="54"/>
      <c r="C51" s="55"/>
      <c r="D51" s="54"/>
      <c r="E51" s="53"/>
      <c r="F51" s="54"/>
      <c r="G51" s="53"/>
      <c r="H51" s="54"/>
      <c r="I51" s="53"/>
      <c r="J51" s="54"/>
      <c r="K51" s="53"/>
      <c r="L51" s="54"/>
      <c r="M51" s="53"/>
      <c r="N51" s="54"/>
      <c r="O51" s="53"/>
      <c r="P51" s="54"/>
      <c r="Q51" s="53"/>
      <c r="R51" s="54"/>
      <c r="S51" s="53"/>
      <c r="T51" s="54"/>
      <c r="U51" s="53"/>
      <c r="V51" s="54"/>
      <c r="W51" s="53"/>
      <c r="X51" s="54"/>
      <c r="Y51" s="53"/>
      <c r="Z51" s="54"/>
      <c r="AA51" s="53"/>
      <c r="AB51" s="54"/>
      <c r="AC51" s="53"/>
    </row>
    <row r="52" spans="1:29">
      <c r="A52" s="52" t="s">
        <v>57</v>
      </c>
      <c r="B52" s="12"/>
      <c r="C52" s="51"/>
      <c r="D52" s="10"/>
      <c r="E52" s="9"/>
      <c r="F52" s="12"/>
      <c r="G52" s="9"/>
      <c r="H52" s="11"/>
      <c r="I52" s="9"/>
      <c r="J52" s="10"/>
      <c r="K52" s="9"/>
      <c r="L52" s="10"/>
      <c r="M52" s="9"/>
      <c r="N52" s="10"/>
      <c r="O52" s="9"/>
      <c r="P52" s="10"/>
      <c r="Q52" s="9"/>
      <c r="R52" s="10"/>
      <c r="S52" s="9"/>
      <c r="T52" s="10"/>
      <c r="U52" s="9"/>
      <c r="V52" s="10"/>
      <c r="W52" s="9"/>
      <c r="X52" s="10"/>
      <c r="Y52" s="9"/>
      <c r="Z52" s="10"/>
      <c r="AA52" s="9"/>
      <c r="AB52" s="10"/>
      <c r="AC52" s="9"/>
    </row>
    <row r="53" spans="1:29">
      <c r="A53" s="30" t="s">
        <v>56</v>
      </c>
      <c r="B53" s="23"/>
      <c r="C53" s="21"/>
      <c r="D53" s="50"/>
      <c r="E53" s="21"/>
      <c r="F53" s="23"/>
      <c r="G53" s="21"/>
      <c r="H53" s="22"/>
      <c r="I53" s="21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2"/>
      <c r="W53" s="3"/>
      <c r="X53" s="2"/>
      <c r="Y53" s="3"/>
      <c r="Z53" s="2"/>
      <c r="AA53" s="3"/>
      <c r="AB53" s="2"/>
      <c r="AC53" s="3"/>
    </row>
    <row r="54" spans="1:29">
      <c r="A54" s="20" t="s">
        <v>55</v>
      </c>
      <c r="B54" s="12" t="s">
        <v>1</v>
      </c>
      <c r="C54" s="15">
        <v>3393.2159999999999</v>
      </c>
      <c r="D54" s="10" t="s">
        <v>1</v>
      </c>
      <c r="E54" s="9">
        <v>3367.9140000000002</v>
      </c>
      <c r="F54" s="12" t="s">
        <v>1</v>
      </c>
      <c r="G54" s="9">
        <v>3686</v>
      </c>
      <c r="H54" s="49" t="s">
        <v>1</v>
      </c>
      <c r="I54" s="9">
        <v>6268</v>
      </c>
      <c r="J54" s="49" t="s">
        <v>1</v>
      </c>
      <c r="K54" s="9">
        <v>19384</v>
      </c>
      <c r="L54" s="10" t="s">
        <v>1</v>
      </c>
      <c r="M54" s="9">
        <v>17141</v>
      </c>
      <c r="N54" s="10" t="s">
        <v>1</v>
      </c>
      <c r="O54" s="9">
        <v>16229</v>
      </c>
      <c r="P54" s="10" t="s">
        <v>1</v>
      </c>
      <c r="Q54" s="9">
        <f>O54*(Q$12/O$12)</f>
        <v>20000.566399063391</v>
      </c>
      <c r="R54" s="10" t="s">
        <v>1</v>
      </c>
      <c r="S54" s="9">
        <f>Q54*(S$12/Q$12)</f>
        <v>25165.725903997329</v>
      </c>
      <c r="T54" s="10"/>
      <c r="U54" s="9">
        <f>K54*(U$12/K$12)</f>
        <v>42723.710385591075</v>
      </c>
      <c r="V54" s="10"/>
      <c r="W54" s="9">
        <f>U54*(W$12/U$12)</f>
        <v>58958.720332115678</v>
      </c>
      <c r="X54" s="10"/>
      <c r="Y54" s="9">
        <f>W54*(Y$12/W$12)</f>
        <v>82542.20846496195</v>
      </c>
      <c r="Z54" s="10"/>
      <c r="AA54" s="9">
        <f>Y54*(AA$12/Y$12)</f>
        <v>111821.50610148557</v>
      </c>
      <c r="AB54" s="10"/>
      <c r="AC54" s="9">
        <f>AA54*(AC$12/AA$12)</f>
        <v>156945.19785406365</v>
      </c>
    </row>
    <row r="55" spans="1:29" s="172" customFormat="1">
      <c r="A55" s="241" t="s">
        <v>272</v>
      </c>
      <c r="B55" s="237"/>
      <c r="C55" s="238"/>
      <c r="D55" s="242"/>
      <c r="E55" s="239"/>
      <c r="F55" s="237"/>
      <c r="G55" s="239"/>
      <c r="H55" s="243"/>
      <c r="I55" s="239"/>
      <c r="J55" s="243"/>
      <c r="K55" s="239"/>
      <c r="L55" s="242"/>
      <c r="M55" s="239"/>
      <c r="N55" s="242"/>
      <c r="O55" s="239"/>
      <c r="P55" s="242"/>
      <c r="Q55" s="239">
        <f ca="1">MAX(Q106,0)</f>
        <v>20014.726535367488</v>
      </c>
      <c r="R55" s="248"/>
      <c r="S55" s="239">
        <f t="shared" ref="S55:AC55" ca="1" si="13">MAX(S106,0)</f>
        <v>45973.481484429372</v>
      </c>
      <c r="T55" s="242"/>
      <c r="U55" s="239">
        <f t="shared" ca="1" si="13"/>
        <v>211515.66154940869</v>
      </c>
      <c r="V55" s="242"/>
      <c r="W55" s="239">
        <f t="shared" ca="1" si="13"/>
        <v>370150.98858523584</v>
      </c>
      <c r="X55" s="242"/>
      <c r="Y55" s="239">
        <f t="shared" ca="1" si="13"/>
        <v>597586.22671692108</v>
      </c>
      <c r="Z55" s="242"/>
      <c r="AA55" s="239">
        <f t="shared" ca="1" si="13"/>
        <v>903451.11634578649</v>
      </c>
      <c r="AB55" s="242"/>
      <c r="AC55" s="239">
        <f t="shared" ca="1" si="13"/>
        <v>1334589.7266332312</v>
      </c>
    </row>
    <row r="56" spans="1:29">
      <c r="A56" s="25" t="s">
        <v>54</v>
      </c>
      <c r="B56" s="23"/>
      <c r="C56" s="24">
        <v>105.51900000000001</v>
      </c>
      <c r="D56" s="2"/>
      <c r="E56" s="21">
        <v>155.32300000000001</v>
      </c>
      <c r="F56" s="23"/>
      <c r="G56" s="21">
        <v>193</v>
      </c>
      <c r="H56" s="22"/>
      <c r="I56" s="21">
        <v>246</v>
      </c>
      <c r="J56" s="2"/>
      <c r="K56" s="3">
        <v>0</v>
      </c>
      <c r="L56" s="2"/>
      <c r="M56" s="3">
        <v>0</v>
      </c>
      <c r="N56" s="2"/>
      <c r="O56" s="3">
        <v>0</v>
      </c>
      <c r="P56" s="2"/>
      <c r="Q56" s="3">
        <f>1*O56</f>
        <v>0</v>
      </c>
      <c r="R56" s="2"/>
      <c r="S56" s="3">
        <v>0</v>
      </c>
      <c r="T56" s="2"/>
      <c r="U56" s="3">
        <v>0</v>
      </c>
      <c r="V56" s="2"/>
      <c r="W56" s="3">
        <v>0</v>
      </c>
      <c r="X56" s="2"/>
      <c r="Y56" s="3">
        <v>0</v>
      </c>
      <c r="Z56" s="2"/>
      <c r="AA56" s="3">
        <v>0</v>
      </c>
      <c r="AB56" s="2"/>
      <c r="AC56" s="3">
        <v>0</v>
      </c>
    </row>
    <row r="57" spans="1:29">
      <c r="A57" s="20" t="s">
        <v>53</v>
      </c>
      <c r="B57" s="12"/>
      <c r="C57" s="15">
        <v>499.142</v>
      </c>
      <c r="D57" s="10"/>
      <c r="E57" s="9">
        <v>515.38099999999997</v>
      </c>
      <c r="F57" s="12"/>
      <c r="G57" s="9">
        <v>949</v>
      </c>
      <c r="H57" s="11"/>
      <c r="I57" s="9">
        <v>1324</v>
      </c>
      <c r="J57" s="10"/>
      <c r="K57" s="9">
        <v>1886</v>
      </c>
      <c r="L57" s="10"/>
      <c r="M57" s="9">
        <v>1890</v>
      </c>
      <c r="N57" s="10"/>
      <c r="O57" s="9">
        <v>2129</v>
      </c>
      <c r="P57" s="10"/>
      <c r="Q57" s="9">
        <f>O57*(Q$12/O$12)</f>
        <v>2623.7726208396052</v>
      </c>
      <c r="R57" s="10"/>
      <c r="S57" s="9">
        <f>Q57*(S$12/Q$12)</f>
        <v>3301.3636360595419</v>
      </c>
      <c r="T57" s="10"/>
      <c r="U57" s="9">
        <f>K57*(U$12/K$12)</f>
        <v>4156.8777232369357</v>
      </c>
      <c r="V57" s="10"/>
      <c r="W57" s="9">
        <f>U57*(W$12/U$12)</f>
        <v>5736.4912580669707</v>
      </c>
      <c r="X57" s="10"/>
      <c r="Y57" s="9">
        <f>W57*(Y$12/W$12)</f>
        <v>8031.0877612937584</v>
      </c>
      <c r="Z57" s="10"/>
      <c r="AA57" s="9">
        <f>Y57*(AA$12/Y$12)</f>
        <v>10879.86795849163</v>
      </c>
      <c r="AB57" s="10"/>
      <c r="AC57" s="9">
        <f>AA57*(AC$12/AA$12)</f>
        <v>15270.256043786834</v>
      </c>
    </row>
    <row r="58" spans="1:29">
      <c r="A58" s="25" t="s">
        <v>52</v>
      </c>
      <c r="B58" s="23"/>
      <c r="C58" s="24">
        <v>2067.4540000000002</v>
      </c>
      <c r="D58" s="2"/>
      <c r="E58" s="21">
        <v>2263.5369999999998</v>
      </c>
      <c r="F58" s="23"/>
      <c r="G58" s="21">
        <v>3113</v>
      </c>
      <c r="H58" s="22"/>
      <c r="I58" s="21">
        <v>3552</v>
      </c>
      <c r="J58" s="2"/>
      <c r="K58" s="3">
        <v>4101</v>
      </c>
      <c r="L58" s="2"/>
      <c r="M58" s="3">
        <v>4132</v>
      </c>
      <c r="N58" s="2"/>
      <c r="O58" s="3">
        <v>4733</v>
      </c>
      <c r="P58" s="2"/>
      <c r="Q58" s="3">
        <f>O58*(O$21/M$21)</f>
        <v>5253.8564577364823</v>
      </c>
      <c r="R58" s="2"/>
      <c r="S58" s="3">
        <f>Q58*(Q$21/O$21)</f>
        <v>6699.7264070928459</v>
      </c>
      <c r="T58" s="2"/>
      <c r="U58" s="3">
        <f>K58*(K$21/I$21)</f>
        <v>4980.1671960426665</v>
      </c>
      <c r="V58" s="2"/>
      <c r="W58" s="3">
        <f>U58*(U$21/K$21)</f>
        <v>11258.655940426639</v>
      </c>
      <c r="X58" s="2"/>
      <c r="Y58" s="3">
        <f>W58*(W$21/U$21)</f>
        <v>15855.872845518474</v>
      </c>
      <c r="Z58" s="2"/>
      <c r="AA58" s="3">
        <f>Y58*(Y$21/W$21)</f>
        <v>22412.420697592377</v>
      </c>
      <c r="AB58" s="2"/>
      <c r="AC58" s="3">
        <f>AA58*(AA$21/Y$21)</f>
        <v>30995.481801913949</v>
      </c>
    </row>
    <row r="59" spans="1:29" ht="25.5">
      <c r="A59" s="20" t="s">
        <v>51</v>
      </c>
      <c r="B59" s="12"/>
      <c r="C59" s="15">
        <v>194.465</v>
      </c>
      <c r="D59" s="14"/>
      <c r="E59" s="9">
        <v>268.36500000000001</v>
      </c>
      <c r="F59" s="12"/>
      <c r="G59" s="9">
        <v>366</v>
      </c>
      <c r="H59" s="11"/>
      <c r="I59" s="9">
        <v>713</v>
      </c>
      <c r="J59" s="10"/>
      <c r="K59" s="9">
        <v>1346</v>
      </c>
      <c r="L59" s="10"/>
      <c r="M59" s="9">
        <v>1542</v>
      </c>
      <c r="N59" s="10"/>
      <c r="O59" s="9">
        <v>1602</v>
      </c>
      <c r="P59" s="10"/>
      <c r="Q59" s="9">
        <f>O59*(O26/M26)</f>
        <v>1476.0852272727273</v>
      </c>
      <c r="R59" s="10"/>
      <c r="S59" s="9">
        <f>Q59*(Q26/O26)</f>
        <v>1719.0628289923825</v>
      </c>
      <c r="T59" s="10"/>
      <c r="U59" s="9">
        <f>K59*(K26/I26)</f>
        <v>1599.8374905517762</v>
      </c>
      <c r="V59" s="10"/>
      <c r="W59" s="9">
        <f>U59*(U26/K26)</f>
        <v>3526.1552626054936</v>
      </c>
      <c r="X59" s="10"/>
      <c r="Y59" s="9">
        <f>W59*(W26/U26)</f>
        <v>4866.0942623955807</v>
      </c>
      <c r="Z59" s="10"/>
      <c r="AA59" s="9">
        <f>Y59*(Y26/W26)</f>
        <v>6812.5319673538124</v>
      </c>
      <c r="AB59" s="10"/>
      <c r="AC59" s="9">
        <f>AA59*(AA26/Y26)</f>
        <v>9229.067153896036</v>
      </c>
    </row>
    <row r="60" spans="1:29">
      <c r="A60" s="48" t="s">
        <v>50</v>
      </c>
      <c r="B60" s="19"/>
      <c r="C60" s="17">
        <f>SUM(C54:C59)</f>
        <v>6259.7960000000003</v>
      </c>
      <c r="D60" s="18"/>
      <c r="E60" s="17">
        <f>SUM(E54:E59)</f>
        <v>6570.5199999999995</v>
      </c>
      <c r="F60" s="18"/>
      <c r="G60" s="17">
        <f>SUM(G54:G59)</f>
        <v>8307</v>
      </c>
      <c r="H60" s="18"/>
      <c r="I60" s="17">
        <f>SUM(I54:I59)</f>
        <v>12103</v>
      </c>
      <c r="J60" s="18"/>
      <c r="K60" s="17">
        <f>SUM(K54:K59)</f>
        <v>26717</v>
      </c>
      <c r="L60" s="18"/>
      <c r="M60" s="17">
        <f>SUM(M54:M59)</f>
        <v>24705</v>
      </c>
      <c r="N60" s="18"/>
      <c r="O60" s="17">
        <f>SUM(O54:O59)</f>
        <v>24693</v>
      </c>
      <c r="P60" s="18"/>
      <c r="Q60" s="17">
        <f ca="1">SUM(Q54:Q59)</f>
        <v>49369.007240279694</v>
      </c>
      <c r="R60" s="18"/>
      <c r="S60" s="17">
        <f ca="1">SUM(S54:S59)</f>
        <v>82859.36026057147</v>
      </c>
      <c r="T60" s="18"/>
      <c r="U60" s="17">
        <f ca="1">SUM(U54:U59)</f>
        <v>264976.25434483116</v>
      </c>
      <c r="V60" s="18"/>
      <c r="W60" s="17">
        <f ca="1">SUM(W54:W59)</f>
        <v>449631.01137845061</v>
      </c>
      <c r="X60" s="18"/>
      <c r="Y60" s="17">
        <f ca="1">SUM(Y54:Y59)</f>
        <v>708881.49005109095</v>
      </c>
      <c r="Z60" s="18"/>
      <c r="AA60" s="17">
        <f ca="1">SUM(AA54:AA59)</f>
        <v>1055377.4430707099</v>
      </c>
      <c r="AB60" s="18"/>
      <c r="AC60" s="17">
        <f ca="1">SUM(AC54:AC59)</f>
        <v>1547029.7294868918</v>
      </c>
    </row>
    <row r="61" spans="1:29">
      <c r="A61" s="16" t="s">
        <v>49</v>
      </c>
      <c r="B61" s="12"/>
      <c r="C61" s="15">
        <v>3134.08</v>
      </c>
      <c r="D61" s="14"/>
      <c r="E61" s="9">
        <v>4116.6040000000003</v>
      </c>
      <c r="F61" s="12"/>
      <c r="G61" s="9">
        <v>2090</v>
      </c>
      <c r="H61" s="11"/>
      <c r="I61" s="9">
        <v>2447</v>
      </c>
      <c r="J61" s="10"/>
      <c r="K61" s="9">
        <v>3091</v>
      </c>
      <c r="L61" s="10"/>
      <c r="M61" s="9">
        <v>3396</v>
      </c>
      <c r="N61" s="10"/>
      <c r="O61" s="9">
        <v>3748</v>
      </c>
      <c r="P61" s="10"/>
      <c r="Q61" s="9">
        <f>O61*(O61/M61)</f>
        <v>4136.4852767962311</v>
      </c>
      <c r="R61" s="10"/>
      <c r="S61" s="9">
        <f>Q61*(Q61/O61)</f>
        <v>4565.2375787491974</v>
      </c>
      <c r="T61" s="10"/>
      <c r="U61" s="9">
        <f>S61*(S61/Q61)</f>
        <v>5038.4306375594797</v>
      </c>
      <c r="V61" s="10"/>
      <c r="W61" s="9">
        <f>U61*(U61/S61)</f>
        <v>5560.6707978718878</v>
      </c>
      <c r="X61" s="10"/>
      <c r="Y61" s="9">
        <f>W61*(W61/U61)</f>
        <v>6137.0418581931208</v>
      </c>
      <c r="Z61" s="10"/>
      <c r="AA61" s="9">
        <f>Y61*(Y61/W61)</f>
        <v>6773.1545596312772</v>
      </c>
      <c r="AB61" s="10"/>
      <c r="AC61" s="9">
        <f>AA61*(AA61/Y61)</f>
        <v>7475.201204210256</v>
      </c>
    </row>
    <row r="62" spans="1:29" ht="25.5">
      <c r="A62" s="30" t="s">
        <v>48</v>
      </c>
      <c r="B62" s="23"/>
      <c r="C62" s="24">
        <v>5919.88</v>
      </c>
      <c r="D62" s="2"/>
      <c r="E62" s="21">
        <v>6347.49</v>
      </c>
      <c r="F62" s="23"/>
      <c r="G62" s="21">
        <v>6271</v>
      </c>
      <c r="H62" s="22"/>
      <c r="I62" s="21">
        <v>6138</v>
      </c>
      <c r="J62" s="2"/>
      <c r="K62" s="3">
        <v>5979</v>
      </c>
      <c r="L62" s="2"/>
      <c r="M62" s="3">
        <v>5933</v>
      </c>
      <c r="N62" s="2"/>
      <c r="O62" s="3">
        <v>5883</v>
      </c>
      <c r="P62" s="2"/>
      <c r="Q62" s="226">
        <f>O62*(O62/M62)</f>
        <v>5833.4213719871896</v>
      </c>
      <c r="R62" s="2"/>
      <c r="S62" s="226">
        <f>Q62*(Q62/O62)</f>
        <v>5784.2605648745375</v>
      </c>
      <c r="T62" s="2"/>
      <c r="U62" s="226">
        <f>S62*(S62/Q62)</f>
        <v>5735.5140575015839</v>
      </c>
      <c r="V62" s="2"/>
      <c r="W62" s="226">
        <f>U62*(U62/S62)</f>
        <v>5687.1783583822371</v>
      </c>
      <c r="X62" s="2"/>
      <c r="Y62" s="226">
        <f>W62*(W62/U62)</f>
        <v>5639.2500054546936</v>
      </c>
      <c r="Z62" s="2"/>
      <c r="AA62" s="226">
        <f>Y62*(Y62/W62)</f>
        <v>5591.7255658334661</v>
      </c>
      <c r="AB62" s="2"/>
      <c r="AC62" s="226">
        <f>AA62*(AA62/Y62)</f>
        <v>5544.6016355635047</v>
      </c>
    </row>
    <row r="63" spans="1:29">
      <c r="A63" s="16" t="s">
        <v>47</v>
      </c>
      <c r="B63" s="12"/>
      <c r="C63" s="15">
        <v>5982.9570000000003</v>
      </c>
      <c r="D63" s="14"/>
      <c r="E63" s="9">
        <v>10027.522000000001</v>
      </c>
      <c r="F63" s="12"/>
      <c r="G63" s="9">
        <v>11330</v>
      </c>
      <c r="H63" s="11"/>
      <c r="I63" s="9">
        <v>10396</v>
      </c>
      <c r="J63" s="10"/>
      <c r="K63" s="9">
        <v>12747</v>
      </c>
      <c r="L63" s="10"/>
      <c r="M63" s="9">
        <v>13868</v>
      </c>
      <c r="N63" s="10"/>
      <c r="O63" s="9">
        <v>15665</v>
      </c>
      <c r="P63" s="10"/>
      <c r="Q63" s="9">
        <f ca="1">O63+0-Q133</f>
        <v>13695.772422811235</v>
      </c>
      <c r="R63" s="10"/>
      <c r="S63" s="9">
        <f ca="1">Q63+0-S133</f>
        <v>11974.093983877225</v>
      </c>
      <c r="T63" s="10"/>
      <c r="U63" s="9">
        <f ca="1">S63+0-U133</f>
        <v>10468.845590331031</v>
      </c>
      <c r="V63" s="10"/>
      <c r="W63" s="9">
        <f ca="1">U63+0-W133</f>
        <v>9152.8200915879188</v>
      </c>
      <c r="X63" s="10"/>
      <c r="Y63" s="9">
        <f ca="1">W63+0-Y133</f>
        <v>8002.2305139688742</v>
      </c>
      <c r="Z63" s="10"/>
      <c r="AA63" s="9">
        <f ca="1">Y63+0-AA133</f>
        <v>6996.2801145351732</v>
      </c>
      <c r="AB63" s="10"/>
      <c r="AC63" s="9">
        <f ca="1">AA63+0-AC133</f>
        <v>6116.7864829181908</v>
      </c>
    </row>
    <row r="64" spans="1:29">
      <c r="A64" s="47" t="s">
        <v>46</v>
      </c>
      <c r="B64" s="37"/>
      <c r="C64" s="38">
        <v>0</v>
      </c>
      <c r="D64" s="2"/>
      <c r="E64" s="34">
        <v>0</v>
      </c>
      <c r="F64" s="37"/>
      <c r="G64" s="38">
        <v>0</v>
      </c>
      <c r="H64" s="36"/>
      <c r="I64" s="34">
        <v>1218</v>
      </c>
      <c r="J64" s="35"/>
      <c r="K64" s="34">
        <v>1558</v>
      </c>
      <c r="L64" s="35"/>
      <c r="M64" s="34">
        <v>1647</v>
      </c>
      <c r="N64" s="35"/>
      <c r="O64" s="34">
        <v>1734</v>
      </c>
      <c r="P64" s="35"/>
      <c r="Q64" s="34">
        <f>O64*(O64/M64)</f>
        <v>1825.5956284153003</v>
      </c>
      <c r="R64" s="35"/>
      <c r="S64" s="34">
        <f>Q64*(Q64/O64)</f>
        <v>1922.0296415738496</v>
      </c>
      <c r="T64" s="35"/>
      <c r="U64" s="34">
        <f>S64*(S64/Q64)</f>
        <v>2023.5576189976048</v>
      </c>
      <c r="V64" s="35"/>
      <c r="W64" s="34">
        <f>U64*(U64/S64)</f>
        <v>2130.4486407661484</v>
      </c>
      <c r="X64" s="35"/>
      <c r="Y64" s="34">
        <f>W64*(W64/U64)</f>
        <v>2242.9860006608992</v>
      </c>
      <c r="Z64" s="35"/>
      <c r="AA64" s="34">
        <f>Y64*(Y64/W64)</f>
        <v>2361.4679569799628</v>
      </c>
      <c r="AB64" s="35"/>
      <c r="AC64" s="34">
        <f>AA64*(AA64/Y64)</f>
        <v>2486.2085230135126</v>
      </c>
    </row>
    <row r="65" spans="1:29">
      <c r="A65" s="16" t="s">
        <v>45</v>
      </c>
      <c r="B65" s="12"/>
      <c r="C65" s="15">
        <v>0</v>
      </c>
      <c r="D65" s="14"/>
      <c r="E65" s="9">
        <v>0</v>
      </c>
      <c r="F65" s="12"/>
      <c r="G65" s="9">
        <v>0</v>
      </c>
      <c r="H65" s="11"/>
      <c r="I65" s="9">
        <v>0</v>
      </c>
      <c r="J65" s="10"/>
      <c r="K65" s="9">
        <v>0</v>
      </c>
      <c r="L65" s="10"/>
      <c r="M65" s="9">
        <v>1331</v>
      </c>
      <c r="N65" s="10"/>
      <c r="O65" s="9">
        <v>1311</v>
      </c>
      <c r="P65" s="10"/>
      <c r="Q65" s="9">
        <f>O65*(O65/M65)</f>
        <v>1291.3005259203608</v>
      </c>
      <c r="R65" s="10"/>
      <c r="S65" s="9">
        <f>Q65*(Q65/O65)</f>
        <v>1271.8970619696418</v>
      </c>
      <c r="T65" s="10"/>
      <c r="U65" s="9">
        <f>S65*(S65/Q65)</f>
        <v>1252.7851602120215</v>
      </c>
      <c r="V65" s="10"/>
      <c r="W65" s="9">
        <f>U65*(U65/S65)</f>
        <v>1233.9604395476788</v>
      </c>
      <c r="X65" s="10"/>
      <c r="Y65" s="9">
        <f>W65*(W65/U65)</f>
        <v>1215.4185847084952</v>
      </c>
      <c r="Z65" s="10"/>
      <c r="AA65" s="9">
        <f>Y65*(Y65/W65)</f>
        <v>1197.1553452688486</v>
      </c>
      <c r="AB65" s="10"/>
      <c r="AC65" s="9">
        <f>AA65*(AA65/Y65)</f>
        <v>1179.1665346712703</v>
      </c>
    </row>
    <row r="66" spans="1:29">
      <c r="A66" s="30" t="s">
        <v>44</v>
      </c>
      <c r="B66" s="23"/>
      <c r="C66" s="24">
        <v>376.14499999999998</v>
      </c>
      <c r="D66" s="2"/>
      <c r="E66" s="21">
        <v>361.50200000000001</v>
      </c>
      <c r="F66" s="23"/>
      <c r="G66" s="21">
        <v>282</v>
      </c>
      <c r="H66" s="22"/>
      <c r="I66" s="21">
        <v>339</v>
      </c>
      <c r="J66" s="2"/>
      <c r="K66" s="3">
        <v>313</v>
      </c>
      <c r="L66" s="2"/>
      <c r="M66" s="3">
        <v>299</v>
      </c>
      <c r="N66" s="2"/>
      <c r="O66" s="3">
        <v>283</v>
      </c>
      <c r="P66" s="2"/>
      <c r="Q66" s="3"/>
      <c r="R66" s="2"/>
      <c r="S66" s="3"/>
      <c r="T66" s="2"/>
      <c r="U66" s="3"/>
      <c r="V66" s="2"/>
      <c r="W66" s="3"/>
      <c r="X66" s="2"/>
      <c r="Y66" s="3"/>
      <c r="Z66" s="2"/>
      <c r="AA66" s="3"/>
      <c r="AB66" s="2"/>
      <c r="AC66" s="3"/>
    </row>
    <row r="67" spans="1:29">
      <c r="A67" s="16" t="s">
        <v>43</v>
      </c>
      <c r="B67" s="12"/>
      <c r="C67" s="15"/>
      <c r="D67" s="14"/>
      <c r="E67" s="9">
        <v>60.237000000000002</v>
      </c>
      <c r="F67" s="12"/>
      <c r="G67" s="9">
        <v>68</v>
      </c>
      <c r="H67" s="11"/>
      <c r="I67" s="9">
        <v>198</v>
      </c>
      <c r="J67" s="14"/>
      <c r="K67" s="13">
        <v>207</v>
      </c>
      <c r="L67" s="14"/>
      <c r="M67" s="13">
        <v>206</v>
      </c>
      <c r="N67" s="14"/>
      <c r="O67" s="13">
        <v>203</v>
      </c>
      <c r="P67" s="14"/>
      <c r="Q67" s="13">
        <f>O67</f>
        <v>203</v>
      </c>
      <c r="R67" s="14"/>
      <c r="S67" s="13">
        <f>Q67</f>
        <v>203</v>
      </c>
      <c r="T67" s="14"/>
      <c r="U67" s="13">
        <f>S67</f>
        <v>203</v>
      </c>
      <c r="V67" s="14"/>
      <c r="W67" s="13">
        <f>U67</f>
        <v>203</v>
      </c>
      <c r="X67" s="14"/>
      <c r="Y67" s="13">
        <f>W67</f>
        <v>203</v>
      </c>
      <c r="Z67" s="14"/>
      <c r="AA67" s="13">
        <f>Y67</f>
        <v>203</v>
      </c>
      <c r="AB67" s="14"/>
      <c r="AC67" s="13">
        <f>AA67</f>
        <v>203</v>
      </c>
    </row>
    <row r="68" spans="1:29" ht="25.5">
      <c r="A68" s="47" t="s">
        <v>42</v>
      </c>
      <c r="B68" s="37"/>
      <c r="C68" s="38">
        <v>506.30200000000002</v>
      </c>
      <c r="D68" s="2"/>
      <c r="E68" s="34">
        <v>456.65199999999999</v>
      </c>
      <c r="F68" s="37"/>
      <c r="G68" s="34">
        <v>422</v>
      </c>
      <c r="H68" s="36"/>
      <c r="I68" s="34">
        <v>393</v>
      </c>
      <c r="J68" s="35"/>
      <c r="K68" s="34">
        <v>0</v>
      </c>
      <c r="L68" s="35"/>
      <c r="M68" s="34">
        <v>0</v>
      </c>
      <c r="N68" s="35"/>
      <c r="O68" s="34">
        <v>0</v>
      </c>
      <c r="P68" s="35"/>
      <c r="Q68" s="34">
        <v>0</v>
      </c>
      <c r="R68" s="35"/>
      <c r="S68" s="34">
        <f>Q68</f>
        <v>0</v>
      </c>
      <c r="T68" s="35"/>
      <c r="U68" s="34">
        <f>S68</f>
        <v>0</v>
      </c>
      <c r="V68" s="35"/>
      <c r="W68" s="34">
        <f>U68</f>
        <v>0</v>
      </c>
      <c r="X68" s="35"/>
      <c r="Y68" s="34">
        <f>W68</f>
        <v>0</v>
      </c>
      <c r="Z68" s="35"/>
      <c r="AA68" s="34">
        <f>Y68</f>
        <v>0</v>
      </c>
      <c r="AB68" s="35"/>
      <c r="AC68" s="34">
        <f>AA68</f>
        <v>0</v>
      </c>
    </row>
    <row r="69" spans="1:29" ht="25.5">
      <c r="A69" s="16" t="s">
        <v>41</v>
      </c>
      <c r="B69" s="12"/>
      <c r="C69" s="15">
        <v>268.16500000000002</v>
      </c>
      <c r="D69" s="14"/>
      <c r="E69" s="9">
        <v>441.72199999999998</v>
      </c>
      <c r="F69" s="12"/>
      <c r="G69" s="9">
        <v>398</v>
      </c>
      <c r="H69" s="11"/>
      <c r="I69" s="9">
        <v>269</v>
      </c>
      <c r="J69" s="14"/>
      <c r="K69" s="13">
        <v>0</v>
      </c>
      <c r="L69" s="14"/>
      <c r="M69" s="13">
        <v>0</v>
      </c>
      <c r="N69" s="14"/>
      <c r="O69" s="13">
        <v>0</v>
      </c>
      <c r="P69" s="14"/>
      <c r="Q69" s="13">
        <f>1*O69</f>
        <v>0</v>
      </c>
      <c r="R69" s="14"/>
      <c r="S69" s="13">
        <f>Q69</f>
        <v>0</v>
      </c>
      <c r="T69" s="14"/>
      <c r="U69" s="13">
        <f>S69</f>
        <v>0</v>
      </c>
      <c r="V69" s="14"/>
      <c r="W69" s="13">
        <f>U69</f>
        <v>0</v>
      </c>
      <c r="X69" s="14"/>
      <c r="Y69" s="13">
        <f>W69</f>
        <v>0</v>
      </c>
      <c r="Z69" s="14"/>
      <c r="AA69" s="13">
        <f>Y69</f>
        <v>0</v>
      </c>
      <c r="AB69" s="14"/>
      <c r="AC69" s="13">
        <f>AA69</f>
        <v>0</v>
      </c>
    </row>
    <row r="70" spans="1:29">
      <c r="A70" s="47" t="s">
        <v>40</v>
      </c>
      <c r="B70" s="37"/>
      <c r="C70" s="38">
        <v>216.751</v>
      </c>
      <c r="D70" s="2"/>
      <c r="E70" s="46">
        <v>273.12299999999999</v>
      </c>
      <c r="F70" s="37"/>
      <c r="G70" s="34">
        <v>572</v>
      </c>
      <c r="H70" s="36"/>
      <c r="I70" s="34">
        <v>808</v>
      </c>
      <c r="J70" s="35"/>
      <c r="K70" s="34">
        <v>1536</v>
      </c>
      <c r="L70" s="35"/>
      <c r="M70" s="34">
        <v>1587</v>
      </c>
      <c r="N70" s="35"/>
      <c r="O70" s="34">
        <v>1626</v>
      </c>
      <c r="P70" s="35"/>
      <c r="Q70" s="34">
        <f>O70*(O70/M70)</f>
        <v>1665.9584120982986</v>
      </c>
      <c r="R70" s="35"/>
      <c r="S70" s="34">
        <f>Q70*(Q70/O70)</f>
        <v>1706.8987889551565</v>
      </c>
      <c r="T70" s="35"/>
      <c r="U70" s="34">
        <f>S70*(S70/Q70)</f>
        <v>1748.8452620296689</v>
      </c>
      <c r="V70" s="35"/>
      <c r="W70" s="34">
        <f>U70*(U70/S70)</f>
        <v>1791.8225558035549</v>
      </c>
      <c r="X70" s="35"/>
      <c r="Y70" s="34">
        <f>W70*(W70/U70)</f>
        <v>1835.8560023544931</v>
      </c>
      <c r="Z70" s="35"/>
      <c r="AA70" s="34">
        <f>Y70*(Y70/W70)</f>
        <v>1880.9715562875904</v>
      </c>
      <c r="AB70" s="35"/>
      <c r="AC70" s="34">
        <f>AA70*(AA70/Y70)</f>
        <v>1927.1958100337883</v>
      </c>
    </row>
    <row r="71" spans="1:29" ht="15.75" thickBot="1">
      <c r="A71" s="45" t="s">
        <v>39</v>
      </c>
      <c r="B71" s="44" t="s">
        <v>1</v>
      </c>
      <c r="C71" s="42">
        <f>SUM(C60:C70)</f>
        <v>22664.076000000005</v>
      </c>
      <c r="D71" s="43" t="s">
        <v>1</v>
      </c>
      <c r="E71" s="42">
        <f>SUM(E60:E70)</f>
        <v>28655.372000000003</v>
      </c>
      <c r="F71" s="43" t="s">
        <v>1</v>
      </c>
      <c r="G71" s="42">
        <f>SUM(G60:G70)</f>
        <v>29740</v>
      </c>
      <c r="H71" s="43" t="s">
        <v>1</v>
      </c>
      <c r="I71" s="42">
        <f>SUM(I60:I70)</f>
        <v>34309</v>
      </c>
      <c r="J71" s="43" t="s">
        <v>1</v>
      </c>
      <c r="K71" s="42">
        <f>SUM(K60:K70)</f>
        <v>52148</v>
      </c>
      <c r="L71" s="43" t="s">
        <v>1</v>
      </c>
      <c r="M71" s="42">
        <f>SUM(M60:M70)</f>
        <v>52972</v>
      </c>
      <c r="N71" s="43" t="s">
        <v>1</v>
      </c>
      <c r="O71" s="42">
        <f>SUM(O60:O70)</f>
        <v>55146</v>
      </c>
      <c r="P71" s="43" t="s">
        <v>1</v>
      </c>
      <c r="Q71" s="42">
        <f ca="1">SUM(Q60:Q70)</f>
        <v>78020.540878308326</v>
      </c>
      <c r="R71" s="43" t="s">
        <v>1</v>
      </c>
      <c r="S71" s="42">
        <f ca="1">SUM(S60:S70)</f>
        <v>110286.77788057107</v>
      </c>
      <c r="T71" s="43"/>
      <c r="U71" s="42">
        <f ca="1">SUM(U60:U70)</f>
        <v>291447.23267146252</v>
      </c>
      <c r="V71" s="43"/>
      <c r="W71" s="42">
        <f ca="1">SUM(W60:W70)</f>
        <v>475390.91226241004</v>
      </c>
      <c r="X71" s="43"/>
      <c r="Y71" s="42">
        <f ca="1">SUM(Y60:Y70)</f>
        <v>734157.27301643149</v>
      </c>
      <c r="Z71" s="43"/>
      <c r="AA71" s="42">
        <f ca="1">SUM(AA60:AA70)</f>
        <v>1080381.1981692463</v>
      </c>
      <c r="AB71" s="43"/>
      <c r="AC71" s="42">
        <f ca="1">SUM(AC60:AC70)</f>
        <v>1571961.889677302</v>
      </c>
    </row>
    <row r="72" spans="1:29" ht="15.75" thickTop="1">
      <c r="A72" s="4" t="s">
        <v>38</v>
      </c>
      <c r="B72" s="37"/>
      <c r="C72" s="38"/>
      <c r="D72" s="2"/>
      <c r="E72" s="41"/>
      <c r="F72" s="37"/>
      <c r="G72" s="34"/>
      <c r="H72" s="36"/>
      <c r="I72" s="34"/>
      <c r="J72" s="35"/>
      <c r="K72" s="34"/>
      <c r="L72" s="35"/>
      <c r="M72" s="34"/>
      <c r="N72" s="35"/>
      <c r="O72" s="34"/>
      <c r="P72" s="35"/>
      <c r="Q72" s="34"/>
      <c r="R72" s="35"/>
      <c r="S72" s="34"/>
      <c r="T72" s="35"/>
      <c r="U72" s="34"/>
      <c r="V72" s="35"/>
      <c r="W72" s="34"/>
      <c r="X72" s="35"/>
      <c r="Y72" s="34"/>
      <c r="Z72" s="35"/>
      <c r="AA72" s="34"/>
      <c r="AB72" s="35"/>
      <c r="AC72" s="34"/>
    </row>
    <row r="73" spans="1:29">
      <c r="A73" s="16" t="s">
        <v>37</v>
      </c>
      <c r="B73" s="12"/>
      <c r="C73" s="15"/>
      <c r="D73" s="14"/>
      <c r="E73" s="9"/>
      <c r="F73" s="12"/>
      <c r="G73" s="9"/>
      <c r="H73" s="11"/>
      <c r="I73" s="9"/>
      <c r="J73" s="14"/>
      <c r="K73" s="13"/>
      <c r="L73" s="14"/>
      <c r="M73" s="13"/>
      <c r="N73" s="14"/>
      <c r="O73" s="13"/>
      <c r="P73" s="14"/>
      <c r="Q73" s="13"/>
      <c r="R73" s="14"/>
      <c r="S73" s="13"/>
      <c r="T73" s="14"/>
      <c r="U73" s="13"/>
      <c r="V73" s="14"/>
      <c r="W73" s="13"/>
      <c r="X73" s="14"/>
      <c r="Y73" s="13"/>
      <c r="Z73" s="14"/>
      <c r="AA73" s="13"/>
      <c r="AB73" s="14"/>
      <c r="AC73" s="13"/>
    </row>
    <row r="74" spans="1:29">
      <c r="A74" s="39" t="s">
        <v>36</v>
      </c>
      <c r="B74" s="37" t="s">
        <v>1</v>
      </c>
      <c r="C74" s="38">
        <v>1860.3409999999999</v>
      </c>
      <c r="D74" s="2" t="s">
        <v>1</v>
      </c>
      <c r="E74" s="34">
        <v>2390.25</v>
      </c>
      <c r="F74" s="37" t="s">
        <v>1</v>
      </c>
      <c r="G74" s="34">
        <v>3405</v>
      </c>
      <c r="H74" s="40" t="s">
        <v>1</v>
      </c>
      <c r="I74" s="34">
        <v>3771</v>
      </c>
      <c r="J74" s="35" t="s">
        <v>1</v>
      </c>
      <c r="K74" s="34">
        <v>6051</v>
      </c>
      <c r="L74" s="35" t="s">
        <v>1</v>
      </c>
      <c r="M74" s="34">
        <v>6648</v>
      </c>
      <c r="N74" s="35" t="s">
        <v>1</v>
      </c>
      <c r="O74" s="34">
        <v>7558</v>
      </c>
      <c r="P74" s="35" t="s">
        <v>1</v>
      </c>
      <c r="Q74" s="34">
        <f>O74*(Q21/O21)</f>
        <v>9637.9740467107185</v>
      </c>
      <c r="R74" s="35" t="s">
        <v>1</v>
      </c>
      <c r="S74" s="34">
        <f>Q74*(S21/Q21)</f>
        <v>11335.568051762399</v>
      </c>
      <c r="T74" s="78"/>
      <c r="U74" s="34">
        <f>S74*(U21/S21)</f>
        <v>46892.490599940014</v>
      </c>
      <c r="V74" s="257"/>
      <c r="W74" s="34">
        <f>U74*(W21/U21)</f>
        <v>66039.976023474068</v>
      </c>
      <c r="X74" s="78"/>
      <c r="Y74" s="34">
        <f>W74*(Y21/W21)</f>
        <v>93348.107664432784</v>
      </c>
      <c r="Z74" s="257"/>
      <c r="AA74" s="34">
        <f>Y74*(AA21/Y21)</f>
        <v>129096.70094970361</v>
      </c>
      <c r="AB74" s="78"/>
      <c r="AC74" s="34">
        <f>AA74*(AC21/AA21)</f>
        <v>180895.96656785125</v>
      </c>
    </row>
    <row r="75" spans="1:29">
      <c r="A75" s="20" t="s">
        <v>35</v>
      </c>
      <c r="B75" s="12"/>
      <c r="C75" s="15">
        <v>1210.028</v>
      </c>
      <c r="D75" s="14"/>
      <c r="E75" s="9">
        <v>1731.366</v>
      </c>
      <c r="F75" s="12"/>
      <c r="G75" s="9">
        <v>2094</v>
      </c>
      <c r="H75" s="11"/>
      <c r="I75" s="9">
        <v>2905</v>
      </c>
      <c r="J75" s="14"/>
      <c r="K75" s="13">
        <v>3855</v>
      </c>
      <c r="L75" s="14"/>
      <c r="M75" s="13">
        <v>4073</v>
      </c>
      <c r="N75" s="14"/>
      <c r="O75" s="13">
        <v>4778</v>
      </c>
      <c r="P75" s="14"/>
      <c r="Q75" s="13">
        <f>O75*(Q26/O26)</f>
        <v>5564.5040307743775</v>
      </c>
      <c r="R75" s="14"/>
      <c r="S75" s="13">
        <f>Q75*(S26/Q26)</f>
        <v>6955.6300384679716</v>
      </c>
      <c r="T75" s="254"/>
      <c r="U75" s="13">
        <f>S75*(U26/S26)</f>
        <v>34039.213450498573</v>
      </c>
      <c r="V75" s="258"/>
      <c r="W75" s="13">
        <f>U75*(W26/U26)</f>
        <v>46974.114561688031</v>
      </c>
      <c r="X75" s="254"/>
      <c r="Y75" s="13">
        <f>W75*(Y26/W26)</f>
        <v>65763.760386363239</v>
      </c>
      <c r="Z75" s="258"/>
      <c r="AA75" s="13">
        <f>Y75*(AA26/Y26)</f>
        <v>89091.422074343223</v>
      </c>
      <c r="AB75" s="254"/>
      <c r="AC75" s="13">
        <f>AA75*(AC26/AA26)</f>
        <v>125042.76996472983</v>
      </c>
    </row>
    <row r="76" spans="1:29">
      <c r="A76" s="39" t="s">
        <v>34</v>
      </c>
      <c r="B76" s="37"/>
      <c r="C76" s="38">
        <v>763.12599999999998</v>
      </c>
      <c r="D76" s="2"/>
      <c r="E76" s="34">
        <v>1015.253</v>
      </c>
      <c r="F76" s="37"/>
      <c r="G76" s="34">
        <v>630</v>
      </c>
      <c r="H76" s="36"/>
      <c r="I76" s="34">
        <v>1163</v>
      </c>
      <c r="J76" s="35"/>
      <c r="K76" s="34">
        <v>1458</v>
      </c>
      <c r="L76" s="35"/>
      <c r="M76" s="34">
        <v>1592</v>
      </c>
      <c r="N76" s="35"/>
      <c r="O76" s="34">
        <v>1693</v>
      </c>
      <c r="P76" s="35"/>
      <c r="Q76" s="34">
        <f>O76*(Q21/O21)</f>
        <v>2158.9163880763758</v>
      </c>
      <c r="R76" s="35"/>
      <c r="S76" s="34">
        <f>Q76*(S21/Q21)</f>
        <v>2539.1792420790875</v>
      </c>
      <c r="T76" s="78"/>
      <c r="U76" s="34">
        <f>S76*(U21/S21)</f>
        <v>10503.967529200643</v>
      </c>
      <c r="V76" s="257"/>
      <c r="W76" s="34">
        <f>U76*(W21/U21)</f>
        <v>14793.024531323317</v>
      </c>
      <c r="X76" s="78"/>
      <c r="Y76" s="34">
        <f>W76*(Y21/W21)</f>
        <v>20910.074924038734</v>
      </c>
      <c r="Z76" s="257"/>
      <c r="AA76" s="34">
        <f>Y76*(AA21/Y21)</f>
        <v>28917.797659149019</v>
      </c>
      <c r="AB76" s="78"/>
      <c r="AC76" s="34">
        <f>AA76*(AC21/AA21)</f>
        <v>40520.887986156689</v>
      </c>
    </row>
    <row r="77" spans="1:29">
      <c r="A77" s="20" t="s">
        <v>33</v>
      </c>
      <c r="B77" s="12"/>
      <c r="C77" s="15">
        <v>179.50399999999999</v>
      </c>
      <c r="D77" s="14"/>
      <c r="E77" s="9">
        <v>787.33299999999997</v>
      </c>
      <c r="F77" s="12"/>
      <c r="G77" s="9">
        <v>503</v>
      </c>
      <c r="H77" s="11"/>
      <c r="I77" s="9">
        <v>317</v>
      </c>
      <c r="J77" s="14"/>
      <c r="K77" s="13">
        <v>0</v>
      </c>
      <c r="L77" s="14"/>
      <c r="M77" s="13">
        <v>0</v>
      </c>
      <c r="N77" s="14"/>
      <c r="O77" s="13">
        <v>0</v>
      </c>
      <c r="P77" s="14"/>
      <c r="Q77" s="13">
        <v>0</v>
      </c>
      <c r="R77" s="14"/>
      <c r="S77" s="13">
        <v>0</v>
      </c>
      <c r="T77" s="254"/>
      <c r="U77" s="13">
        <v>0</v>
      </c>
      <c r="V77" s="258"/>
      <c r="W77" s="13">
        <v>0</v>
      </c>
      <c r="X77" s="254"/>
      <c r="Y77" s="13">
        <v>0</v>
      </c>
      <c r="Z77" s="258"/>
      <c r="AA77" s="13">
        <v>0</v>
      </c>
      <c r="AB77" s="254"/>
      <c r="AC77" s="13">
        <v>0</v>
      </c>
    </row>
    <row r="78" spans="1:29">
      <c r="A78" s="39" t="s">
        <v>32</v>
      </c>
      <c r="B78" s="37"/>
      <c r="C78" s="38">
        <v>663.85900000000004</v>
      </c>
      <c r="D78" s="2"/>
      <c r="E78" s="34">
        <v>853.91899999999998</v>
      </c>
      <c r="F78" s="37"/>
      <c r="G78" s="34">
        <v>793</v>
      </c>
      <c r="H78" s="36"/>
      <c r="I78" s="34">
        <v>726</v>
      </c>
      <c r="J78" s="35"/>
      <c r="K78" s="34">
        <v>752</v>
      </c>
      <c r="L78" s="35"/>
      <c r="M78" s="34">
        <v>745</v>
      </c>
      <c r="N78" s="35"/>
      <c r="O78" s="34">
        <v>812</v>
      </c>
      <c r="P78" s="35"/>
      <c r="Q78" s="34">
        <f>O78*(O78/M78)</f>
        <v>885.0255033557047</v>
      </c>
      <c r="R78" s="35"/>
      <c r="S78" s="34">
        <f>Q78*(Q78/O78)</f>
        <v>964.61840097292907</v>
      </c>
      <c r="T78" s="78"/>
      <c r="U78" s="34">
        <f t="shared" ref="U78:AC79" si="14">S78*(S78/Q78)</f>
        <v>1051.3693175704943</v>
      </c>
      <c r="V78" s="257"/>
      <c r="W78" s="34">
        <f t="shared" si="14"/>
        <v>1145.9219944526731</v>
      </c>
      <c r="X78" s="78"/>
      <c r="Y78" s="34">
        <f t="shared" si="14"/>
        <v>1248.9780664370073</v>
      </c>
      <c r="Z78" s="257"/>
      <c r="AA78" s="34">
        <f t="shared" si="14"/>
        <v>1361.3022683850334</v>
      </c>
      <c r="AB78" s="78"/>
      <c r="AC78" s="34">
        <f t="shared" si="14"/>
        <v>1483.7281099713382</v>
      </c>
    </row>
    <row r="79" spans="1:29" ht="25.5">
      <c r="A79" s="20" t="s">
        <v>31</v>
      </c>
      <c r="B79" s="12"/>
      <c r="C79" s="15">
        <v>984.21100000000001</v>
      </c>
      <c r="D79" s="14"/>
      <c r="E79" s="9">
        <v>796.54899999999998</v>
      </c>
      <c r="F79" s="12"/>
      <c r="G79" s="9">
        <v>2568</v>
      </c>
      <c r="H79" s="11"/>
      <c r="I79" s="9">
        <v>1785</v>
      </c>
      <c r="J79" s="14"/>
      <c r="K79" s="13">
        <v>2132</v>
      </c>
      <c r="L79" s="14"/>
      <c r="M79" s="13">
        <v>1819</v>
      </c>
      <c r="N79" s="14"/>
      <c r="O79" s="13">
        <v>1530</v>
      </c>
      <c r="P79" s="14"/>
      <c r="Q79" s="13">
        <f>O79*(O79/M79)</f>
        <v>1286.9158878504672</v>
      </c>
      <c r="R79" s="14"/>
      <c r="S79" s="13">
        <f>Q79*(Q79/O79)</f>
        <v>1082.452615948991</v>
      </c>
      <c r="T79" s="254"/>
      <c r="U79" s="13">
        <f t="shared" si="14"/>
        <v>910.47416294774928</v>
      </c>
      <c r="V79" s="258"/>
      <c r="W79" s="13">
        <f t="shared" si="14"/>
        <v>765.81938939530301</v>
      </c>
      <c r="X79" s="254"/>
      <c r="Y79" s="13">
        <f t="shared" si="14"/>
        <v>644.14714995866598</v>
      </c>
      <c r="Z79" s="258"/>
      <c r="AA79" s="13">
        <f t="shared" si="14"/>
        <v>541.80601398392457</v>
      </c>
      <c r="AB79" s="254"/>
      <c r="AC79" s="13">
        <f t="shared" si="14"/>
        <v>455.72468465937573</v>
      </c>
    </row>
    <row r="80" spans="1:29" s="172" customFormat="1">
      <c r="A80" s="236" t="s">
        <v>284</v>
      </c>
      <c r="B80" s="237"/>
      <c r="C80" s="238"/>
      <c r="D80" s="234"/>
      <c r="E80" s="239"/>
      <c r="F80" s="237"/>
      <c r="G80" s="239"/>
      <c r="H80" s="240"/>
      <c r="I80" s="239"/>
      <c r="J80" s="234"/>
      <c r="K80" s="233"/>
      <c r="L80" s="234"/>
      <c r="M80" s="233"/>
      <c r="N80" s="234"/>
      <c r="O80" s="233"/>
      <c r="P80" s="234"/>
      <c r="Q80" s="233">
        <f ca="1">-MIN(Q106,0)</f>
        <v>0</v>
      </c>
      <c r="R80" s="247"/>
      <c r="S80" s="233">
        <f t="shared" ref="S80" ca="1" si="15">-MIN(S106,0)</f>
        <v>0</v>
      </c>
      <c r="T80" s="255"/>
      <c r="U80" s="233">
        <f t="shared" ref="U80:AC80" ca="1" si="16">-MIN(U106,0)</f>
        <v>0</v>
      </c>
      <c r="V80" s="247"/>
      <c r="W80" s="233">
        <f t="shared" ca="1" si="16"/>
        <v>0</v>
      </c>
      <c r="X80" s="255"/>
      <c r="Y80" s="233">
        <f t="shared" ca="1" si="16"/>
        <v>0</v>
      </c>
      <c r="Z80" s="247"/>
      <c r="AA80" s="233">
        <f t="shared" ca="1" si="16"/>
        <v>0</v>
      </c>
      <c r="AB80" s="255"/>
      <c r="AC80" s="233">
        <f t="shared" ca="1" si="16"/>
        <v>0</v>
      </c>
    </row>
    <row r="81" spans="1:29" ht="25.5">
      <c r="A81" s="39" t="s">
        <v>30</v>
      </c>
      <c r="B81" s="37"/>
      <c r="C81" s="38">
        <v>165.93600000000001</v>
      </c>
      <c r="D81" s="2"/>
      <c r="E81" s="34">
        <v>100</v>
      </c>
      <c r="F81" s="37"/>
      <c r="G81" s="34">
        <v>0</v>
      </c>
      <c r="H81" s="36"/>
      <c r="I81" s="34">
        <v>0</v>
      </c>
      <c r="J81" s="35"/>
      <c r="K81" s="34">
        <v>0</v>
      </c>
      <c r="L81" s="35"/>
      <c r="M81" s="34">
        <v>0</v>
      </c>
      <c r="N81" s="35"/>
      <c r="O81" s="34">
        <v>0</v>
      </c>
      <c r="P81" s="35"/>
      <c r="Q81" s="34">
        <f>1*O81</f>
        <v>0</v>
      </c>
      <c r="R81" s="35"/>
      <c r="S81" s="34">
        <f>1*Q81</f>
        <v>0</v>
      </c>
      <c r="T81" s="78"/>
      <c r="U81" s="34">
        <f t="shared" ref="U81:AC81" si="17">1*S81</f>
        <v>0</v>
      </c>
      <c r="V81" s="257"/>
      <c r="W81" s="34">
        <f t="shared" si="17"/>
        <v>0</v>
      </c>
      <c r="X81" s="78"/>
      <c r="Y81" s="34">
        <f t="shared" si="17"/>
        <v>0</v>
      </c>
      <c r="Z81" s="257"/>
      <c r="AA81" s="34">
        <f t="shared" si="17"/>
        <v>0</v>
      </c>
      <c r="AB81" s="78"/>
      <c r="AC81" s="34">
        <f t="shared" si="17"/>
        <v>0</v>
      </c>
    </row>
    <row r="82" spans="1:29">
      <c r="A82" s="20" t="s">
        <v>29</v>
      </c>
      <c r="B82" s="33"/>
      <c r="C82" s="31">
        <f t="shared" ref="C82:Q82" si="18">SUM(C74:C81)</f>
        <v>5827.0050000000001</v>
      </c>
      <c r="D82" s="32"/>
      <c r="E82" s="31">
        <f t="shared" si="18"/>
        <v>7674.6699999999992</v>
      </c>
      <c r="F82" s="32"/>
      <c r="G82" s="31">
        <f t="shared" si="18"/>
        <v>9993</v>
      </c>
      <c r="H82" s="32"/>
      <c r="I82" s="31">
        <f t="shared" si="18"/>
        <v>10667</v>
      </c>
      <c r="J82" s="32"/>
      <c r="K82" s="31">
        <f t="shared" si="18"/>
        <v>14248</v>
      </c>
      <c r="L82" s="32"/>
      <c r="M82" s="31">
        <f t="shared" si="18"/>
        <v>14877</v>
      </c>
      <c r="N82" s="32"/>
      <c r="O82" s="31">
        <f t="shared" si="18"/>
        <v>16371</v>
      </c>
      <c r="P82" s="32"/>
      <c r="Q82" s="31">
        <f t="shared" ca="1" si="18"/>
        <v>19533.335856767644</v>
      </c>
      <c r="R82" s="32"/>
      <c r="S82" s="31">
        <f t="shared" ref="S82:AC82" ca="1" si="19">SUM(S74:S81)</f>
        <v>22877.448349231378</v>
      </c>
      <c r="T82" s="253"/>
      <c r="U82" s="31">
        <f t="shared" ca="1" si="19"/>
        <v>93397.515060157486</v>
      </c>
      <c r="V82" s="32"/>
      <c r="W82" s="31">
        <f t="shared" ca="1" si="19"/>
        <v>129718.85650033339</v>
      </c>
      <c r="X82" s="253"/>
      <c r="Y82" s="31">
        <f t="shared" ca="1" si="19"/>
        <v>181915.06819123044</v>
      </c>
      <c r="Z82" s="32"/>
      <c r="AA82" s="31">
        <f t="shared" ca="1" si="19"/>
        <v>249009.02896556482</v>
      </c>
      <c r="AB82" s="253"/>
      <c r="AC82" s="31">
        <f t="shared" ca="1" si="19"/>
        <v>348399.0773133685</v>
      </c>
    </row>
    <row r="83" spans="1:29" ht="25.5">
      <c r="A83" s="30" t="s">
        <v>28</v>
      </c>
      <c r="B83" s="23"/>
      <c r="C83" s="24">
        <v>5860.049</v>
      </c>
      <c r="D83" s="2"/>
      <c r="E83" s="21">
        <v>9418.3189999999995</v>
      </c>
      <c r="F83" s="23"/>
      <c r="G83" s="21">
        <v>9404</v>
      </c>
      <c r="H83" s="22"/>
      <c r="I83" s="21">
        <v>11634</v>
      </c>
      <c r="J83" s="2"/>
      <c r="K83" s="3">
        <v>9556</v>
      </c>
      <c r="L83" s="2"/>
      <c r="M83" s="3">
        <v>9053</v>
      </c>
      <c r="N83" s="2"/>
      <c r="O83" s="3">
        <v>7871</v>
      </c>
      <c r="P83" s="2"/>
      <c r="Q83" s="3">
        <f>O83*(1+$Q$109)</f>
        <v>8501.9985061168009</v>
      </c>
      <c r="R83" s="2"/>
      <c r="S83" s="3">
        <f>Q83*(1+$Q$109)</f>
        <v>9183.5825940810973</v>
      </c>
      <c r="T83" s="252"/>
      <c r="U83" s="3">
        <f>S83*(1+$Q$109)</f>
        <v>9919.8075842558446</v>
      </c>
      <c r="V83" s="259"/>
      <c r="W83" s="3">
        <f>U83*(1+$Q$109)</f>
        <v>10715.053901957732</v>
      </c>
      <c r="X83" s="252"/>
      <c r="Y83" s="3">
        <f>W83*(1+$Q$109)</f>
        <v>11574.053140313257</v>
      </c>
      <c r="Z83" s="259"/>
      <c r="AA83" s="3">
        <f>Y83*(1+$Q$109)</f>
        <v>12501.916212509184</v>
      </c>
      <c r="AB83" s="263"/>
      <c r="AC83" s="3">
        <f>AA83*(1+$Q$109)</f>
        <v>13504.163760938955</v>
      </c>
    </row>
    <row r="84" spans="1:29" ht="25.5">
      <c r="A84" s="16" t="s">
        <v>27</v>
      </c>
      <c r="B84" s="12"/>
      <c r="C84" s="15">
        <v>99.164000000000001</v>
      </c>
      <c r="D84" s="14"/>
      <c r="E84" s="9">
        <v>0</v>
      </c>
      <c r="F84" s="12"/>
      <c r="G84" s="9">
        <v>0</v>
      </c>
      <c r="H84" s="11"/>
      <c r="I84" s="9">
        <v>0</v>
      </c>
      <c r="J84" s="10"/>
      <c r="K84" s="9">
        <v>0</v>
      </c>
      <c r="L84" s="10"/>
      <c r="M84" s="9">
        <v>0</v>
      </c>
      <c r="N84" s="10"/>
      <c r="O84" s="9">
        <v>0</v>
      </c>
      <c r="P84" s="10"/>
      <c r="Q84" s="9">
        <f>1*O84</f>
        <v>0</v>
      </c>
      <c r="R84" s="10"/>
      <c r="S84" s="9">
        <f>1*Q84</f>
        <v>0</v>
      </c>
      <c r="T84" s="66"/>
      <c r="U84" s="9">
        <f t="shared" ref="U84:AC85" si="20">1*S84</f>
        <v>0</v>
      </c>
      <c r="V84" s="250"/>
      <c r="W84" s="9">
        <f t="shared" si="20"/>
        <v>0</v>
      </c>
      <c r="X84" s="66"/>
      <c r="Y84" s="9">
        <f t="shared" si="20"/>
        <v>0</v>
      </c>
      <c r="Z84" s="250"/>
      <c r="AA84" s="9">
        <f t="shared" si="20"/>
        <v>0</v>
      </c>
      <c r="AB84" s="66"/>
      <c r="AC84" s="9">
        <f t="shared" si="20"/>
        <v>0</v>
      </c>
    </row>
    <row r="85" spans="1:29" ht="25.5">
      <c r="A85" s="30" t="s">
        <v>26</v>
      </c>
      <c r="B85" s="23"/>
      <c r="C85" s="24">
        <v>10.287000000000001</v>
      </c>
      <c r="D85" s="2"/>
      <c r="E85" s="21">
        <v>0</v>
      </c>
      <c r="F85" s="23"/>
      <c r="G85" s="21">
        <v>0</v>
      </c>
      <c r="H85" s="22"/>
      <c r="I85" s="21">
        <v>0</v>
      </c>
      <c r="J85" s="2"/>
      <c r="K85" s="3">
        <v>0</v>
      </c>
      <c r="L85" s="2"/>
      <c r="M85" s="3">
        <v>0</v>
      </c>
      <c r="N85" s="2"/>
      <c r="O85" s="3">
        <v>0</v>
      </c>
      <c r="P85" s="2"/>
      <c r="Q85" s="3">
        <f>1*O85</f>
        <v>0</v>
      </c>
      <c r="R85" s="2"/>
      <c r="S85" s="3">
        <f>1*Q85</f>
        <v>0</v>
      </c>
      <c r="T85" s="252"/>
      <c r="U85" s="3">
        <f t="shared" si="20"/>
        <v>0</v>
      </c>
      <c r="V85" s="259"/>
      <c r="W85" s="3">
        <f t="shared" si="20"/>
        <v>0</v>
      </c>
      <c r="X85" s="252"/>
      <c r="Y85" s="3">
        <f t="shared" si="20"/>
        <v>0</v>
      </c>
      <c r="Z85" s="259"/>
      <c r="AA85" s="3">
        <f t="shared" si="20"/>
        <v>0</v>
      </c>
      <c r="AB85" s="252"/>
      <c r="AC85" s="3">
        <f t="shared" si="20"/>
        <v>0</v>
      </c>
    </row>
    <row r="86" spans="1:29" ht="25.5">
      <c r="A86" s="16" t="s">
        <v>25</v>
      </c>
      <c r="B86" s="12"/>
      <c r="C86" s="15">
        <v>851.79</v>
      </c>
      <c r="D86" s="14"/>
      <c r="E86" s="9">
        <v>1177.799</v>
      </c>
      <c r="F86" s="12"/>
      <c r="G86" s="9">
        <v>991</v>
      </c>
      <c r="H86" s="11"/>
      <c r="I86" s="9">
        <v>1207</v>
      </c>
      <c r="J86" s="10"/>
      <c r="K86" s="9">
        <v>1284</v>
      </c>
      <c r="L86" s="10"/>
      <c r="M86" s="9">
        <v>1294</v>
      </c>
      <c r="N86" s="10"/>
      <c r="O86" s="9">
        <v>1318</v>
      </c>
      <c r="P86" s="10"/>
      <c r="Q86" s="9">
        <f>O86*(Q12/O12)</f>
        <v>1624.2988794112728</v>
      </c>
      <c r="R86" s="10"/>
      <c r="S86" s="9">
        <f>Q86*(S12/Q12)</f>
        <v>2043.7751396554609</v>
      </c>
      <c r="T86" s="66"/>
      <c r="U86" s="9">
        <f>S86*(U12/S12)</f>
        <v>7661.0629235658143</v>
      </c>
      <c r="V86" s="250"/>
      <c r="W86" s="9">
        <f>U86*(W12/U12)</f>
        <v>10572.266834520822</v>
      </c>
      <c r="X86" s="66"/>
      <c r="Y86" s="9">
        <f>W86*(Y12/W12)</f>
        <v>14801.17356832915</v>
      </c>
      <c r="Z86" s="250"/>
      <c r="AA86" s="9">
        <f>Y86*(AA12/Y12)</f>
        <v>20051.432488417464</v>
      </c>
      <c r="AB86" s="66"/>
      <c r="AC86" s="9">
        <f>AA86*(AC12/AA12)</f>
        <v>28142.851485974312</v>
      </c>
    </row>
    <row r="87" spans="1:29" ht="25.5">
      <c r="A87" s="30" t="s">
        <v>24</v>
      </c>
      <c r="B87" s="23"/>
      <c r="C87" s="24">
        <v>2210.4229999999998</v>
      </c>
      <c r="D87" s="2"/>
      <c r="E87" s="21">
        <v>2309.2220000000002</v>
      </c>
      <c r="F87" s="23"/>
      <c r="G87" s="21">
        <v>329</v>
      </c>
      <c r="H87" s="22"/>
      <c r="I87" s="21">
        <v>36</v>
      </c>
      <c r="J87" s="2"/>
      <c r="K87" s="3">
        <v>0</v>
      </c>
      <c r="L87" s="2"/>
      <c r="M87" s="3">
        <v>0</v>
      </c>
      <c r="N87" s="2"/>
      <c r="O87" s="3">
        <v>0</v>
      </c>
      <c r="P87" s="2"/>
      <c r="Q87" s="3">
        <f>1*O87</f>
        <v>0</v>
      </c>
      <c r="R87" s="2"/>
      <c r="S87" s="3">
        <f>1*Q87</f>
        <v>0</v>
      </c>
      <c r="T87" s="252"/>
      <c r="U87" s="3">
        <f t="shared" ref="U87:AC87" si="21">1*S87</f>
        <v>0</v>
      </c>
      <c r="V87" s="259"/>
      <c r="W87" s="3">
        <f t="shared" si="21"/>
        <v>0</v>
      </c>
      <c r="X87" s="252"/>
      <c r="Y87" s="3">
        <f t="shared" si="21"/>
        <v>0</v>
      </c>
      <c r="Z87" s="259"/>
      <c r="AA87" s="3">
        <f t="shared" si="21"/>
        <v>0</v>
      </c>
      <c r="AB87" s="252"/>
      <c r="AC87" s="3">
        <f t="shared" si="21"/>
        <v>0</v>
      </c>
    </row>
    <row r="88" spans="1:29">
      <c r="A88" s="16" t="s">
        <v>23</v>
      </c>
      <c r="B88" s="12"/>
      <c r="C88" s="15">
        <v>1891.4490000000001</v>
      </c>
      <c r="D88" s="14"/>
      <c r="E88" s="9">
        <v>2442.9699999999998</v>
      </c>
      <c r="F88" s="12"/>
      <c r="G88" s="9">
        <v>2710</v>
      </c>
      <c r="H88" s="11"/>
      <c r="I88" s="9">
        <v>2655</v>
      </c>
      <c r="J88" s="10"/>
      <c r="K88" s="9">
        <v>3330</v>
      </c>
      <c r="L88" s="10"/>
      <c r="M88" s="9">
        <v>3283</v>
      </c>
      <c r="N88" s="10"/>
      <c r="O88" s="9">
        <v>3336</v>
      </c>
      <c r="P88" s="10"/>
      <c r="Q88" s="9"/>
      <c r="R88" s="10"/>
      <c r="S88" s="9"/>
      <c r="T88" s="250"/>
      <c r="U88" s="251"/>
      <c r="V88" s="250"/>
      <c r="W88" s="9"/>
      <c r="X88" s="66"/>
      <c r="Y88" s="9"/>
      <c r="Z88" s="250"/>
      <c r="AA88" s="9"/>
      <c r="AB88" s="66"/>
      <c r="AC88" s="9"/>
    </row>
    <row r="89" spans="1:29">
      <c r="A89" s="8" t="s">
        <v>22</v>
      </c>
      <c r="B89" s="19" t="s">
        <v>1</v>
      </c>
      <c r="C89" s="17">
        <f>SUM(C82:C88)</f>
        <v>16750.167000000001</v>
      </c>
      <c r="D89" s="18" t="s">
        <v>1</v>
      </c>
      <c r="E89" s="17">
        <f>SUM(E82:E88)</f>
        <v>23022.98</v>
      </c>
      <c r="F89" s="18" t="s">
        <v>1</v>
      </c>
      <c r="G89" s="17">
        <f>SUM(G82:G88)</f>
        <v>23427</v>
      </c>
      <c r="H89" s="18" t="s">
        <v>1</v>
      </c>
      <c r="I89" s="17">
        <f>SUM(I82:I88)</f>
        <v>26199</v>
      </c>
      <c r="J89" s="18" t="s">
        <v>1</v>
      </c>
      <c r="K89" s="17">
        <f>SUM(K82:K88)</f>
        <v>28418</v>
      </c>
      <c r="L89" s="18" t="s">
        <v>1</v>
      </c>
      <c r="M89" s="17">
        <f>SUM(M82:M88)</f>
        <v>28507</v>
      </c>
      <c r="N89" s="18" t="s">
        <v>1</v>
      </c>
      <c r="O89" s="17">
        <f>SUM(O82:O88)</f>
        <v>28896</v>
      </c>
      <c r="P89" s="18" t="s">
        <v>1</v>
      </c>
      <c r="Q89" s="17">
        <f ca="1">SUM(Q82:Q88)</f>
        <v>29659.633242295717</v>
      </c>
      <c r="R89" s="18" t="s">
        <v>1</v>
      </c>
      <c r="S89" s="17">
        <f ca="1">SUM(S82:S88)</f>
        <v>34104.806082967938</v>
      </c>
      <c r="T89" s="18"/>
      <c r="U89" s="17">
        <f t="shared" ref="U89:AC89" ca="1" si="22">SUM(U82:U88)</f>
        <v>110978.38556797914</v>
      </c>
      <c r="V89" s="18"/>
      <c r="W89" s="17">
        <f t="shared" ca="1" si="22"/>
        <v>151006.17723681196</v>
      </c>
      <c r="X89" s="97"/>
      <c r="Y89" s="17">
        <f t="shared" ca="1" si="22"/>
        <v>208290.29489987285</v>
      </c>
      <c r="Z89" s="18"/>
      <c r="AA89" s="17">
        <f t="shared" ca="1" si="22"/>
        <v>281562.37766649149</v>
      </c>
      <c r="AB89" s="97"/>
      <c r="AC89" s="17">
        <f t="shared" ca="1" si="22"/>
        <v>390046.0925602818</v>
      </c>
    </row>
    <row r="90" spans="1:29">
      <c r="A90" s="16" t="s">
        <v>21</v>
      </c>
      <c r="B90" s="12"/>
      <c r="C90" s="15"/>
      <c r="D90" s="14"/>
      <c r="E90" s="9"/>
      <c r="F90" s="12"/>
      <c r="G90" s="9"/>
      <c r="H90" s="11"/>
      <c r="I90" s="9"/>
      <c r="J90" s="10"/>
      <c r="K90" s="9"/>
      <c r="L90" s="10"/>
      <c r="M90" s="9"/>
      <c r="N90" s="10"/>
      <c r="O90" s="9"/>
      <c r="P90" s="10"/>
      <c r="Q90" s="9"/>
      <c r="R90" s="10"/>
      <c r="S90" s="9"/>
      <c r="T90" s="10"/>
      <c r="U90" s="9"/>
      <c r="V90" s="250"/>
      <c r="W90" s="9"/>
      <c r="X90" s="10"/>
      <c r="Y90" s="9"/>
      <c r="Z90" s="250"/>
      <c r="AA90" s="9"/>
      <c r="AB90" s="10"/>
      <c r="AC90" s="9"/>
    </row>
    <row r="91" spans="1:29" ht="25.5">
      <c r="A91" s="30" t="s">
        <v>20</v>
      </c>
      <c r="B91" s="23"/>
      <c r="C91" s="24">
        <v>367.03899999999999</v>
      </c>
      <c r="D91" s="2"/>
      <c r="E91" s="21">
        <v>397.73399999999998</v>
      </c>
      <c r="F91" s="23"/>
      <c r="G91" s="21">
        <v>556</v>
      </c>
      <c r="H91" s="22"/>
      <c r="I91" s="21">
        <v>643</v>
      </c>
      <c r="J91" s="2"/>
      <c r="K91" s="3">
        <v>604</v>
      </c>
      <c r="L91" s="2"/>
      <c r="M91" s="3">
        <v>601</v>
      </c>
      <c r="N91" s="2"/>
      <c r="O91" s="3">
        <v>605</v>
      </c>
      <c r="P91" s="2"/>
      <c r="Q91" s="3">
        <f>O91</f>
        <v>605</v>
      </c>
      <c r="R91" s="2"/>
      <c r="S91" s="3">
        <f>Q91</f>
        <v>605</v>
      </c>
      <c r="T91" s="2"/>
      <c r="U91" s="3">
        <f>S91</f>
        <v>605</v>
      </c>
      <c r="V91" s="259"/>
      <c r="W91" s="3">
        <f>U91</f>
        <v>605</v>
      </c>
      <c r="X91" s="2"/>
      <c r="Y91" s="3">
        <f>W91</f>
        <v>605</v>
      </c>
      <c r="Z91" s="259"/>
      <c r="AA91" s="3">
        <f>Y91</f>
        <v>605</v>
      </c>
      <c r="AB91" s="2"/>
      <c r="AC91" s="3">
        <f>AA91</f>
        <v>605</v>
      </c>
    </row>
    <row r="92" spans="1:29">
      <c r="A92" s="16" t="s">
        <v>19</v>
      </c>
      <c r="B92" s="12"/>
      <c r="C92" s="15">
        <v>8.7840000000000007</v>
      </c>
      <c r="D92" s="14"/>
      <c r="E92" s="9">
        <v>7.0000000000000007E-2</v>
      </c>
      <c r="F92" s="12"/>
      <c r="G92" s="9">
        <v>0</v>
      </c>
      <c r="H92" s="11"/>
      <c r="I92" s="9">
        <v>0</v>
      </c>
      <c r="J92" s="10"/>
      <c r="K92" s="9">
        <v>51</v>
      </c>
      <c r="L92" s="10"/>
      <c r="M92" s="9">
        <v>0</v>
      </c>
      <c r="N92" s="10"/>
      <c r="O92" s="9">
        <v>0</v>
      </c>
      <c r="P92" s="10"/>
      <c r="Q92" s="9">
        <f>1*O92</f>
        <v>0</v>
      </c>
      <c r="R92" s="10"/>
      <c r="S92" s="9">
        <f>1*Q92</f>
        <v>0</v>
      </c>
      <c r="T92" s="10"/>
      <c r="U92" s="9">
        <f>1*S92</f>
        <v>0</v>
      </c>
      <c r="V92" s="250"/>
      <c r="W92" s="9">
        <f>1*U92</f>
        <v>0</v>
      </c>
      <c r="X92" s="10"/>
      <c r="Y92" s="9">
        <f>1*W92</f>
        <v>0</v>
      </c>
      <c r="Z92" s="250"/>
      <c r="AA92" s="9">
        <f>1*Y92</f>
        <v>0</v>
      </c>
      <c r="AB92" s="10"/>
      <c r="AC92" s="9">
        <f>1*AA92</f>
        <v>0</v>
      </c>
    </row>
    <row r="93" spans="1:29">
      <c r="A93" s="29" t="s">
        <v>18</v>
      </c>
      <c r="B93" s="23"/>
      <c r="C93" s="24"/>
      <c r="D93" s="2"/>
      <c r="E93" s="21"/>
      <c r="F93" s="23"/>
      <c r="G93" s="21"/>
      <c r="H93" s="22"/>
      <c r="I93" s="21"/>
      <c r="J93" s="2"/>
      <c r="K93" s="3">
        <v>1</v>
      </c>
      <c r="L93" s="2"/>
      <c r="M93" s="3"/>
      <c r="N93" s="2"/>
      <c r="O93" s="3"/>
      <c r="P93" s="2"/>
      <c r="Q93" s="3"/>
      <c r="R93" s="2"/>
      <c r="S93" s="3"/>
      <c r="T93" s="2"/>
      <c r="U93" s="3"/>
      <c r="V93" s="259"/>
      <c r="W93" s="3"/>
      <c r="X93" s="2"/>
      <c r="Y93" s="3"/>
      <c r="Z93" s="259"/>
      <c r="AA93" s="3"/>
      <c r="AB93" s="2"/>
      <c r="AC93" s="3"/>
    </row>
    <row r="94" spans="1:29" ht="38.25">
      <c r="A94" s="20" t="s">
        <v>17</v>
      </c>
      <c r="B94" s="12"/>
      <c r="C94" s="15" t="s">
        <v>16</v>
      </c>
      <c r="D94" s="14"/>
      <c r="E94" s="15" t="s">
        <v>16</v>
      </c>
      <c r="F94" s="12"/>
      <c r="G94" s="15" t="s">
        <v>16</v>
      </c>
      <c r="H94" s="11"/>
      <c r="I94" s="15" t="s">
        <v>16</v>
      </c>
      <c r="J94" s="10"/>
      <c r="K94" s="15" t="s">
        <v>16</v>
      </c>
      <c r="L94" s="10"/>
      <c r="M94" s="15" t="s">
        <v>16</v>
      </c>
      <c r="N94" s="10"/>
      <c r="O94" s="15" t="s">
        <v>16</v>
      </c>
      <c r="P94" s="10"/>
      <c r="Q94" s="15" t="s">
        <v>16</v>
      </c>
      <c r="R94" s="10"/>
      <c r="S94" s="15" t="s">
        <v>16</v>
      </c>
      <c r="T94" s="10"/>
      <c r="U94" s="15" t="s">
        <v>16</v>
      </c>
      <c r="V94" s="250"/>
      <c r="W94" s="15" t="s">
        <v>16</v>
      </c>
      <c r="X94" s="10"/>
      <c r="Y94" s="15" t="s">
        <v>16</v>
      </c>
      <c r="Z94" s="250"/>
      <c r="AA94" s="15" t="s">
        <v>16</v>
      </c>
      <c r="AB94" s="10"/>
      <c r="AC94" s="15" t="s">
        <v>16</v>
      </c>
    </row>
    <row r="95" spans="1:29" ht="76.5">
      <c r="A95" s="25" t="s">
        <v>15</v>
      </c>
      <c r="B95" s="23"/>
      <c r="C95" s="24">
        <v>0.161</v>
      </c>
      <c r="D95" s="28" t="s">
        <v>14</v>
      </c>
      <c r="E95" s="21">
        <v>0.16900000000000001</v>
      </c>
      <c r="F95" s="27" t="s">
        <v>13</v>
      </c>
      <c r="G95" s="21">
        <v>0</v>
      </c>
      <c r="H95" s="27" t="s">
        <v>12</v>
      </c>
      <c r="I95" s="21">
        <v>0</v>
      </c>
      <c r="J95" s="2" t="s">
        <v>11</v>
      </c>
      <c r="K95" s="26">
        <v>1</v>
      </c>
      <c r="L95" s="2" t="s">
        <v>10</v>
      </c>
      <c r="M95" s="26">
        <v>1</v>
      </c>
      <c r="N95" s="2" t="s">
        <v>9</v>
      </c>
      <c r="O95" s="26">
        <v>1</v>
      </c>
      <c r="P95" s="2" t="s">
        <v>9</v>
      </c>
      <c r="Q95" s="26">
        <f>1*O95</f>
        <v>1</v>
      </c>
      <c r="R95" s="2" t="s">
        <v>9</v>
      </c>
      <c r="S95" s="26">
        <f>1*Q95</f>
        <v>1</v>
      </c>
      <c r="T95" s="2" t="s">
        <v>9</v>
      </c>
      <c r="U95" s="26">
        <f>1*S95</f>
        <v>1</v>
      </c>
      <c r="V95" s="2" t="s">
        <v>9</v>
      </c>
      <c r="W95" s="26">
        <f>1*U95</f>
        <v>1</v>
      </c>
      <c r="X95" s="2" t="s">
        <v>9</v>
      </c>
      <c r="Y95" s="26">
        <f>1*W95</f>
        <v>1</v>
      </c>
      <c r="Z95" s="2" t="s">
        <v>9</v>
      </c>
      <c r="AA95" s="26">
        <f>1*Y95</f>
        <v>1</v>
      </c>
      <c r="AB95" s="2" t="s">
        <v>9</v>
      </c>
      <c r="AC95" s="26">
        <f>1*AA95</f>
        <v>1</v>
      </c>
    </row>
    <row r="96" spans="1:29">
      <c r="A96" s="20" t="s">
        <v>8</v>
      </c>
      <c r="B96" s="12"/>
      <c r="C96" s="15">
        <v>7773.7269999999999</v>
      </c>
      <c r="D96" s="14"/>
      <c r="E96" s="9">
        <v>9178.0239999999994</v>
      </c>
      <c r="F96" s="12"/>
      <c r="G96" s="9">
        <v>10249</v>
      </c>
      <c r="H96" s="11"/>
      <c r="I96" s="9">
        <v>12737</v>
      </c>
      <c r="J96" s="10"/>
      <c r="K96" s="9">
        <v>27260</v>
      </c>
      <c r="L96" s="10"/>
      <c r="M96" s="9">
        <v>27623</v>
      </c>
      <c r="N96" s="10"/>
      <c r="O96" s="9">
        <v>28205</v>
      </c>
      <c r="P96" s="10"/>
      <c r="Q96" s="9">
        <f ca="1">O96+(Q12*AVERAGE($Q$96/$M$96,$K$96/$I$96,$I$96/$G$96,$G$96/$E$96,$E$96/$C$96))</f>
        <v>50315.907636012606</v>
      </c>
      <c r="R96" s="10"/>
      <c r="S96" s="9">
        <f ca="1">Q96+(S12*AVERAGE($Q$96/$M$96,$K$96/$I$96,$I$96/$G$96,$G$96/$E$96,$E$96/$C$96))</f>
        <v>78136.971797603153</v>
      </c>
      <c r="T96" s="10"/>
      <c r="U96" s="9">
        <f ca="1">S96+(U12*AVERAGE($Q$96/$M$96,$K$96/$I$96,$I$96/$G$96,$G$96/$E$96,$E$96/$C$96))</f>
        <v>182423.84710348339</v>
      </c>
      <c r="V96" s="250"/>
      <c r="W96" s="9">
        <f ca="1">U96+(W12*AVERAGE($Q$96/$M$96,$K$96/$I$96,$I$96/$G$96,$G$96/$E$96,$E$96/$C$96))</f>
        <v>326339.73502559809</v>
      </c>
      <c r="X96" s="10"/>
      <c r="Y96" s="9">
        <f ca="1">W96+(Y12*AVERAGE($Q$96/$M$96,$K$96/$I$96,$I$96/$G$96,$G$96/$E$96,$E$96/$C$96))</f>
        <v>527821.97811655863</v>
      </c>
      <c r="Z96" s="250"/>
      <c r="AA96" s="9">
        <f ca="1">Y96+(AA12*AVERAGE($Q$96/$M$96,$K$96/$I$96,$I$96/$G$96,$G$96/$E$96,$E$96/$C$96))</f>
        <v>800773.82050275488</v>
      </c>
      <c r="AB96" s="10"/>
      <c r="AC96" s="9">
        <f ca="1">AA96+(AC12*AVERAGE($Q$96/$M$96,$K$96/$I$96,$I$96/$G$96,$G$96/$E$96,$E$96/$C$96))</f>
        <v>1183870.7971170205</v>
      </c>
    </row>
    <row r="97" spans="1:32" ht="25.5">
      <c r="A97" s="25" t="s">
        <v>7</v>
      </c>
      <c r="B97" s="23"/>
      <c r="C97" s="24">
        <v>-23.74</v>
      </c>
      <c r="D97" s="2" t="s">
        <v>6</v>
      </c>
      <c r="E97" s="21">
        <v>33.347999999999999</v>
      </c>
      <c r="F97" s="23"/>
      <c r="G97" s="21">
        <v>-8</v>
      </c>
      <c r="H97" s="22"/>
      <c r="I97" s="21">
        <v>-36</v>
      </c>
      <c r="J97" s="2"/>
      <c r="K97" s="3">
        <v>363</v>
      </c>
      <c r="L97" s="2"/>
      <c r="M97" s="3">
        <v>143</v>
      </c>
      <c r="N97" s="2"/>
      <c r="O97" s="3">
        <v>206</v>
      </c>
      <c r="P97" s="2"/>
      <c r="Q97" s="3">
        <f>O97</f>
        <v>206</v>
      </c>
      <c r="R97" s="2"/>
      <c r="S97" s="3">
        <f>Q97</f>
        <v>206</v>
      </c>
      <c r="T97" s="2"/>
      <c r="U97" s="3">
        <f>S97</f>
        <v>206</v>
      </c>
      <c r="V97" s="259"/>
      <c r="W97" s="3">
        <f>U97</f>
        <v>206</v>
      </c>
      <c r="X97" s="2"/>
      <c r="Y97" s="3">
        <f>W97</f>
        <v>206</v>
      </c>
      <c r="Z97" s="259"/>
      <c r="AA97" s="3">
        <f>Y97</f>
        <v>206</v>
      </c>
      <c r="AB97" s="2"/>
      <c r="AC97" s="3">
        <f>AA97</f>
        <v>206</v>
      </c>
    </row>
    <row r="98" spans="1:32">
      <c r="A98" s="20" t="s">
        <v>5</v>
      </c>
      <c r="B98" s="12"/>
      <c r="C98" s="15">
        <v>-2997.2370000000001</v>
      </c>
      <c r="D98" s="14"/>
      <c r="E98" s="9">
        <v>-4974.299</v>
      </c>
      <c r="F98" s="12"/>
      <c r="G98" s="9">
        <v>-5318</v>
      </c>
      <c r="H98" s="11"/>
      <c r="I98" s="9">
        <v>-6083</v>
      </c>
      <c r="J98" s="10"/>
      <c r="K98" s="9">
        <v>-5399</v>
      </c>
      <c r="L98" s="10"/>
      <c r="M98" s="9">
        <v>-4750</v>
      </c>
      <c r="N98" s="10"/>
      <c r="O98" s="9">
        <v>-3608</v>
      </c>
      <c r="P98" s="10"/>
      <c r="Q98" s="9">
        <f>O98</f>
        <v>-3608</v>
      </c>
      <c r="R98" s="10"/>
      <c r="S98" s="9">
        <f>Q98</f>
        <v>-3608</v>
      </c>
      <c r="T98" s="10"/>
      <c r="U98" s="9">
        <f>S98</f>
        <v>-3608</v>
      </c>
      <c r="V98" s="250"/>
      <c r="W98" s="9">
        <f>U98</f>
        <v>-3608</v>
      </c>
      <c r="X98" s="10"/>
      <c r="Y98" s="9">
        <f>W98</f>
        <v>-3608</v>
      </c>
      <c r="Z98" s="250"/>
      <c r="AA98" s="9">
        <f>Y98</f>
        <v>-3608</v>
      </c>
      <c r="AB98" s="10"/>
      <c r="AC98" s="9">
        <f>AA98</f>
        <v>-3608</v>
      </c>
    </row>
    <row r="99" spans="1:32">
      <c r="A99" s="8" t="s">
        <v>4</v>
      </c>
      <c r="B99" s="19"/>
      <c r="C99" s="17">
        <f>SUM(C94:C98)</f>
        <v>4752.9110000000001</v>
      </c>
      <c r="D99" s="18"/>
      <c r="E99" s="17">
        <f>SUM(E94:E98)</f>
        <v>4237.2419999999993</v>
      </c>
      <c r="F99" s="18"/>
      <c r="G99" s="17">
        <f>SUM(G94:G98)</f>
        <v>4923</v>
      </c>
      <c r="H99" s="18"/>
      <c r="I99" s="17">
        <f>SUM(I94:I98)</f>
        <v>6618</v>
      </c>
      <c r="J99" s="18"/>
      <c r="K99" s="17">
        <f>SUM(K94:K98)</f>
        <v>22225</v>
      </c>
      <c r="L99" s="18"/>
      <c r="M99" s="17">
        <f>SUM(M94:M98)</f>
        <v>23017</v>
      </c>
      <c r="N99" s="18"/>
      <c r="O99" s="17">
        <f>SUM(O94:O98)</f>
        <v>24804</v>
      </c>
      <c r="P99" s="18"/>
      <c r="Q99" s="17">
        <f ca="1">SUM(Q94:Q98)</f>
        <v>46914.907636012606</v>
      </c>
      <c r="R99" s="18"/>
      <c r="S99" s="17">
        <f ca="1">SUM(S94:S98)</f>
        <v>74735.971797603153</v>
      </c>
      <c r="T99" s="18"/>
      <c r="U99" s="17">
        <f ca="1">SUM(U94:U98)</f>
        <v>179022.84710348339</v>
      </c>
      <c r="V99" s="18"/>
      <c r="W99" s="17">
        <f ca="1">SUM(W94:W98)</f>
        <v>322938.73502559809</v>
      </c>
      <c r="X99" s="18"/>
      <c r="Y99" s="17">
        <f ca="1">SUM(Y94:Y98)</f>
        <v>524420.97811655863</v>
      </c>
      <c r="Z99" s="18"/>
      <c r="AA99" s="17">
        <f ca="1">SUM(AA94:AA98)</f>
        <v>797372.82050275488</v>
      </c>
      <c r="AB99" s="18"/>
      <c r="AC99" s="17">
        <f ca="1">SUM(AC94:AC98)</f>
        <v>1180469.7971170205</v>
      </c>
    </row>
    <row r="100" spans="1:32" ht="25.5">
      <c r="A100" s="16" t="s">
        <v>3</v>
      </c>
      <c r="B100" s="12"/>
      <c r="C100" s="15">
        <v>785.17499999999995</v>
      </c>
      <c r="D100" s="14"/>
      <c r="E100" s="13">
        <v>997.346</v>
      </c>
      <c r="F100" s="12"/>
      <c r="G100" s="9">
        <v>834</v>
      </c>
      <c r="H100" s="11"/>
      <c r="I100" s="9">
        <v>849</v>
      </c>
      <c r="J100" s="10"/>
      <c r="K100" s="9">
        <v>850</v>
      </c>
      <c r="L100" s="10"/>
      <c r="M100" s="9">
        <v>847</v>
      </c>
      <c r="N100" s="10"/>
      <c r="O100" s="9">
        <v>841</v>
      </c>
      <c r="P100" s="10"/>
      <c r="Q100" s="9">
        <f>O100</f>
        <v>841</v>
      </c>
      <c r="R100" s="10"/>
      <c r="S100" s="9">
        <f>Q100</f>
        <v>841</v>
      </c>
      <c r="T100" s="10"/>
      <c r="U100" s="9">
        <f>S100</f>
        <v>841</v>
      </c>
      <c r="V100" s="250"/>
      <c r="W100" s="9">
        <f>U100</f>
        <v>841</v>
      </c>
      <c r="X100" s="10"/>
      <c r="Y100" s="9">
        <f>W100</f>
        <v>841</v>
      </c>
      <c r="Z100" s="250"/>
      <c r="AA100" s="9">
        <f>Y100</f>
        <v>841</v>
      </c>
      <c r="AB100" s="10"/>
      <c r="AC100" s="9">
        <f>AA100</f>
        <v>841</v>
      </c>
    </row>
    <row r="101" spans="1:32" ht="15.75" thickBot="1">
      <c r="A101" s="8" t="s">
        <v>2</v>
      </c>
      <c r="B101" s="7" t="s">
        <v>1</v>
      </c>
      <c r="C101" s="5">
        <f>C99+C89+C91+C92+C100</f>
        <v>22664.076000000001</v>
      </c>
      <c r="D101" s="6" t="s">
        <v>1</v>
      </c>
      <c r="E101" s="5">
        <f>E99+E89+E91+E92+E100</f>
        <v>28655.371999999999</v>
      </c>
      <c r="F101" s="6" t="s">
        <v>1</v>
      </c>
      <c r="G101" s="5">
        <f>G99+G89+G91+G92+G100</f>
        <v>29740</v>
      </c>
      <c r="H101" s="6" t="s">
        <v>1</v>
      </c>
      <c r="I101" s="5">
        <f>I99+I89+I91+I92+I100</f>
        <v>34309</v>
      </c>
      <c r="J101" s="6" t="s">
        <v>1</v>
      </c>
      <c r="K101" s="5">
        <f>K99+K89+K91+K92+K100</f>
        <v>52148</v>
      </c>
      <c r="L101" s="6" t="s">
        <v>1</v>
      </c>
      <c r="M101" s="5">
        <f>M99+M89+M91+M92+M100</f>
        <v>52972</v>
      </c>
      <c r="N101" s="6" t="s">
        <v>1</v>
      </c>
      <c r="O101" s="5">
        <f>O99+O89+O91+O92+O100</f>
        <v>55146</v>
      </c>
      <c r="P101" s="6" t="s">
        <v>1</v>
      </c>
      <c r="Q101" s="5">
        <f ca="1">Q99+Q89+Q91+Q92+Q100</f>
        <v>78020.540878308326</v>
      </c>
      <c r="R101" s="6" t="s">
        <v>1</v>
      </c>
      <c r="S101" s="5">
        <f ca="1">S99+S89+S91+S92+S100</f>
        <v>110286.77788057108</v>
      </c>
      <c r="T101" s="6"/>
      <c r="U101" s="5">
        <f ca="1">U99+U89+U91+U92+U100</f>
        <v>291447.23267146252</v>
      </c>
      <c r="V101" s="6"/>
      <c r="W101" s="5">
        <f ca="1">W99+W89+W91+W92+W100</f>
        <v>475390.91226241004</v>
      </c>
      <c r="X101" s="6"/>
      <c r="Y101" s="5">
        <f ca="1">Y99+Y89+Y91+Y92+Y100</f>
        <v>734157.27301643149</v>
      </c>
      <c r="Z101" s="6"/>
      <c r="AA101" s="5">
        <f ca="1">AA99+AA89+AA91+AA92+AA100</f>
        <v>1080381.1981692463</v>
      </c>
      <c r="AB101" s="6"/>
      <c r="AC101" s="5">
        <f ca="1">AC99+AC89+AC91+AC92+AC100</f>
        <v>1571961.8896773022</v>
      </c>
    </row>
    <row r="102" spans="1:32" s="172" customFormat="1" ht="15.75" thickTop="1">
      <c r="A102" s="231" t="s">
        <v>0</v>
      </c>
      <c r="B102" s="232"/>
      <c r="C102" s="233">
        <f>C101-C71</f>
        <v>0</v>
      </c>
      <c r="D102" s="234"/>
      <c r="E102" s="235">
        <f>E101-E71</f>
        <v>0</v>
      </c>
      <c r="F102" s="234"/>
      <c r="G102" s="235">
        <f>G101-G71</f>
        <v>0</v>
      </c>
      <c r="H102" s="234"/>
      <c r="I102" s="235">
        <f>I101-I71</f>
        <v>0</v>
      </c>
      <c r="J102" s="234"/>
      <c r="K102" s="235">
        <f>K101-K71</f>
        <v>0</v>
      </c>
      <c r="L102" s="234"/>
      <c r="M102" s="235">
        <f>M101-M71</f>
        <v>0</v>
      </c>
      <c r="N102" s="234"/>
      <c r="O102" s="235">
        <f>O101-O71</f>
        <v>0</v>
      </c>
      <c r="P102" s="234"/>
      <c r="Q102" s="235">
        <f ca="1">Q101-Q71</f>
        <v>0</v>
      </c>
      <c r="R102" s="234"/>
      <c r="S102" s="235">
        <f ca="1">S101-S71</f>
        <v>0</v>
      </c>
      <c r="T102" s="234"/>
      <c r="U102" s="235">
        <f ca="1">U101-U71</f>
        <v>0</v>
      </c>
      <c r="V102" s="247"/>
      <c r="W102" s="235">
        <f ca="1">W101-W71</f>
        <v>0</v>
      </c>
      <c r="X102" s="234"/>
      <c r="Y102" s="235">
        <f ca="1">Y101-Y71</f>
        <v>0</v>
      </c>
      <c r="Z102" s="247"/>
      <c r="AA102" s="235">
        <f ca="1">AA101-AA71</f>
        <v>0</v>
      </c>
      <c r="AB102" s="234"/>
      <c r="AC102" s="235">
        <f ca="1">AC101-AC71</f>
        <v>0</v>
      </c>
    </row>
    <row r="103" spans="1:32" s="232" customFormat="1">
      <c r="R103" s="172"/>
      <c r="S103" s="172"/>
      <c r="T103" s="172"/>
      <c r="U103" s="172"/>
      <c r="V103" s="260"/>
      <c r="W103" s="172"/>
      <c r="X103" s="172"/>
      <c r="Y103" s="172"/>
      <c r="Z103" s="260"/>
      <c r="AA103" s="172"/>
      <c r="AB103" s="172"/>
      <c r="AC103" s="172"/>
    </row>
    <row r="104" spans="1:32" s="232" customFormat="1" ht="12.75">
      <c r="A104" s="232" t="s">
        <v>273</v>
      </c>
      <c r="C104" s="234">
        <f>C60+SUM(C61:C70)</f>
        <v>22664.076000000001</v>
      </c>
      <c r="D104" s="234"/>
      <c r="E104" s="234"/>
      <c r="F104" s="234"/>
      <c r="G104" s="234"/>
      <c r="H104" s="234"/>
      <c r="I104" s="234"/>
      <c r="J104" s="234"/>
      <c r="K104" s="234"/>
      <c r="L104" s="234"/>
      <c r="M104" s="234"/>
      <c r="N104" s="234"/>
      <c r="O104" s="234"/>
      <c r="P104" s="234"/>
      <c r="Q104" s="234">
        <f ca="1">Q71-Q55</f>
        <v>58005.814342940837</v>
      </c>
      <c r="R104" s="234"/>
      <c r="S104" s="234">
        <f t="shared" ref="S104" ca="1" si="23">S71-S55</f>
        <v>64313.296396141697</v>
      </c>
      <c r="T104" s="234"/>
      <c r="U104" s="234">
        <f t="shared" ref="U104:AC104" ca="1" si="24">U71-U55</f>
        <v>79931.571122053836</v>
      </c>
      <c r="V104" s="234"/>
      <c r="W104" s="234">
        <f t="shared" ca="1" si="24"/>
        <v>105239.9236771742</v>
      </c>
      <c r="X104" s="234"/>
      <c r="Y104" s="234">
        <f t="shared" ca="1" si="24"/>
        <v>136571.0462995104</v>
      </c>
      <c r="Z104" s="234"/>
      <c r="AA104" s="234">
        <f t="shared" ca="1" si="24"/>
        <v>176930.08182345983</v>
      </c>
      <c r="AB104" s="234"/>
      <c r="AC104" s="234">
        <f t="shared" ca="1" si="24"/>
        <v>237372.16304407082</v>
      </c>
      <c r="AD104" s="234"/>
      <c r="AE104" s="234"/>
      <c r="AF104" s="234"/>
    </row>
    <row r="105" spans="1:32" s="232" customFormat="1" ht="12.75">
      <c r="A105" s="232" t="s">
        <v>274</v>
      </c>
      <c r="C105" s="234"/>
      <c r="D105" s="234"/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34"/>
      <c r="P105" s="234"/>
      <c r="Q105" s="234">
        <f ca="1">Q101-Q80</f>
        <v>78020.540878308326</v>
      </c>
      <c r="R105" s="234"/>
      <c r="S105" s="234">
        <f t="shared" ref="S105" ca="1" si="25">S101-S80</f>
        <v>110286.77788057108</v>
      </c>
      <c r="T105" s="234"/>
      <c r="U105" s="234">
        <f t="shared" ref="U105:AC105" ca="1" si="26">U101-U80</f>
        <v>291447.23267146252</v>
      </c>
      <c r="V105" s="234"/>
      <c r="W105" s="234">
        <f t="shared" ca="1" si="26"/>
        <v>475390.91226241004</v>
      </c>
      <c r="X105" s="234"/>
      <c r="Y105" s="234">
        <f t="shared" ca="1" si="26"/>
        <v>734157.27301643149</v>
      </c>
      <c r="Z105" s="234"/>
      <c r="AA105" s="234">
        <f t="shared" ca="1" si="26"/>
        <v>1080381.1981692463</v>
      </c>
      <c r="AB105" s="234"/>
      <c r="AC105" s="234">
        <f t="shared" ca="1" si="26"/>
        <v>1571961.8896773022</v>
      </c>
      <c r="AD105" s="234"/>
      <c r="AE105" s="234"/>
      <c r="AF105" s="234"/>
    </row>
    <row r="106" spans="1:32" s="232" customFormat="1" ht="12.75">
      <c r="A106" s="232" t="s">
        <v>275</v>
      </c>
      <c r="C106" s="234"/>
      <c r="D106" s="234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>
        <f ca="1">Q105-Q104</f>
        <v>20014.726535367488</v>
      </c>
      <c r="R106" s="234"/>
      <c r="S106" s="234">
        <f ca="1">S105-S104</f>
        <v>45973.481484429387</v>
      </c>
      <c r="T106" s="234"/>
      <c r="U106" s="234">
        <f t="shared" ref="U106:AC106" ca="1" si="27">U105-U104</f>
        <v>211515.66154940869</v>
      </c>
      <c r="V106" s="234"/>
      <c r="W106" s="234">
        <f t="shared" ca="1" si="27"/>
        <v>370150.98858523584</v>
      </c>
      <c r="X106" s="234"/>
      <c r="Y106" s="234">
        <f t="shared" ca="1" si="27"/>
        <v>597586.22671692108</v>
      </c>
      <c r="Z106" s="234"/>
      <c r="AA106" s="234">
        <f t="shared" ca="1" si="27"/>
        <v>903451.11634578649</v>
      </c>
      <c r="AB106" s="234"/>
      <c r="AC106" s="234">
        <f t="shared" ca="1" si="27"/>
        <v>1334589.7266332314</v>
      </c>
      <c r="AD106" s="234"/>
      <c r="AE106" s="234"/>
      <c r="AF106" s="234"/>
    </row>
    <row r="107" spans="1:32" s="1" customFormat="1">
      <c r="R107"/>
      <c r="S107"/>
      <c r="T107"/>
      <c r="U107"/>
      <c r="V107" s="256"/>
      <c r="W107"/>
      <c r="X107"/>
      <c r="Y107"/>
      <c r="Z107" s="256"/>
      <c r="AA107"/>
      <c r="AB107"/>
      <c r="AC107"/>
    </row>
    <row r="108" spans="1:32" s="1" customFormat="1" ht="12.75">
      <c r="A108" s="1" t="s">
        <v>269</v>
      </c>
      <c r="C108" s="229">
        <f>C63/C12</f>
        <v>0.85468787454468942</v>
      </c>
      <c r="E108" s="229">
        <f>E63/E12</f>
        <v>0.85275295518326399</v>
      </c>
      <c r="F108" s="229"/>
      <c r="G108" s="229">
        <f>G63/G12</f>
        <v>0.52793439261916963</v>
      </c>
      <c r="H108" s="229"/>
      <c r="I108" s="229">
        <f>I63/I12</f>
        <v>0.42297990072422492</v>
      </c>
      <c r="J108" s="229"/>
      <c r="K108" s="229">
        <f>K63/K12</f>
        <v>0.40420471841704719</v>
      </c>
      <c r="L108" s="229"/>
      <c r="M108" s="229">
        <f>M63/M12</f>
        <v>1.334873423813649</v>
      </c>
      <c r="N108" s="229"/>
      <c r="O108" s="229">
        <f>O63/O12</f>
        <v>1.3100016725204884</v>
      </c>
      <c r="P108" s="229"/>
      <c r="Q108" s="229">
        <f ca="1">Q63/Q12</f>
        <v>0.92934602855474213</v>
      </c>
      <c r="R108" s="229"/>
      <c r="S108" s="229">
        <f ca="1">S63/S12</f>
        <v>0.64575296900999113</v>
      </c>
      <c r="T108" s="229"/>
      <c r="U108" s="229">
        <f ca="1">U63/U12</f>
        <v>0.15061444507679639</v>
      </c>
      <c r="V108" s="229"/>
      <c r="W108" s="229">
        <f ca="1">W63/W12</f>
        <v>9.5420935777617677E-2</v>
      </c>
      <c r="X108" s="229"/>
      <c r="Y108" s="229">
        <f ca="1">Y63/Y12</f>
        <v>5.9589777975556889E-2</v>
      </c>
      <c r="Z108" s="229"/>
      <c r="AA108" s="229">
        <f ca="1">AA63/AA12</f>
        <v>3.845728724391901E-2</v>
      </c>
      <c r="AB108" s="229"/>
      <c r="AC108" s="229">
        <f ca="1">AC63/AC12</f>
        <v>2.3955877481027666E-2</v>
      </c>
    </row>
    <row r="109" spans="1:32" s="1" customFormat="1" ht="12.75">
      <c r="A109" s="1" t="s">
        <v>290</v>
      </c>
      <c r="C109" s="229"/>
      <c r="E109" s="229">
        <f>(E83-C83)/C83</f>
        <v>0.60720823324173556</v>
      </c>
      <c r="F109" s="229"/>
      <c r="G109" s="229">
        <f>(G83-E83)/E83</f>
        <v>-1.5203349982092884E-3</v>
      </c>
      <c r="H109" s="229"/>
      <c r="I109" s="229">
        <f>(I83-G83)/G83</f>
        <v>0.23713313483623991</v>
      </c>
      <c r="J109" s="229"/>
      <c r="K109" s="229">
        <f>(K83-I83)/I83</f>
        <v>-0.17861440605122916</v>
      </c>
      <c r="L109" s="229"/>
      <c r="M109" s="229">
        <f>(M83-K83)/K83</f>
        <v>-5.2637086647132694E-2</v>
      </c>
      <c r="N109" s="229"/>
      <c r="O109" s="268">
        <f>(O83-M83)/M83</f>
        <v>-0.13056445377223019</v>
      </c>
      <c r="P109" s="1" t="s">
        <v>128</v>
      </c>
      <c r="Q109" s="267">
        <f>AVERAGE(E109,G109,I109,K109,M109,O109)</f>
        <v>8.016751443486235E-2</v>
      </c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</row>
    <row r="110" spans="1:32" s="1" customFormat="1" ht="12.75">
      <c r="A110" s="1" t="s">
        <v>291</v>
      </c>
      <c r="C110" s="229">
        <f>C133/C63</f>
        <v>0.15829948301483698</v>
      </c>
      <c r="E110" s="229">
        <f>E133/E63</f>
        <v>0.16315097588417157</v>
      </c>
      <c r="F110" s="229"/>
      <c r="G110" s="229">
        <f>G133/G63</f>
        <v>0.1677846425419241</v>
      </c>
      <c r="H110" s="229"/>
      <c r="I110" s="229">
        <f>I133/I63</f>
        <v>0.20719507502885726</v>
      </c>
      <c r="J110" s="229"/>
      <c r="K110" s="229">
        <f>K133/K63</f>
        <v>0.18216050835490705</v>
      </c>
      <c r="L110" s="229"/>
      <c r="M110" s="229">
        <f>M133/M63</f>
        <v>4.4779348139601959E-2</v>
      </c>
      <c r="N110" s="229"/>
      <c r="O110" s="268">
        <f>O133/O63</f>
        <v>8.3115225023938713E-2</v>
      </c>
      <c r="P110" s="229" t="s">
        <v>128</v>
      </c>
      <c r="Q110" s="229">
        <f>AVERAGE(C110,E110,G110,I110,K110,M110,O110)</f>
        <v>0.14378360828403397</v>
      </c>
      <c r="R110" s="229"/>
      <c r="S110" s="229"/>
      <c r="T110" s="229"/>
      <c r="U110" s="229"/>
      <c r="V110" s="229"/>
      <c r="W110" s="229"/>
      <c r="X110" s="229"/>
      <c r="Y110" s="229"/>
      <c r="Z110" s="229"/>
      <c r="AA110" s="229"/>
      <c r="AB110" s="229"/>
      <c r="AC110" s="229"/>
    </row>
    <row r="111" spans="1:32" s="1" customFormat="1" ht="12.75">
      <c r="C111" s="47"/>
      <c r="R111" s="218"/>
      <c r="S111" s="264"/>
      <c r="T111" s="218"/>
      <c r="U111" s="264"/>
      <c r="V111" s="218"/>
      <c r="W111" s="264"/>
      <c r="X111" s="218"/>
      <c r="Y111" s="264"/>
      <c r="Z111" s="218"/>
      <c r="AA111" s="264"/>
      <c r="AB111" s="218"/>
      <c r="AC111" s="264"/>
    </row>
    <row r="112" spans="1:32">
      <c r="A112" s="265" t="s">
        <v>287</v>
      </c>
      <c r="B112" s="125"/>
      <c r="C112" s="658" t="s">
        <v>125</v>
      </c>
      <c r="D112" s="658"/>
      <c r="E112" s="658"/>
      <c r="F112" s="658"/>
      <c r="G112" s="658"/>
      <c r="H112" s="658"/>
      <c r="I112" s="658"/>
      <c r="J112" s="658"/>
      <c r="K112" s="658"/>
      <c r="L112" s="658"/>
      <c r="M112" s="658"/>
      <c r="N112" s="658"/>
      <c r="O112" s="658"/>
      <c r="P112" s="658"/>
      <c r="Q112" s="126"/>
      <c r="R112" s="218"/>
      <c r="S112" s="264" t="s">
        <v>126</v>
      </c>
      <c r="T112" s="218"/>
      <c r="U112" s="264"/>
      <c r="V112" s="218"/>
      <c r="W112" s="264"/>
      <c r="X112" s="218"/>
      <c r="Y112" s="264"/>
      <c r="Z112" s="218"/>
      <c r="AA112" s="264"/>
      <c r="AB112" s="218"/>
      <c r="AC112" s="264"/>
    </row>
    <row r="113" spans="1:29">
      <c r="A113" s="127"/>
      <c r="B113" s="125"/>
      <c r="C113" s="128"/>
      <c r="D113" s="129"/>
      <c r="E113" s="115"/>
      <c r="F113" s="130"/>
      <c r="G113" s="128"/>
      <c r="H113" s="129"/>
      <c r="I113" s="115"/>
      <c r="J113" s="130"/>
      <c r="K113" s="662" t="s">
        <v>127</v>
      </c>
      <c r="L113" s="662"/>
      <c r="M113" s="128"/>
      <c r="N113" s="130"/>
      <c r="O113" s="128"/>
      <c r="P113" s="129"/>
      <c r="Q113" s="128"/>
      <c r="R113" s="264"/>
      <c r="S113" s="264"/>
      <c r="T113" s="264"/>
      <c r="U113" s="264"/>
      <c r="V113" s="264"/>
      <c r="W113" s="264" t="s">
        <v>127</v>
      </c>
      <c r="X113" s="264"/>
      <c r="Y113" s="264"/>
      <c r="Z113" s="264"/>
      <c r="AA113" s="264"/>
      <c r="AB113" s="264"/>
      <c r="AC113" s="264"/>
    </row>
    <row r="114" spans="1:29">
      <c r="A114" s="124"/>
      <c r="B114" s="125"/>
      <c r="C114" s="115"/>
      <c r="D114" s="131"/>
      <c r="E114" s="115"/>
      <c r="F114" s="124"/>
      <c r="G114" s="657" t="s">
        <v>127</v>
      </c>
      <c r="H114" s="657"/>
      <c r="I114" s="115"/>
      <c r="J114" s="124"/>
      <c r="K114" s="657" t="s">
        <v>128</v>
      </c>
      <c r="L114" s="657"/>
      <c r="M114" s="115"/>
      <c r="N114" s="124"/>
      <c r="O114" s="657" t="s">
        <v>129</v>
      </c>
      <c r="P114" s="657"/>
      <c r="Q114" s="115"/>
      <c r="R114" s="218"/>
      <c r="S114" s="264"/>
      <c r="T114" s="218"/>
      <c r="U114" s="264"/>
      <c r="V114" s="218"/>
      <c r="W114" s="264" t="s">
        <v>128</v>
      </c>
      <c r="X114" s="218"/>
      <c r="Y114" s="264"/>
      <c r="Z114" s="218"/>
      <c r="AA114" s="264"/>
      <c r="AB114" s="218"/>
      <c r="AC114" s="264"/>
    </row>
    <row r="115" spans="1:29">
      <c r="A115" s="124"/>
      <c r="B115" s="125"/>
      <c r="C115" s="657" t="s">
        <v>130</v>
      </c>
      <c r="D115" s="657"/>
      <c r="E115" s="115"/>
      <c r="F115" s="124"/>
      <c r="G115" s="657" t="s">
        <v>128</v>
      </c>
      <c r="H115" s="657"/>
      <c r="I115" s="115"/>
      <c r="J115" s="124"/>
      <c r="K115" s="657" t="s">
        <v>131</v>
      </c>
      <c r="L115" s="657"/>
      <c r="M115" s="115"/>
      <c r="N115" s="124"/>
      <c r="O115" s="657" t="s">
        <v>132</v>
      </c>
      <c r="P115" s="657"/>
      <c r="Q115" s="115"/>
      <c r="R115" s="218"/>
      <c r="S115" s="264" t="s">
        <v>133</v>
      </c>
      <c r="T115" s="218"/>
      <c r="U115" s="264"/>
      <c r="V115" s="218"/>
      <c r="W115" s="264" t="s">
        <v>134</v>
      </c>
      <c r="X115" s="218"/>
      <c r="Y115" s="264"/>
      <c r="Z115" s="218"/>
      <c r="AA115" s="264"/>
      <c r="AB115" s="218"/>
      <c r="AC115" s="264"/>
    </row>
    <row r="116" spans="1:29">
      <c r="A116" s="124"/>
      <c r="B116" s="125"/>
      <c r="C116" s="657" t="s">
        <v>135</v>
      </c>
      <c r="D116" s="657"/>
      <c r="E116" s="115"/>
      <c r="F116" s="124"/>
      <c r="G116" s="657" t="s">
        <v>136</v>
      </c>
      <c r="H116" s="657"/>
      <c r="I116" s="115"/>
      <c r="J116" s="124"/>
      <c r="K116" s="657" t="s">
        <v>137</v>
      </c>
      <c r="L116" s="657"/>
      <c r="M116" s="115"/>
      <c r="N116" s="124"/>
      <c r="O116" s="657" t="s">
        <v>138</v>
      </c>
      <c r="P116" s="657"/>
      <c r="Q116" s="115"/>
      <c r="R116" s="264"/>
      <c r="S116" s="264" t="s">
        <v>139</v>
      </c>
      <c r="T116" s="264"/>
      <c r="U116" s="264"/>
      <c r="V116" s="264"/>
      <c r="W116" s="264" t="s">
        <v>140</v>
      </c>
      <c r="X116" s="264"/>
      <c r="Y116" s="264"/>
      <c r="Z116" s="264"/>
      <c r="AA116" s="264"/>
      <c r="AB116" s="264"/>
      <c r="AC116" s="264"/>
    </row>
    <row r="117" spans="1:29" ht="15" customHeight="1">
      <c r="A117" s="124"/>
      <c r="B117" s="125"/>
      <c r="C117" s="658" t="s">
        <v>141</v>
      </c>
      <c r="D117" s="658"/>
      <c r="E117" s="132"/>
      <c r="F117" s="124"/>
      <c r="G117" s="658" t="s">
        <v>142</v>
      </c>
      <c r="H117" s="658"/>
      <c r="I117" s="115"/>
      <c r="J117" s="124"/>
      <c r="K117" s="658" t="s">
        <v>143</v>
      </c>
      <c r="L117" s="658"/>
      <c r="M117" s="126"/>
      <c r="N117" s="124"/>
      <c r="O117" s="658" t="s">
        <v>144</v>
      </c>
      <c r="P117" s="658"/>
      <c r="Q117" s="133"/>
      <c r="R117" s="218"/>
      <c r="S117" s="264" t="s">
        <v>141</v>
      </c>
      <c r="T117" s="218"/>
      <c r="U117" s="264"/>
      <c r="V117" s="218"/>
      <c r="W117" s="264" t="s">
        <v>138</v>
      </c>
      <c r="X117" s="218"/>
      <c r="Y117" s="264"/>
      <c r="Z117" s="218"/>
      <c r="AA117" s="264"/>
      <c r="AB117" s="218"/>
      <c r="AC117" s="264"/>
    </row>
    <row r="118" spans="1:29">
      <c r="A118" s="134" t="s">
        <v>145</v>
      </c>
      <c r="B118" s="647"/>
      <c r="C118" s="649"/>
      <c r="D118" s="643">
        <v>149974</v>
      </c>
      <c r="E118" s="634"/>
      <c r="F118" s="651"/>
      <c r="G118" s="649" t="s">
        <v>1</v>
      </c>
      <c r="H118" s="654">
        <v>55.9</v>
      </c>
      <c r="I118" s="634"/>
      <c r="J118" s="647"/>
      <c r="K118" s="649"/>
      <c r="L118" s="654"/>
      <c r="M118" s="649"/>
      <c r="N118" s="647"/>
      <c r="O118" s="649"/>
      <c r="P118" s="649"/>
      <c r="Q118" s="649"/>
      <c r="R118" s="250"/>
      <c r="S118" s="213"/>
      <c r="T118" s="250">
        <v>24031</v>
      </c>
      <c r="U118" s="213"/>
      <c r="V118" s="250"/>
      <c r="W118" s="213" t="s">
        <v>1</v>
      </c>
      <c r="X118" s="250">
        <v>58.21</v>
      </c>
      <c r="Y118" s="213"/>
      <c r="Z118" s="218"/>
      <c r="AA118" s="264"/>
      <c r="AB118" s="218"/>
      <c r="AC118" s="264"/>
    </row>
    <row r="119" spans="1:29">
      <c r="A119" s="134" t="s">
        <v>146</v>
      </c>
      <c r="B119" s="647"/>
      <c r="C119" s="653"/>
      <c r="D119" s="656"/>
      <c r="E119" s="634"/>
      <c r="F119" s="651"/>
      <c r="G119" s="653"/>
      <c r="H119" s="655"/>
      <c r="I119" s="634"/>
      <c r="J119" s="647"/>
      <c r="K119" s="653"/>
      <c r="L119" s="655"/>
      <c r="M119" s="653"/>
      <c r="N119" s="647"/>
      <c r="O119" s="653"/>
      <c r="P119" s="653"/>
      <c r="Q119" s="653"/>
      <c r="R119" s="250"/>
      <c r="S119" s="213"/>
      <c r="T119" s="250"/>
      <c r="U119" s="213"/>
      <c r="V119" s="250"/>
      <c r="W119" s="213"/>
      <c r="X119" s="250"/>
      <c r="Y119" s="213"/>
      <c r="Z119" s="218"/>
      <c r="AA119" s="264"/>
      <c r="AB119" s="218"/>
      <c r="AC119" s="264"/>
    </row>
    <row r="120" spans="1:29">
      <c r="A120" s="138" t="s">
        <v>147</v>
      </c>
      <c r="B120" s="138"/>
      <c r="C120" s="139"/>
      <c r="D120" s="140">
        <v>4780</v>
      </c>
      <c r="E120" s="139"/>
      <c r="F120" s="141"/>
      <c r="G120" s="139" t="s">
        <v>1</v>
      </c>
      <c r="H120" s="142">
        <v>421.73</v>
      </c>
      <c r="I120" s="139"/>
      <c r="J120" s="138"/>
      <c r="K120" s="139"/>
      <c r="L120" s="142"/>
      <c r="M120" s="139"/>
      <c r="N120" s="138"/>
      <c r="O120" s="139"/>
      <c r="P120" s="139"/>
      <c r="Q120" s="139"/>
      <c r="R120" s="141"/>
      <c r="S120" s="139"/>
      <c r="T120" s="140">
        <v>6876</v>
      </c>
      <c r="U120" s="139"/>
      <c r="V120" s="261"/>
      <c r="W120" s="139" t="s">
        <v>1</v>
      </c>
      <c r="X120" s="142">
        <v>300.51</v>
      </c>
      <c r="Y120" s="139"/>
      <c r="Z120" s="256"/>
    </row>
    <row r="121" spans="1:29">
      <c r="A121" s="134" t="s">
        <v>148</v>
      </c>
      <c r="B121" s="134"/>
      <c r="C121" s="135"/>
      <c r="D121" s="137" t="s">
        <v>149</v>
      </c>
      <c r="E121" s="135" t="s">
        <v>150</v>
      </c>
      <c r="F121" s="136"/>
      <c r="G121" s="135" t="s">
        <v>1</v>
      </c>
      <c r="H121" s="137">
        <v>44.11</v>
      </c>
      <c r="I121" s="135"/>
      <c r="J121" s="134"/>
      <c r="K121" s="135"/>
      <c r="L121" s="137"/>
      <c r="M121" s="135"/>
      <c r="N121" s="134"/>
      <c r="O121" s="135"/>
      <c r="P121" s="135"/>
      <c r="Q121" s="135"/>
      <c r="R121" s="136"/>
      <c r="S121" s="135"/>
      <c r="T121" s="137" t="s">
        <v>151</v>
      </c>
      <c r="U121" s="135" t="s">
        <v>150</v>
      </c>
      <c r="V121" s="262"/>
      <c r="W121" s="135" t="s">
        <v>1</v>
      </c>
      <c r="X121" s="137">
        <v>72.260000000000005</v>
      </c>
      <c r="Y121" s="135"/>
      <c r="Z121" s="256"/>
    </row>
    <row r="122" spans="1:29">
      <c r="A122" s="138" t="s">
        <v>152</v>
      </c>
      <c r="B122" s="138"/>
      <c r="C122" s="143"/>
      <c r="D122" s="144" t="s">
        <v>153</v>
      </c>
      <c r="E122" s="139" t="s">
        <v>150</v>
      </c>
      <c r="F122" s="141"/>
      <c r="G122" s="139" t="s">
        <v>1</v>
      </c>
      <c r="H122" s="142">
        <v>68.67</v>
      </c>
      <c r="I122" s="139"/>
      <c r="J122" s="138"/>
      <c r="K122" s="139"/>
      <c r="L122" s="142"/>
      <c r="M122" s="139"/>
      <c r="N122" s="138"/>
      <c r="O122" s="139"/>
      <c r="P122" s="139"/>
      <c r="Q122" s="139"/>
      <c r="R122" s="141"/>
      <c r="S122" s="143"/>
      <c r="T122" s="144" t="s">
        <v>154</v>
      </c>
      <c r="U122" s="139" t="s">
        <v>150</v>
      </c>
      <c r="V122" s="261"/>
      <c r="W122" s="139" t="s">
        <v>1</v>
      </c>
      <c r="X122" s="142">
        <v>82.31</v>
      </c>
      <c r="Y122" s="139"/>
      <c r="Z122" s="256"/>
    </row>
    <row r="123" spans="1:29">
      <c r="A123" s="134" t="s">
        <v>145</v>
      </c>
      <c r="B123" s="647"/>
      <c r="C123" s="649"/>
      <c r="D123" s="643">
        <v>146933</v>
      </c>
      <c r="E123" s="634"/>
      <c r="F123" s="651"/>
      <c r="G123" s="634" t="s">
        <v>1</v>
      </c>
      <c r="H123" s="646">
        <v>68.260000000000005</v>
      </c>
      <c r="I123" s="634"/>
      <c r="J123" s="647"/>
      <c r="K123" s="651">
        <v>6.08</v>
      </c>
      <c r="L123" s="651"/>
      <c r="M123" s="634"/>
      <c r="N123" s="647"/>
      <c r="O123" s="634" t="s">
        <v>1</v>
      </c>
      <c r="P123" s="646">
        <v>93.66</v>
      </c>
      <c r="Q123" s="634"/>
      <c r="R123" s="651"/>
      <c r="S123" s="649"/>
      <c r="T123" s="643">
        <v>18789</v>
      </c>
      <c r="U123" s="634"/>
      <c r="V123" s="645"/>
      <c r="W123" s="634" t="s">
        <v>1</v>
      </c>
      <c r="X123" s="646">
        <v>136.49</v>
      </c>
      <c r="Y123" s="634"/>
      <c r="Z123" s="256"/>
    </row>
    <row r="124" spans="1:29" ht="15.75" thickBot="1">
      <c r="A124" s="134" t="s">
        <v>155</v>
      </c>
      <c r="B124" s="647"/>
      <c r="C124" s="650"/>
      <c r="D124" s="644"/>
      <c r="E124" s="634"/>
      <c r="F124" s="651"/>
      <c r="G124" s="634"/>
      <c r="H124" s="646"/>
      <c r="I124" s="634"/>
      <c r="J124" s="647"/>
      <c r="K124" s="651"/>
      <c r="L124" s="651"/>
      <c r="M124" s="634"/>
      <c r="N124" s="647"/>
      <c r="O124" s="634"/>
      <c r="P124" s="646"/>
      <c r="Q124" s="634"/>
      <c r="R124" s="651"/>
      <c r="S124" s="650"/>
      <c r="T124" s="644"/>
      <c r="U124" s="634"/>
      <c r="V124" s="645"/>
      <c r="W124" s="634"/>
      <c r="X124" s="646"/>
      <c r="Y124" s="634"/>
      <c r="Z124" s="256"/>
    </row>
    <row r="125" spans="1:29" ht="15.75" thickTop="1">
      <c r="A125" s="138" t="s">
        <v>156</v>
      </c>
      <c r="B125" s="648"/>
      <c r="C125" s="636"/>
      <c r="D125" s="638">
        <v>101617</v>
      </c>
      <c r="E125" s="640"/>
      <c r="F125" s="648"/>
      <c r="G125" s="640" t="s">
        <v>1</v>
      </c>
      <c r="H125" s="642">
        <v>69.040000000000006</v>
      </c>
      <c r="I125" s="640"/>
      <c r="J125" s="648"/>
      <c r="K125" s="640"/>
      <c r="L125" s="642">
        <v>5.8</v>
      </c>
      <c r="M125" s="640"/>
      <c r="N125" s="648"/>
      <c r="O125" s="640" t="s">
        <v>1</v>
      </c>
      <c r="P125" s="642">
        <v>64.69</v>
      </c>
      <c r="Q125" s="640"/>
      <c r="R125" s="648"/>
      <c r="S125" s="636"/>
      <c r="T125" s="638">
        <v>18778</v>
      </c>
      <c r="U125" s="640"/>
      <c r="V125" s="641"/>
      <c r="W125" s="640" t="s">
        <v>1</v>
      </c>
      <c r="X125" s="642">
        <v>136.53</v>
      </c>
      <c r="Y125" s="640"/>
      <c r="Z125" s="256"/>
    </row>
    <row r="126" spans="1:29">
      <c r="A126" s="138" t="s">
        <v>157</v>
      </c>
      <c r="B126" s="648"/>
      <c r="C126" s="637"/>
      <c r="D126" s="639"/>
      <c r="E126" s="640"/>
      <c r="F126" s="648"/>
      <c r="G126" s="640"/>
      <c r="H126" s="642"/>
      <c r="I126" s="640"/>
      <c r="J126" s="648"/>
      <c r="K126" s="640"/>
      <c r="L126" s="642"/>
      <c r="M126" s="640"/>
      <c r="N126" s="648"/>
      <c r="O126" s="640"/>
      <c r="P126" s="642"/>
      <c r="Q126" s="640"/>
      <c r="R126" s="648"/>
      <c r="S126" s="637"/>
      <c r="T126" s="639"/>
      <c r="U126" s="640"/>
      <c r="V126" s="641"/>
      <c r="W126" s="640"/>
      <c r="X126" s="642"/>
      <c r="Y126" s="640"/>
      <c r="Z126" s="256"/>
    </row>
    <row r="127" spans="1:29">
      <c r="A127" s="138" t="s">
        <v>158</v>
      </c>
      <c r="B127" s="648"/>
      <c r="C127" s="637"/>
      <c r="D127" s="639"/>
      <c r="E127" s="640"/>
      <c r="F127" s="648"/>
      <c r="G127" s="640"/>
      <c r="H127" s="642"/>
      <c r="I127" s="640"/>
      <c r="J127" s="648"/>
      <c r="K127" s="640"/>
      <c r="L127" s="642"/>
      <c r="M127" s="640"/>
      <c r="N127" s="648"/>
      <c r="O127" s="640"/>
      <c r="P127" s="642"/>
      <c r="Q127" s="640"/>
      <c r="R127" s="648"/>
      <c r="S127" s="637"/>
      <c r="T127" s="639"/>
      <c r="U127" s="640"/>
      <c r="V127" s="641"/>
      <c r="W127" s="640"/>
      <c r="X127" s="642"/>
      <c r="Y127" s="640"/>
      <c r="Z127" s="256"/>
    </row>
    <row r="128" spans="1:29">
      <c r="A128" s="134" t="s">
        <v>159</v>
      </c>
      <c r="B128" s="647"/>
      <c r="C128" s="634"/>
      <c r="D128" s="652">
        <v>66205</v>
      </c>
      <c r="E128" s="634"/>
      <c r="F128" s="647"/>
      <c r="G128" s="634" t="s">
        <v>1</v>
      </c>
      <c r="H128" s="646">
        <v>46.88</v>
      </c>
      <c r="I128" s="634"/>
      <c r="J128" s="647"/>
      <c r="K128" s="634"/>
      <c r="L128" s="646">
        <v>4.8899999999999997</v>
      </c>
      <c r="M128" s="634"/>
      <c r="N128" s="647"/>
      <c r="O128" s="634" t="s">
        <v>1</v>
      </c>
      <c r="P128" s="646">
        <v>43.61</v>
      </c>
      <c r="Q128" s="634"/>
      <c r="R128" s="647"/>
      <c r="S128" s="634"/>
      <c r="T128" s="634"/>
      <c r="U128" s="634"/>
      <c r="V128" s="635"/>
      <c r="W128" s="634"/>
      <c r="X128" s="634"/>
      <c r="Y128" s="633"/>
      <c r="Z128" s="256"/>
    </row>
    <row r="129" spans="1:29">
      <c r="A129" s="134" t="s">
        <v>158</v>
      </c>
      <c r="B129" s="647"/>
      <c r="C129" s="634"/>
      <c r="D129" s="652"/>
      <c r="E129" s="634"/>
      <c r="F129" s="647"/>
      <c r="G129" s="634"/>
      <c r="H129" s="646"/>
      <c r="I129" s="634"/>
      <c r="J129" s="647"/>
      <c r="K129" s="634"/>
      <c r="L129" s="646"/>
      <c r="M129" s="634"/>
      <c r="N129" s="647"/>
      <c r="O129" s="634"/>
      <c r="P129" s="646"/>
      <c r="Q129" s="634"/>
      <c r="R129" s="647"/>
      <c r="S129" s="634"/>
      <c r="T129" s="634"/>
      <c r="U129" s="634"/>
      <c r="V129" s="635"/>
      <c r="W129" s="634"/>
      <c r="X129" s="634"/>
      <c r="Y129" s="633"/>
      <c r="Z129" s="256"/>
    </row>
    <row r="130" spans="1:29">
      <c r="A130" s="47"/>
      <c r="D130"/>
      <c r="V130" s="256"/>
      <c r="Z130" s="256"/>
    </row>
    <row r="131" spans="1:29">
      <c r="A131" s="47"/>
      <c r="V131" s="256"/>
      <c r="Z131" s="256"/>
    </row>
    <row r="132" spans="1:29" ht="25.5">
      <c r="A132" s="4" t="s">
        <v>215</v>
      </c>
      <c r="V132" s="256"/>
      <c r="Z132" s="256"/>
    </row>
    <row r="133" spans="1:29" ht="25.5">
      <c r="A133" s="47" t="s">
        <v>276</v>
      </c>
      <c r="B133" s="59"/>
      <c r="C133" s="230">
        <v>947.09900000000005</v>
      </c>
      <c r="D133" s="2"/>
      <c r="E133" s="228">
        <v>1636</v>
      </c>
      <c r="F133" s="227"/>
      <c r="G133" s="22">
        <v>1901</v>
      </c>
      <c r="H133" s="59"/>
      <c r="I133" s="22">
        <v>2154</v>
      </c>
      <c r="J133" s="23"/>
      <c r="K133" s="22">
        <v>2322</v>
      </c>
      <c r="L133" s="59"/>
      <c r="M133" s="50">
        <v>621</v>
      </c>
      <c r="N133" s="23"/>
      <c r="O133" s="50">
        <v>1302</v>
      </c>
      <c r="P133" s="59"/>
      <c r="Q133" s="50">
        <f ca="1">Q63*$Q$110</f>
        <v>1969.2275771887655</v>
      </c>
      <c r="R133" s="50"/>
      <c r="S133" s="50">
        <f ca="1">S63*$Q$110</f>
        <v>1721.6784389340107</v>
      </c>
      <c r="T133" s="50"/>
      <c r="U133" s="50">
        <f ca="1">U63*$Q$110</f>
        <v>1505.2483935461935</v>
      </c>
      <c r="V133" s="50"/>
      <c r="W133" s="50">
        <f ca="1">W63*$Q$110</f>
        <v>1316.0254987431133</v>
      </c>
      <c r="X133" s="50"/>
      <c r="Y133" s="50">
        <f ca="1">Y63*$Q$110</f>
        <v>1150.5895776190443</v>
      </c>
      <c r="Z133" s="50"/>
      <c r="AA133" s="50">
        <f ca="1">AA63*$Q$110</f>
        <v>1005.9503994337017</v>
      </c>
      <c r="AB133" s="50"/>
      <c r="AC133" s="50">
        <f ca="1">AC63*$Q$110</f>
        <v>879.49363161698295</v>
      </c>
    </row>
    <row r="134" spans="1:29" s="1" customFormat="1" ht="12.75">
      <c r="A134" s="16" t="s">
        <v>277</v>
      </c>
      <c r="B134" s="12"/>
      <c r="C134" s="12">
        <f>C30</f>
        <v>-669.37881818745609</v>
      </c>
      <c r="D134" s="12"/>
      <c r="E134" s="12">
        <f>E30</f>
        <v>-1633.924856391578</v>
      </c>
      <c r="F134" s="12"/>
      <c r="G134" s="12">
        <f>G30</f>
        <v>-389.88443447942245</v>
      </c>
      <c r="H134" s="12"/>
      <c r="I134" s="12">
        <f>I30</f>
        <v>-70.869889483672523</v>
      </c>
      <c r="J134" s="12"/>
      <c r="K134" s="12">
        <f>K30</f>
        <v>1992.0858374242025</v>
      </c>
      <c r="L134" s="12"/>
      <c r="M134" s="12">
        <f>M30</f>
        <v>591.8638519256117</v>
      </c>
      <c r="N134" s="12"/>
      <c r="O134" s="12">
        <f>O30</f>
        <v>1310.1521319068934</v>
      </c>
      <c r="P134" s="12"/>
      <c r="Q134" s="12">
        <f>Q30</f>
        <v>1297.4739783194225</v>
      </c>
      <c r="R134" s="12"/>
      <c r="S134" s="12">
        <f>S30</f>
        <v>2621.3432778056531</v>
      </c>
      <c r="T134" s="12"/>
      <c r="U134" s="12">
        <f>U30</f>
        <v>2980.5582932521502</v>
      </c>
      <c r="V134" s="12"/>
      <c r="W134" s="12">
        <f>W30</f>
        <v>2518.0883366879752</v>
      </c>
      <c r="X134" s="12"/>
      <c r="Y134" s="12">
        <f>Y30</f>
        <v>2454.0319897631853</v>
      </c>
      <c r="Z134" s="12"/>
      <c r="AA134" s="12">
        <f>AA30</f>
        <v>158.90570833403763</v>
      </c>
      <c r="AB134" s="12"/>
      <c r="AC134" s="12">
        <f>AC30</f>
        <v>577.91792612639256</v>
      </c>
    </row>
    <row r="135" spans="1:29" s="1" customFormat="1" ht="25.5">
      <c r="A135" s="47" t="s">
        <v>278</v>
      </c>
      <c r="B135" s="2"/>
      <c r="C135" s="2">
        <f>C133+C134</f>
        <v>277.72018181254396</v>
      </c>
      <c r="D135" s="2"/>
      <c r="E135" s="2">
        <f t="shared" ref="E135:I135" si="28">E133+E134</f>
        <v>2.0751436084219677</v>
      </c>
      <c r="F135" s="2"/>
      <c r="G135" s="2">
        <f t="shared" si="28"/>
        <v>1511.1155655205775</v>
      </c>
      <c r="H135" s="2"/>
      <c r="I135" s="2">
        <f t="shared" si="28"/>
        <v>2083.1301105163275</v>
      </c>
      <c r="J135" s="2"/>
      <c r="K135" s="22">
        <f>K133+K134</f>
        <v>4314.0858374242025</v>
      </c>
      <c r="L135" s="22"/>
      <c r="M135" s="22">
        <f t="shared" ref="M135:Q135" si="29">M133+M134</f>
        <v>1212.8638519256117</v>
      </c>
      <c r="N135" s="22"/>
      <c r="O135" s="22">
        <f t="shared" si="29"/>
        <v>2612.1521319068934</v>
      </c>
      <c r="P135" s="22"/>
      <c r="Q135" s="22">
        <f t="shared" ca="1" si="29"/>
        <v>3266.701555508188</v>
      </c>
      <c r="R135" s="22"/>
      <c r="S135" s="22">
        <f t="shared" ref="S135:AC135" ca="1" si="30">S133+S134</f>
        <v>4343.021716739664</v>
      </c>
      <c r="T135" s="22"/>
      <c r="U135" s="22">
        <f t="shared" ca="1" si="30"/>
        <v>4485.8066867983434</v>
      </c>
      <c r="V135" s="22"/>
      <c r="W135" s="22">
        <f t="shared" ca="1" si="30"/>
        <v>3834.1138354310888</v>
      </c>
      <c r="X135" s="22"/>
      <c r="Y135" s="22">
        <f t="shared" ca="1" si="30"/>
        <v>3604.6215673822298</v>
      </c>
      <c r="Z135" s="22"/>
      <c r="AA135" s="22">
        <f t="shared" ca="1" si="30"/>
        <v>1164.8561077677393</v>
      </c>
      <c r="AB135" s="22"/>
      <c r="AC135" s="22">
        <f t="shared" ca="1" si="30"/>
        <v>1457.4115577433754</v>
      </c>
    </row>
    <row r="136" spans="1:29">
      <c r="A136" s="47"/>
      <c r="V136" s="256"/>
      <c r="Z136" s="256"/>
    </row>
    <row r="137" spans="1:29">
      <c r="A137" s="47"/>
      <c r="V137" s="256"/>
      <c r="Z137" s="256"/>
    </row>
    <row r="138" spans="1:29" s="2" customFormat="1" ht="12.75">
      <c r="A138" s="2" t="s">
        <v>288</v>
      </c>
      <c r="C138" s="2">
        <f>C134*(1-(C37/C36))+C133</f>
        <v>253.84071834036354</v>
      </c>
      <c r="E138" s="2">
        <f t="shared" ref="E138:AC138" si="31">E134*(1-(E37/E36))+E133</f>
        <v>-21.573600152985364</v>
      </c>
      <c r="G138" s="2">
        <f t="shared" si="31"/>
        <v>1488.6568836446402</v>
      </c>
      <c r="I138" s="2">
        <f t="shared" si="31"/>
        <v>2071.4401422539431</v>
      </c>
      <c r="K138" s="2">
        <f t="shared" si="31"/>
        <v>3809.1850343482884</v>
      </c>
      <c r="M138" s="2">
        <f t="shared" si="31"/>
        <v>1135.9352653685639</v>
      </c>
      <c r="O138" s="2">
        <f t="shared" si="31"/>
        <v>2495.4598448819916</v>
      </c>
      <c r="Q138" s="2">
        <f t="shared" ca="1" si="31"/>
        <v>3209.2859839843145</v>
      </c>
      <c r="S138" s="2">
        <f t="shared" ca="1" si="31"/>
        <v>4227.0225329638006</v>
      </c>
      <c r="U138" s="2">
        <f t="shared" ca="1" si="31"/>
        <v>4353.9115885329029</v>
      </c>
      <c r="W138" s="2">
        <f t="shared" ca="1" si="31"/>
        <v>3722.6838696557388</v>
      </c>
      <c r="Y138" s="2">
        <f t="shared" ca="1" si="31"/>
        <v>3496.0262108783372</v>
      </c>
      <c r="AA138" s="2">
        <f t="shared" ca="1" si="31"/>
        <v>1157.8242426090851</v>
      </c>
      <c r="AC138" s="2">
        <f t="shared" ca="1" si="31"/>
        <v>1431.8376436788967</v>
      </c>
    </row>
    <row r="139" spans="1:29" s="2" customFormat="1" ht="12.75">
      <c r="A139" s="2" t="s">
        <v>285</v>
      </c>
      <c r="C139" s="266"/>
      <c r="E139" s="2">
        <f>(SUM(E61:E66)-SUM(C61:C66))+E133</f>
        <v>7076.0560000000023</v>
      </c>
      <c r="G139" s="2">
        <f t="shared" ref="G139:AC139" si="32">(SUM(G61:G66)-SUM(E61:E66))+G133</f>
        <v>1020.8819999999978</v>
      </c>
      <c r="I139" s="2">
        <f t="shared" si="32"/>
        <v>2719</v>
      </c>
      <c r="K139" s="2">
        <f t="shared" si="32"/>
        <v>5472</v>
      </c>
      <c r="M139" s="2">
        <f t="shared" si="32"/>
        <v>3407</v>
      </c>
      <c r="O139" s="2">
        <f t="shared" si="32"/>
        <v>3452</v>
      </c>
      <c r="Q139" s="2">
        <f t="shared" ca="1" si="32"/>
        <v>127.80280311908086</v>
      </c>
      <c r="S139" s="2">
        <f t="shared" ca="1" si="32"/>
        <v>456.62204404814543</v>
      </c>
      <c r="U139" s="2">
        <f ca="1">(SUM(U61:U66)-SUM(K61:K66))+U133</f>
        <v>2336.3814581479164</v>
      </c>
      <c r="W139" s="2">
        <f t="shared" ca="1" si="32"/>
        <v>561.97076229726258</v>
      </c>
      <c r="Y139" s="2">
        <f t="shared" ca="1" si="32"/>
        <v>622.43821244925471</v>
      </c>
      <c r="AA139" s="2">
        <f t="shared" ca="1" si="32"/>
        <v>688.80697869634855</v>
      </c>
      <c r="AC139" s="2">
        <f t="shared" ca="1" si="32"/>
        <v>761.67446974498546</v>
      </c>
    </row>
    <row r="140" spans="1:29" s="2" customFormat="1" ht="12.75">
      <c r="A140" s="2" t="s">
        <v>286</v>
      </c>
      <c r="C140" s="266"/>
      <c r="E140" s="2">
        <f>(SUM(E56:E59,E54)-SUM(C54,C56:C59))-(SUM(E74:E75)-SUM(C74:C75))</f>
        <v>-740.52300000000014</v>
      </c>
      <c r="G140" s="2">
        <f t="shared" ref="G140:AC140" si="33">(SUM(G56:G59,G54)-SUM(E54,E56:E59))-(SUM(G74:G75)-SUM(E74:E75))</f>
        <v>359.09600000000046</v>
      </c>
      <c r="I140" s="2">
        <f t="shared" si="33"/>
        <v>2619</v>
      </c>
      <c r="K140" s="2">
        <f t="shared" si="33"/>
        <v>11384</v>
      </c>
      <c r="M140" s="2">
        <f t="shared" si="33"/>
        <v>-2827</v>
      </c>
      <c r="O140" s="2">
        <f t="shared" si="33"/>
        <v>-1627</v>
      </c>
      <c r="Q140" s="2">
        <f t="shared" si="33"/>
        <v>1794.8026274271106</v>
      </c>
      <c r="S140" s="2">
        <f t="shared" si="33"/>
        <v>4442.8780584846172</v>
      </c>
      <c r="U140" s="629">
        <f>(SUM(U56:U59,U54)-SUM(K54,K56:K59))-(SUM(U74:U75)-SUM(K74:K75))</f>
        <v>-44282.111255016142</v>
      </c>
      <c r="W140" s="2">
        <f t="shared" si="33"/>
        <v>-6062.9565369311895</v>
      </c>
      <c r="Y140" s="2">
        <f t="shared" si="33"/>
        <v>-14282.536924678949</v>
      </c>
      <c r="AA140" s="2">
        <f t="shared" si="33"/>
        <v>-18445.191582497166</v>
      </c>
      <c r="AC140" s="2">
        <f t="shared" si="33"/>
        <v>-27236.937379797193</v>
      </c>
    </row>
    <row r="141" spans="1:29" s="2" customFormat="1" ht="12.75">
      <c r="A141" s="2" t="s">
        <v>289</v>
      </c>
      <c r="C141" s="2">
        <f>C138-C139-C140</f>
        <v>253.84071834036354</v>
      </c>
      <c r="E141" s="2">
        <f t="shared" ref="E141:AC141" si="34">E138-E139-E140</f>
        <v>-6357.106600152988</v>
      </c>
      <c r="G141" s="2">
        <f t="shared" si="34"/>
        <v>108.67888364464193</v>
      </c>
      <c r="I141" s="2">
        <f t="shared" si="34"/>
        <v>-3266.5598577460569</v>
      </c>
      <c r="K141" s="2">
        <f t="shared" si="34"/>
        <v>-13046.814965651713</v>
      </c>
      <c r="M141" s="2">
        <f t="shared" si="34"/>
        <v>555.93526536856371</v>
      </c>
      <c r="O141" s="2">
        <f t="shared" si="34"/>
        <v>670.45984488199156</v>
      </c>
      <c r="Q141" s="2">
        <f t="shared" ca="1" si="34"/>
        <v>1286.6805534381228</v>
      </c>
      <c r="S141" s="2">
        <f t="shared" ca="1" si="34"/>
        <v>-672.47756956896228</v>
      </c>
      <c r="U141" s="629">
        <f t="shared" ca="1" si="34"/>
        <v>46299.641385401126</v>
      </c>
      <c r="W141" s="2">
        <f t="shared" ca="1" si="34"/>
        <v>9223.6696442896646</v>
      </c>
      <c r="Y141" s="2">
        <f t="shared" ca="1" si="34"/>
        <v>17156.124923108029</v>
      </c>
      <c r="AA141" s="2">
        <f t="shared" ca="1" si="34"/>
        <v>18914.208846409903</v>
      </c>
      <c r="AC141" s="2">
        <f t="shared" ca="1" si="34"/>
        <v>27907.100553731103</v>
      </c>
    </row>
    <row r="142" spans="1:29" s="2" customFormat="1" ht="12.75">
      <c r="R142" s="2" t="s">
        <v>526</v>
      </c>
      <c r="S142" s="2">
        <f>556+670+1287-672</f>
        <v>1841</v>
      </c>
    </row>
    <row r="143" spans="1:29" s="2" customFormat="1" ht="12.75"/>
    <row r="144" spans="1:29" s="2" customFormat="1" ht="12.75"/>
    <row r="145" spans="22:26" s="2" customFormat="1" ht="12.75"/>
    <row r="146" spans="22:26" s="2" customFormat="1" ht="12.75"/>
    <row r="147" spans="22:26" s="2" customFormat="1" ht="12.75"/>
    <row r="148" spans="22:26" s="2" customFormat="1" ht="12.75"/>
    <row r="149" spans="22:26" s="2" customFormat="1" ht="12.75"/>
    <row r="150" spans="22:26" s="2" customFormat="1" ht="12.75"/>
    <row r="151" spans="22:26">
      <c r="V151" s="256"/>
      <c r="Z151" s="256"/>
    </row>
    <row r="152" spans="22:26">
      <c r="V152" s="256"/>
      <c r="Z152" s="256"/>
    </row>
    <row r="153" spans="22:26">
      <c r="V153" s="256"/>
      <c r="Z153" s="256"/>
    </row>
    <row r="154" spans="22:26">
      <c r="V154" s="256"/>
      <c r="Z154" s="256"/>
    </row>
    <row r="155" spans="22:26">
      <c r="V155" s="256"/>
      <c r="Z155" s="256"/>
    </row>
    <row r="156" spans="22:26">
      <c r="V156" s="256"/>
      <c r="Z156" s="256"/>
    </row>
    <row r="157" spans="22:26">
      <c r="V157" s="256"/>
      <c r="Z157" s="256"/>
    </row>
    <row r="158" spans="22:26">
      <c r="V158" s="256"/>
      <c r="Z158" s="256"/>
    </row>
    <row r="159" spans="22:26">
      <c r="V159" s="256"/>
      <c r="Z159" s="256"/>
    </row>
    <row r="160" spans="22:26">
      <c r="V160" s="256"/>
      <c r="Z160" s="256"/>
    </row>
    <row r="161" spans="22:26">
      <c r="V161" s="256"/>
      <c r="Z161" s="256"/>
    </row>
    <row r="162" spans="22:26">
      <c r="V162" s="256"/>
      <c r="Z162" s="256"/>
    </row>
    <row r="163" spans="22:26">
      <c r="V163" s="256"/>
      <c r="Z163" s="256"/>
    </row>
    <row r="164" spans="22:26">
      <c r="V164" s="256"/>
      <c r="Z164" s="256"/>
    </row>
    <row r="165" spans="22:26">
      <c r="V165" s="256"/>
      <c r="Z165" s="256"/>
    </row>
    <row r="166" spans="22:26">
      <c r="V166" s="256"/>
      <c r="Z166" s="256"/>
    </row>
    <row r="167" spans="22:26">
      <c r="V167" s="256"/>
      <c r="Z167" s="256"/>
    </row>
    <row r="168" spans="22:26">
      <c r="V168" s="256"/>
      <c r="Z168" s="256"/>
    </row>
    <row r="169" spans="22:26">
      <c r="V169" s="256"/>
      <c r="Z169" s="256"/>
    </row>
    <row r="170" spans="22:26">
      <c r="V170" s="256"/>
      <c r="Z170" s="256"/>
    </row>
    <row r="171" spans="22:26">
      <c r="V171" s="256"/>
      <c r="Z171" s="256"/>
    </row>
    <row r="172" spans="22:26">
      <c r="V172" s="256"/>
      <c r="Z172" s="256"/>
    </row>
    <row r="173" spans="22:26">
      <c r="V173" s="256"/>
      <c r="Z173" s="256"/>
    </row>
    <row r="174" spans="22:26">
      <c r="V174" s="256"/>
      <c r="Z174" s="256"/>
    </row>
    <row r="175" spans="22:26">
      <c r="V175" s="256"/>
      <c r="Z175" s="256"/>
    </row>
    <row r="176" spans="22:26">
      <c r="V176" s="256"/>
      <c r="Z176" s="256"/>
    </row>
    <row r="177" spans="22:26">
      <c r="V177" s="256"/>
      <c r="Z177" s="256"/>
    </row>
    <row r="178" spans="22:26">
      <c r="V178" s="256"/>
      <c r="Z178" s="256"/>
    </row>
    <row r="179" spans="22:26">
      <c r="V179" s="256"/>
      <c r="Z179" s="256"/>
    </row>
    <row r="180" spans="22:26">
      <c r="V180" s="256"/>
      <c r="Z180" s="256"/>
    </row>
    <row r="181" spans="22:26">
      <c r="V181" s="256"/>
      <c r="Z181" s="256"/>
    </row>
    <row r="182" spans="22:26">
      <c r="V182" s="256"/>
      <c r="Z182" s="256"/>
    </row>
    <row r="183" spans="22:26">
      <c r="V183" s="256"/>
      <c r="Z183" s="256"/>
    </row>
    <row r="184" spans="22:26">
      <c r="V184" s="256"/>
      <c r="Z184" s="256"/>
    </row>
    <row r="185" spans="22:26">
      <c r="V185" s="256"/>
      <c r="Z185" s="256"/>
    </row>
    <row r="186" spans="22:26">
      <c r="V186" s="256"/>
      <c r="Z186" s="256"/>
    </row>
    <row r="187" spans="22:26">
      <c r="V187" s="256"/>
      <c r="Z187" s="256"/>
    </row>
    <row r="188" spans="22:26">
      <c r="V188" s="256"/>
      <c r="Z188" s="256"/>
    </row>
    <row r="189" spans="22:26">
      <c r="V189" s="256"/>
      <c r="Z189" s="256"/>
    </row>
    <row r="190" spans="22:26">
      <c r="V190" s="256"/>
      <c r="Z190" s="256"/>
    </row>
    <row r="191" spans="22:26">
      <c r="V191" s="256"/>
      <c r="Z191" s="256"/>
    </row>
    <row r="192" spans="22:26">
      <c r="V192" s="256"/>
      <c r="Z192" s="256"/>
    </row>
    <row r="193" spans="22:22">
      <c r="V193" s="256"/>
    </row>
    <row r="194" spans="22:22">
      <c r="V194" s="256"/>
    </row>
    <row r="195" spans="22:22">
      <c r="V195" s="256"/>
    </row>
    <row r="196" spans="22:22">
      <c r="V196" s="256"/>
    </row>
    <row r="197" spans="22:22">
      <c r="V197" s="256"/>
    </row>
    <row r="198" spans="22:22">
      <c r="V198" s="256"/>
    </row>
    <row r="199" spans="22:22">
      <c r="V199" s="256"/>
    </row>
    <row r="200" spans="22:22">
      <c r="V200" s="256"/>
    </row>
    <row r="201" spans="22:22">
      <c r="V201" s="256"/>
    </row>
    <row r="202" spans="22:22">
      <c r="V202" s="256"/>
    </row>
    <row r="203" spans="22:22">
      <c r="V203" s="256"/>
    </row>
    <row r="204" spans="22:22">
      <c r="V204" s="256"/>
    </row>
    <row r="205" spans="22:22">
      <c r="V205" s="256"/>
    </row>
    <row r="206" spans="22:22">
      <c r="V206" s="256"/>
    </row>
    <row r="207" spans="22:22">
      <c r="V207" s="256"/>
    </row>
    <row r="208" spans="22:22">
      <c r="V208" s="256"/>
    </row>
    <row r="209" spans="22:22">
      <c r="V209" s="256"/>
    </row>
    <row r="210" spans="22:22">
      <c r="V210" s="256"/>
    </row>
    <row r="211" spans="22:22">
      <c r="V211" s="256"/>
    </row>
    <row r="212" spans="22:22">
      <c r="V212" s="256"/>
    </row>
    <row r="213" spans="22:22">
      <c r="V213" s="256"/>
    </row>
    <row r="214" spans="22:22">
      <c r="V214" s="256"/>
    </row>
    <row r="215" spans="22:22">
      <c r="V215" s="256"/>
    </row>
    <row r="216" spans="22:22">
      <c r="V216" s="256"/>
    </row>
    <row r="217" spans="22:22">
      <c r="V217" s="256"/>
    </row>
    <row r="218" spans="22:22">
      <c r="V218" s="256"/>
    </row>
    <row r="219" spans="22:22">
      <c r="V219" s="256"/>
    </row>
    <row r="220" spans="22:22">
      <c r="V220" s="256"/>
    </row>
    <row r="221" spans="22:22">
      <c r="V221" s="256"/>
    </row>
    <row r="222" spans="22:22">
      <c r="V222" s="256"/>
    </row>
    <row r="223" spans="22:22">
      <c r="V223" s="256"/>
    </row>
    <row r="224" spans="22:22">
      <c r="V224" s="256"/>
    </row>
    <row r="225" spans="22:22">
      <c r="V225" s="256"/>
    </row>
    <row r="226" spans="22:22">
      <c r="V226" s="256"/>
    </row>
    <row r="227" spans="22:22">
      <c r="V227" s="256"/>
    </row>
    <row r="228" spans="22:22">
      <c r="V228" s="256"/>
    </row>
    <row r="229" spans="22:22">
      <c r="V229" s="256"/>
    </row>
    <row r="230" spans="22:22">
      <c r="V230" s="256"/>
    </row>
  </sheetData>
  <mergeCells count="119">
    <mergeCell ref="B3:K3"/>
    <mergeCell ref="B4:C4"/>
    <mergeCell ref="D4:E4"/>
    <mergeCell ref="F4:G4"/>
    <mergeCell ref="H4:I4"/>
    <mergeCell ref="J4:K4"/>
    <mergeCell ref="K113:L113"/>
    <mergeCell ref="G114:H114"/>
    <mergeCell ref="K114:L114"/>
    <mergeCell ref="O114:P114"/>
    <mergeCell ref="C112:P112"/>
    <mergeCell ref="R4:S4"/>
    <mergeCell ref="L4:M4"/>
    <mergeCell ref="N4:O4"/>
    <mergeCell ref="P4:Q4"/>
    <mergeCell ref="C117:D117"/>
    <mergeCell ref="G117:H117"/>
    <mergeCell ref="K117:L117"/>
    <mergeCell ref="O117:P117"/>
    <mergeCell ref="C116:D116"/>
    <mergeCell ref="G116:H116"/>
    <mergeCell ref="K116:L116"/>
    <mergeCell ref="O116:P116"/>
    <mergeCell ref="C115:D115"/>
    <mergeCell ref="G115:H115"/>
    <mergeCell ref="K115:L115"/>
    <mergeCell ref="O115:P115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Q118:Q119"/>
    <mergeCell ref="Y123:Y124"/>
    <mergeCell ref="W123:W124"/>
    <mergeCell ref="X123:X124"/>
    <mergeCell ref="O123:O124"/>
    <mergeCell ref="P123:P124"/>
    <mergeCell ref="Q123:Q124"/>
    <mergeCell ref="K118:K119"/>
    <mergeCell ref="L118:L119"/>
    <mergeCell ref="M118:M119"/>
    <mergeCell ref="N118:N119"/>
    <mergeCell ref="O118:O119"/>
    <mergeCell ref="P118:P119"/>
    <mergeCell ref="R123:R124"/>
    <mergeCell ref="S123:S124"/>
    <mergeCell ref="K123:L124"/>
    <mergeCell ref="M123:M124"/>
    <mergeCell ref="N123:N124"/>
    <mergeCell ref="G128:G129"/>
    <mergeCell ref="H128:H129"/>
    <mergeCell ref="I128:I129"/>
    <mergeCell ref="J128:J129"/>
    <mergeCell ref="F125:F127"/>
    <mergeCell ref="G125:G127"/>
    <mergeCell ref="H125:H127"/>
    <mergeCell ref="I125:I127"/>
    <mergeCell ref="J125:J127"/>
    <mergeCell ref="B125:B127"/>
    <mergeCell ref="C125:C127"/>
    <mergeCell ref="D125:D127"/>
    <mergeCell ref="E125:E127"/>
    <mergeCell ref="B128:B129"/>
    <mergeCell ref="C128:C129"/>
    <mergeCell ref="D128:D129"/>
    <mergeCell ref="E128:E129"/>
    <mergeCell ref="F128:F129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O128:O129"/>
    <mergeCell ref="P128:P129"/>
    <mergeCell ref="Q128:Q129"/>
    <mergeCell ref="R128:R129"/>
    <mergeCell ref="K128:K129"/>
    <mergeCell ref="L128:L129"/>
    <mergeCell ref="M128:M129"/>
    <mergeCell ref="Q125:Q127"/>
    <mergeCell ref="R125:R127"/>
    <mergeCell ref="K125:K127"/>
    <mergeCell ref="L125:L127"/>
    <mergeCell ref="M125:M127"/>
    <mergeCell ref="N125:N127"/>
    <mergeCell ref="O125:O127"/>
    <mergeCell ref="P125:P127"/>
    <mergeCell ref="N128:N129"/>
    <mergeCell ref="T4:U4"/>
    <mergeCell ref="V4:W4"/>
    <mergeCell ref="X4:Y4"/>
    <mergeCell ref="Z4:AA4"/>
    <mergeCell ref="AB4:AC4"/>
    <mergeCell ref="Y128:Y129"/>
    <mergeCell ref="S128:S129"/>
    <mergeCell ref="T128:T129"/>
    <mergeCell ref="U128:U129"/>
    <mergeCell ref="V128:V129"/>
    <mergeCell ref="W128:W129"/>
    <mergeCell ref="S125:S127"/>
    <mergeCell ref="T125:T127"/>
    <mergeCell ref="U125:U127"/>
    <mergeCell ref="X128:X129"/>
    <mergeCell ref="V125:V127"/>
    <mergeCell ref="W125:W127"/>
    <mergeCell ref="X125:X127"/>
    <mergeCell ref="Y125:Y127"/>
    <mergeCell ref="T123:T124"/>
    <mergeCell ref="U123:U124"/>
    <mergeCell ref="V123:V1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33EB-993D-4478-A6D1-35528817BEBA}">
  <dimension ref="A1:XFB56"/>
  <sheetViews>
    <sheetView workbookViewId="0">
      <pane xSplit="1" topLeftCell="X1" activePane="topRight" state="frozen"/>
      <selection pane="topRight" activeCell="AH5" sqref="AH5"/>
    </sheetView>
  </sheetViews>
  <sheetFormatPr defaultRowHeight="15"/>
  <cols>
    <col min="1" max="1" width="37.85546875" customWidth="1"/>
    <col min="2" max="2" width="9.140625" style="146"/>
    <col min="3" max="3" width="9.140625" style="168"/>
    <col min="4" max="4" width="9.140625" style="170"/>
    <col min="5" max="5" width="9.140625" style="172"/>
    <col min="7" max="7" width="9.140625" style="146"/>
    <col min="8" max="8" width="9.140625" style="168"/>
    <col min="9" max="9" width="9.140625" style="170"/>
    <col min="10" max="10" width="9.140625" style="172"/>
    <col min="11" max="11" width="9.140625" style="198"/>
    <col min="12" max="12" width="9.140625" style="146"/>
    <col min="13" max="13" width="9.140625" style="168"/>
    <col min="14" max="14" width="9.140625" style="170"/>
    <col min="15" max="15" width="9.140625" style="172"/>
    <col min="16" max="16" width="9.140625" style="202"/>
    <col min="17" max="17" width="9.140625" style="146"/>
    <col min="18" max="18" width="9.140625" style="168"/>
    <col min="19" max="19" width="9.140625" style="170"/>
    <col min="20" max="20" width="9.140625" style="172"/>
    <col min="21" max="21" width="9.140625" style="198"/>
    <col min="22" max="22" width="9.140625" style="146"/>
    <col min="23" max="23" width="9.140625" style="168"/>
    <col min="24" max="24" width="9.140625" style="170"/>
    <col min="25" max="25" width="9.140625" style="172"/>
    <col min="26" max="26" width="9.140625" style="198"/>
    <col min="27" max="27" width="9.140625" style="146"/>
    <col min="28" max="28" width="9.140625" style="168"/>
    <col min="29" max="29" width="9.140625" style="170"/>
    <col min="30" max="30" width="9.140625" style="172"/>
    <col min="31" max="31" width="9.140625" style="198"/>
    <col min="32" max="32" width="9.140625" style="146"/>
    <col min="33" max="33" width="9.140625" style="168"/>
    <col min="34" max="34" width="11.5703125" style="170" bestFit="1" customWidth="1"/>
    <col min="35" max="35" width="9.140625" style="172"/>
  </cols>
  <sheetData>
    <row r="1" spans="1:49 16382:16382">
      <c r="B1" s="173" t="s">
        <v>216</v>
      </c>
      <c r="C1" s="174" t="s">
        <v>216</v>
      </c>
      <c r="D1" s="175" t="s">
        <v>216</v>
      </c>
      <c r="E1" s="176" t="s">
        <v>216</v>
      </c>
      <c r="F1" s="177" t="s">
        <v>216</v>
      </c>
      <c r="G1" s="173" t="s">
        <v>216</v>
      </c>
      <c r="H1" s="174" t="s">
        <v>216</v>
      </c>
      <c r="I1" s="175" t="s">
        <v>216</v>
      </c>
      <c r="J1" s="176" t="s">
        <v>216</v>
      </c>
      <c r="K1" s="195" t="s">
        <v>216</v>
      </c>
      <c r="L1" s="173" t="s">
        <v>216</v>
      </c>
      <c r="M1" s="174" t="s">
        <v>216</v>
      </c>
      <c r="N1" s="175" t="s">
        <v>216</v>
      </c>
      <c r="O1" s="176" t="s">
        <v>216</v>
      </c>
      <c r="P1" s="199" t="s">
        <v>216</v>
      </c>
      <c r="Q1" s="173" t="s">
        <v>216</v>
      </c>
      <c r="R1" s="174" t="s">
        <v>216</v>
      </c>
      <c r="S1" s="175" t="s">
        <v>216</v>
      </c>
      <c r="T1" s="176" t="s">
        <v>216</v>
      </c>
      <c r="U1" s="195" t="s">
        <v>216</v>
      </c>
      <c r="V1" s="173" t="s">
        <v>216</v>
      </c>
      <c r="W1" s="174" t="s">
        <v>216</v>
      </c>
      <c r="X1" s="175" t="s">
        <v>216</v>
      </c>
      <c r="Y1" s="176" t="s">
        <v>216</v>
      </c>
      <c r="Z1" s="195" t="s">
        <v>216</v>
      </c>
      <c r="AA1" s="173" t="s">
        <v>216</v>
      </c>
      <c r="AB1" s="174" t="s">
        <v>216</v>
      </c>
      <c r="AC1" s="175" t="s">
        <v>216</v>
      </c>
      <c r="AD1" s="176" t="s">
        <v>216</v>
      </c>
      <c r="AE1" s="195" t="s">
        <v>216</v>
      </c>
      <c r="AF1" s="173" t="s">
        <v>216</v>
      </c>
      <c r="AG1" s="174" t="s">
        <v>216</v>
      </c>
      <c r="AH1" s="175" t="s">
        <v>250</v>
      </c>
      <c r="AI1" s="225"/>
      <c r="XFB1" s="165"/>
    </row>
    <row r="2" spans="1:49 16382:16382">
      <c r="B2" s="173" t="s">
        <v>218</v>
      </c>
      <c r="C2" s="174" t="s">
        <v>220</v>
      </c>
      <c r="D2" s="175" t="s">
        <v>221</v>
      </c>
      <c r="E2" s="176" t="s">
        <v>222</v>
      </c>
      <c r="F2" s="177" t="s">
        <v>223</v>
      </c>
      <c r="G2" s="173" t="s">
        <v>219</v>
      </c>
      <c r="H2" s="174" t="s">
        <v>224</v>
      </c>
      <c r="I2" s="175" t="s">
        <v>225</v>
      </c>
      <c r="J2" s="176" t="s">
        <v>226</v>
      </c>
      <c r="K2" s="195" t="s">
        <v>227</v>
      </c>
      <c r="L2" s="173" t="s">
        <v>228</v>
      </c>
      <c r="M2" s="174" t="s">
        <v>229</v>
      </c>
      <c r="N2" s="175" t="s">
        <v>230</v>
      </c>
      <c r="O2" s="176" t="s">
        <v>231</v>
      </c>
      <c r="P2" s="199" t="s">
        <v>232</v>
      </c>
      <c r="Q2" s="173" t="s">
        <v>233</v>
      </c>
      <c r="R2" s="174" t="s">
        <v>234</v>
      </c>
      <c r="S2" s="175" t="s">
        <v>217</v>
      </c>
      <c r="T2" s="176" t="s">
        <v>235</v>
      </c>
      <c r="U2" s="195" t="s">
        <v>236</v>
      </c>
      <c r="V2" s="173" t="s">
        <v>237</v>
      </c>
      <c r="W2" s="174" t="s">
        <v>238</v>
      </c>
      <c r="X2" s="175" t="s">
        <v>239</v>
      </c>
      <c r="Y2" s="176" t="s">
        <v>240</v>
      </c>
      <c r="Z2" s="195" t="s">
        <v>241</v>
      </c>
      <c r="AA2" s="173" t="s">
        <v>242</v>
      </c>
      <c r="AB2" s="174" t="s">
        <v>243</v>
      </c>
      <c r="AC2" s="175" t="s">
        <v>244</v>
      </c>
      <c r="AD2" s="176" t="s">
        <v>245</v>
      </c>
      <c r="AE2" s="195" t="s">
        <v>246</v>
      </c>
      <c r="AF2" s="173" t="s">
        <v>247</v>
      </c>
      <c r="AG2" s="174" t="s">
        <v>248</v>
      </c>
      <c r="AH2" s="175" t="s">
        <v>249</v>
      </c>
      <c r="AI2" s="176" t="s">
        <v>268</v>
      </c>
    </row>
    <row r="3" spans="1:49 16382:16382" ht="30">
      <c r="A3" s="194" t="s">
        <v>256</v>
      </c>
      <c r="B3" s="181"/>
      <c r="C3" s="182"/>
      <c r="D3" s="183"/>
      <c r="E3" s="184"/>
      <c r="F3" s="185"/>
      <c r="G3" s="181"/>
      <c r="H3" s="182"/>
      <c r="I3" s="183"/>
      <c r="J3" s="184"/>
      <c r="K3" s="196"/>
      <c r="L3" s="181"/>
      <c r="M3" s="182"/>
      <c r="N3" s="183"/>
      <c r="O3" s="184"/>
      <c r="P3" s="200"/>
      <c r="Q3" s="181"/>
      <c r="R3" s="182"/>
      <c r="S3" s="183"/>
      <c r="T3" s="184"/>
      <c r="U3" s="196"/>
      <c r="V3" s="181"/>
      <c r="W3" s="182"/>
      <c r="X3" s="183"/>
      <c r="Y3" s="184"/>
      <c r="Z3" s="196"/>
      <c r="AA3" s="181"/>
      <c r="AB3" s="182"/>
      <c r="AC3" s="183"/>
      <c r="AD3" s="184"/>
      <c r="AE3" s="196"/>
      <c r="AF3" s="181"/>
      <c r="AG3" s="182"/>
      <c r="AH3" s="183"/>
      <c r="AI3" s="184"/>
    </row>
    <row r="4" spans="1:49 16382:16382">
      <c r="A4" s="117" t="s">
        <v>251</v>
      </c>
      <c r="B4" s="186"/>
      <c r="C4" s="187"/>
      <c r="D4" s="188"/>
      <c r="E4" s="189"/>
      <c r="F4" s="190"/>
      <c r="G4" s="186"/>
      <c r="H4" s="187"/>
      <c r="I4" s="188"/>
      <c r="J4" s="189"/>
      <c r="K4" s="203"/>
      <c r="L4" s="186"/>
      <c r="M4" s="187"/>
      <c r="N4" s="188"/>
      <c r="O4" s="191"/>
      <c r="P4" s="201"/>
      <c r="Q4" s="147"/>
      <c r="R4" s="192"/>
      <c r="S4" s="193"/>
      <c r="T4" s="191"/>
      <c r="U4" s="197"/>
      <c r="V4" s="147"/>
      <c r="W4" s="192"/>
      <c r="X4" s="193"/>
      <c r="Y4" s="191"/>
      <c r="Z4" s="197"/>
      <c r="AA4" s="147"/>
      <c r="AB4" s="192"/>
      <c r="AC4" s="193"/>
      <c r="AD4" s="191"/>
      <c r="AE4" s="197"/>
      <c r="AF4" s="147"/>
      <c r="AG4" s="192"/>
      <c r="AH4" s="193"/>
      <c r="AI4" s="191"/>
    </row>
    <row r="5" spans="1:49 16382:16382">
      <c r="A5" s="179" t="s">
        <v>90</v>
      </c>
      <c r="B5" s="186">
        <v>940</v>
      </c>
      <c r="C5" s="187">
        <v>955</v>
      </c>
      <c r="D5" s="188">
        <v>937</v>
      </c>
      <c r="E5" s="189">
        <f>F5-SUM(B5:D5)</f>
        <v>1199</v>
      </c>
      <c r="F5" s="190">
        <v>4031</v>
      </c>
      <c r="G5" s="186">
        <v>1147</v>
      </c>
      <c r="H5" s="187">
        <v>1270</v>
      </c>
      <c r="I5" s="188">
        <v>2298</v>
      </c>
      <c r="J5" s="189">
        <f>K5-SUM(G5:I5)</f>
        <v>2104</v>
      </c>
      <c r="K5" s="203">
        <v>6819</v>
      </c>
      <c r="L5" s="186">
        <v>2482</v>
      </c>
      <c r="M5" s="187">
        <v>2503</v>
      </c>
      <c r="N5" s="188">
        <v>2667</v>
      </c>
      <c r="O5" s="191">
        <f>P5-SUM(L5:N5)</f>
        <v>2991</v>
      </c>
      <c r="P5" s="201">
        <v>10643</v>
      </c>
      <c r="Q5" s="147">
        <v>2999</v>
      </c>
      <c r="R5" s="192">
        <v>3628</v>
      </c>
      <c r="S5" s="193">
        <v>6425</v>
      </c>
      <c r="T5" s="191">
        <f>U5-SUM(Q5:S5)</f>
        <v>6854</v>
      </c>
      <c r="U5" s="197">
        <v>19906</v>
      </c>
      <c r="V5" s="147">
        <v>4217</v>
      </c>
      <c r="W5" s="192">
        <v>5981</v>
      </c>
      <c r="X5" s="193">
        <v>5901</v>
      </c>
      <c r="Y5" s="191">
        <f>Z5-SUM(V5:X5)</f>
        <v>6948</v>
      </c>
      <c r="Z5" s="197">
        <v>23047</v>
      </c>
      <c r="AA5" s="147">
        <v>5692</v>
      </c>
      <c r="AB5" s="192">
        <v>5666</v>
      </c>
      <c r="AC5" s="193">
        <v>8192</v>
      </c>
      <c r="AD5" s="191">
        <f>AE5-SUM(AA5:AC5)</f>
        <v>9992</v>
      </c>
      <c r="AE5" s="197">
        <v>29542</v>
      </c>
      <c r="AF5" s="147">
        <v>9895</v>
      </c>
      <c r="AG5" s="192">
        <v>11157</v>
      </c>
      <c r="AH5" s="193">
        <f>(1+70%)*AC5</f>
        <v>13926.4</v>
      </c>
      <c r="AI5" s="191">
        <f>(1+25%)*AH5</f>
        <v>17408</v>
      </c>
      <c r="AS5" t="s">
        <v>225</v>
      </c>
      <c r="AT5" t="s">
        <v>230</v>
      </c>
      <c r="AU5" t="s">
        <v>217</v>
      </c>
      <c r="AV5" t="s">
        <v>239</v>
      </c>
      <c r="AW5" t="s">
        <v>244</v>
      </c>
    </row>
    <row r="6" spans="1:49 16382:16382" s="117" customFormat="1">
      <c r="A6" s="180" t="s">
        <v>259</v>
      </c>
      <c r="B6" s="181" t="s">
        <v>258</v>
      </c>
      <c r="C6" s="182" t="s">
        <v>258</v>
      </c>
      <c r="D6" s="183" t="s">
        <v>258</v>
      </c>
      <c r="E6" s="184" t="s">
        <v>258</v>
      </c>
      <c r="F6" s="185" t="s">
        <v>258</v>
      </c>
      <c r="G6" s="205">
        <f>(G5-B5)/B5</f>
        <v>0.22021276595744682</v>
      </c>
      <c r="H6" s="206">
        <f t="shared" ref="H6:K6" si="0">(H5-C5)/C5</f>
        <v>0.32984293193717279</v>
      </c>
      <c r="I6" s="207">
        <f t="shared" si="0"/>
        <v>1.4525080042689433</v>
      </c>
      <c r="J6" s="208">
        <f t="shared" si="0"/>
        <v>0.75479566305254375</v>
      </c>
      <c r="K6" s="209">
        <f t="shared" si="0"/>
        <v>0.6916397916149839</v>
      </c>
      <c r="L6" s="205">
        <f t="shared" ref="L6" si="1">(L5-G5)/G5</f>
        <v>1.1639058413251961</v>
      </c>
      <c r="M6" s="206">
        <f t="shared" ref="M6" si="2">(M5-H5)/H5</f>
        <v>0.97086614173228347</v>
      </c>
      <c r="N6" s="207">
        <f t="shared" ref="N6" si="3">(N5-I5)/I5</f>
        <v>0.16057441253263707</v>
      </c>
      <c r="O6" s="208">
        <f t="shared" ref="O6" si="4">(O5-J5)/J5</f>
        <v>0.42157794676806082</v>
      </c>
      <c r="P6" s="210">
        <f t="shared" ref="P6" si="5">(P5-K5)/K5</f>
        <v>0.56078603900865232</v>
      </c>
      <c r="Q6" s="205">
        <f t="shared" ref="Q6" si="6">(Q5-L5)/L5</f>
        <v>0.20829975825946817</v>
      </c>
      <c r="R6" s="206">
        <f t="shared" ref="R6" si="7">(R5-M5)/M5</f>
        <v>0.44946064722333201</v>
      </c>
      <c r="S6" s="207">
        <f t="shared" ref="S6" si="8">(S5-N5)/N5</f>
        <v>1.4090738657667792</v>
      </c>
      <c r="T6" s="208">
        <f t="shared" ref="T6" si="9">(T5-O5)/O5</f>
        <v>1.2915412905382815</v>
      </c>
      <c r="U6" s="209">
        <f t="shared" ref="U6" si="10">(U5-P5)/P5</f>
        <v>0.87033731090857835</v>
      </c>
      <c r="V6" s="205">
        <f t="shared" ref="V6" si="11">(V5-Q5)/Q5</f>
        <v>0.4061353784594865</v>
      </c>
      <c r="W6" s="206">
        <f t="shared" ref="W6" si="12">(W5-R5)/R5</f>
        <v>0.64856670341786105</v>
      </c>
      <c r="X6" s="207">
        <f t="shared" ref="X6" si="13">(X5-S5)/S5</f>
        <v>-8.1556420233463031E-2</v>
      </c>
      <c r="Y6" s="208">
        <f t="shared" ref="Y6" si="14">(Y5-T5)/T5</f>
        <v>1.371461920046688E-2</v>
      </c>
      <c r="Z6" s="209">
        <f t="shared" ref="Z6" si="15">(Z5-U5)/U5</f>
        <v>0.15779162061689941</v>
      </c>
      <c r="AA6" s="205">
        <f t="shared" ref="AA6" si="16">(AA5-V5)/V5</f>
        <v>0.34977472136589993</v>
      </c>
      <c r="AB6" s="206">
        <f t="shared" ref="AB6" si="17">(AB5-W5)/W5</f>
        <v>-5.2666778130747369E-2</v>
      </c>
      <c r="AC6" s="207">
        <f t="shared" ref="AC6" si="18">(AC5-X5)/X5</f>
        <v>0.38823928147771564</v>
      </c>
      <c r="AD6" s="208">
        <f t="shared" ref="AD6" si="19">(AD5-Y5)/Y5</f>
        <v>0.43811168681635004</v>
      </c>
      <c r="AE6" s="209">
        <f t="shared" ref="AE6" si="20">(AE5-Z5)/Z5</f>
        <v>0.28181542066212523</v>
      </c>
      <c r="AF6" s="205">
        <f t="shared" ref="AF6" si="21">(AF5-AA5)/AA5</f>
        <v>0.73840477863668308</v>
      </c>
      <c r="AG6" s="206">
        <f t="shared" ref="AG6:AI6" si="22">(AG5-AB5)/AB5</f>
        <v>0.9691140134133428</v>
      </c>
      <c r="AH6" s="207">
        <f t="shared" si="22"/>
        <v>0.7</v>
      </c>
      <c r="AI6" s="208">
        <f t="shared" si="22"/>
        <v>0.7421937550040032</v>
      </c>
      <c r="AQ6" s="117" t="s">
        <v>262</v>
      </c>
      <c r="AR6" s="117" t="s">
        <v>90</v>
      </c>
      <c r="AS6" s="211">
        <f>I6</f>
        <v>1.4525080042689433</v>
      </c>
      <c r="AT6" s="211">
        <f>N6</f>
        <v>0.16057441253263707</v>
      </c>
      <c r="AU6" s="211">
        <f>S6</f>
        <v>1.4090738657667792</v>
      </c>
      <c r="AV6" s="211">
        <f>X6</f>
        <v>-8.1556420233463031E-2</v>
      </c>
      <c r="AW6" s="211">
        <f>AC6</f>
        <v>0.38823928147771564</v>
      </c>
    </row>
    <row r="7" spans="1:49 16382:16382">
      <c r="A7" s="179" t="s">
        <v>255</v>
      </c>
      <c r="B7" s="186">
        <v>680</v>
      </c>
      <c r="C7" s="187">
        <v>742</v>
      </c>
      <c r="D7" s="188">
        <v>705</v>
      </c>
      <c r="E7" s="189">
        <f t="shared" ref="E7:E9" si="23">F7-SUM(B7:D7)</f>
        <v>983</v>
      </c>
      <c r="F7" s="190">
        <v>3110</v>
      </c>
      <c r="G7" s="186">
        <v>895</v>
      </c>
      <c r="H7" s="187">
        <v>995</v>
      </c>
      <c r="I7" s="188">
        <v>1662</v>
      </c>
      <c r="J7" s="189">
        <f t="shared" ref="J7" si="24">K7-SUM(G7:I7)</f>
        <v>1671</v>
      </c>
      <c r="K7" s="203">
        <v>5223</v>
      </c>
      <c r="L7" s="186">
        <v>1877</v>
      </c>
      <c r="M7" s="187">
        <v>1919</v>
      </c>
      <c r="N7" s="188">
        <v>2298</v>
      </c>
      <c r="O7" s="191">
        <f t="shared" ref="O7:O9" si="25">P7-SUM(L7:N7)</f>
        <v>2568</v>
      </c>
      <c r="P7" s="201">
        <v>8662</v>
      </c>
      <c r="Q7" s="147">
        <v>2577</v>
      </c>
      <c r="R7" s="192">
        <v>3053</v>
      </c>
      <c r="S7" s="193">
        <v>4970</v>
      </c>
      <c r="T7" s="191">
        <f t="shared" ref="T7:T17" si="26">U7-SUM(Q7:S7)</f>
        <v>5454</v>
      </c>
      <c r="U7" s="197">
        <v>16054</v>
      </c>
      <c r="V7" s="147">
        <v>3659</v>
      </c>
      <c r="W7" s="192">
        <v>5103</v>
      </c>
      <c r="X7" s="193">
        <v>4798</v>
      </c>
      <c r="Y7" s="191">
        <f t="shared" ref="Y7:Y17" si="27">Z7-SUM(V7:X7)</f>
        <v>5608</v>
      </c>
      <c r="Z7" s="197">
        <v>19168</v>
      </c>
      <c r="AA7" s="147">
        <v>4469</v>
      </c>
      <c r="AB7" s="192">
        <v>4420</v>
      </c>
      <c r="AC7" s="193">
        <v>6150</v>
      </c>
      <c r="AD7" s="191">
        <f t="shared" ref="AD7:AD17" si="28">AE7-SUM(AA7:AC7)</f>
        <v>7891</v>
      </c>
      <c r="AE7" s="197">
        <v>22930</v>
      </c>
      <c r="AF7" s="147">
        <v>7579</v>
      </c>
      <c r="AG7" s="192">
        <v>8293</v>
      </c>
      <c r="AH7" s="193">
        <f>(1+75%)*AC7</f>
        <v>10762.5</v>
      </c>
      <c r="AI7" s="191">
        <f>'Fin st'!S16</f>
        <v>12533.76</v>
      </c>
      <c r="AR7" t="s">
        <v>255</v>
      </c>
      <c r="AS7" s="209">
        <v>1.3574468085106384</v>
      </c>
      <c r="AT7" s="212">
        <f>N8</f>
        <v>0.38267148014440433</v>
      </c>
      <c r="AU7" s="212">
        <f>S8</f>
        <v>1.1627502175805049</v>
      </c>
      <c r="AV7" s="212">
        <f>X8</f>
        <v>-3.460764587525151E-2</v>
      </c>
      <c r="AW7" s="212">
        <f>AC8</f>
        <v>0.28178407669862443</v>
      </c>
    </row>
    <row r="8" spans="1:49 16382:16382" s="117" customFormat="1">
      <c r="A8" s="180" t="s">
        <v>254</v>
      </c>
      <c r="B8" s="181" t="s">
        <v>258</v>
      </c>
      <c r="C8" s="182" t="s">
        <v>258</v>
      </c>
      <c r="D8" s="183" t="s">
        <v>258</v>
      </c>
      <c r="E8" s="184" t="s">
        <v>258</v>
      </c>
      <c r="F8" s="185" t="s">
        <v>258</v>
      </c>
      <c r="G8" s="205">
        <f>(G7-B7)/B7</f>
        <v>0.31617647058823528</v>
      </c>
      <c r="H8" s="206">
        <f t="shared" ref="H8:AG8" si="29">(H7-C7)/C7</f>
        <v>0.34097035040431267</v>
      </c>
      <c r="I8" s="207">
        <f t="shared" si="29"/>
        <v>1.3574468085106384</v>
      </c>
      <c r="J8" s="208">
        <f t="shared" si="29"/>
        <v>0.69989827060020349</v>
      </c>
      <c r="K8" s="209">
        <f t="shared" si="29"/>
        <v>0.6794212218649518</v>
      </c>
      <c r="L8" s="205">
        <f t="shared" si="29"/>
        <v>1.0972067039106146</v>
      </c>
      <c r="M8" s="206">
        <f t="shared" si="29"/>
        <v>0.92864321608040201</v>
      </c>
      <c r="N8" s="207">
        <f t="shared" si="29"/>
        <v>0.38267148014440433</v>
      </c>
      <c r="O8" s="208">
        <f t="shared" si="29"/>
        <v>0.53680430879712748</v>
      </c>
      <c r="P8" s="210">
        <f t="shared" si="29"/>
        <v>0.65843385027761825</v>
      </c>
      <c r="Q8" s="205">
        <f t="shared" si="29"/>
        <v>0.37293553542887586</v>
      </c>
      <c r="R8" s="206">
        <f t="shared" si="29"/>
        <v>0.59093277748827511</v>
      </c>
      <c r="S8" s="207">
        <f t="shared" si="29"/>
        <v>1.1627502175805049</v>
      </c>
      <c r="T8" s="208">
        <f t="shared" si="29"/>
        <v>1.1238317757009346</v>
      </c>
      <c r="U8" s="209">
        <f t="shared" si="29"/>
        <v>0.85338259062572153</v>
      </c>
      <c r="V8" s="205">
        <f t="shared" si="29"/>
        <v>0.41986806363989132</v>
      </c>
      <c r="W8" s="206">
        <f t="shared" si="29"/>
        <v>0.67147068457255155</v>
      </c>
      <c r="X8" s="207">
        <f t="shared" si="29"/>
        <v>-3.460764587525151E-2</v>
      </c>
      <c r="Y8" s="208">
        <f t="shared" si="29"/>
        <v>2.8236156949028236E-2</v>
      </c>
      <c r="Z8" s="209">
        <f t="shared" si="29"/>
        <v>0.19397035006851876</v>
      </c>
      <c r="AA8" s="205">
        <f t="shared" si="29"/>
        <v>0.22137195955179009</v>
      </c>
      <c r="AB8" s="206">
        <f t="shared" si="29"/>
        <v>-0.13384283754654125</v>
      </c>
      <c r="AC8" s="207">
        <f t="shared" si="29"/>
        <v>0.28178407669862443</v>
      </c>
      <c r="AD8" s="208">
        <f t="shared" si="29"/>
        <v>0.40709700427960055</v>
      </c>
      <c r="AE8" s="209">
        <f t="shared" si="29"/>
        <v>0.19626460767946577</v>
      </c>
      <c r="AF8" s="205">
        <f t="shared" si="29"/>
        <v>0.69590512418885653</v>
      </c>
      <c r="AG8" s="206">
        <f t="shared" si="29"/>
        <v>0.87624434389140271</v>
      </c>
      <c r="AH8" s="207">
        <f>(AH7-AC7)/AC7</f>
        <v>0.75</v>
      </c>
      <c r="AI8" s="208">
        <f>(AI7-AD7)/AD7</f>
        <v>0.5883614244075529</v>
      </c>
      <c r="AQ8" s="117" t="s">
        <v>261</v>
      </c>
      <c r="AR8" s="117" t="s">
        <v>90</v>
      </c>
      <c r="AS8" s="117">
        <v>0</v>
      </c>
      <c r="AT8" s="211">
        <v>0</v>
      </c>
      <c r="AU8" s="211">
        <f>S14</f>
        <v>0.25867507886435331</v>
      </c>
      <c r="AV8" s="211">
        <f>X14</f>
        <v>7.5187969924812026E-3</v>
      </c>
      <c r="AW8" s="211">
        <f>AC14</f>
        <v>0.44029850746268656</v>
      </c>
    </row>
    <row r="9" spans="1:49 16382:16382">
      <c r="A9" s="179" t="s">
        <v>252</v>
      </c>
      <c r="B9" s="186">
        <v>260</v>
      </c>
      <c r="C9" s="187">
        <v>213</v>
      </c>
      <c r="D9" s="188">
        <v>232</v>
      </c>
      <c r="E9" s="189">
        <f t="shared" si="23"/>
        <v>216</v>
      </c>
      <c r="F9" s="190">
        <v>921</v>
      </c>
      <c r="G9" s="186">
        <v>252</v>
      </c>
      <c r="H9" s="187">
        <v>275</v>
      </c>
      <c r="I9" s="188">
        <v>637</v>
      </c>
      <c r="J9" s="189">
        <f>K9-SUM(G9:I9)</f>
        <v>432</v>
      </c>
      <c r="K9" s="203">
        <v>1596</v>
      </c>
      <c r="L9" s="186">
        <v>606</v>
      </c>
      <c r="M9" s="187">
        <v>584</v>
      </c>
      <c r="N9" s="188">
        <v>369</v>
      </c>
      <c r="O9" s="191">
        <f t="shared" si="25"/>
        <v>422</v>
      </c>
      <c r="P9" s="201">
        <v>1981</v>
      </c>
      <c r="Q9" s="147">
        <v>422</v>
      </c>
      <c r="R9" s="192">
        <v>575</v>
      </c>
      <c r="S9" s="193">
        <v>1455</v>
      </c>
      <c r="T9" s="191">
        <f t="shared" si="26"/>
        <v>1400</v>
      </c>
      <c r="U9" s="197">
        <v>3852</v>
      </c>
      <c r="V9" s="147">
        <v>558</v>
      </c>
      <c r="W9" s="192">
        <v>878</v>
      </c>
      <c r="X9" s="193">
        <v>1103</v>
      </c>
      <c r="Y9" s="191">
        <f t="shared" si="27"/>
        <v>1340</v>
      </c>
      <c r="Z9" s="197">
        <v>3879</v>
      </c>
      <c r="AA9" s="147">
        <v>1223</v>
      </c>
      <c r="AB9" s="192">
        <v>1246</v>
      </c>
      <c r="AC9" s="193">
        <v>2042</v>
      </c>
      <c r="AD9" s="191">
        <f t="shared" si="28"/>
        <v>2101</v>
      </c>
      <c r="AE9" s="197">
        <v>6612</v>
      </c>
      <c r="AF9" s="147">
        <v>2316</v>
      </c>
      <c r="AG9" s="192">
        <v>2864</v>
      </c>
      <c r="AH9" s="193">
        <f>AH5-AH7</f>
        <v>3163.8999999999996</v>
      </c>
      <c r="AI9" s="191">
        <f>AI5-AI7</f>
        <v>4874.24</v>
      </c>
      <c r="AR9" t="s">
        <v>255</v>
      </c>
      <c r="AS9">
        <v>0</v>
      </c>
      <c r="AT9" s="212">
        <v>0</v>
      </c>
      <c r="AU9" s="212">
        <f>S16</f>
        <v>0.39240506329113922</v>
      </c>
      <c r="AV9" s="212">
        <f>X16</f>
        <v>-4.8484848484848485E-2</v>
      </c>
      <c r="AW9" s="212">
        <f>AC16</f>
        <v>0.77707006369426757</v>
      </c>
    </row>
    <row r="10" spans="1:49 16382:16382" s="117" customFormat="1">
      <c r="A10" s="180" t="s">
        <v>254</v>
      </c>
      <c r="B10" s="181" t="s">
        <v>258</v>
      </c>
      <c r="C10" s="182" t="s">
        <v>258</v>
      </c>
      <c r="D10" s="183" t="s">
        <v>258</v>
      </c>
      <c r="E10" s="184" t="s">
        <v>258</v>
      </c>
      <c r="F10" s="185" t="s">
        <v>258</v>
      </c>
      <c r="G10" s="205">
        <f>(G9-B9)/B9</f>
        <v>-3.0769230769230771E-2</v>
      </c>
      <c r="H10" s="206">
        <f t="shared" ref="H10:AI10" si="30">(H9-C9)/C9</f>
        <v>0.29107981220657275</v>
      </c>
      <c r="I10" s="207">
        <f t="shared" si="30"/>
        <v>1.7456896551724137</v>
      </c>
      <c r="J10" s="208">
        <f t="shared" si="30"/>
        <v>1</v>
      </c>
      <c r="K10" s="209">
        <f t="shared" si="30"/>
        <v>0.73289902280130292</v>
      </c>
      <c r="L10" s="205">
        <f t="shared" si="30"/>
        <v>1.4047619047619047</v>
      </c>
      <c r="M10" s="206">
        <f t="shared" si="30"/>
        <v>1.1236363636363635</v>
      </c>
      <c r="N10" s="207">
        <f t="shared" si="30"/>
        <v>-0.42072213500784927</v>
      </c>
      <c r="O10" s="208">
        <f t="shared" si="30"/>
        <v>-2.3148148148148147E-2</v>
      </c>
      <c r="P10" s="210">
        <f t="shared" si="30"/>
        <v>0.2412280701754386</v>
      </c>
      <c r="Q10" s="205">
        <f t="shared" si="30"/>
        <v>-0.30363036303630364</v>
      </c>
      <c r="R10" s="206">
        <f t="shared" si="30"/>
        <v>-1.5410958904109588E-2</v>
      </c>
      <c r="S10" s="207">
        <f t="shared" si="30"/>
        <v>2.9430894308943087</v>
      </c>
      <c r="T10" s="208">
        <f t="shared" si="30"/>
        <v>2.3175355450236967</v>
      </c>
      <c r="U10" s="209">
        <f t="shared" si="30"/>
        <v>0.94447248864209998</v>
      </c>
      <c r="V10" s="205">
        <f t="shared" si="30"/>
        <v>0.32227488151658767</v>
      </c>
      <c r="W10" s="206">
        <f t="shared" si="30"/>
        <v>0.52695652173913043</v>
      </c>
      <c r="X10" s="207">
        <f t="shared" si="30"/>
        <v>-0.24192439862542955</v>
      </c>
      <c r="Y10" s="208">
        <f t="shared" si="30"/>
        <v>-4.2857142857142858E-2</v>
      </c>
      <c r="Z10" s="209">
        <f t="shared" si="30"/>
        <v>7.0093457943925233E-3</v>
      </c>
      <c r="AA10" s="205">
        <f t="shared" si="30"/>
        <v>1.1917562724014337</v>
      </c>
      <c r="AB10" s="206">
        <f t="shared" si="30"/>
        <v>0.4191343963553531</v>
      </c>
      <c r="AC10" s="207">
        <f t="shared" si="30"/>
        <v>0.85131459655485042</v>
      </c>
      <c r="AD10" s="208">
        <f t="shared" si="30"/>
        <v>0.56791044776119404</v>
      </c>
      <c r="AE10" s="209">
        <f t="shared" si="30"/>
        <v>0.70456303170920342</v>
      </c>
      <c r="AF10" s="205">
        <f t="shared" si="30"/>
        <v>0.8937040065412919</v>
      </c>
      <c r="AG10" s="206">
        <f t="shared" si="30"/>
        <v>1.2985553772070626</v>
      </c>
      <c r="AH10" s="207">
        <f t="shared" si="30"/>
        <v>0.54941234084231128</v>
      </c>
      <c r="AI10" s="208">
        <f t="shared" si="30"/>
        <v>1.3199619228938599</v>
      </c>
    </row>
    <row r="11" spans="1:49 16382:16382">
      <c r="A11" s="178"/>
      <c r="B11" s="186"/>
      <c r="C11" s="187"/>
      <c r="D11" s="188"/>
      <c r="E11" s="189"/>
      <c r="F11" s="190"/>
      <c r="G11" s="186"/>
      <c r="H11" s="187"/>
      <c r="I11" s="188"/>
      <c r="J11" s="189"/>
      <c r="K11" s="203"/>
      <c r="L11" s="186"/>
      <c r="M11" s="187"/>
      <c r="N11" s="188"/>
      <c r="O11" s="191"/>
      <c r="P11" s="201"/>
      <c r="Q11" s="147"/>
      <c r="R11" s="192"/>
      <c r="S11" s="193"/>
      <c r="T11" s="191"/>
      <c r="U11" s="197"/>
      <c r="V11" s="147"/>
      <c r="W11" s="192"/>
      <c r="X11" s="193"/>
      <c r="Y11" s="191"/>
      <c r="Z11" s="197"/>
      <c r="AA11" s="147"/>
      <c r="AB11" s="192"/>
      <c r="AC11" s="193"/>
      <c r="AD11" s="191"/>
      <c r="AE11" s="197"/>
      <c r="AF11" s="147"/>
      <c r="AG11" s="192"/>
      <c r="AH11" s="193"/>
      <c r="AI11" s="191"/>
    </row>
    <row r="12" spans="1:49 16382:16382">
      <c r="A12" s="117" t="s">
        <v>253</v>
      </c>
      <c r="B12" s="186"/>
      <c r="C12" s="187"/>
      <c r="D12" s="188"/>
      <c r="E12" s="189"/>
      <c r="F12" s="190"/>
      <c r="G12" s="186"/>
      <c r="H12" s="187"/>
      <c r="I12" s="188"/>
      <c r="J12" s="189"/>
      <c r="K12" s="203"/>
      <c r="L12" s="186"/>
      <c r="M12" s="187"/>
      <c r="N12" s="188"/>
      <c r="O12" s="191"/>
      <c r="P12" s="201"/>
      <c r="Q12" s="147"/>
      <c r="R12" s="192"/>
      <c r="S12" s="193"/>
      <c r="T12" s="191"/>
      <c r="U12" s="197"/>
      <c r="V12" s="147"/>
      <c r="W12" s="192"/>
      <c r="X12" s="193"/>
      <c r="Y12" s="191"/>
      <c r="Z12" s="197"/>
      <c r="AA12" s="147"/>
      <c r="AB12" s="192"/>
      <c r="AC12" s="193"/>
      <c r="AD12" s="191"/>
      <c r="AE12" s="197"/>
      <c r="AF12" s="147"/>
      <c r="AG12" s="192"/>
      <c r="AH12" s="193"/>
      <c r="AI12" s="191"/>
      <c r="AJ12" s="224"/>
    </row>
    <row r="13" spans="1:49 16382:16382">
      <c r="A13" s="179" t="s">
        <v>90</v>
      </c>
      <c r="B13" s="186" t="s">
        <v>257</v>
      </c>
      <c r="C13" s="187" t="s">
        <v>257</v>
      </c>
      <c r="D13" s="188" t="s">
        <v>257</v>
      </c>
      <c r="E13" s="189" t="s">
        <v>257</v>
      </c>
      <c r="F13" s="190">
        <v>14</v>
      </c>
      <c r="G13" s="186" t="s">
        <v>257</v>
      </c>
      <c r="H13" s="187" t="s">
        <v>257</v>
      </c>
      <c r="I13" s="188" t="s">
        <v>257</v>
      </c>
      <c r="J13" s="189" t="s">
        <v>257</v>
      </c>
      <c r="K13" s="203">
        <v>181</v>
      </c>
      <c r="L13" s="186">
        <v>214</v>
      </c>
      <c r="M13" s="187">
        <v>287</v>
      </c>
      <c r="N13" s="188">
        <v>317</v>
      </c>
      <c r="O13" s="191">
        <f>P13-SUM(L13:N13)</f>
        <v>298</v>
      </c>
      <c r="P13" s="201">
        <v>1116</v>
      </c>
      <c r="Q13" s="147">
        <v>410</v>
      </c>
      <c r="R13" s="192">
        <v>374</v>
      </c>
      <c r="S13" s="193">
        <v>399</v>
      </c>
      <c r="T13" s="191">
        <f t="shared" si="26"/>
        <v>372</v>
      </c>
      <c r="U13" s="197">
        <v>1555</v>
      </c>
      <c r="V13" s="147">
        <v>325</v>
      </c>
      <c r="W13" s="192">
        <v>369</v>
      </c>
      <c r="X13" s="193">
        <v>402</v>
      </c>
      <c r="Y13" s="191">
        <f t="shared" si="27"/>
        <v>435</v>
      </c>
      <c r="Z13" s="197">
        <v>1531</v>
      </c>
      <c r="AA13" s="147">
        <v>293</v>
      </c>
      <c r="AB13" s="192">
        <v>370</v>
      </c>
      <c r="AC13" s="193">
        <v>579</v>
      </c>
      <c r="AD13" s="191">
        <f t="shared" si="28"/>
        <v>752</v>
      </c>
      <c r="AE13" s="197">
        <v>1994</v>
      </c>
      <c r="AF13" s="147">
        <v>494</v>
      </c>
      <c r="AG13" s="192">
        <v>801</v>
      </c>
      <c r="AH13" s="193">
        <f>(1+40%)*AC13</f>
        <v>810.59999999999991</v>
      </c>
      <c r="AI13" s="191">
        <f>(1+40%)*AH13</f>
        <v>1134.8399999999997</v>
      </c>
    </row>
    <row r="14" spans="1:49 16382:16382" s="117" customFormat="1">
      <c r="A14" s="180" t="s">
        <v>254</v>
      </c>
      <c r="B14" s="181" t="s">
        <v>258</v>
      </c>
      <c r="C14" s="182" t="s">
        <v>258</v>
      </c>
      <c r="D14" s="183" t="s">
        <v>258</v>
      </c>
      <c r="E14" s="184" t="s">
        <v>258</v>
      </c>
      <c r="F14" s="185" t="s">
        <v>258</v>
      </c>
      <c r="G14" s="205" t="s">
        <v>258</v>
      </c>
      <c r="H14" s="206" t="s">
        <v>258</v>
      </c>
      <c r="I14" s="207" t="s">
        <v>258</v>
      </c>
      <c r="J14" s="208" t="s">
        <v>258</v>
      </c>
      <c r="K14" s="209">
        <f t="shared" ref="K14" si="31">(K13-F13)/F13</f>
        <v>11.928571428571429</v>
      </c>
      <c r="L14" s="205" t="s">
        <v>258</v>
      </c>
      <c r="M14" s="206" t="s">
        <v>258</v>
      </c>
      <c r="N14" s="207" t="s">
        <v>258</v>
      </c>
      <c r="O14" s="208" t="s">
        <v>258</v>
      </c>
      <c r="P14" s="210">
        <f t="shared" ref="P14" si="32">(P13-K13)/K13</f>
        <v>5.165745856353591</v>
      </c>
      <c r="Q14" s="205">
        <f t="shared" ref="Q14" si="33">(Q13-L13)/L13</f>
        <v>0.91588785046728971</v>
      </c>
      <c r="R14" s="206">
        <f t="shared" ref="R14" si="34">(R13-M13)/M13</f>
        <v>0.30313588850174217</v>
      </c>
      <c r="S14" s="207">
        <f t="shared" ref="S14" si="35">(S13-N13)/N13</f>
        <v>0.25867507886435331</v>
      </c>
      <c r="T14" s="208">
        <f t="shared" ref="T14" si="36">(T13-O13)/O13</f>
        <v>0.24832214765100671</v>
      </c>
      <c r="U14" s="209">
        <f t="shared" ref="U14" si="37">(U13-P13)/P13</f>
        <v>0.39336917562724016</v>
      </c>
      <c r="V14" s="205">
        <f t="shared" ref="V14" si="38">(V13-Q13)/Q13</f>
        <v>-0.2073170731707317</v>
      </c>
      <c r="W14" s="206">
        <f t="shared" ref="W14" si="39">(W13-R13)/R13</f>
        <v>-1.3368983957219251E-2</v>
      </c>
      <c r="X14" s="207">
        <f t="shared" ref="X14" si="40">(X13-S13)/S13</f>
        <v>7.5187969924812026E-3</v>
      </c>
      <c r="Y14" s="208">
        <f t="shared" ref="Y14" si="41">(Y13-T13)/T13</f>
        <v>0.16935483870967741</v>
      </c>
      <c r="Z14" s="209">
        <f t="shared" ref="Z14" si="42">(Z13-U13)/U13</f>
        <v>-1.5434083601286173E-2</v>
      </c>
      <c r="AA14" s="205">
        <f t="shared" ref="AA14" si="43">(AA13-V13)/V13</f>
        <v>-9.8461538461538461E-2</v>
      </c>
      <c r="AB14" s="206">
        <f t="shared" ref="AB14" si="44">(AB13-W13)/W13</f>
        <v>2.7100271002710027E-3</v>
      </c>
      <c r="AC14" s="207">
        <f t="shared" ref="AC14" si="45">(AC13-X13)/X13</f>
        <v>0.44029850746268656</v>
      </c>
      <c r="AD14" s="208">
        <f t="shared" ref="AD14" si="46">(AD13-Y13)/Y13</f>
        <v>0.72873563218390802</v>
      </c>
      <c r="AE14" s="209">
        <f t="shared" ref="AE14" si="47">(AE13-Z13)/Z13</f>
        <v>0.30241672109732204</v>
      </c>
      <c r="AF14" s="205">
        <f t="shared" ref="AF14" si="48">(AF13-AA13)/AA13</f>
        <v>0.68600682593856654</v>
      </c>
      <c r="AG14" s="206">
        <f t="shared" ref="AG14" si="49">(AG13-AB13)/AB13</f>
        <v>1.164864864864865</v>
      </c>
      <c r="AH14" s="207">
        <f>(AH13-AC13)/AC13</f>
        <v>0.39999999999999986</v>
      </c>
      <c r="AI14" s="208">
        <f>(AI13-AD13)/AD13</f>
        <v>0.50909574468085061</v>
      </c>
    </row>
    <row r="15" spans="1:49 16382:16382">
      <c r="A15" s="179" t="s">
        <v>255</v>
      </c>
      <c r="B15" s="186" t="s">
        <v>257</v>
      </c>
      <c r="C15" s="187" t="s">
        <v>257</v>
      </c>
      <c r="D15" s="188" t="s">
        <v>257</v>
      </c>
      <c r="E15" s="189" t="s">
        <v>257</v>
      </c>
      <c r="F15" s="190">
        <v>12</v>
      </c>
      <c r="G15" s="186" t="s">
        <v>257</v>
      </c>
      <c r="H15" s="187" t="s">
        <v>257</v>
      </c>
      <c r="I15" s="188" t="s">
        <v>257</v>
      </c>
      <c r="J15" s="189" t="s">
        <v>257</v>
      </c>
      <c r="K15" s="203">
        <v>178</v>
      </c>
      <c r="L15" s="186">
        <v>152</v>
      </c>
      <c r="M15" s="187">
        <v>204</v>
      </c>
      <c r="N15" s="188">
        <v>237</v>
      </c>
      <c r="O15" s="191">
        <f t="shared" ref="O15:O17" si="50">P15-SUM(L15:N15)</f>
        <v>281</v>
      </c>
      <c r="P15" s="201">
        <v>874</v>
      </c>
      <c r="Q15" s="147">
        <v>375</v>
      </c>
      <c r="R15" s="192">
        <v>330</v>
      </c>
      <c r="S15" s="193">
        <v>330</v>
      </c>
      <c r="T15" s="191">
        <f t="shared" si="26"/>
        <v>330</v>
      </c>
      <c r="U15" s="197">
        <v>1365</v>
      </c>
      <c r="V15" s="147">
        <v>317</v>
      </c>
      <c r="W15" s="192">
        <v>326</v>
      </c>
      <c r="X15" s="193">
        <v>314</v>
      </c>
      <c r="Y15" s="191">
        <f t="shared" si="27"/>
        <v>384</v>
      </c>
      <c r="Z15" s="197">
        <v>1341</v>
      </c>
      <c r="AA15" s="147">
        <v>282</v>
      </c>
      <c r="AB15" s="192">
        <v>349</v>
      </c>
      <c r="AC15" s="193">
        <v>558</v>
      </c>
      <c r="AD15" s="191">
        <f t="shared" si="28"/>
        <v>787</v>
      </c>
      <c r="AE15" s="197">
        <v>1976</v>
      </c>
      <c r="AF15" s="147">
        <v>595</v>
      </c>
      <c r="AG15" s="192">
        <v>781</v>
      </c>
      <c r="AH15" s="193">
        <f>(1+45%)*AC15</f>
        <v>809.1</v>
      </c>
      <c r="AI15" s="191">
        <f>'Fin st'!S18</f>
        <v>1078.0979999999997</v>
      </c>
    </row>
    <row r="16" spans="1:49 16382:16382" s="117" customFormat="1">
      <c r="A16" s="180" t="s">
        <v>254</v>
      </c>
      <c r="B16" s="181" t="s">
        <v>258</v>
      </c>
      <c r="C16" s="182" t="s">
        <v>258</v>
      </c>
      <c r="D16" s="183" t="s">
        <v>258</v>
      </c>
      <c r="E16" s="184" t="s">
        <v>258</v>
      </c>
      <c r="F16" s="185" t="s">
        <v>258</v>
      </c>
      <c r="G16" s="181" t="s">
        <v>258</v>
      </c>
      <c r="H16" s="182" t="s">
        <v>258</v>
      </c>
      <c r="I16" s="183" t="s">
        <v>258</v>
      </c>
      <c r="J16" s="184" t="s">
        <v>258</v>
      </c>
      <c r="K16" s="209">
        <f t="shared" ref="K16" si="51">(K15-F15)/F15</f>
        <v>13.833333333333334</v>
      </c>
      <c r="L16" s="205" t="s">
        <v>258</v>
      </c>
      <c r="M16" s="182" t="s">
        <v>258</v>
      </c>
      <c r="N16" s="207" t="s">
        <v>258</v>
      </c>
      <c r="O16" s="208" t="s">
        <v>258</v>
      </c>
      <c r="P16" s="210">
        <f t="shared" ref="P16" si="52">(P15-K15)/K15</f>
        <v>3.9101123595505616</v>
      </c>
      <c r="Q16" s="205">
        <f t="shared" ref="Q16" si="53">(Q15-L15)/L15</f>
        <v>1.4671052631578947</v>
      </c>
      <c r="R16" s="206">
        <f t="shared" ref="R16" si="54">(R15-M15)/M15</f>
        <v>0.61764705882352944</v>
      </c>
      <c r="S16" s="207">
        <f t="shared" ref="S16" si="55">(S15-N15)/N15</f>
        <v>0.39240506329113922</v>
      </c>
      <c r="T16" s="208">
        <f t="shared" ref="T16" si="56">(T15-O15)/O15</f>
        <v>0.17437722419928825</v>
      </c>
      <c r="U16" s="209">
        <f t="shared" ref="U16" si="57">(U15-P15)/P15</f>
        <v>0.56178489702517165</v>
      </c>
      <c r="V16" s="205">
        <f t="shared" ref="V16" si="58">(V15-Q15)/Q15</f>
        <v>-0.15466666666666667</v>
      </c>
      <c r="W16" s="206">
        <f t="shared" ref="W16" si="59">(W15-R15)/R15</f>
        <v>-1.2121212121212121E-2</v>
      </c>
      <c r="X16" s="207">
        <f t="shared" ref="X16" si="60">(X15-S15)/S15</f>
        <v>-4.8484848484848485E-2</v>
      </c>
      <c r="Y16" s="208">
        <f t="shared" ref="Y16" si="61">(Y15-T15)/T15</f>
        <v>0.16363636363636364</v>
      </c>
      <c r="Z16" s="209">
        <f t="shared" ref="Z16" si="62">(Z15-U15)/U15</f>
        <v>-1.7582417582417582E-2</v>
      </c>
      <c r="AA16" s="205">
        <f t="shared" ref="AA16" si="63">(AA15-V15)/V15</f>
        <v>-0.11041009463722397</v>
      </c>
      <c r="AB16" s="206">
        <f t="shared" ref="AB16" si="64">(AB15-W15)/W15</f>
        <v>7.0552147239263799E-2</v>
      </c>
      <c r="AC16" s="207">
        <f t="shared" ref="AC16" si="65">(AC15-X15)/X15</f>
        <v>0.77707006369426757</v>
      </c>
      <c r="AD16" s="208">
        <f t="shared" ref="AD16" si="66">(AD15-Y15)/Y15</f>
        <v>1.0494791666666667</v>
      </c>
      <c r="AE16" s="209">
        <f t="shared" ref="AE16" si="67">(AE15-Z15)/Z15</f>
        <v>0.47352721849366147</v>
      </c>
      <c r="AF16" s="205">
        <f t="shared" ref="AF16" si="68">(AF15-AA15)/AA15</f>
        <v>1.1099290780141844</v>
      </c>
      <c r="AG16" s="206">
        <f t="shared" ref="AG16" si="69">(AG15-AB15)/AB15</f>
        <v>1.2378223495702005</v>
      </c>
      <c r="AH16" s="207">
        <f>(AH15-AC15)/AC15</f>
        <v>0.45000000000000007</v>
      </c>
      <c r="AI16" s="208">
        <f>(AI15-AD15)/AD15</f>
        <v>0.36988310038119404</v>
      </c>
    </row>
    <row r="17" spans="1:35">
      <c r="A17" s="179" t="s">
        <v>252</v>
      </c>
      <c r="B17" s="186" t="s">
        <v>257</v>
      </c>
      <c r="C17" s="187" t="s">
        <v>257</v>
      </c>
      <c r="D17" s="188" t="s">
        <v>257</v>
      </c>
      <c r="E17" s="189" t="s">
        <v>257</v>
      </c>
      <c r="F17" s="190">
        <v>2</v>
      </c>
      <c r="G17" s="186" t="s">
        <v>257</v>
      </c>
      <c r="H17" s="187" t="s">
        <v>257</v>
      </c>
      <c r="I17" s="188" t="s">
        <v>257</v>
      </c>
      <c r="J17" s="189" t="s">
        <v>257</v>
      </c>
      <c r="K17" s="203">
        <v>3</v>
      </c>
      <c r="L17" s="186">
        <v>62</v>
      </c>
      <c r="M17" s="187">
        <v>83</v>
      </c>
      <c r="N17" s="188">
        <v>80</v>
      </c>
      <c r="O17" s="191">
        <f t="shared" si="50"/>
        <v>17</v>
      </c>
      <c r="P17" s="201">
        <v>242</v>
      </c>
      <c r="Q17" s="147">
        <v>35</v>
      </c>
      <c r="R17" s="192">
        <v>44</v>
      </c>
      <c r="S17" s="193">
        <v>69</v>
      </c>
      <c r="T17" s="191">
        <f t="shared" si="26"/>
        <v>42</v>
      </c>
      <c r="U17" s="197">
        <v>190</v>
      </c>
      <c r="V17" s="147">
        <v>8</v>
      </c>
      <c r="W17" s="192">
        <v>43</v>
      </c>
      <c r="X17" s="193">
        <v>88</v>
      </c>
      <c r="Y17" s="191">
        <f t="shared" si="27"/>
        <v>51</v>
      </c>
      <c r="Z17" s="197">
        <v>190</v>
      </c>
      <c r="AA17" s="147">
        <v>11</v>
      </c>
      <c r="AB17" s="192">
        <v>21</v>
      </c>
      <c r="AC17" s="193">
        <v>21</v>
      </c>
      <c r="AD17" s="191">
        <f t="shared" si="28"/>
        <v>-35</v>
      </c>
      <c r="AE17" s="197">
        <v>18</v>
      </c>
      <c r="AF17" s="147">
        <v>-101</v>
      </c>
      <c r="AG17" s="192">
        <v>20</v>
      </c>
      <c r="AH17" s="193">
        <f>AH13-AH15</f>
        <v>1.4999999999998863</v>
      </c>
      <c r="AI17" s="191">
        <f>AI13-AI15</f>
        <v>56.741999999999962</v>
      </c>
    </row>
    <row r="18" spans="1:35" s="117" customFormat="1">
      <c r="A18" s="180" t="s">
        <v>254</v>
      </c>
      <c r="B18" s="181" t="s">
        <v>258</v>
      </c>
      <c r="C18" s="182" t="s">
        <v>258</v>
      </c>
      <c r="D18" s="183" t="s">
        <v>258</v>
      </c>
      <c r="E18" s="184" t="s">
        <v>258</v>
      </c>
      <c r="F18" s="185" t="s">
        <v>258</v>
      </c>
      <c r="G18" s="181" t="s">
        <v>258</v>
      </c>
      <c r="H18" s="182" t="s">
        <v>258</v>
      </c>
      <c r="I18" s="183" t="s">
        <v>258</v>
      </c>
      <c r="J18" s="184" t="s">
        <v>258</v>
      </c>
      <c r="K18" s="209">
        <f t="shared" ref="K18" si="70">(K17-F17)/F17</f>
        <v>0.5</v>
      </c>
      <c r="L18" s="205" t="s">
        <v>258</v>
      </c>
      <c r="M18" s="182" t="s">
        <v>258</v>
      </c>
      <c r="N18" s="207" t="s">
        <v>258</v>
      </c>
      <c r="O18" s="208" t="s">
        <v>258</v>
      </c>
      <c r="P18" s="210">
        <f t="shared" ref="P18" si="71">(P17-K17)/K17</f>
        <v>79.666666666666671</v>
      </c>
      <c r="Q18" s="205">
        <f t="shared" ref="Q18" si="72">(Q17-L17)/L17</f>
        <v>-0.43548387096774194</v>
      </c>
      <c r="R18" s="206">
        <f t="shared" ref="R18" si="73">(R17-M17)/M17</f>
        <v>-0.46987951807228917</v>
      </c>
      <c r="S18" s="207">
        <f t="shared" ref="S18" si="74">(S17-N17)/N17</f>
        <v>-0.13750000000000001</v>
      </c>
      <c r="T18" s="208">
        <f t="shared" ref="T18" si="75">(T17-O17)/O17</f>
        <v>1.4705882352941178</v>
      </c>
      <c r="U18" s="209">
        <f t="shared" ref="U18" si="76">(U17-P17)/P17</f>
        <v>-0.21487603305785125</v>
      </c>
      <c r="V18" s="205">
        <f t="shared" ref="V18" si="77">(V17-Q17)/Q17</f>
        <v>-0.77142857142857146</v>
      </c>
      <c r="W18" s="206">
        <f t="shared" ref="W18" si="78">(W17-R17)/R17</f>
        <v>-2.2727272727272728E-2</v>
      </c>
      <c r="X18" s="207">
        <f t="shared" ref="X18" si="79">(X17-S17)/S17</f>
        <v>0.27536231884057971</v>
      </c>
      <c r="Y18" s="208">
        <f t="shared" ref="Y18" si="80">(Y17-T17)/T17</f>
        <v>0.21428571428571427</v>
      </c>
      <c r="Z18" s="209">
        <f t="shared" ref="Z18" si="81">(Z17-U17)/U17</f>
        <v>0</v>
      </c>
      <c r="AA18" s="205">
        <f t="shared" ref="AA18" si="82">(AA17-V17)/V17</f>
        <v>0.375</v>
      </c>
      <c r="AB18" s="206">
        <f t="shared" ref="AB18" si="83">(AB17-W17)/W17</f>
        <v>-0.51162790697674421</v>
      </c>
      <c r="AC18" s="207">
        <f t="shared" ref="AC18" si="84">(AC17-X17)/X17</f>
        <v>-0.76136363636363635</v>
      </c>
      <c r="AD18" s="208">
        <f t="shared" ref="AD18" si="85">(AD17-Y17)/Y17</f>
        <v>-1.6862745098039216</v>
      </c>
      <c r="AE18" s="209">
        <f t="shared" ref="AE18" si="86">(AE17-Z17)/Z17</f>
        <v>-0.90526315789473688</v>
      </c>
      <c r="AF18" s="205">
        <f t="shared" ref="AF18" si="87">(AF17-AA17)/AA17</f>
        <v>-10.181818181818182</v>
      </c>
      <c r="AG18" s="206">
        <f t="shared" ref="AG18:AH18" si="88">(AG17-AB17)/AB17</f>
        <v>-4.7619047619047616E-2</v>
      </c>
      <c r="AH18" s="207">
        <f t="shared" si="88"/>
        <v>-0.92857142857143393</v>
      </c>
      <c r="AI18" s="208">
        <f>(AI17-AD17)/ABS(AD17)</f>
        <v>2.6211999999999991</v>
      </c>
    </row>
    <row r="19" spans="1:35">
      <c r="B19" s="166"/>
      <c r="C19" s="167"/>
      <c r="D19" s="169"/>
      <c r="E19" s="171"/>
      <c r="F19" s="165"/>
      <c r="G19" s="166"/>
      <c r="H19" s="167"/>
      <c r="I19" s="169"/>
      <c r="J19" s="171"/>
      <c r="K19" s="204"/>
      <c r="L19" s="166"/>
      <c r="M19" s="167"/>
      <c r="N19" s="169"/>
    </row>
    <row r="20" spans="1:35">
      <c r="B20" s="166"/>
      <c r="C20" s="167"/>
      <c r="D20" s="169"/>
      <c r="E20" s="171"/>
      <c r="F20" s="165"/>
      <c r="G20" s="166"/>
      <c r="H20" s="167"/>
      <c r="I20" s="169"/>
      <c r="J20" s="171"/>
      <c r="K20" s="204"/>
      <c r="L20" s="166"/>
      <c r="M20" s="167"/>
      <c r="N20" s="169"/>
    </row>
    <row r="21" spans="1:35">
      <c r="B21" s="166"/>
      <c r="C21" s="167"/>
      <c r="D21" s="169"/>
      <c r="E21" s="171"/>
      <c r="F21" s="165"/>
      <c r="G21" s="166"/>
      <c r="H21" s="167"/>
      <c r="I21" s="169"/>
      <c r="J21" s="171"/>
      <c r="K21" s="204"/>
      <c r="L21" s="166"/>
      <c r="M21" s="167"/>
      <c r="N21" s="169"/>
    </row>
    <row r="22" spans="1:35">
      <c r="B22" s="166"/>
      <c r="C22" s="167"/>
      <c r="D22" s="169"/>
      <c r="E22" s="171"/>
      <c r="F22" s="165"/>
      <c r="G22" s="166"/>
      <c r="H22" s="167"/>
      <c r="I22" s="169"/>
      <c r="J22" s="171"/>
      <c r="K22" s="204"/>
      <c r="L22" s="166"/>
      <c r="M22" s="167"/>
      <c r="N22" s="169"/>
    </row>
    <row r="23" spans="1:35">
      <c r="B23" s="166"/>
      <c r="C23" s="167"/>
      <c r="D23" s="169"/>
      <c r="E23" s="171"/>
      <c r="F23" s="165"/>
      <c r="G23" s="166"/>
      <c r="H23" s="167"/>
      <c r="I23" s="169"/>
      <c r="J23" s="171"/>
      <c r="K23" s="204"/>
      <c r="L23" s="166"/>
      <c r="M23" s="167"/>
      <c r="N23" s="169"/>
    </row>
    <row r="24" spans="1:35">
      <c r="B24" s="166"/>
      <c r="C24" s="167"/>
      <c r="D24" s="169"/>
      <c r="E24" s="171"/>
      <c r="F24" s="165"/>
      <c r="G24" s="166"/>
      <c r="H24" s="167"/>
      <c r="I24" s="169"/>
      <c r="J24" s="171"/>
      <c r="K24" s="204"/>
      <c r="L24" s="166"/>
      <c r="M24" s="167"/>
      <c r="N24" s="169"/>
    </row>
    <row r="25" spans="1:35">
      <c r="B25" s="166"/>
      <c r="C25" s="167"/>
      <c r="D25" s="169"/>
      <c r="E25" s="171"/>
      <c r="F25" s="165"/>
      <c r="G25" s="166"/>
      <c r="H25" s="167"/>
      <c r="I25" s="169"/>
      <c r="J25" s="171"/>
      <c r="K25" s="204"/>
      <c r="L25" s="166"/>
      <c r="M25" s="167"/>
      <c r="N25" s="169"/>
    </row>
    <row r="26" spans="1:35">
      <c r="B26" s="166"/>
      <c r="C26" s="167"/>
      <c r="D26" s="169"/>
      <c r="E26" s="171"/>
      <c r="F26" s="165"/>
      <c r="G26" s="166"/>
      <c r="H26" s="167"/>
      <c r="I26" s="169"/>
      <c r="J26" s="171"/>
      <c r="K26" s="204"/>
      <c r="L26" s="166"/>
      <c r="M26" s="167"/>
      <c r="N26" s="169"/>
    </row>
    <row r="27" spans="1:35">
      <c r="B27" s="166"/>
      <c r="C27" s="167"/>
      <c r="D27" s="169"/>
      <c r="E27" s="171"/>
      <c r="F27" s="165"/>
      <c r="G27" s="166"/>
      <c r="H27" s="167"/>
      <c r="I27" s="169"/>
      <c r="J27" s="171"/>
      <c r="K27" s="204"/>
      <c r="L27" s="166"/>
      <c r="M27" s="167"/>
      <c r="N27" s="169"/>
    </row>
    <row r="28" spans="1:35">
      <c r="B28" s="166"/>
      <c r="C28" s="167"/>
      <c r="D28" s="169"/>
      <c r="E28" s="171"/>
      <c r="F28" s="165"/>
      <c r="G28" s="166"/>
      <c r="H28" s="167"/>
      <c r="I28" s="169"/>
      <c r="J28" s="171"/>
      <c r="K28" s="204"/>
      <c r="L28" s="166"/>
      <c r="M28" s="167"/>
      <c r="N28" s="169"/>
    </row>
    <row r="29" spans="1:35">
      <c r="B29" s="166"/>
      <c r="C29" s="167"/>
      <c r="D29" s="169"/>
      <c r="E29" s="171"/>
      <c r="F29" s="165"/>
      <c r="G29" s="166"/>
      <c r="H29" s="167"/>
      <c r="I29" s="169"/>
      <c r="J29" s="171"/>
      <c r="K29" s="204"/>
      <c r="L29" s="166"/>
      <c r="M29" s="167"/>
      <c r="N29" s="169"/>
    </row>
    <row r="30" spans="1:35">
      <c r="B30" s="166"/>
      <c r="C30" s="167"/>
      <c r="D30" s="169"/>
      <c r="E30" s="171"/>
      <c r="F30" s="165"/>
      <c r="G30" s="166"/>
      <c r="H30" s="167"/>
      <c r="I30" s="169"/>
      <c r="J30" s="171"/>
      <c r="K30" s="204"/>
      <c r="L30" s="166"/>
      <c r="M30" s="167"/>
      <c r="N30" s="169"/>
    </row>
    <row r="31" spans="1:35">
      <c r="B31" s="166"/>
      <c r="C31" s="167"/>
      <c r="D31" s="169"/>
      <c r="E31" s="171"/>
      <c r="F31" s="165"/>
      <c r="G31" s="166"/>
      <c r="H31" s="167"/>
      <c r="I31" s="169"/>
      <c r="J31" s="171"/>
      <c r="K31" s="204"/>
      <c r="L31" s="166"/>
      <c r="M31" s="167"/>
      <c r="N31" s="169"/>
    </row>
    <row r="32" spans="1:35">
      <c r="B32" s="166"/>
      <c r="C32" s="167"/>
      <c r="D32" s="169"/>
      <c r="E32" s="171"/>
      <c r="F32" s="165"/>
      <c r="G32" s="166"/>
      <c r="H32" s="167"/>
      <c r="I32" s="169"/>
      <c r="J32" s="171"/>
      <c r="K32" s="204"/>
      <c r="L32" s="166"/>
      <c r="M32" s="167"/>
      <c r="N32" s="169"/>
    </row>
    <row r="33" spans="2:14">
      <c r="B33" s="166"/>
      <c r="C33" s="167"/>
      <c r="D33" s="169"/>
      <c r="E33" s="171"/>
      <c r="F33" s="165"/>
      <c r="G33" s="166"/>
      <c r="H33" s="167"/>
      <c r="I33" s="169"/>
      <c r="J33" s="171"/>
      <c r="K33" s="204"/>
      <c r="L33" s="166"/>
      <c r="M33" s="167"/>
      <c r="N33" s="169"/>
    </row>
    <row r="34" spans="2:14">
      <c r="B34" s="166"/>
      <c r="C34" s="167"/>
      <c r="D34" s="169"/>
      <c r="E34" s="171"/>
      <c r="F34" s="165"/>
      <c r="G34" s="166"/>
      <c r="H34" s="167"/>
      <c r="I34" s="169"/>
      <c r="J34" s="171"/>
      <c r="K34" s="204"/>
      <c r="L34" s="166"/>
      <c r="M34" s="167"/>
      <c r="N34" s="169"/>
    </row>
    <row r="35" spans="2:14">
      <c r="B35" s="166"/>
      <c r="C35" s="167"/>
      <c r="D35" s="169"/>
      <c r="E35" s="171"/>
      <c r="F35" s="165"/>
      <c r="G35" s="166"/>
      <c r="H35" s="167"/>
      <c r="I35" s="169"/>
      <c r="J35" s="171"/>
      <c r="K35" s="204"/>
      <c r="L35" s="166"/>
      <c r="M35" s="167"/>
      <c r="N35" s="169"/>
    </row>
    <row r="36" spans="2:14">
      <c r="B36" s="166"/>
      <c r="C36" s="167"/>
      <c r="D36" s="169"/>
      <c r="E36" s="171"/>
      <c r="F36" s="165"/>
      <c r="G36" s="166"/>
      <c r="H36" s="167"/>
      <c r="I36" s="169"/>
      <c r="J36" s="171"/>
      <c r="K36" s="204"/>
      <c r="L36" s="166"/>
      <c r="M36" s="167"/>
      <c r="N36" s="169"/>
    </row>
    <row r="37" spans="2:14">
      <c r="B37" s="166"/>
      <c r="C37" s="167"/>
      <c r="D37" s="169"/>
      <c r="E37" s="171"/>
      <c r="F37" s="165"/>
      <c r="G37" s="166"/>
      <c r="H37" s="167"/>
      <c r="I37" s="169"/>
      <c r="J37" s="171"/>
      <c r="K37" s="204"/>
      <c r="L37" s="166"/>
      <c r="M37" s="167"/>
      <c r="N37" s="169"/>
    </row>
    <row r="38" spans="2:14">
      <c r="B38" s="166"/>
      <c r="C38" s="167"/>
      <c r="D38" s="169"/>
      <c r="E38" s="171"/>
      <c r="F38" s="165"/>
      <c r="G38" s="166"/>
      <c r="H38" s="167"/>
      <c r="I38" s="169"/>
      <c r="J38" s="171"/>
      <c r="K38" s="204"/>
      <c r="L38" s="166"/>
      <c r="M38" s="167"/>
      <c r="N38" s="169"/>
    </row>
    <row r="39" spans="2:14">
      <c r="B39" s="166"/>
      <c r="C39" s="167"/>
      <c r="D39" s="169"/>
      <c r="E39" s="171"/>
      <c r="F39" s="165"/>
      <c r="G39" s="166"/>
      <c r="H39" s="167"/>
      <c r="I39" s="169"/>
      <c r="J39" s="171"/>
      <c r="K39" s="204"/>
      <c r="L39" s="166"/>
      <c r="M39" s="167"/>
      <c r="N39" s="169"/>
    </row>
    <row r="40" spans="2:14">
      <c r="B40" s="166"/>
      <c r="C40" s="167"/>
      <c r="D40" s="169"/>
      <c r="E40" s="171"/>
      <c r="F40" s="165"/>
      <c r="G40" s="166"/>
      <c r="H40" s="167"/>
      <c r="I40" s="169"/>
      <c r="J40" s="171"/>
      <c r="K40" s="204"/>
      <c r="L40" s="166"/>
      <c r="M40" s="167"/>
      <c r="N40" s="169"/>
    </row>
    <row r="41" spans="2:14">
      <c r="B41" s="166"/>
      <c r="C41" s="167"/>
      <c r="D41" s="169"/>
      <c r="E41" s="171"/>
      <c r="F41" s="165"/>
      <c r="G41" s="166"/>
      <c r="H41" s="167"/>
      <c r="I41" s="169"/>
      <c r="J41" s="171"/>
      <c r="K41" s="204"/>
      <c r="L41" s="166"/>
      <c r="M41" s="167"/>
      <c r="N41" s="169"/>
    </row>
    <row r="42" spans="2:14">
      <c r="B42" s="166"/>
      <c r="C42" s="167"/>
      <c r="D42" s="169"/>
      <c r="E42" s="171"/>
      <c r="F42" s="165"/>
      <c r="G42" s="166"/>
      <c r="H42" s="167"/>
      <c r="I42" s="169"/>
      <c r="J42" s="171"/>
      <c r="K42" s="204"/>
      <c r="L42" s="166"/>
      <c r="M42" s="167"/>
      <c r="N42" s="169"/>
    </row>
    <row r="43" spans="2:14">
      <c r="B43" s="166"/>
      <c r="C43" s="167"/>
      <c r="D43" s="169"/>
      <c r="E43" s="171"/>
      <c r="F43" s="165"/>
      <c r="G43" s="166"/>
      <c r="H43" s="167"/>
      <c r="I43" s="169"/>
      <c r="J43" s="171"/>
      <c r="K43" s="204"/>
      <c r="L43" s="166"/>
      <c r="M43" s="167"/>
      <c r="N43" s="169"/>
    </row>
    <row r="44" spans="2:14">
      <c r="B44" s="166"/>
      <c r="C44" s="167"/>
      <c r="D44" s="169"/>
      <c r="E44" s="171"/>
      <c r="F44" s="165"/>
      <c r="G44" s="166"/>
      <c r="H44" s="167"/>
      <c r="I44" s="169"/>
      <c r="J44" s="171"/>
      <c r="K44" s="204"/>
      <c r="L44" s="166"/>
      <c r="M44" s="167"/>
      <c r="N44" s="169"/>
    </row>
    <row r="45" spans="2:14">
      <c r="B45" s="166"/>
      <c r="C45" s="167"/>
      <c r="D45" s="169"/>
      <c r="E45" s="171"/>
      <c r="F45" s="165"/>
      <c r="G45" s="166"/>
      <c r="H45" s="167"/>
      <c r="I45" s="169"/>
      <c r="J45" s="171"/>
      <c r="K45" s="204"/>
      <c r="L45" s="166"/>
      <c r="M45" s="167"/>
      <c r="N45" s="169"/>
    </row>
    <row r="46" spans="2:14">
      <c r="B46" s="166"/>
      <c r="C46" s="167"/>
      <c r="D46" s="169"/>
      <c r="E46" s="171"/>
      <c r="F46" s="165"/>
      <c r="G46" s="166"/>
      <c r="H46" s="167"/>
      <c r="I46" s="169"/>
      <c r="J46" s="171"/>
      <c r="K46" s="204"/>
      <c r="L46" s="166"/>
      <c r="M46" s="167"/>
      <c r="N46" s="169"/>
    </row>
    <row r="47" spans="2:14">
      <c r="B47" s="166"/>
      <c r="C47" s="167"/>
      <c r="D47" s="169"/>
      <c r="E47" s="171"/>
      <c r="F47" s="165"/>
      <c r="G47" s="166"/>
      <c r="H47" s="167"/>
      <c r="I47" s="169"/>
      <c r="J47" s="171"/>
      <c r="K47" s="204"/>
      <c r="L47" s="166"/>
      <c r="M47" s="167"/>
      <c r="N47" s="169"/>
    </row>
    <row r="48" spans="2:14">
      <c r="B48" s="166"/>
      <c r="C48" s="167"/>
      <c r="D48" s="169"/>
      <c r="E48" s="171"/>
      <c r="F48" s="165"/>
      <c r="G48" s="166"/>
      <c r="H48" s="167"/>
      <c r="I48" s="169"/>
      <c r="J48" s="171"/>
      <c r="K48" s="204"/>
      <c r="L48" s="166"/>
      <c r="M48" s="167"/>
      <c r="N48" s="169"/>
    </row>
    <row r="49" spans="2:14">
      <c r="B49" s="166"/>
      <c r="C49" s="167"/>
      <c r="D49" s="169"/>
      <c r="E49" s="171"/>
      <c r="F49" s="165"/>
      <c r="G49" s="166"/>
      <c r="H49" s="167"/>
      <c r="I49" s="169"/>
      <c r="J49" s="171"/>
      <c r="K49" s="204"/>
      <c r="L49" s="166"/>
      <c r="M49" s="167"/>
      <c r="N49" s="169"/>
    </row>
    <row r="50" spans="2:14">
      <c r="B50" s="166"/>
      <c r="C50" s="167"/>
      <c r="D50" s="169"/>
      <c r="E50" s="171"/>
      <c r="F50" s="165"/>
      <c r="G50" s="166"/>
      <c r="H50" s="167"/>
      <c r="I50" s="169"/>
      <c r="J50" s="171"/>
      <c r="K50" s="204"/>
      <c r="L50" s="166"/>
      <c r="M50" s="167"/>
      <c r="N50" s="169"/>
    </row>
    <row r="51" spans="2:14">
      <c r="B51" s="166"/>
      <c r="C51" s="167"/>
      <c r="D51" s="169"/>
      <c r="E51" s="171"/>
      <c r="F51" s="165"/>
      <c r="G51" s="166"/>
      <c r="H51" s="167"/>
      <c r="I51" s="169"/>
      <c r="J51" s="171"/>
      <c r="K51" s="204"/>
      <c r="L51" s="166"/>
      <c r="M51" s="167"/>
      <c r="N51" s="169"/>
    </row>
    <row r="52" spans="2:14">
      <c r="B52" s="166"/>
      <c r="C52" s="167"/>
      <c r="D52" s="169"/>
      <c r="E52" s="171"/>
      <c r="F52" s="165"/>
      <c r="G52" s="166"/>
      <c r="H52" s="167"/>
      <c r="I52" s="169"/>
      <c r="J52" s="171"/>
      <c r="K52" s="204"/>
      <c r="L52" s="166"/>
      <c r="M52" s="167"/>
      <c r="N52" s="169"/>
    </row>
    <row r="53" spans="2:14">
      <c r="B53" s="166"/>
      <c r="C53" s="167"/>
      <c r="D53" s="169"/>
      <c r="E53" s="171"/>
      <c r="F53" s="165"/>
      <c r="G53" s="166"/>
      <c r="H53" s="167"/>
      <c r="I53" s="169"/>
      <c r="J53" s="171"/>
      <c r="K53" s="204"/>
      <c r="L53" s="166"/>
      <c r="M53" s="167"/>
      <c r="N53" s="169"/>
    </row>
    <row r="54" spans="2:14">
      <c r="B54" s="166"/>
      <c r="C54" s="167"/>
      <c r="D54" s="169"/>
      <c r="E54" s="171"/>
      <c r="F54" s="165"/>
      <c r="G54" s="166"/>
      <c r="H54" s="167"/>
      <c r="I54" s="169"/>
      <c r="J54" s="171"/>
      <c r="K54" s="204"/>
      <c r="L54" s="166"/>
      <c r="M54" s="167"/>
      <c r="N54" s="169"/>
    </row>
    <row r="55" spans="2:14">
      <c r="B55" s="166"/>
      <c r="C55" s="167"/>
      <c r="D55" s="169"/>
      <c r="E55" s="171"/>
      <c r="F55" s="165"/>
      <c r="G55" s="166"/>
      <c r="H55" s="167"/>
      <c r="I55" s="169"/>
      <c r="J55" s="171"/>
      <c r="K55" s="204"/>
      <c r="L55" s="166"/>
      <c r="M55" s="167"/>
      <c r="N55" s="169"/>
    </row>
    <row r="56" spans="2:14">
      <c r="B56" s="166"/>
      <c r="C56" s="167"/>
      <c r="D56" s="169"/>
      <c r="E56" s="171"/>
      <c r="F56" s="165"/>
      <c r="G56" s="166"/>
      <c r="H56" s="167"/>
      <c r="I56" s="169"/>
      <c r="J56" s="171"/>
      <c r="K56" s="204"/>
      <c r="L56" s="166"/>
      <c r="M56" s="167"/>
      <c r="N56" s="169"/>
    </row>
  </sheetData>
  <pageMargins left="0.7" right="0.7" top="0.75" bottom="0.75" header="0.3" footer="0.3"/>
  <pageSetup orientation="portrait" r:id="rId1"/>
  <ignoredErrors>
    <ignoredError sqref="J9 J5 J7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0C1B-03D9-4F41-906E-EB7B62D6C9F5}">
  <dimension ref="A1:B29"/>
  <sheetViews>
    <sheetView workbookViewId="0">
      <selection activeCell="B25" sqref="B25"/>
    </sheetView>
  </sheetViews>
  <sheetFormatPr defaultRowHeight="15"/>
  <cols>
    <col min="1" max="1" width="56.28515625" customWidth="1"/>
    <col min="2" max="2" width="14.5703125" style="59" bestFit="1" customWidth="1"/>
  </cols>
  <sheetData>
    <row r="1" spans="1:2">
      <c r="A1" t="s">
        <v>98</v>
      </c>
    </row>
    <row r="3" spans="1:2">
      <c r="A3" t="s">
        <v>99</v>
      </c>
      <c r="B3" s="59">
        <f>setup!C1*setup!C9/1000000</f>
        <v>1135751.43</v>
      </c>
    </row>
    <row r="5" spans="1:2">
      <c r="A5" t="s">
        <v>100</v>
      </c>
      <c r="B5" s="59">
        <f>'Fin st'!O79+'Fin st'!O83</f>
        <v>9401</v>
      </c>
    </row>
    <row r="7" spans="1:2">
      <c r="A7" t="s">
        <v>101</v>
      </c>
      <c r="B7" s="59">
        <f>'Fin st'!O54</f>
        <v>16229</v>
      </c>
    </row>
    <row r="9" spans="1:2" s="119" customFormat="1">
      <c r="A9" s="119" t="s">
        <v>102</v>
      </c>
      <c r="B9" s="120">
        <f>B3+B5-B7</f>
        <v>1128923.43</v>
      </c>
    </row>
    <row r="11" spans="1:2">
      <c r="A11" t="s">
        <v>112</v>
      </c>
      <c r="B11" s="122">
        <f>setup!C31</f>
        <v>1.8540000000000001E-2</v>
      </c>
    </row>
    <row r="13" spans="1:2">
      <c r="A13" t="s">
        <v>118</v>
      </c>
      <c r="B13" s="59">
        <f>-'Fin st'!K34</f>
        <v>748</v>
      </c>
    </row>
    <row r="15" spans="1:2">
      <c r="A15" t="s">
        <v>113</v>
      </c>
      <c r="B15" s="118">
        <f>'[4]Market Value of Debt'!$D$21</f>
        <v>2.3234860377717519</v>
      </c>
    </row>
    <row r="17" spans="1:2">
      <c r="A17" t="s">
        <v>119</v>
      </c>
      <c r="B17" s="59">
        <f>'[4]Market Value of Debt'!$B$9</f>
        <v>10588.575896020506</v>
      </c>
    </row>
    <row r="19" spans="1:2">
      <c r="A19" t="s">
        <v>165</v>
      </c>
      <c r="B19" s="59">
        <v>0</v>
      </c>
    </row>
    <row r="21" spans="1:2">
      <c r="A21" t="s">
        <v>163</v>
      </c>
      <c r="B21" s="59">
        <f>(setup!C14+setup!C17)/1000000</f>
        <v>12594.15719</v>
      </c>
    </row>
    <row r="23" spans="1:2">
      <c r="A23" t="s">
        <v>164</v>
      </c>
      <c r="B23" s="59">
        <f>B3+B21</f>
        <v>1148345.5871899999</v>
      </c>
    </row>
    <row r="25" spans="1:2">
      <c r="A25" t="s">
        <v>515</v>
      </c>
      <c r="B25" s="59">
        <f>'Fin st'!O91</f>
        <v>605</v>
      </c>
    </row>
    <row r="27" spans="1:2">
      <c r="A27" t="s">
        <v>166</v>
      </c>
      <c r="B27" s="59">
        <v>0</v>
      </c>
    </row>
    <row r="29" spans="1:2">
      <c r="A29" s="146" t="s">
        <v>167</v>
      </c>
      <c r="B29" s="147">
        <f>B23+B17+B19+B25+B27-B7</f>
        <v>1143310.1630860204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A2F7-AAED-42C3-964E-A524494C6340}">
  <dimension ref="A1:G52"/>
  <sheetViews>
    <sheetView topLeftCell="A39" zoomScale="132" workbookViewId="0">
      <selection activeCell="G15" sqref="G15"/>
    </sheetView>
  </sheetViews>
  <sheetFormatPr defaultRowHeight="15"/>
  <cols>
    <col min="1" max="1" width="15.140625" customWidth="1"/>
    <col min="3" max="3" width="10.140625" customWidth="1"/>
    <col min="4" max="4" width="25.7109375" customWidth="1"/>
    <col min="5" max="5" width="13.140625" bestFit="1" customWidth="1"/>
  </cols>
  <sheetData>
    <row r="1" spans="1:7">
      <c r="A1" s="117" t="s">
        <v>209</v>
      </c>
      <c r="B1">
        <v>1</v>
      </c>
      <c r="C1" s="156" t="s">
        <v>168</v>
      </c>
      <c r="E1" t="s">
        <v>171</v>
      </c>
      <c r="F1" t="s">
        <v>174</v>
      </c>
    </row>
    <row r="2" spans="1:7" ht="15.75">
      <c r="C2" s="156" t="s">
        <v>169</v>
      </c>
      <c r="D2" t="s">
        <v>170</v>
      </c>
      <c r="E2" s="146">
        <f>E3/E4</f>
        <v>174.9948275862069</v>
      </c>
      <c r="F2" s="151">
        <v>164.37</v>
      </c>
    </row>
    <row r="3" spans="1:7">
      <c r="D3" s="153" t="s">
        <v>172</v>
      </c>
      <c r="E3" s="153">
        <f>setup!C1</f>
        <v>1014.97</v>
      </c>
    </row>
    <row r="4" spans="1:7">
      <c r="D4" s="153" t="s">
        <v>173</v>
      </c>
      <c r="E4" s="153">
        <f>E8*4</f>
        <v>5.8</v>
      </c>
    </row>
    <row r="6" spans="1:7" ht="15.75">
      <c r="C6" s="156" t="s">
        <v>175</v>
      </c>
      <c r="D6" t="s">
        <v>176</v>
      </c>
      <c r="E6" s="146">
        <f>E7/E12</f>
        <v>257.60659898477161</v>
      </c>
      <c r="F6" s="151">
        <v>261.56</v>
      </c>
    </row>
    <row r="7" spans="1:7">
      <c r="D7" s="153" t="s">
        <v>172</v>
      </c>
      <c r="E7" s="153">
        <f>setup!C1</f>
        <v>1014.97</v>
      </c>
    </row>
    <row r="8" spans="1:7">
      <c r="D8" t="s">
        <v>177</v>
      </c>
      <c r="E8" s="149">
        <v>1.45</v>
      </c>
    </row>
    <row r="9" spans="1:7">
      <c r="D9" t="s">
        <v>178</v>
      </c>
      <c r="E9" s="148">
        <v>0.93</v>
      </c>
    </row>
    <row r="10" spans="1:7">
      <c r="D10" t="s">
        <v>179</v>
      </c>
      <c r="E10" s="150">
        <v>0.8</v>
      </c>
    </row>
    <row r="11" spans="1:7">
      <c r="D11" t="s">
        <v>180</v>
      </c>
      <c r="E11" s="150">
        <v>0.76</v>
      </c>
    </row>
    <row r="12" spans="1:7">
      <c r="D12" s="153" t="s">
        <v>181</v>
      </c>
      <c r="E12" s="161">
        <f>SUM(E8:E11)</f>
        <v>3.9399999999999995</v>
      </c>
    </row>
    <row r="14" spans="1:7" ht="15.75">
      <c r="C14" s="156" t="s">
        <v>182</v>
      </c>
      <c r="D14" t="s">
        <v>183</v>
      </c>
      <c r="E14" s="146">
        <f>E15/E20</f>
        <v>151.03720238095238</v>
      </c>
      <c r="F14" s="151">
        <v>37.200000000000003</v>
      </c>
      <c r="G14">
        <f>E14/F14</f>
        <v>4.0601398489503326</v>
      </c>
    </row>
    <row r="15" spans="1:7">
      <c r="D15" s="153" t="s">
        <v>172</v>
      </c>
      <c r="E15" s="153">
        <f>E7</f>
        <v>1014.97</v>
      </c>
    </row>
    <row r="16" spans="1:7">
      <c r="D16" t="s">
        <v>184</v>
      </c>
      <c r="E16">
        <v>1.44</v>
      </c>
    </row>
    <row r="17" spans="2:6">
      <c r="D17" t="s">
        <v>185</v>
      </c>
      <c r="E17">
        <v>1.63</v>
      </c>
    </row>
    <row r="18" spans="2:6">
      <c r="D18" t="s">
        <v>186</v>
      </c>
      <c r="E18">
        <f>7.3/4</f>
        <v>1.825</v>
      </c>
    </row>
    <row r="19" spans="2:6">
      <c r="D19" t="s">
        <v>187</v>
      </c>
      <c r="E19">
        <f>E18</f>
        <v>1.825</v>
      </c>
    </row>
    <row r="20" spans="2:6">
      <c r="D20" s="153" t="s">
        <v>188</v>
      </c>
      <c r="E20" s="153">
        <f>SUM(E16:E19)</f>
        <v>6.72</v>
      </c>
    </row>
    <row r="22" spans="2:6">
      <c r="B22">
        <v>2</v>
      </c>
      <c r="C22" s="156" t="s">
        <v>189</v>
      </c>
      <c r="D22" t="s">
        <v>190</v>
      </c>
      <c r="E22" s="146">
        <f>E23/E28</f>
        <v>23.275791887630785</v>
      </c>
      <c r="F22">
        <v>2.71</v>
      </c>
    </row>
    <row r="23" spans="2:6">
      <c r="D23" s="153" t="s">
        <v>191</v>
      </c>
      <c r="E23" s="164">
        <f>setup!C1*setup!C5/1000000</f>
        <v>974371.2</v>
      </c>
      <c r="F23" s="153" t="s">
        <v>194</v>
      </c>
    </row>
    <row r="24" spans="2:6">
      <c r="D24" t="s">
        <v>192</v>
      </c>
      <c r="E24" s="152">
        <f>'Fin st'!O12</f>
        <v>11958</v>
      </c>
    </row>
    <row r="25" spans="2:6">
      <c r="D25" t="s">
        <v>193</v>
      </c>
      <c r="E25" s="152">
        <f>'Fin st'!M12</f>
        <v>10389</v>
      </c>
    </row>
    <row r="26" spans="2:6">
      <c r="D26" t="s">
        <v>195</v>
      </c>
      <c r="E26" s="152">
        <v>10744</v>
      </c>
    </row>
    <row r="27" spans="2:6">
      <c r="D27" t="s">
        <v>196</v>
      </c>
      <c r="E27" s="152">
        <v>8771</v>
      </c>
    </row>
    <row r="28" spans="2:6">
      <c r="D28" s="153" t="s">
        <v>197</v>
      </c>
      <c r="E28" s="154">
        <f>SUM(E24:E27)</f>
        <v>41862</v>
      </c>
    </row>
    <row r="30" spans="2:6">
      <c r="B30">
        <v>3</v>
      </c>
      <c r="C30" s="156" t="s">
        <v>198</v>
      </c>
      <c r="D30" s="156" t="s">
        <v>199</v>
      </c>
      <c r="E30" s="146">
        <f>E31/(E32*100)</f>
        <v>1.1266388361998536</v>
      </c>
      <c r="F30">
        <v>8.8699999999999992</v>
      </c>
    </row>
    <row r="31" spans="2:6">
      <c r="D31" s="153" t="s">
        <v>200</v>
      </c>
      <c r="E31" s="153">
        <f>E14</f>
        <v>151.03720238095238</v>
      </c>
    </row>
    <row r="32" spans="2:6">
      <c r="D32" s="153" t="s">
        <v>201</v>
      </c>
      <c r="E32" s="153">
        <v>1.3406</v>
      </c>
    </row>
    <row r="34" spans="1:6">
      <c r="B34">
        <v>4</v>
      </c>
      <c r="C34" s="156" t="s">
        <v>202</v>
      </c>
      <c r="E34" s="146">
        <f>E35/E36</f>
        <v>46.296790323738101</v>
      </c>
      <c r="F34">
        <v>7.58</v>
      </c>
    </row>
    <row r="35" spans="1:6">
      <c r="D35" s="153" t="s">
        <v>203</v>
      </c>
      <c r="E35" s="155">
        <f>EV!B23</f>
        <v>1148345.5871899999</v>
      </c>
    </row>
    <row r="36" spans="1:6">
      <c r="D36" s="153" t="s">
        <v>204</v>
      </c>
      <c r="E36" s="155">
        <f>'Fin st'!O99</f>
        <v>24804</v>
      </c>
    </row>
    <row r="37" spans="1:6">
      <c r="A37" s="119"/>
      <c r="B37" s="119"/>
      <c r="C37" s="119"/>
      <c r="D37" s="119"/>
      <c r="E37" s="119"/>
      <c r="F37" s="119"/>
    </row>
    <row r="38" spans="1:6">
      <c r="A38" s="162" t="s">
        <v>206</v>
      </c>
      <c r="B38" s="159">
        <v>1</v>
      </c>
      <c r="C38" s="157" t="s">
        <v>205</v>
      </c>
      <c r="D38" s="119"/>
      <c r="E38" s="158">
        <f>E39/E40</f>
        <v>573.92615398759017</v>
      </c>
      <c r="F38" s="119">
        <v>179.68</v>
      </c>
    </row>
    <row r="39" spans="1:6">
      <c r="D39" s="153" t="s">
        <v>207</v>
      </c>
      <c r="E39" s="155">
        <f>EV!B29</f>
        <v>1143310.1630860204</v>
      </c>
    </row>
    <row r="40" spans="1:6">
      <c r="D40" s="153" t="s">
        <v>208</v>
      </c>
      <c r="E40" s="155">
        <f>'Fin st'!K30</f>
        <v>1992.0858374242025</v>
      </c>
    </row>
    <row r="42" spans="1:6">
      <c r="B42">
        <v>2</v>
      </c>
      <c r="C42" s="156" t="s">
        <v>210</v>
      </c>
      <c r="E42" s="146">
        <f>E43/E44</f>
        <v>265.01794497641544</v>
      </c>
      <c r="F42">
        <v>37.85</v>
      </c>
    </row>
    <row r="43" spans="1:6">
      <c r="D43" s="153" t="s">
        <v>207</v>
      </c>
      <c r="E43" s="155">
        <f>EV!B29</f>
        <v>1143310.1630860204</v>
      </c>
    </row>
    <row r="44" spans="1:6">
      <c r="D44" s="153" t="s">
        <v>211</v>
      </c>
      <c r="E44" s="160">
        <f>'Fin st'!K135</f>
        <v>4314.0858374242025</v>
      </c>
    </row>
    <row r="46" spans="1:6">
      <c r="B46">
        <v>3</v>
      </c>
      <c r="C46" s="156" t="s">
        <v>212</v>
      </c>
      <c r="E46" s="146">
        <f>E47/E48</f>
        <v>63.602033994549423</v>
      </c>
      <c r="F46">
        <v>2.58</v>
      </c>
    </row>
    <row r="47" spans="1:6">
      <c r="D47" s="153" t="s">
        <v>207</v>
      </c>
      <c r="E47" s="155">
        <f>EV!B29</f>
        <v>1143310.1630860204</v>
      </c>
    </row>
    <row r="48" spans="1:6">
      <c r="D48" s="153" t="s">
        <v>213</v>
      </c>
      <c r="E48" s="155">
        <f>'Fin st'!O99+'Fin st'!O83+'Fin st'!O79-'Fin st'!O54</f>
        <v>17976</v>
      </c>
    </row>
    <row r="50" spans="2:6">
      <c r="B50">
        <v>4</v>
      </c>
      <c r="C50" s="156" t="s">
        <v>214</v>
      </c>
      <c r="E50" s="146">
        <f>E51/E52</f>
        <v>36.254127444381673</v>
      </c>
      <c r="F50">
        <v>3.58</v>
      </c>
    </row>
    <row r="51" spans="2:6">
      <c r="D51" s="153" t="s">
        <v>207</v>
      </c>
      <c r="E51" s="155">
        <f>EV!B29</f>
        <v>1143310.1630860204</v>
      </c>
    </row>
    <row r="52" spans="2:6">
      <c r="D52" s="153" t="s">
        <v>197</v>
      </c>
      <c r="E52" s="155">
        <f>'Fin st'!K12</f>
        <v>31536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43B9-9CE8-45E3-B281-040A08FC84BC}">
  <dimension ref="A1:Y161"/>
  <sheetViews>
    <sheetView zoomScale="93" workbookViewId="0">
      <selection activeCell="K3" sqref="K3"/>
    </sheetView>
  </sheetViews>
  <sheetFormatPr defaultRowHeight="15"/>
  <cols>
    <col min="1" max="6" width="9.28515625" bestFit="1" customWidth="1"/>
    <col min="7" max="7" width="11.85546875" bestFit="1" customWidth="1"/>
    <col min="8" max="8" width="16.5703125" style="146" customWidth="1"/>
    <col min="10" max="10" width="19.42578125" style="146" customWidth="1"/>
    <col min="11" max="11" width="14.85546875" customWidth="1"/>
    <col min="12" max="12" width="23.42578125" customWidth="1"/>
    <col min="13" max="13" width="19.85546875" style="146" customWidth="1"/>
    <col min="14" max="14" width="20" style="146" customWidth="1"/>
  </cols>
  <sheetData>
    <row r="1" spans="1:25">
      <c r="A1" t="s">
        <v>440</v>
      </c>
      <c r="B1" t="s">
        <v>441</v>
      </c>
      <c r="C1" t="s">
        <v>442</v>
      </c>
      <c r="D1" t="s">
        <v>403</v>
      </c>
      <c r="E1" t="s">
        <v>443</v>
      </c>
      <c r="F1" t="s">
        <v>444</v>
      </c>
      <c r="G1" t="s">
        <v>445</v>
      </c>
      <c r="H1" s="146" t="s">
        <v>446</v>
      </c>
      <c r="J1" s="146" t="s">
        <v>447</v>
      </c>
      <c r="K1" t="s">
        <v>448</v>
      </c>
      <c r="L1" t="s">
        <v>449</v>
      </c>
      <c r="M1" s="146" t="s">
        <v>450</v>
      </c>
      <c r="N1" s="146" t="s">
        <v>451</v>
      </c>
      <c r="Q1" t="s">
        <v>452</v>
      </c>
    </row>
    <row r="2" spans="1:25" ht="15.75" thickBot="1">
      <c r="A2" s="392">
        <v>40360</v>
      </c>
      <c r="B2">
        <v>5</v>
      </c>
      <c r="C2">
        <v>5.1840000000000002</v>
      </c>
      <c r="D2">
        <v>2.996</v>
      </c>
      <c r="E2">
        <v>3.988</v>
      </c>
      <c r="F2">
        <v>3.988</v>
      </c>
      <c r="G2">
        <v>322879000</v>
      </c>
      <c r="K2" s="392"/>
    </row>
    <row r="3" spans="1:25">
      <c r="A3" s="392">
        <v>40391</v>
      </c>
      <c r="B3">
        <v>4.0999999999999996</v>
      </c>
      <c r="C3">
        <v>4.4359999999999999</v>
      </c>
      <c r="D3">
        <v>3.4780000000000002</v>
      </c>
      <c r="E3">
        <v>3.8959999999999999</v>
      </c>
      <c r="F3">
        <v>3.8959999999999999</v>
      </c>
      <c r="G3">
        <v>75191000</v>
      </c>
      <c r="H3" s="163">
        <f>(E3/E2)-1</f>
        <v>-2.3069207622868682E-2</v>
      </c>
      <c r="J3" s="163">
        <v>-4.7449164851125603E-2</v>
      </c>
      <c r="K3" s="122">
        <v>2.9069999999999999E-2</v>
      </c>
      <c r="L3" s="122">
        <v>2.4224999999999997E-3</v>
      </c>
      <c r="M3" s="393">
        <f>H3-L3</f>
        <v>-2.5491707622868683E-2</v>
      </c>
      <c r="N3" s="393">
        <f>J3-L3</f>
        <v>-4.9871664851125604E-2</v>
      </c>
      <c r="Q3" s="394" t="s">
        <v>453</v>
      </c>
      <c r="R3" s="394"/>
    </row>
    <row r="4" spans="1:25">
      <c r="A4" s="392">
        <v>40422</v>
      </c>
      <c r="B4">
        <v>3.9239999999999999</v>
      </c>
      <c r="C4">
        <v>4.6319999999999997</v>
      </c>
      <c r="D4">
        <v>3.9</v>
      </c>
      <c r="E4">
        <v>4.0819999999999999</v>
      </c>
      <c r="F4">
        <v>4.0819999999999999</v>
      </c>
      <c r="G4">
        <v>90229500</v>
      </c>
      <c r="H4" s="163">
        <f t="shared" ref="H4:H67" si="0">(E4/E3)-1</f>
        <v>4.7741273100615933E-2</v>
      </c>
      <c r="J4" s="163">
        <v>8.7551104037814742E-2</v>
      </c>
      <c r="K4" s="122">
        <v>2.477E-2</v>
      </c>
      <c r="L4" s="122">
        <v>2.0641666666666668E-3</v>
      </c>
      <c r="M4" s="393">
        <f t="shared" ref="M4:M67" si="1">H4-L4</f>
        <v>4.5677106433949267E-2</v>
      </c>
      <c r="N4" s="393">
        <f t="shared" ref="N4:N67" si="2">J4-L4</f>
        <v>8.548693737114807E-2</v>
      </c>
      <c r="Q4" t="s">
        <v>454</v>
      </c>
      <c r="R4">
        <v>0.33214930615427185</v>
      </c>
    </row>
    <row r="5" spans="1:25">
      <c r="A5" s="392">
        <v>40452</v>
      </c>
      <c r="B5">
        <v>4.1379999999999999</v>
      </c>
      <c r="C5">
        <v>4.3739999999999997</v>
      </c>
      <c r="D5">
        <v>4</v>
      </c>
      <c r="E5">
        <v>4.3680000000000003</v>
      </c>
      <c r="F5">
        <v>4.3680000000000003</v>
      </c>
      <c r="G5">
        <v>32739000</v>
      </c>
      <c r="H5" s="163">
        <f t="shared" si="0"/>
        <v>7.006369426751613E-2</v>
      </c>
      <c r="J5" s="163">
        <v>3.6855941114616098E-2</v>
      </c>
      <c r="K5" s="122">
        <v>2.5169999999999998E-2</v>
      </c>
      <c r="L5" s="122">
        <v>2.0975E-3</v>
      </c>
      <c r="M5" s="393">
        <f t="shared" si="1"/>
        <v>6.7966194267516128E-2</v>
      </c>
      <c r="N5" s="393">
        <f t="shared" si="2"/>
        <v>3.4758441114616095E-2</v>
      </c>
      <c r="Q5" t="s">
        <v>455</v>
      </c>
      <c r="R5">
        <v>0.11032316157876421</v>
      </c>
    </row>
    <row r="6" spans="1:25">
      <c r="A6" s="392">
        <v>40483</v>
      </c>
      <c r="B6">
        <v>4.3879999999999999</v>
      </c>
      <c r="C6">
        <v>7.2</v>
      </c>
      <c r="D6">
        <v>4.21</v>
      </c>
      <c r="E6">
        <v>7.0659999999999998</v>
      </c>
      <c r="F6">
        <v>7.0659999999999998</v>
      </c>
      <c r="G6">
        <v>141575500</v>
      </c>
      <c r="H6" s="163">
        <f t="shared" si="0"/>
        <v>0.61767399267399248</v>
      </c>
      <c r="J6" s="163">
        <v>-2.2902827780877377E-3</v>
      </c>
      <c r="K6" s="122">
        <v>2.6120000000000001E-2</v>
      </c>
      <c r="L6" s="122">
        <v>2.1766666666666666E-3</v>
      </c>
      <c r="M6" s="393">
        <f t="shared" si="1"/>
        <v>0.61549732600732576</v>
      </c>
      <c r="N6" s="393">
        <f t="shared" si="2"/>
        <v>-4.4669494447544048E-3</v>
      </c>
      <c r="Q6" t="s">
        <v>456</v>
      </c>
      <c r="R6">
        <v>0.10373296277564395</v>
      </c>
    </row>
    <row r="7" spans="1:25">
      <c r="A7" s="392">
        <v>40513</v>
      </c>
      <c r="B7">
        <v>7.1740000000000004</v>
      </c>
      <c r="C7">
        <v>7.2839999999999998</v>
      </c>
      <c r="D7">
        <v>5</v>
      </c>
      <c r="E7">
        <v>5.3259999999999996</v>
      </c>
      <c r="F7">
        <v>5.3259999999999996</v>
      </c>
      <c r="G7">
        <v>184464500</v>
      </c>
      <c r="H7" s="163">
        <f t="shared" si="0"/>
        <v>-0.24624964619303713</v>
      </c>
      <c r="J7" s="163">
        <v>6.5300072000338938E-2</v>
      </c>
      <c r="K7" s="122">
        <v>2.7970000000000002E-2</v>
      </c>
      <c r="L7" s="122">
        <v>2.3308333333333336E-3</v>
      </c>
      <c r="M7" s="393">
        <f t="shared" si="1"/>
        <v>-0.24858047952637047</v>
      </c>
      <c r="N7" s="393">
        <f t="shared" si="2"/>
        <v>6.29692386670056E-2</v>
      </c>
      <c r="Q7" t="s">
        <v>457</v>
      </c>
      <c r="R7">
        <v>0.17216464135314483</v>
      </c>
    </row>
    <row r="8" spans="1:25" ht="15.75" thickBot="1">
      <c r="A8" s="392">
        <v>40544</v>
      </c>
      <c r="B8">
        <v>5.3680000000000003</v>
      </c>
      <c r="C8">
        <v>5.742</v>
      </c>
      <c r="D8">
        <v>4.4740000000000002</v>
      </c>
      <c r="E8">
        <v>4.82</v>
      </c>
      <c r="F8">
        <v>4.82</v>
      </c>
      <c r="G8">
        <v>142100500</v>
      </c>
      <c r="H8" s="163">
        <f t="shared" si="0"/>
        <v>-9.5005632745024271E-2</v>
      </c>
      <c r="J8" s="163">
        <v>2.2645590152984729E-2</v>
      </c>
      <c r="K8" s="122">
        <v>3.3050000000000003E-2</v>
      </c>
      <c r="L8" s="122">
        <v>2.7541666666666669E-3</v>
      </c>
      <c r="M8" s="393">
        <f t="shared" si="1"/>
        <v>-9.775979941169094E-2</v>
      </c>
      <c r="N8" s="393">
        <f t="shared" si="2"/>
        <v>1.9891423486318061E-2</v>
      </c>
      <c r="Q8" s="395" t="s">
        <v>458</v>
      </c>
      <c r="R8" s="395">
        <v>137</v>
      </c>
    </row>
    <row r="9" spans="1:25">
      <c r="A9" s="392">
        <v>40575</v>
      </c>
      <c r="B9">
        <v>4.8620000000000001</v>
      </c>
      <c r="C9">
        <v>5.0979999999999999</v>
      </c>
      <c r="D9">
        <v>4.2220000000000004</v>
      </c>
      <c r="E9">
        <v>4.7779999999999996</v>
      </c>
      <c r="F9">
        <v>4.7779999999999996</v>
      </c>
      <c r="G9">
        <v>146517500</v>
      </c>
      <c r="H9" s="163">
        <f t="shared" si="0"/>
        <v>-8.7136929460582824E-3</v>
      </c>
      <c r="J9" s="163">
        <v>3.1956582589494076E-2</v>
      </c>
      <c r="K9" s="122">
        <v>3.3780000000000004E-2</v>
      </c>
      <c r="L9" s="122">
        <v>2.8150000000000002E-3</v>
      </c>
      <c r="M9" s="393">
        <f t="shared" si="1"/>
        <v>-1.1528692946058282E-2</v>
      </c>
      <c r="N9" s="393">
        <f t="shared" si="2"/>
        <v>2.9141582589494074E-2</v>
      </c>
    </row>
    <row r="10" spans="1:25" ht="15.75" thickBot="1">
      <c r="A10" s="392">
        <v>40603</v>
      </c>
      <c r="B10">
        <v>4.8099999999999996</v>
      </c>
      <c r="C10">
        <v>5.742</v>
      </c>
      <c r="D10">
        <v>4.3540000000000001</v>
      </c>
      <c r="E10">
        <v>5.55</v>
      </c>
      <c r="F10">
        <v>5.55</v>
      </c>
      <c r="G10">
        <v>162816500</v>
      </c>
      <c r="H10" s="163">
        <f t="shared" si="0"/>
        <v>0.16157388028463804</v>
      </c>
      <c r="J10" s="163">
        <v>-1.0473018791158362E-3</v>
      </c>
      <c r="K10" s="122">
        <v>3.4140000000000004E-2</v>
      </c>
      <c r="L10" s="122">
        <v>2.8450000000000003E-3</v>
      </c>
      <c r="M10" s="393">
        <f t="shared" si="1"/>
        <v>0.15872888028463805</v>
      </c>
      <c r="N10" s="393">
        <f t="shared" si="2"/>
        <v>-3.8923018791158365E-3</v>
      </c>
      <c r="Q10" t="s">
        <v>459</v>
      </c>
    </row>
    <row r="11" spans="1:25">
      <c r="A11" s="392">
        <v>40634</v>
      </c>
      <c r="B11">
        <v>5.49</v>
      </c>
      <c r="C11">
        <v>5.6360000000000001</v>
      </c>
      <c r="D11">
        <v>4.84</v>
      </c>
      <c r="E11">
        <v>5.52</v>
      </c>
      <c r="F11">
        <v>5.52</v>
      </c>
      <c r="G11">
        <v>149474500</v>
      </c>
      <c r="H11" s="163">
        <f t="shared" si="0"/>
        <v>-5.4054054054054612E-3</v>
      </c>
      <c r="J11" s="163">
        <v>2.8495357625034856E-2</v>
      </c>
      <c r="K11" s="122">
        <v>3.4540000000000001E-2</v>
      </c>
      <c r="L11" s="122">
        <v>2.8783333333333334E-3</v>
      </c>
      <c r="M11" s="393">
        <f t="shared" si="1"/>
        <v>-8.2837387387387947E-3</v>
      </c>
      <c r="N11" s="393">
        <f t="shared" si="2"/>
        <v>2.5617024291701523E-2</v>
      </c>
      <c r="Q11" s="396"/>
      <c r="R11" s="396" t="s">
        <v>460</v>
      </c>
      <c r="S11" s="396" t="s">
        <v>461</v>
      </c>
      <c r="T11" s="396" t="s">
        <v>462</v>
      </c>
      <c r="U11" s="396" t="s">
        <v>463</v>
      </c>
      <c r="V11" s="396" t="s">
        <v>464</v>
      </c>
    </row>
    <row r="12" spans="1:25">
      <c r="A12" s="392">
        <v>40664</v>
      </c>
      <c r="B12">
        <v>5.52</v>
      </c>
      <c r="C12">
        <v>6.056</v>
      </c>
      <c r="D12">
        <v>5.1040000000000001</v>
      </c>
      <c r="E12">
        <v>6.0279999999999996</v>
      </c>
      <c r="F12">
        <v>6.0279999999999996</v>
      </c>
      <c r="G12">
        <v>151744000</v>
      </c>
      <c r="H12" s="163">
        <f t="shared" si="0"/>
        <v>9.2028985507246475E-2</v>
      </c>
      <c r="J12" s="163">
        <v>-1.350092768460176E-2</v>
      </c>
      <c r="K12" s="122">
        <v>3.2959999999999996E-2</v>
      </c>
      <c r="L12" s="122">
        <v>2.7466666666666664E-3</v>
      </c>
      <c r="M12" s="393">
        <f t="shared" si="1"/>
        <v>8.9282318840579813E-2</v>
      </c>
      <c r="N12" s="393">
        <f t="shared" si="2"/>
        <v>-1.6247594351268428E-2</v>
      </c>
      <c r="Q12" t="s">
        <v>465</v>
      </c>
      <c r="R12">
        <v>1</v>
      </c>
      <c r="S12">
        <v>0.49619925467003068</v>
      </c>
      <c r="T12">
        <v>0.49619925467003068</v>
      </c>
      <c r="U12">
        <v>16.740490670255568</v>
      </c>
      <c r="V12">
        <v>7.3314610802756487E-5</v>
      </c>
    </row>
    <row r="13" spans="1:25">
      <c r="A13" s="392">
        <v>40695</v>
      </c>
      <c r="B13">
        <v>6</v>
      </c>
      <c r="C13">
        <v>6.3</v>
      </c>
      <c r="D13">
        <v>5.0999999999999996</v>
      </c>
      <c r="E13">
        <v>5.8259999999999996</v>
      </c>
      <c r="F13">
        <v>5.8259999999999996</v>
      </c>
      <c r="G13">
        <v>198636500</v>
      </c>
      <c r="H13" s="163">
        <f t="shared" si="0"/>
        <v>-3.3510285335102807E-2</v>
      </c>
      <c r="J13" s="163">
        <v>-1.8257508177222714E-2</v>
      </c>
      <c r="K13" s="122">
        <v>3.0499999999999999E-2</v>
      </c>
      <c r="L13" s="122">
        <v>2.5416666666666665E-3</v>
      </c>
      <c r="M13" s="393">
        <f t="shared" si="1"/>
        <v>-3.6051952001769472E-2</v>
      </c>
      <c r="N13" s="393">
        <f t="shared" si="2"/>
        <v>-2.0799174843889382E-2</v>
      </c>
      <c r="Q13" t="s">
        <v>466</v>
      </c>
      <c r="R13">
        <v>135</v>
      </c>
      <c r="S13">
        <v>4.0014896038546937</v>
      </c>
      <c r="T13">
        <v>2.9640663732256989E-2</v>
      </c>
    </row>
    <row r="14" spans="1:25" ht="15.75" thickBot="1">
      <c r="A14" s="392">
        <v>40725</v>
      </c>
      <c r="B14">
        <v>5.8140000000000001</v>
      </c>
      <c r="C14">
        <v>6.0880000000000001</v>
      </c>
      <c r="D14">
        <v>5.3259999999999996</v>
      </c>
      <c r="E14">
        <v>5.6340000000000003</v>
      </c>
      <c r="F14">
        <v>5.6340000000000003</v>
      </c>
      <c r="G14">
        <v>105510500</v>
      </c>
      <c r="H14" s="163">
        <f t="shared" si="0"/>
        <v>-3.2955715756951443E-2</v>
      </c>
      <c r="J14" s="163">
        <v>-2.1474436636782279E-2</v>
      </c>
      <c r="K14" s="122">
        <v>3.1579999999999997E-2</v>
      </c>
      <c r="L14" s="122">
        <v>2.6316666666666663E-3</v>
      </c>
      <c r="M14" s="393">
        <f t="shared" si="1"/>
        <v>-3.5587382423618107E-2</v>
      </c>
      <c r="N14" s="393">
        <f t="shared" si="2"/>
        <v>-2.4106103303448947E-2</v>
      </c>
      <c r="Q14" s="395" t="s">
        <v>467</v>
      </c>
      <c r="R14" s="395">
        <v>136</v>
      </c>
      <c r="S14" s="395">
        <v>4.4976888585247243</v>
      </c>
      <c r="T14" s="395"/>
      <c r="U14" s="395"/>
      <c r="V14" s="395"/>
    </row>
    <row r="15" spans="1:25" ht="15.75" thickBot="1">
      <c r="A15" s="392">
        <v>40756</v>
      </c>
      <c r="B15">
        <v>5.734</v>
      </c>
      <c r="C15">
        <v>5.84</v>
      </c>
      <c r="D15">
        <v>4.3</v>
      </c>
      <c r="E15">
        <v>4.9480000000000004</v>
      </c>
      <c r="F15">
        <v>4.9480000000000004</v>
      </c>
      <c r="G15">
        <v>136078500</v>
      </c>
      <c r="H15" s="163">
        <f t="shared" si="0"/>
        <v>-0.12176073837415691</v>
      </c>
      <c r="J15" s="163">
        <v>-5.6791097904478782E-2</v>
      </c>
      <c r="K15" s="122">
        <v>2.8050000000000002E-2</v>
      </c>
      <c r="L15" s="122">
        <v>2.3375000000000002E-3</v>
      </c>
      <c r="M15" s="393">
        <f t="shared" si="1"/>
        <v>-0.12409823837415691</v>
      </c>
      <c r="N15" s="393">
        <f t="shared" si="2"/>
        <v>-5.9128597904478782E-2</v>
      </c>
    </row>
    <row r="16" spans="1:25">
      <c r="A16" s="392">
        <v>40787</v>
      </c>
      <c r="B16">
        <v>4.9320000000000004</v>
      </c>
      <c r="C16">
        <v>5.3979999999999997</v>
      </c>
      <c r="D16">
        <v>4.4580000000000002</v>
      </c>
      <c r="E16">
        <v>4.8780000000000001</v>
      </c>
      <c r="F16">
        <v>4.8780000000000001</v>
      </c>
      <c r="G16">
        <v>90107500</v>
      </c>
      <c r="H16" s="163">
        <f t="shared" si="0"/>
        <v>-1.4147130153597476E-2</v>
      </c>
      <c r="J16" s="163">
        <v>-7.1762012979021961E-2</v>
      </c>
      <c r="K16" s="122">
        <v>2.2179999999999998E-2</v>
      </c>
      <c r="L16" s="122">
        <v>1.8483333333333331E-3</v>
      </c>
      <c r="M16" s="393">
        <f t="shared" si="1"/>
        <v>-1.599546348693081E-2</v>
      </c>
      <c r="N16" s="393">
        <f t="shared" si="2"/>
        <v>-7.3610346312355288E-2</v>
      </c>
      <c r="Q16" s="396"/>
      <c r="R16" s="396" t="s">
        <v>468</v>
      </c>
      <c r="S16" s="396" t="s">
        <v>457</v>
      </c>
      <c r="T16" s="396" t="s">
        <v>469</v>
      </c>
      <c r="U16" s="396" t="s">
        <v>470</v>
      </c>
      <c r="V16" s="396" t="s">
        <v>471</v>
      </c>
      <c r="W16" s="396" t="s">
        <v>472</v>
      </c>
      <c r="X16" s="396" t="s">
        <v>473</v>
      </c>
      <c r="Y16" s="396" t="s">
        <v>474</v>
      </c>
    </row>
    <row r="17" spans="1:25">
      <c r="A17" s="392">
        <v>40817</v>
      </c>
      <c r="B17">
        <v>4.99</v>
      </c>
      <c r="C17">
        <v>6</v>
      </c>
      <c r="D17">
        <v>4.5860000000000003</v>
      </c>
      <c r="E17">
        <v>5.8739999999999997</v>
      </c>
      <c r="F17">
        <v>5.8739999999999997</v>
      </c>
      <c r="G17">
        <v>108313000</v>
      </c>
      <c r="H17" s="163">
        <f t="shared" si="0"/>
        <v>0.2041820418204181</v>
      </c>
      <c r="J17" s="163">
        <v>0.10772303830584562</v>
      </c>
      <c r="K17" s="122">
        <v>1.924E-2</v>
      </c>
      <c r="L17" s="122">
        <v>1.6033333333333333E-3</v>
      </c>
      <c r="M17" s="393">
        <f t="shared" si="1"/>
        <v>0.20257870848708476</v>
      </c>
      <c r="N17" s="393">
        <f t="shared" si="2"/>
        <v>0.10611970497251229</v>
      </c>
      <c r="Q17" t="s">
        <v>475</v>
      </c>
      <c r="R17">
        <v>3.9623565482256588E-2</v>
      </c>
      <c r="S17">
        <v>1.5147194098667204E-2</v>
      </c>
      <c r="T17">
        <v>2.6159013493953345</v>
      </c>
      <c r="U17">
        <v>9.9123422903115814E-3</v>
      </c>
      <c r="V17">
        <v>9.6670766914784059E-3</v>
      </c>
      <c r="W17">
        <v>6.9580054273034764E-2</v>
      </c>
      <c r="X17">
        <v>9.6670766914784059E-3</v>
      </c>
      <c r="Y17">
        <v>6.9580054273034764E-2</v>
      </c>
    </row>
    <row r="18" spans="1:25" ht="15.75" thickBot="1">
      <c r="A18" s="392">
        <v>40848</v>
      </c>
      <c r="B18">
        <v>5.6779999999999999</v>
      </c>
      <c r="C18">
        <v>7</v>
      </c>
      <c r="D18">
        <v>5.6</v>
      </c>
      <c r="E18">
        <v>6.548</v>
      </c>
      <c r="F18">
        <v>6.548</v>
      </c>
      <c r="G18">
        <v>129234000</v>
      </c>
      <c r="H18" s="163">
        <f t="shared" si="0"/>
        <v>0.11474293496765409</v>
      </c>
      <c r="J18" s="163">
        <v>-5.0586451767333784E-3</v>
      </c>
      <c r="K18" s="122">
        <v>2.1749999999999999E-2</v>
      </c>
      <c r="L18" s="122">
        <v>1.8124999999999999E-3</v>
      </c>
      <c r="M18" s="393">
        <f t="shared" si="1"/>
        <v>0.11293043496765409</v>
      </c>
      <c r="N18" s="393">
        <f t="shared" si="2"/>
        <v>-6.8711451767333783E-3</v>
      </c>
      <c r="Q18" s="395" t="s">
        <v>476</v>
      </c>
      <c r="R18" s="395">
        <v>1.5487032143595056</v>
      </c>
      <c r="S18" s="395">
        <v>0.37851588333812242</v>
      </c>
      <c r="T18" s="395">
        <v>4.0915144714708651</v>
      </c>
      <c r="U18" s="395">
        <v>7.3314610802758967E-5</v>
      </c>
      <c r="V18" s="395">
        <v>0.80011527506930524</v>
      </c>
      <c r="W18" s="395">
        <v>2.2972911536497058</v>
      </c>
      <c r="X18" s="395">
        <v>0.80011527506930524</v>
      </c>
      <c r="Y18" s="395">
        <v>2.2972911536497058</v>
      </c>
    </row>
    <row r="19" spans="1:25">
      <c r="A19" s="392">
        <v>40878</v>
      </c>
      <c r="B19">
        <v>6.5140000000000002</v>
      </c>
      <c r="C19">
        <v>7</v>
      </c>
      <c r="D19">
        <v>5.2060000000000004</v>
      </c>
      <c r="E19">
        <v>5.7119999999999997</v>
      </c>
      <c r="F19">
        <v>5.7119999999999997</v>
      </c>
      <c r="G19">
        <v>105642500</v>
      </c>
      <c r="H19" s="163">
        <f t="shared" si="0"/>
        <v>-0.12767257177764202</v>
      </c>
      <c r="J19" s="163">
        <v>8.5327516520175006E-3</v>
      </c>
      <c r="K19" s="122">
        <v>2.068E-2</v>
      </c>
      <c r="L19" s="122">
        <v>1.7233333333333334E-3</v>
      </c>
      <c r="M19" s="393">
        <f t="shared" si="1"/>
        <v>-0.12939590511097535</v>
      </c>
      <c r="N19" s="393">
        <f t="shared" si="2"/>
        <v>6.809418318684167E-3</v>
      </c>
    </row>
    <row r="20" spans="1:25">
      <c r="A20" s="392">
        <v>40909</v>
      </c>
      <c r="B20">
        <v>5.7880000000000003</v>
      </c>
      <c r="C20">
        <v>6</v>
      </c>
      <c r="D20">
        <v>4.5279999999999996</v>
      </c>
      <c r="E20">
        <v>5.8140000000000001</v>
      </c>
      <c r="F20">
        <v>5.8140000000000001</v>
      </c>
      <c r="G20">
        <v>128049500</v>
      </c>
      <c r="H20" s="163">
        <f t="shared" si="0"/>
        <v>1.7857142857143016E-2</v>
      </c>
      <c r="J20" s="163">
        <v>4.3583015267175673E-2</v>
      </c>
      <c r="K20" s="122">
        <v>1.8710000000000001E-2</v>
      </c>
      <c r="L20" s="122">
        <v>1.5591666666666668E-3</v>
      </c>
      <c r="M20" s="393">
        <f t="shared" si="1"/>
        <v>1.6297976190476349E-2</v>
      </c>
      <c r="N20" s="393">
        <f t="shared" si="2"/>
        <v>4.2023848600509006E-2</v>
      </c>
    </row>
    <row r="21" spans="1:25">
      <c r="A21" s="392">
        <v>40940</v>
      </c>
      <c r="B21">
        <v>5.8140000000000001</v>
      </c>
      <c r="C21">
        <v>6.9939999999999998</v>
      </c>
      <c r="D21">
        <v>5.8</v>
      </c>
      <c r="E21">
        <v>6.6820000000000004</v>
      </c>
      <c r="F21">
        <v>6.6820000000000004</v>
      </c>
      <c r="G21">
        <v>115968000</v>
      </c>
      <c r="H21" s="163">
        <f t="shared" si="0"/>
        <v>0.14929480564155484</v>
      </c>
      <c r="J21" s="163">
        <v>4.0589449943234213E-2</v>
      </c>
      <c r="K21" s="122">
        <v>1.7989999999999999E-2</v>
      </c>
      <c r="L21" s="122">
        <v>1.4991666666666667E-3</v>
      </c>
      <c r="M21" s="393">
        <f t="shared" si="1"/>
        <v>0.14779563897488818</v>
      </c>
      <c r="N21" s="393">
        <f t="shared" si="2"/>
        <v>3.9090283276567543E-2</v>
      </c>
    </row>
    <row r="22" spans="1:25">
      <c r="A22" s="392">
        <v>40969</v>
      </c>
      <c r="B22">
        <v>6.702</v>
      </c>
      <c r="C22">
        <v>7.99</v>
      </c>
      <c r="D22">
        <v>6.524</v>
      </c>
      <c r="E22">
        <v>7.4480000000000004</v>
      </c>
      <c r="F22">
        <v>7.4480000000000004</v>
      </c>
      <c r="G22">
        <v>110817500</v>
      </c>
      <c r="H22" s="163">
        <f t="shared" si="0"/>
        <v>0.11463633642621973</v>
      </c>
      <c r="J22" s="163">
        <v>3.1332376545017748E-2</v>
      </c>
      <c r="K22" s="122">
        <v>1.9769999999999999E-2</v>
      </c>
      <c r="L22" s="122">
        <v>1.6474999999999999E-3</v>
      </c>
      <c r="M22" s="393">
        <f t="shared" si="1"/>
        <v>0.11298883642621974</v>
      </c>
      <c r="N22" s="393">
        <f t="shared" si="2"/>
        <v>2.9684876545017749E-2</v>
      </c>
      <c r="Q22" t="s">
        <v>477</v>
      </c>
    </row>
    <row r="23" spans="1:25" ht="15.75" thickBot="1">
      <c r="A23" s="392">
        <v>41000</v>
      </c>
      <c r="B23">
        <v>7.4660000000000002</v>
      </c>
      <c r="C23">
        <v>7.694</v>
      </c>
      <c r="D23">
        <v>6.2</v>
      </c>
      <c r="E23">
        <v>6.6260000000000003</v>
      </c>
      <c r="F23">
        <v>6.6260000000000003</v>
      </c>
      <c r="G23">
        <v>113764500</v>
      </c>
      <c r="H23" s="163">
        <f t="shared" si="0"/>
        <v>-0.11036519871106343</v>
      </c>
      <c r="J23" s="163">
        <v>-7.497497284287169E-3</v>
      </c>
      <c r="K23" s="122">
        <v>2.2160000000000003E-2</v>
      </c>
      <c r="L23" s="122">
        <v>1.8466666666666668E-3</v>
      </c>
      <c r="M23" s="393">
        <f t="shared" si="1"/>
        <v>-0.11221186537773009</v>
      </c>
      <c r="N23" s="393">
        <f t="shared" si="2"/>
        <v>-9.3441639509538356E-3</v>
      </c>
    </row>
    <row r="24" spans="1:25">
      <c r="A24" s="392">
        <v>41030</v>
      </c>
      <c r="B24">
        <v>6.6260000000000003</v>
      </c>
      <c r="C24">
        <v>6.9359999999999999</v>
      </c>
      <c r="D24">
        <v>5.3659999999999997</v>
      </c>
      <c r="E24">
        <v>5.9</v>
      </c>
      <c r="F24">
        <v>5.9</v>
      </c>
      <c r="G24">
        <v>170926500</v>
      </c>
      <c r="H24" s="163">
        <f t="shared" si="0"/>
        <v>-0.10956836703893746</v>
      </c>
      <c r="J24" s="163">
        <v>-6.2650671359386623E-2</v>
      </c>
      <c r="K24" s="122">
        <v>1.915E-2</v>
      </c>
      <c r="L24" s="122">
        <v>1.5958333333333334E-3</v>
      </c>
      <c r="M24" s="393">
        <f t="shared" si="1"/>
        <v>-0.1111642003722708</v>
      </c>
      <c r="N24" s="393">
        <f t="shared" si="2"/>
        <v>-6.4246504692719961E-2</v>
      </c>
      <c r="Q24" s="396" t="s">
        <v>478</v>
      </c>
      <c r="R24" s="396" t="s">
        <v>479</v>
      </c>
      <c r="S24" s="396" t="s">
        <v>480</v>
      </c>
    </row>
    <row r="25" spans="1:25">
      <c r="A25" s="392">
        <v>41061</v>
      </c>
      <c r="B25">
        <v>5.7060000000000004</v>
      </c>
      <c r="C25">
        <v>6.9</v>
      </c>
      <c r="D25">
        <v>5.4219999999999997</v>
      </c>
      <c r="E25">
        <v>6.258</v>
      </c>
      <c r="F25">
        <v>6.258</v>
      </c>
      <c r="G25">
        <v>130635500</v>
      </c>
      <c r="H25" s="163">
        <f t="shared" si="0"/>
        <v>6.0677966101694958E-2</v>
      </c>
      <c r="J25" s="163">
        <v>3.9554921279372435E-2</v>
      </c>
      <c r="K25" s="122">
        <v>1.5810000000000001E-2</v>
      </c>
      <c r="L25" s="122">
        <v>1.3175000000000001E-3</v>
      </c>
      <c r="M25" s="393">
        <f t="shared" si="1"/>
        <v>5.9360466101694959E-2</v>
      </c>
      <c r="N25" s="393">
        <f t="shared" si="2"/>
        <v>3.8237421279372436E-2</v>
      </c>
      <c r="Q25">
        <v>1</v>
      </c>
      <c r="R25">
        <v>-3.7612842178141613E-2</v>
      </c>
      <c r="S25">
        <v>1.212113455527293E-2</v>
      </c>
    </row>
    <row r="26" spans="1:25">
      <c r="A26" s="392">
        <v>41091</v>
      </c>
      <c r="B26">
        <v>6.27</v>
      </c>
      <c r="C26">
        <v>7.2</v>
      </c>
      <c r="D26">
        <v>5.4420000000000002</v>
      </c>
      <c r="E26">
        <v>5.484</v>
      </c>
      <c r="F26">
        <v>5.484</v>
      </c>
      <c r="G26">
        <v>162717000</v>
      </c>
      <c r="H26" s="163">
        <f t="shared" si="0"/>
        <v>-0.12368168744007668</v>
      </c>
      <c r="J26" s="163">
        <v>1.2597639043871345E-2</v>
      </c>
      <c r="K26" s="122">
        <v>1.6590000000000001E-2</v>
      </c>
      <c r="L26" s="122">
        <v>1.3825E-3</v>
      </c>
      <c r="M26" s="393">
        <f t="shared" si="1"/>
        <v>-0.12506418744007669</v>
      </c>
      <c r="N26" s="393">
        <f t="shared" si="2"/>
        <v>1.1215139043871345E-2</v>
      </c>
      <c r="Q26">
        <v>2</v>
      </c>
      <c r="R26">
        <v>0.17201746017470335</v>
      </c>
      <c r="S26">
        <v>-0.12634035374075409</v>
      </c>
    </row>
    <row r="27" spans="1:25">
      <c r="A27" s="392">
        <v>41122</v>
      </c>
      <c r="B27">
        <v>5.5979999999999999</v>
      </c>
      <c r="C27">
        <v>6.26</v>
      </c>
      <c r="D27">
        <v>5.1040000000000001</v>
      </c>
      <c r="E27">
        <v>5.7039999999999997</v>
      </c>
      <c r="F27">
        <v>5.7039999999999997</v>
      </c>
      <c r="G27">
        <v>122410500</v>
      </c>
      <c r="H27" s="163">
        <f t="shared" si="0"/>
        <v>4.0116703136396703E-2</v>
      </c>
      <c r="J27" s="163">
        <v>1.9763361656468303E-2</v>
      </c>
      <c r="K27" s="122">
        <v>1.4919999999999999E-2</v>
      </c>
      <c r="L27" s="122">
        <v>1.2433333333333333E-3</v>
      </c>
      <c r="M27" s="393">
        <f t="shared" si="1"/>
        <v>3.8873369803063371E-2</v>
      </c>
      <c r="N27" s="393">
        <f t="shared" si="2"/>
        <v>1.8520028323134971E-2</v>
      </c>
      <c r="Q27">
        <v>3</v>
      </c>
      <c r="R27">
        <v>9.3454074962588132E-2</v>
      </c>
      <c r="S27">
        <v>-2.5487880695072004E-2</v>
      </c>
    </row>
    <row r="28" spans="1:25">
      <c r="A28" s="392">
        <v>41153</v>
      </c>
      <c r="B28">
        <v>5.7039999999999997</v>
      </c>
      <c r="C28">
        <v>6.556</v>
      </c>
      <c r="D28">
        <v>5.46</v>
      </c>
      <c r="E28">
        <v>5.8559999999999999</v>
      </c>
      <c r="F28">
        <v>5.8559999999999999</v>
      </c>
      <c r="G28">
        <v>166475500</v>
      </c>
      <c r="H28" s="163">
        <f t="shared" si="0"/>
        <v>2.6647966339411022E-2</v>
      </c>
      <c r="J28" s="163">
        <v>2.4236090375236552E-2</v>
      </c>
      <c r="K28" s="122">
        <v>1.5600000000000001E-2</v>
      </c>
      <c r="L28" s="122">
        <v>1.3000000000000002E-3</v>
      </c>
      <c r="M28" s="393">
        <f t="shared" si="1"/>
        <v>2.5347966339411023E-2</v>
      </c>
      <c r="N28" s="393">
        <f t="shared" si="2"/>
        <v>2.2936090375236553E-2</v>
      </c>
      <c r="Q28">
        <v>4</v>
      </c>
      <c r="R28">
        <v>3.2705586518784031E-2</v>
      </c>
      <c r="S28">
        <v>0.58279173948854168</v>
      </c>
    </row>
    <row r="29" spans="1:25">
      <c r="A29" s="392">
        <v>41183</v>
      </c>
      <c r="B29">
        <v>5.9</v>
      </c>
      <c r="C29">
        <v>6.02</v>
      </c>
      <c r="D29">
        <v>5.3719999999999999</v>
      </c>
      <c r="E29">
        <v>5.6260000000000003</v>
      </c>
      <c r="F29">
        <v>5.6260000000000003</v>
      </c>
      <c r="G29">
        <v>88104500</v>
      </c>
      <c r="H29" s="163">
        <f t="shared" si="0"/>
        <v>-3.9275956284152924E-2</v>
      </c>
      <c r="J29" s="163">
        <v>-1.9789403541407791E-2</v>
      </c>
      <c r="K29" s="122">
        <v>1.6369999999999999E-2</v>
      </c>
      <c r="L29" s="122">
        <v>1.3641666666666665E-3</v>
      </c>
      <c r="M29" s="393">
        <f t="shared" si="1"/>
        <v>-4.064012295081959E-2</v>
      </c>
      <c r="N29" s="393">
        <f t="shared" si="2"/>
        <v>-2.1153570208074457E-2</v>
      </c>
      <c r="Q29">
        <v>5</v>
      </c>
      <c r="R29">
        <v>0.13714422781161903</v>
      </c>
      <c r="S29">
        <v>-0.38572470733798947</v>
      </c>
    </row>
    <row r="30" spans="1:25">
      <c r="A30" s="392">
        <v>41214</v>
      </c>
      <c r="B30">
        <v>5.65</v>
      </c>
      <c r="C30">
        <v>6.8579999999999997</v>
      </c>
      <c r="D30">
        <v>5.64</v>
      </c>
      <c r="E30">
        <v>6.7640000000000002</v>
      </c>
      <c r="F30">
        <v>6.7640000000000002</v>
      </c>
      <c r="G30">
        <v>118804500</v>
      </c>
      <c r="H30" s="163">
        <f t="shared" si="0"/>
        <v>0.20227515108425176</v>
      </c>
      <c r="J30" s="163">
        <v>2.8467029231815655E-3</v>
      </c>
      <c r="K30" s="122">
        <v>1.6899999999999998E-2</v>
      </c>
      <c r="L30" s="122">
        <v>1.4083333333333333E-3</v>
      </c>
      <c r="M30" s="393">
        <f t="shared" si="1"/>
        <v>0.20086681775091841</v>
      </c>
      <c r="N30" s="393">
        <f t="shared" si="2"/>
        <v>1.4383695898482322E-3</v>
      </c>
      <c r="Q30">
        <v>6</v>
      </c>
      <c r="R30">
        <v>7.0429476973703525E-2</v>
      </c>
      <c r="S30">
        <v>-0.16818927638539447</v>
      </c>
    </row>
    <row r="31" spans="1:25">
      <c r="A31" s="392">
        <v>41244</v>
      </c>
      <c r="B31">
        <v>6.7779999999999996</v>
      </c>
      <c r="C31">
        <v>7.16</v>
      </c>
      <c r="D31">
        <v>6.55</v>
      </c>
      <c r="E31">
        <v>6.774</v>
      </c>
      <c r="F31">
        <v>6.774</v>
      </c>
      <c r="G31">
        <v>108571500</v>
      </c>
      <c r="H31" s="163">
        <f t="shared" si="0"/>
        <v>1.4784151389710676E-3</v>
      </c>
      <c r="J31" s="163">
        <v>7.0683105254980561E-3</v>
      </c>
      <c r="K31" s="122">
        <v>1.6060000000000001E-2</v>
      </c>
      <c r="L31" s="122">
        <v>1.3383333333333335E-3</v>
      </c>
      <c r="M31" s="393">
        <f t="shared" si="1"/>
        <v>1.4008180563773406E-4</v>
      </c>
      <c r="N31" s="393">
        <f t="shared" si="2"/>
        <v>5.7299771921647223E-3</v>
      </c>
      <c r="Q31">
        <v>7</v>
      </c>
      <c r="R31">
        <v>8.4755228110129061E-2</v>
      </c>
      <c r="S31">
        <v>-9.6283921056187341E-2</v>
      </c>
    </row>
    <row r="32" spans="1:25">
      <c r="A32" s="392">
        <v>41275</v>
      </c>
      <c r="B32">
        <v>7</v>
      </c>
      <c r="C32">
        <v>7.742</v>
      </c>
      <c r="D32">
        <v>6.4219999999999997</v>
      </c>
      <c r="E32">
        <v>7.5019999999999998</v>
      </c>
      <c r="F32">
        <v>7.5019999999999998</v>
      </c>
      <c r="G32">
        <v>142323000</v>
      </c>
      <c r="H32" s="163">
        <f t="shared" si="0"/>
        <v>0.1074697372305875</v>
      </c>
      <c r="J32" s="163">
        <v>5.0428063581991145E-2</v>
      </c>
      <c r="K32" s="122">
        <v>1.7559999999999999E-2</v>
      </c>
      <c r="L32" s="122">
        <v>1.4633333333333332E-3</v>
      </c>
      <c r="M32" s="393">
        <f t="shared" si="1"/>
        <v>0.10600640389725417</v>
      </c>
      <c r="N32" s="393">
        <f t="shared" si="2"/>
        <v>4.8964730248657815E-2</v>
      </c>
      <c r="Q32">
        <v>8</v>
      </c>
      <c r="R32">
        <v>3.3595545050812345E-2</v>
      </c>
      <c r="S32">
        <v>0.12513333523382569</v>
      </c>
    </row>
    <row r="33" spans="1:19">
      <c r="A33" s="392">
        <v>41306</v>
      </c>
      <c r="B33">
        <v>7.6340000000000003</v>
      </c>
      <c r="C33">
        <v>8</v>
      </c>
      <c r="D33">
        <v>6.76</v>
      </c>
      <c r="E33">
        <v>6.9660000000000002</v>
      </c>
      <c r="F33">
        <v>6.9660000000000002</v>
      </c>
      <c r="G33">
        <v>221280000</v>
      </c>
      <c r="H33" s="163">
        <f t="shared" si="0"/>
        <v>-7.1447613969608081E-2</v>
      </c>
      <c r="J33" s="163">
        <v>1.1060603026480154E-2</v>
      </c>
      <c r="K33" s="122">
        <v>1.985E-2</v>
      </c>
      <c r="L33" s="122">
        <v>1.6541666666666666E-3</v>
      </c>
      <c r="M33" s="393">
        <f t="shared" si="1"/>
        <v>-7.3101780636274746E-2</v>
      </c>
      <c r="N33" s="393">
        <f t="shared" si="2"/>
        <v>9.406436359813487E-3</v>
      </c>
      <c r="Q33">
        <v>9</v>
      </c>
      <c r="R33">
        <v>7.9296733345140272E-2</v>
      </c>
      <c r="S33">
        <v>-8.7580472083879063E-2</v>
      </c>
    </row>
    <row r="34" spans="1:19">
      <c r="A34" s="392">
        <v>41334</v>
      </c>
      <c r="B34">
        <v>7</v>
      </c>
      <c r="C34">
        <v>7.8979999999999997</v>
      </c>
      <c r="D34">
        <v>6.85</v>
      </c>
      <c r="E34">
        <v>7.5780000000000003</v>
      </c>
      <c r="F34">
        <v>7.5780000000000003</v>
      </c>
      <c r="G34">
        <v>148275000</v>
      </c>
      <c r="H34" s="163">
        <f t="shared" si="0"/>
        <v>8.7855297157622747E-2</v>
      </c>
      <c r="J34" s="163">
        <v>3.5987799403174314E-2</v>
      </c>
      <c r="K34" s="122">
        <v>1.8879999999999997E-2</v>
      </c>
      <c r="L34" s="122">
        <v>1.5733333333333331E-3</v>
      </c>
      <c r="M34" s="393">
        <f t="shared" si="1"/>
        <v>8.6281963824289418E-2</v>
      </c>
      <c r="N34" s="393">
        <f t="shared" si="2"/>
        <v>3.4414466069840978E-2</v>
      </c>
      <c r="Q34">
        <v>10</v>
      </c>
      <c r="R34">
        <v>1.4460863884837825E-2</v>
      </c>
      <c r="S34">
        <v>7.4821454955741995E-2</v>
      </c>
    </row>
    <row r="35" spans="1:19">
      <c r="A35" s="392">
        <v>41365</v>
      </c>
      <c r="B35">
        <v>8.4719999999999995</v>
      </c>
      <c r="C35">
        <v>11.635999999999999</v>
      </c>
      <c r="D35">
        <v>8.0419999999999998</v>
      </c>
      <c r="E35">
        <v>10.798</v>
      </c>
      <c r="F35">
        <v>10.798</v>
      </c>
      <c r="G35">
        <v>407740500</v>
      </c>
      <c r="H35" s="163">
        <f t="shared" si="0"/>
        <v>0.42491422538928481</v>
      </c>
      <c r="J35" s="163">
        <v>1.8085763992887971E-2</v>
      </c>
      <c r="K35" s="122">
        <v>1.8520000000000002E-2</v>
      </c>
      <c r="L35" s="122">
        <v>1.5433333333333334E-3</v>
      </c>
      <c r="M35" s="393">
        <f t="shared" si="1"/>
        <v>0.42337089205595146</v>
      </c>
      <c r="N35" s="393">
        <f t="shared" si="2"/>
        <v>1.6542430659554637E-2</v>
      </c>
      <c r="Q35">
        <v>11</v>
      </c>
      <c r="R35">
        <v>7.4118165454997303E-3</v>
      </c>
      <c r="S35">
        <v>-4.3463768547269202E-2</v>
      </c>
    </row>
    <row r="36" spans="1:19">
      <c r="A36" s="392">
        <v>41395</v>
      </c>
      <c r="B36">
        <v>11.198</v>
      </c>
      <c r="C36">
        <v>22.98</v>
      </c>
      <c r="D36">
        <v>10.6</v>
      </c>
      <c r="E36">
        <v>19.552</v>
      </c>
      <c r="F36">
        <v>19.552</v>
      </c>
      <c r="G36">
        <v>1656104500</v>
      </c>
      <c r="H36" s="163">
        <f t="shared" si="0"/>
        <v>0.81070568623819228</v>
      </c>
      <c r="J36" s="163">
        <v>2.0762783477406455E-2</v>
      </c>
      <c r="K36" s="122">
        <v>1.6750000000000001E-2</v>
      </c>
      <c r="L36" s="122">
        <v>1.3958333333333333E-3</v>
      </c>
      <c r="M36" s="393">
        <f t="shared" si="1"/>
        <v>0.80930985290485891</v>
      </c>
      <c r="N36" s="393">
        <f t="shared" si="2"/>
        <v>1.9366950144073122E-2</v>
      </c>
      <c r="Q36">
        <v>12</v>
      </c>
      <c r="R36">
        <v>2.2903658105229083E-3</v>
      </c>
      <c r="S36">
        <v>-3.7877748234141015E-2</v>
      </c>
    </row>
    <row r="37" spans="1:19">
      <c r="A37" s="392">
        <v>41426</v>
      </c>
      <c r="B37">
        <v>19.524000000000001</v>
      </c>
      <c r="C37">
        <v>22.049999</v>
      </c>
      <c r="D37">
        <v>17.649999999999999</v>
      </c>
      <c r="E37">
        <v>21.472000000000001</v>
      </c>
      <c r="F37">
        <v>21.472000000000001</v>
      </c>
      <c r="G37">
        <v>895573500</v>
      </c>
      <c r="H37" s="163">
        <f t="shared" si="0"/>
        <v>9.8199672667757865E-2</v>
      </c>
      <c r="J37" s="163">
        <v>-1.499932545960736E-2</v>
      </c>
      <c r="K37" s="122">
        <v>2.1640000000000003E-2</v>
      </c>
      <c r="L37" s="122">
        <v>1.8033333333333337E-3</v>
      </c>
      <c r="M37" s="393">
        <f t="shared" si="1"/>
        <v>9.6396339334424527E-2</v>
      </c>
      <c r="N37" s="393">
        <f t="shared" si="2"/>
        <v>-1.6802658792940694E-2</v>
      </c>
      <c r="Q37">
        <v>13</v>
      </c>
      <c r="R37">
        <v>-5.1949084152980433E-2</v>
      </c>
      <c r="S37">
        <v>-7.2149154221176487E-2</v>
      </c>
    </row>
    <row r="38" spans="1:19">
      <c r="A38" s="392">
        <v>41456</v>
      </c>
      <c r="B38">
        <v>21.872</v>
      </c>
      <c r="C38">
        <v>27.497999</v>
      </c>
      <c r="D38">
        <v>20.9</v>
      </c>
      <c r="E38">
        <v>26.856000999999999</v>
      </c>
      <c r="F38">
        <v>26.856000999999999</v>
      </c>
      <c r="G38">
        <v>1147641000</v>
      </c>
      <c r="H38" s="163">
        <f t="shared" si="0"/>
        <v>0.25074520305514136</v>
      </c>
      <c r="J38" s="163">
        <v>4.9462111213487203E-2</v>
      </c>
      <c r="K38" s="122">
        <v>2.4780000000000003E-2</v>
      </c>
      <c r="L38" s="122">
        <v>2.0650000000000004E-3</v>
      </c>
      <c r="M38" s="393">
        <f t="shared" si="1"/>
        <v>0.24868020305514135</v>
      </c>
      <c r="N38" s="393">
        <f t="shared" si="2"/>
        <v>4.7397111213487206E-2</v>
      </c>
      <c r="Q38">
        <v>14</v>
      </c>
      <c r="R38">
        <v>-7.4377014461804419E-2</v>
      </c>
      <c r="S38">
        <v>5.838155097487361E-2</v>
      </c>
    </row>
    <row r="39" spans="1:19">
      <c r="A39" s="392">
        <v>41487</v>
      </c>
      <c r="B39">
        <v>27</v>
      </c>
      <c r="C39">
        <v>34.599997999999999</v>
      </c>
      <c r="D39">
        <v>26.472000000000001</v>
      </c>
      <c r="E39">
        <v>33.799999</v>
      </c>
      <c r="F39">
        <v>33.799999</v>
      </c>
      <c r="G39">
        <v>1296333000</v>
      </c>
      <c r="H39" s="163">
        <f t="shared" si="0"/>
        <v>0.25856411012197977</v>
      </c>
      <c r="J39" s="163">
        <v>-3.1298013323604601E-2</v>
      </c>
      <c r="K39" s="122">
        <v>2.5929999999999998E-2</v>
      </c>
      <c r="L39" s="122">
        <v>2.1608333333333332E-3</v>
      </c>
      <c r="M39" s="393">
        <f t="shared" si="1"/>
        <v>0.25640327678864644</v>
      </c>
      <c r="N39" s="393">
        <f t="shared" si="2"/>
        <v>-3.3458846656937935E-2</v>
      </c>
      <c r="Q39">
        <v>15</v>
      </c>
      <c r="R39">
        <v>0.20397149368006878</v>
      </c>
      <c r="S39">
        <v>-1.3927851929840251E-3</v>
      </c>
    </row>
    <row r="40" spans="1:19">
      <c r="A40" s="392">
        <v>41518</v>
      </c>
      <c r="B40">
        <v>34.68</v>
      </c>
      <c r="C40">
        <v>38.900002000000001</v>
      </c>
      <c r="D40">
        <v>31.702000000000002</v>
      </c>
      <c r="E40">
        <v>38.673999999999999</v>
      </c>
      <c r="F40">
        <v>38.673999999999999</v>
      </c>
      <c r="G40">
        <v>856053000</v>
      </c>
      <c r="H40" s="163">
        <f t="shared" si="0"/>
        <v>0.14420121728405966</v>
      </c>
      <c r="J40" s="163">
        <v>2.9749474883188354E-2</v>
      </c>
      <c r="K40" s="122">
        <v>2.7490000000000001E-2</v>
      </c>
      <c r="L40" s="122">
        <v>2.2908333333333335E-3</v>
      </c>
      <c r="M40" s="393">
        <f t="shared" si="1"/>
        <v>0.14191038395072633</v>
      </c>
      <c r="N40" s="393">
        <f t="shared" si="2"/>
        <v>2.7458641549855022E-2</v>
      </c>
      <c r="Q40">
        <v>16</v>
      </c>
      <c r="R40">
        <v>2.8982200860718791E-2</v>
      </c>
      <c r="S40">
        <v>8.3948234106935304E-2</v>
      </c>
    </row>
    <row r="41" spans="1:19">
      <c r="A41" s="392">
        <v>41548</v>
      </c>
      <c r="B41">
        <v>38.792000000000002</v>
      </c>
      <c r="C41">
        <v>38.846001000000001</v>
      </c>
      <c r="D41">
        <v>30.6</v>
      </c>
      <c r="E41">
        <v>31.988001000000001</v>
      </c>
      <c r="F41">
        <v>31.988001000000001</v>
      </c>
      <c r="G41">
        <v>1292274000</v>
      </c>
      <c r="H41" s="163">
        <f t="shared" si="0"/>
        <v>-0.17288097946941094</v>
      </c>
      <c r="J41" s="163">
        <v>4.4595759864410889E-2</v>
      </c>
      <c r="K41" s="122">
        <v>2.6150000000000003E-2</v>
      </c>
      <c r="L41" s="122">
        <v>2.1791666666666669E-3</v>
      </c>
      <c r="M41" s="393">
        <f t="shared" si="1"/>
        <v>-0.17506014613607762</v>
      </c>
      <c r="N41" s="393">
        <f t="shared" si="2"/>
        <v>4.2416593197744219E-2</v>
      </c>
      <c r="Q41">
        <v>17</v>
      </c>
      <c r="R41">
        <v>5.0169333520321255E-2</v>
      </c>
      <c r="S41">
        <v>-0.17956523863129659</v>
      </c>
    </row>
    <row r="42" spans="1:19">
      <c r="A42" s="392">
        <v>41579</v>
      </c>
      <c r="B42">
        <v>32.599997999999999</v>
      </c>
      <c r="C42">
        <v>36.285998999999997</v>
      </c>
      <c r="D42">
        <v>23.219999000000001</v>
      </c>
      <c r="E42">
        <v>25.455998999999998</v>
      </c>
      <c r="F42">
        <v>25.455998999999998</v>
      </c>
      <c r="G42">
        <v>1541942500</v>
      </c>
      <c r="H42" s="163">
        <f t="shared" si="0"/>
        <v>-0.20420163173059802</v>
      </c>
      <c r="J42" s="163">
        <v>2.804946087194149E-2</v>
      </c>
      <c r="K42" s="122">
        <v>2.5419999999999998E-2</v>
      </c>
      <c r="L42" s="122">
        <v>2.1183333333333332E-3</v>
      </c>
      <c r="M42" s="393">
        <f t="shared" si="1"/>
        <v>-0.20631996506393135</v>
      </c>
      <c r="N42" s="393">
        <f t="shared" si="2"/>
        <v>2.5931127538608156E-2</v>
      </c>
      <c r="Q42">
        <v>18</v>
      </c>
      <c r="R42">
        <v>0.1047060348896221</v>
      </c>
      <c r="S42">
        <v>-8.8408058699145753E-2</v>
      </c>
    </row>
    <row r="43" spans="1:19">
      <c r="A43" s="392">
        <v>41609</v>
      </c>
      <c r="B43">
        <v>25.27</v>
      </c>
      <c r="C43">
        <v>31.6</v>
      </c>
      <c r="D43">
        <v>24.785999</v>
      </c>
      <c r="E43">
        <v>30.085999999999999</v>
      </c>
      <c r="F43">
        <v>30.085999999999999</v>
      </c>
      <c r="G43">
        <v>988189500</v>
      </c>
      <c r="H43" s="163">
        <f t="shared" si="0"/>
        <v>0.18188251028765356</v>
      </c>
      <c r="J43" s="163">
        <v>2.3562833299184183E-2</v>
      </c>
      <c r="K43" s="122">
        <v>2.7389999999999998E-2</v>
      </c>
      <c r="L43" s="122">
        <v>2.2824999999999998E-3</v>
      </c>
      <c r="M43" s="393">
        <f t="shared" si="1"/>
        <v>0.17960001028765357</v>
      </c>
      <c r="N43" s="393">
        <f t="shared" si="2"/>
        <v>2.1280333299184183E-2</v>
      </c>
      <c r="Q43">
        <v>19</v>
      </c>
      <c r="R43">
        <v>0.10016281284290038</v>
      </c>
      <c r="S43">
        <v>4.7632826131987799E-2</v>
      </c>
    </row>
    <row r="44" spans="1:19">
      <c r="A44" s="392">
        <v>41640</v>
      </c>
      <c r="B44">
        <v>29.959999</v>
      </c>
      <c r="C44">
        <v>37.200001</v>
      </c>
      <c r="D44">
        <v>27.334</v>
      </c>
      <c r="E44">
        <v>36.282001000000001</v>
      </c>
      <c r="F44">
        <v>36.282001000000001</v>
      </c>
      <c r="G44">
        <v>919661500</v>
      </c>
      <c r="H44" s="163">
        <f t="shared" si="0"/>
        <v>0.20594299674267114</v>
      </c>
      <c r="J44" s="163">
        <v>-3.5582895107013734E-2</v>
      </c>
      <c r="K44" s="122">
        <v>3.0259999999999999E-2</v>
      </c>
      <c r="L44" s="122">
        <v>2.5216666666666664E-3</v>
      </c>
      <c r="M44" s="393">
        <f t="shared" si="1"/>
        <v>0.20342133007600446</v>
      </c>
      <c r="N44" s="393">
        <f t="shared" si="2"/>
        <v>-3.81045617736804E-2</v>
      </c>
      <c r="Q44">
        <v>20</v>
      </c>
      <c r="R44">
        <v>8.559662920539067E-2</v>
      </c>
      <c r="S44">
        <v>2.7392207220829065E-2</v>
      </c>
    </row>
    <row r="45" spans="1:19">
      <c r="A45" s="392">
        <v>41671</v>
      </c>
      <c r="B45">
        <v>36.577998999999998</v>
      </c>
      <c r="C45">
        <v>53</v>
      </c>
      <c r="D45">
        <v>33.872002000000002</v>
      </c>
      <c r="E45">
        <v>48.962001999999998</v>
      </c>
      <c r="F45">
        <v>48.962001999999998</v>
      </c>
      <c r="G45">
        <v>1129770500</v>
      </c>
      <c r="H45" s="163">
        <f t="shared" si="0"/>
        <v>0.34948461084051008</v>
      </c>
      <c r="J45" s="163">
        <v>4.3117037568930705E-2</v>
      </c>
      <c r="K45" s="122">
        <v>2.6680000000000002E-2</v>
      </c>
      <c r="L45" s="122">
        <v>2.2233333333333337E-3</v>
      </c>
      <c r="M45" s="393">
        <f t="shared" si="1"/>
        <v>0.34726127750717672</v>
      </c>
      <c r="N45" s="393">
        <f t="shared" si="2"/>
        <v>4.0893704235597371E-2</v>
      </c>
      <c r="Q45">
        <v>21</v>
      </c>
      <c r="R45">
        <v>2.5152228735912163E-2</v>
      </c>
      <c r="S45">
        <v>-0.13736409411364225</v>
      </c>
    </row>
    <row r="46" spans="1:19">
      <c r="A46" s="392">
        <v>41699</v>
      </c>
      <c r="B46">
        <v>47.451999999999998</v>
      </c>
      <c r="C46">
        <v>52</v>
      </c>
      <c r="D46">
        <v>40.599997999999999</v>
      </c>
      <c r="E46">
        <v>41.689999</v>
      </c>
      <c r="F46">
        <v>41.689999</v>
      </c>
      <c r="G46">
        <v>833428000</v>
      </c>
      <c r="H46" s="163">
        <f t="shared" si="0"/>
        <v>-0.14852339983973695</v>
      </c>
      <c r="J46" s="163">
        <v>6.9321573583585039E-3</v>
      </c>
      <c r="K46" s="122">
        <v>2.6549999999999997E-2</v>
      </c>
      <c r="L46" s="122">
        <v>2.2124999999999996E-3</v>
      </c>
      <c r="M46" s="393">
        <f t="shared" si="1"/>
        <v>-0.15073589983973695</v>
      </c>
      <c r="N46" s="393">
        <f t="shared" si="2"/>
        <v>4.7196573583585047E-3</v>
      </c>
      <c r="Q46">
        <v>22</v>
      </c>
      <c r="R46">
        <v>-5.9875202846721882E-2</v>
      </c>
      <c r="S46">
        <v>-5.128899752554892E-2</v>
      </c>
    </row>
    <row r="47" spans="1:19">
      <c r="A47" s="392">
        <v>41730</v>
      </c>
      <c r="B47">
        <v>41.804001</v>
      </c>
      <c r="C47">
        <v>47.146000000000001</v>
      </c>
      <c r="D47">
        <v>36.863998000000002</v>
      </c>
      <c r="E47">
        <v>41.577998999999998</v>
      </c>
      <c r="F47">
        <v>41.577998999999998</v>
      </c>
      <c r="G47">
        <v>826039000</v>
      </c>
      <c r="H47" s="163">
        <f t="shared" si="0"/>
        <v>-2.6864956269249118E-3</v>
      </c>
      <c r="J47" s="163">
        <v>6.2007968638175814E-3</v>
      </c>
      <c r="K47" s="122">
        <v>2.7229999999999997E-2</v>
      </c>
      <c r="L47" s="122">
        <v>2.2691666666666663E-3</v>
      </c>
      <c r="M47" s="393">
        <f t="shared" si="1"/>
        <v>-4.9556622935915777E-3</v>
      </c>
      <c r="N47" s="393">
        <f t="shared" si="2"/>
        <v>3.9316301971509156E-3</v>
      </c>
      <c r="Q47">
        <v>23</v>
      </c>
      <c r="R47">
        <v>9.8841982726439237E-2</v>
      </c>
      <c r="S47">
        <v>-3.9481516624744278E-2</v>
      </c>
    </row>
    <row r="48" spans="1:19">
      <c r="A48" s="392">
        <v>41760</v>
      </c>
      <c r="B48">
        <v>41.415999999999997</v>
      </c>
      <c r="C48">
        <v>43.731997999999997</v>
      </c>
      <c r="D48">
        <v>35.444000000000003</v>
      </c>
      <c r="E48">
        <v>41.554001</v>
      </c>
      <c r="F48">
        <v>41.554001</v>
      </c>
      <c r="G48">
        <v>674050500</v>
      </c>
      <c r="H48" s="163">
        <f t="shared" si="0"/>
        <v>-5.7718025343156398E-4</v>
      </c>
      <c r="J48" s="163">
        <v>2.1030282120013677E-2</v>
      </c>
      <c r="K48" s="122">
        <v>2.6499999999999999E-2</v>
      </c>
      <c r="L48" s="122">
        <v>2.2083333333333334E-3</v>
      </c>
      <c r="M48" s="393">
        <f t="shared" si="1"/>
        <v>-2.7855135867648974E-3</v>
      </c>
      <c r="N48" s="393">
        <f t="shared" si="2"/>
        <v>1.8821948786680344E-2</v>
      </c>
      <c r="Q48">
        <v>24</v>
      </c>
      <c r="R48">
        <v>5.6992487368988931E-2</v>
      </c>
      <c r="S48">
        <v>-0.18205667480906562</v>
      </c>
    </row>
    <row r="49" spans="1:19">
      <c r="A49" s="392">
        <v>41791</v>
      </c>
      <c r="B49">
        <v>41.466000000000001</v>
      </c>
      <c r="C49">
        <v>48.897998999999999</v>
      </c>
      <c r="D49">
        <v>39.849997999999999</v>
      </c>
      <c r="E49">
        <v>48.012000999999998</v>
      </c>
      <c r="F49">
        <v>48.012000999999998</v>
      </c>
      <c r="G49">
        <v>616813500</v>
      </c>
      <c r="H49" s="163">
        <f t="shared" si="0"/>
        <v>0.15541223094257517</v>
      </c>
      <c r="J49" s="163">
        <v>1.9058313448431896E-2</v>
      </c>
      <c r="K49" s="122">
        <v>2.4569999999999998E-2</v>
      </c>
      <c r="L49" s="122">
        <v>2.0474999999999998E-3</v>
      </c>
      <c r="M49" s="393">
        <f t="shared" si="1"/>
        <v>0.15336473094257516</v>
      </c>
      <c r="N49" s="393">
        <f t="shared" si="2"/>
        <v>1.7010813448431895E-2</v>
      </c>
      <c r="Q49">
        <v>25</v>
      </c>
      <c r="R49">
        <v>6.8305592876324803E-2</v>
      </c>
      <c r="S49">
        <v>-2.9432223073261432E-2</v>
      </c>
    </row>
    <row r="50" spans="1:19">
      <c r="A50" s="392">
        <v>41821</v>
      </c>
      <c r="B50">
        <v>48.492001000000002</v>
      </c>
      <c r="C50">
        <v>48.688000000000002</v>
      </c>
      <c r="D50">
        <v>42.720001000000003</v>
      </c>
      <c r="E50">
        <v>44.66</v>
      </c>
      <c r="F50">
        <v>44.66</v>
      </c>
      <c r="G50">
        <v>539763500</v>
      </c>
      <c r="H50" s="163">
        <f t="shared" si="0"/>
        <v>-6.9815898737484394E-2</v>
      </c>
      <c r="J50" s="163">
        <v>-1.5079863077291922E-2</v>
      </c>
      <c r="K50" s="122">
        <v>2.52E-2</v>
      </c>
      <c r="L50" s="122">
        <v>2.0999999999999999E-3</v>
      </c>
      <c r="M50" s="393">
        <f t="shared" si="1"/>
        <v>-7.1915898737484399E-2</v>
      </c>
      <c r="N50" s="393">
        <f t="shared" si="2"/>
        <v>-1.7179863077291923E-2</v>
      </c>
      <c r="Q50">
        <v>26</v>
      </c>
      <c r="R50">
        <v>7.5144762371225554E-2</v>
      </c>
      <c r="S50">
        <v>-4.9796796031814528E-2</v>
      </c>
    </row>
    <row r="51" spans="1:19">
      <c r="A51" s="392">
        <v>41852</v>
      </c>
      <c r="B51">
        <v>45.217998999999999</v>
      </c>
      <c r="C51">
        <v>54.400002000000001</v>
      </c>
      <c r="D51">
        <v>45.200001</v>
      </c>
      <c r="E51">
        <v>53.939999</v>
      </c>
      <c r="F51">
        <v>53.939999</v>
      </c>
      <c r="G51">
        <v>574236000</v>
      </c>
      <c r="H51" s="163">
        <f t="shared" si="0"/>
        <v>0.20779218540080624</v>
      </c>
      <c r="J51" s="163">
        <v>3.7655321727690261E-2</v>
      </c>
      <c r="K51" s="122">
        <v>2.5670000000000002E-2</v>
      </c>
      <c r="L51" s="122">
        <v>2.1391666666666668E-3</v>
      </c>
      <c r="M51" s="393">
        <f t="shared" si="1"/>
        <v>0.20565301873413958</v>
      </c>
      <c r="N51" s="393">
        <f t="shared" si="2"/>
        <v>3.5516155061023597E-2</v>
      </c>
      <c r="Q51">
        <v>27</v>
      </c>
      <c r="R51">
        <v>6.8629633058321995E-3</v>
      </c>
      <c r="S51">
        <v>-4.750308625665179E-2</v>
      </c>
    </row>
    <row r="52" spans="1:19">
      <c r="A52" s="392">
        <v>41883</v>
      </c>
      <c r="B52">
        <v>55.099997999999999</v>
      </c>
      <c r="C52">
        <v>58.283999999999999</v>
      </c>
      <c r="D52">
        <v>48.023997999999999</v>
      </c>
      <c r="E52">
        <v>48.535998999999997</v>
      </c>
      <c r="F52">
        <v>48.535998999999997</v>
      </c>
      <c r="G52">
        <v>664241500</v>
      </c>
      <c r="H52" s="163">
        <f t="shared" si="0"/>
        <v>-0.10018539303272889</v>
      </c>
      <c r="J52" s="163">
        <v>-1.5513859147336717E-2</v>
      </c>
      <c r="K52" s="122">
        <v>2.3380000000000001E-2</v>
      </c>
      <c r="L52" s="122">
        <v>1.9483333333333334E-3</v>
      </c>
      <c r="M52" s="393">
        <f t="shared" si="1"/>
        <v>-0.10213372636606222</v>
      </c>
      <c r="N52" s="393">
        <f t="shared" si="2"/>
        <v>-1.746219248067005E-2</v>
      </c>
      <c r="Q52">
        <v>28</v>
      </c>
      <c r="R52">
        <v>4.185117308949151E-2</v>
      </c>
      <c r="S52">
        <v>0.1590156446614269</v>
      </c>
    </row>
    <row r="53" spans="1:19">
      <c r="A53" s="392">
        <v>41913</v>
      </c>
      <c r="B53">
        <v>48.439999</v>
      </c>
      <c r="C53">
        <v>53.108001999999999</v>
      </c>
      <c r="D53">
        <v>43.464001000000003</v>
      </c>
      <c r="E53">
        <v>48.34</v>
      </c>
      <c r="F53">
        <v>48.34</v>
      </c>
      <c r="G53">
        <v>760262500</v>
      </c>
      <c r="H53" s="163">
        <f t="shared" si="0"/>
        <v>-4.0382191370984533E-3</v>
      </c>
      <c r="J53" s="163">
        <v>2.3201456175308888E-2</v>
      </c>
      <c r="K53" s="122">
        <v>2.5080000000000002E-2</v>
      </c>
      <c r="L53" s="122">
        <v>2.0900000000000003E-3</v>
      </c>
      <c r="M53" s="393">
        <f t="shared" si="1"/>
        <v>-6.1282191370984531E-3</v>
      </c>
      <c r="N53" s="393">
        <f t="shared" si="2"/>
        <v>2.1111456175308886E-2</v>
      </c>
      <c r="Q53">
        <v>29</v>
      </c>
      <c r="R53">
        <v>4.8497599577968745E-2</v>
      </c>
      <c r="S53">
        <v>-4.8357517772331007E-2</v>
      </c>
    </row>
    <row r="54" spans="1:19">
      <c r="A54" s="392">
        <v>41944</v>
      </c>
      <c r="B54">
        <v>48.599997999999999</v>
      </c>
      <c r="C54">
        <v>51.998001000000002</v>
      </c>
      <c r="D54">
        <v>45.700001</v>
      </c>
      <c r="E54">
        <v>48.903998999999999</v>
      </c>
      <c r="F54">
        <v>48.903998999999999</v>
      </c>
      <c r="G54">
        <v>538609000</v>
      </c>
      <c r="H54" s="163">
        <f t="shared" si="0"/>
        <v>1.1667335539925494E-2</v>
      </c>
      <c r="J54" s="163">
        <v>2.4533584400783015E-2</v>
      </c>
      <c r="K54" s="122">
        <v>2.3279999999999999E-2</v>
      </c>
      <c r="L54" s="122">
        <v>1.9399999999999999E-3</v>
      </c>
      <c r="M54" s="393">
        <f t="shared" si="1"/>
        <v>9.7273355399254934E-3</v>
      </c>
      <c r="N54" s="393">
        <f t="shared" si="2"/>
        <v>2.2593584400783014E-2</v>
      </c>
      <c r="Q54">
        <v>30</v>
      </c>
      <c r="R54">
        <v>0.11545540060859907</v>
      </c>
      <c r="S54">
        <v>-9.4489967113449008E-3</v>
      </c>
    </row>
    <row r="55" spans="1:19">
      <c r="A55" s="392">
        <v>41974</v>
      </c>
      <c r="B55">
        <v>48.231997999999997</v>
      </c>
      <c r="C55">
        <v>48.493999000000002</v>
      </c>
      <c r="D55">
        <v>38.529998999999997</v>
      </c>
      <c r="E55">
        <v>44.481997999999997</v>
      </c>
      <c r="F55">
        <v>44.481997999999997</v>
      </c>
      <c r="G55">
        <v>634731000</v>
      </c>
      <c r="H55" s="163">
        <f t="shared" si="0"/>
        <v>-9.0422073663137481E-2</v>
      </c>
      <c r="J55" s="163">
        <v>-4.1885120625277938E-3</v>
      </c>
      <c r="K55" s="122">
        <v>2.1940000000000001E-2</v>
      </c>
      <c r="L55" s="122">
        <v>1.8283333333333335E-3</v>
      </c>
      <c r="M55" s="393">
        <f t="shared" si="1"/>
        <v>-9.2250406996470816E-2</v>
      </c>
      <c r="N55" s="393">
        <f t="shared" si="2"/>
        <v>-6.0168453958611276E-3</v>
      </c>
      <c r="Q55">
        <v>31</v>
      </c>
      <c r="R55">
        <v>5.419134370836786E-2</v>
      </c>
      <c r="S55">
        <v>-0.1272931243446426</v>
      </c>
    </row>
    <row r="56" spans="1:19">
      <c r="A56" s="392">
        <v>42005</v>
      </c>
      <c r="B56">
        <v>44.574001000000003</v>
      </c>
      <c r="C56">
        <v>44.650002000000001</v>
      </c>
      <c r="D56">
        <v>37</v>
      </c>
      <c r="E56">
        <v>40.720001000000003</v>
      </c>
      <c r="F56">
        <v>40.720001000000003</v>
      </c>
      <c r="G56">
        <v>451025500</v>
      </c>
      <c r="H56" s="163">
        <f t="shared" si="0"/>
        <v>-8.4573471722200866E-2</v>
      </c>
      <c r="J56" s="163">
        <v>-3.1040847054252363E-2</v>
      </c>
      <c r="K56" s="122">
        <v>2.1700000000000001E-2</v>
      </c>
      <c r="L56" s="122">
        <v>1.8083333333333335E-3</v>
      </c>
      <c r="M56" s="393">
        <f t="shared" si="1"/>
        <v>-8.6381805055534194E-2</v>
      </c>
      <c r="N56" s="393">
        <f t="shared" si="2"/>
        <v>-3.2849180387585698E-2</v>
      </c>
      <c r="Q56">
        <v>32</v>
      </c>
      <c r="R56">
        <v>9.2921359705085457E-2</v>
      </c>
      <c r="S56">
        <v>-6.6393958807960396E-3</v>
      </c>
    </row>
    <row r="57" spans="1:19">
      <c r="A57" s="392">
        <v>42036</v>
      </c>
      <c r="B57">
        <v>40.793998999999999</v>
      </c>
      <c r="C57">
        <v>45.096001000000001</v>
      </c>
      <c r="D57">
        <v>38.655997999999997</v>
      </c>
      <c r="E57">
        <v>40.667999000000002</v>
      </c>
      <c r="F57">
        <v>40.667999000000002</v>
      </c>
      <c r="G57">
        <v>533587500</v>
      </c>
      <c r="H57" s="163">
        <f t="shared" si="0"/>
        <v>-1.2770628370073478E-3</v>
      </c>
      <c r="J57" s="163">
        <v>5.4892505726845675E-2</v>
      </c>
      <c r="K57" s="122">
        <v>1.6709999999999999E-2</v>
      </c>
      <c r="L57" s="122">
        <v>1.3924999999999999E-3</v>
      </c>
      <c r="M57" s="393">
        <f t="shared" si="1"/>
        <v>-2.6695628370073474E-3</v>
      </c>
      <c r="N57" s="393">
        <f t="shared" si="2"/>
        <v>5.3500005726845677E-2</v>
      </c>
      <c r="Q57">
        <v>33</v>
      </c>
      <c r="R57">
        <v>6.5242881018028095E-2</v>
      </c>
      <c r="S57">
        <v>0.35812801103792335</v>
      </c>
    </row>
    <row r="58" spans="1:19">
      <c r="A58" s="392">
        <v>42064</v>
      </c>
      <c r="B58">
        <v>40.540000999999997</v>
      </c>
      <c r="C58">
        <v>41.237999000000002</v>
      </c>
      <c r="D58">
        <v>36.279998999999997</v>
      </c>
      <c r="E58">
        <v>37.754002</v>
      </c>
      <c r="F58">
        <v>37.754002</v>
      </c>
      <c r="G58">
        <v>614950500</v>
      </c>
      <c r="H58" s="163">
        <f t="shared" si="0"/>
        <v>-7.1653316407330525E-2</v>
      </c>
      <c r="J58" s="163">
        <v>-1.7396056070325572E-2</v>
      </c>
      <c r="K58" s="122">
        <v>1.993E-2</v>
      </c>
      <c r="L58" s="122">
        <v>1.6608333333333334E-3</v>
      </c>
      <c r="M58" s="393">
        <f t="shared" si="1"/>
        <v>-7.3314149740663859E-2</v>
      </c>
      <c r="N58" s="393">
        <f t="shared" si="2"/>
        <v>-1.9056889403658905E-2</v>
      </c>
      <c r="Q58">
        <v>34</v>
      </c>
      <c r="R58">
        <v>6.9617223422722918E-2</v>
      </c>
      <c r="S58">
        <v>0.73969262948213599</v>
      </c>
    </row>
    <row r="59" spans="1:19">
      <c r="A59" s="392">
        <v>42095</v>
      </c>
      <c r="B59">
        <v>37.740001999999997</v>
      </c>
      <c r="C59">
        <v>47.75</v>
      </c>
      <c r="D59">
        <v>37.209999000000003</v>
      </c>
      <c r="E59">
        <v>45.209999000000003</v>
      </c>
      <c r="F59">
        <v>45.209999000000003</v>
      </c>
      <c r="G59">
        <v>494725500</v>
      </c>
      <c r="H59" s="163">
        <f t="shared" si="0"/>
        <v>0.19748891786359501</v>
      </c>
      <c r="J59" s="163">
        <v>8.5207627098153882E-3</v>
      </c>
      <c r="K59" s="122">
        <v>1.9266000000000002E-2</v>
      </c>
      <c r="L59" s="122">
        <v>1.6055000000000002E-3</v>
      </c>
      <c r="M59" s="393">
        <f t="shared" si="1"/>
        <v>0.19588341786359501</v>
      </c>
      <c r="N59" s="393">
        <f t="shared" si="2"/>
        <v>6.915262709815388E-3</v>
      </c>
      <c r="Q59">
        <v>35</v>
      </c>
      <c r="R59">
        <v>1.3601233799843324E-2</v>
      </c>
      <c r="S59">
        <v>8.2795105534581206E-2</v>
      </c>
    </row>
    <row r="60" spans="1:19">
      <c r="A60" s="392">
        <v>42125</v>
      </c>
      <c r="B60">
        <v>45.987999000000002</v>
      </c>
      <c r="C60">
        <v>50.574001000000003</v>
      </c>
      <c r="D60">
        <v>44.049999</v>
      </c>
      <c r="E60">
        <v>50.16</v>
      </c>
      <c r="F60">
        <v>50.16</v>
      </c>
      <c r="G60">
        <v>445639000</v>
      </c>
      <c r="H60" s="163">
        <f t="shared" si="0"/>
        <v>0.10948907563567944</v>
      </c>
      <c r="J60" s="163">
        <v>1.0491438545008114E-2</v>
      </c>
      <c r="K60" s="122">
        <v>2.0316999999999998E-2</v>
      </c>
      <c r="L60" s="122">
        <v>1.6930833333333331E-3</v>
      </c>
      <c r="M60" s="393">
        <f t="shared" si="1"/>
        <v>0.10779599230234611</v>
      </c>
      <c r="N60" s="393">
        <f t="shared" si="2"/>
        <v>8.7983552116747809E-3</v>
      </c>
      <c r="Q60">
        <v>36</v>
      </c>
      <c r="R60">
        <v>0.11302762396993921</v>
      </c>
      <c r="S60">
        <v>0.13565257908520215</v>
      </c>
    </row>
    <row r="61" spans="1:19">
      <c r="A61" s="392">
        <v>42156</v>
      </c>
      <c r="B61">
        <v>50.282001000000001</v>
      </c>
      <c r="C61">
        <v>54.282001000000001</v>
      </c>
      <c r="D61">
        <v>49.136001999999998</v>
      </c>
      <c r="E61">
        <v>53.652000000000001</v>
      </c>
      <c r="F61">
        <v>53.652000000000001</v>
      </c>
      <c r="G61">
        <v>327365500</v>
      </c>
      <c r="H61" s="163">
        <f t="shared" si="0"/>
        <v>6.96172248803828E-2</v>
      </c>
      <c r="J61" s="163">
        <v>-2.10117728564716E-2</v>
      </c>
      <c r="K61" s="122">
        <v>2.1248999999999997E-2</v>
      </c>
      <c r="L61" s="122">
        <v>1.7707499999999998E-3</v>
      </c>
      <c r="M61" s="393">
        <f t="shared" si="1"/>
        <v>6.7846474880382798E-2</v>
      </c>
      <c r="N61" s="393">
        <f t="shared" si="2"/>
        <v>-2.2782522856471601E-2</v>
      </c>
      <c r="Q61">
        <v>37</v>
      </c>
      <c r="R61">
        <v>-1.2194257884104991E-2</v>
      </c>
      <c r="S61">
        <v>0.26859753467275144</v>
      </c>
    </row>
    <row r="62" spans="1:19">
      <c r="A62" s="392">
        <v>42186</v>
      </c>
      <c r="B62">
        <v>54.222000000000001</v>
      </c>
      <c r="C62">
        <v>57.330002</v>
      </c>
      <c r="D62">
        <v>50.158000999999999</v>
      </c>
      <c r="E62">
        <v>53.23</v>
      </c>
      <c r="F62">
        <v>53.23</v>
      </c>
      <c r="G62">
        <v>400305000</v>
      </c>
      <c r="H62" s="163">
        <f t="shared" si="0"/>
        <v>-7.8655036158951086E-3</v>
      </c>
      <c r="J62" s="163">
        <v>1.9742039930008559E-2</v>
      </c>
      <c r="K62" s="122">
        <v>2.3567000000000001E-2</v>
      </c>
      <c r="L62" s="122">
        <v>1.9639166666666668E-3</v>
      </c>
      <c r="M62" s="393">
        <f t="shared" si="1"/>
        <v>-9.8294202825617745E-3</v>
      </c>
      <c r="N62" s="393">
        <f t="shared" si="2"/>
        <v>1.7778123263341893E-2</v>
      </c>
      <c r="Q62">
        <v>38</v>
      </c>
      <c r="R62">
        <v>8.2148851912462545E-2</v>
      </c>
      <c r="S62">
        <v>5.9761532038263787E-2</v>
      </c>
    </row>
    <row r="63" spans="1:19">
      <c r="A63" s="392">
        <v>42217</v>
      </c>
      <c r="B63">
        <v>53.257998999999998</v>
      </c>
      <c r="C63">
        <v>54.200001</v>
      </c>
      <c r="D63">
        <v>39</v>
      </c>
      <c r="E63">
        <v>49.811999999999998</v>
      </c>
      <c r="F63">
        <v>49.811999999999998</v>
      </c>
      <c r="G63">
        <v>576320500</v>
      </c>
      <c r="H63" s="163">
        <f t="shared" si="0"/>
        <v>-6.421191057674247E-2</v>
      </c>
      <c r="J63" s="163">
        <v>-6.258080462392579E-2</v>
      </c>
      <c r="K63" s="122">
        <v>2.1801000000000001E-2</v>
      </c>
      <c r="L63" s="122">
        <v>1.81675E-3</v>
      </c>
      <c r="M63" s="393">
        <f t="shared" si="1"/>
        <v>-6.6028660576742476E-2</v>
      </c>
      <c r="N63" s="393">
        <f t="shared" si="2"/>
        <v>-6.4397554623925796E-2</v>
      </c>
      <c r="Q63">
        <v>39</v>
      </c>
      <c r="R63">
        <v>0.1053142797097826</v>
      </c>
      <c r="S63">
        <v>-0.28037442584586025</v>
      </c>
    </row>
    <row r="64" spans="1:19">
      <c r="A64" s="392">
        <v>42248</v>
      </c>
      <c r="B64">
        <v>48.068001000000002</v>
      </c>
      <c r="C64">
        <v>54.313999000000003</v>
      </c>
      <c r="D64">
        <v>47.394001000000003</v>
      </c>
      <c r="E64">
        <v>49.68</v>
      </c>
      <c r="F64">
        <v>49.68</v>
      </c>
      <c r="G64">
        <v>401440500</v>
      </c>
      <c r="H64" s="163">
        <f t="shared" si="0"/>
        <v>-2.649963864129079E-3</v>
      </c>
      <c r="J64" s="163">
        <v>-2.6442819620927094E-2</v>
      </c>
      <c r="K64" s="122">
        <v>2.2197000000000001E-2</v>
      </c>
      <c r="L64" s="122">
        <v>1.84975E-3</v>
      </c>
      <c r="M64" s="393">
        <f t="shared" si="1"/>
        <v>-4.4997138641290789E-3</v>
      </c>
      <c r="N64" s="393">
        <f t="shared" si="2"/>
        <v>-2.8292569620927095E-2</v>
      </c>
      <c r="Q64">
        <v>40</v>
      </c>
      <c r="R64">
        <v>7.9783186053265343E-2</v>
      </c>
      <c r="S64">
        <v>-0.2861031511171967</v>
      </c>
    </row>
    <row r="65" spans="1:19">
      <c r="A65" s="392">
        <v>42278</v>
      </c>
      <c r="B65">
        <v>49.501998999999998</v>
      </c>
      <c r="C65">
        <v>49.967998999999999</v>
      </c>
      <c r="D65">
        <v>40.400002000000001</v>
      </c>
      <c r="E65">
        <v>41.386001999999998</v>
      </c>
      <c r="F65">
        <v>41.386001999999998</v>
      </c>
      <c r="G65">
        <v>504060000</v>
      </c>
      <c r="H65" s="163">
        <f t="shared" si="0"/>
        <v>-0.1669484299516909</v>
      </c>
      <c r="J65" s="163">
        <v>8.2983078389400333E-2</v>
      </c>
      <c r="K65" s="122">
        <v>2.0367000000000003E-2</v>
      </c>
      <c r="L65" s="122">
        <v>1.6972500000000002E-3</v>
      </c>
      <c r="M65" s="393">
        <f t="shared" si="1"/>
        <v>-0.16864567995169091</v>
      </c>
      <c r="N65" s="393">
        <f t="shared" si="2"/>
        <v>8.1285828389400336E-2</v>
      </c>
      <c r="Q65">
        <v>41</v>
      </c>
      <c r="R65">
        <v>7.2580486065344757E-2</v>
      </c>
      <c r="S65">
        <v>0.10701952422230882</v>
      </c>
    </row>
    <row r="66" spans="1:19">
      <c r="A66" s="392">
        <v>42309</v>
      </c>
      <c r="B66">
        <v>41.783999999999999</v>
      </c>
      <c r="C66">
        <v>46.915999999999997</v>
      </c>
      <c r="D66">
        <v>41.16</v>
      </c>
      <c r="E66">
        <v>46.051997999999998</v>
      </c>
      <c r="F66">
        <v>46.051997999999998</v>
      </c>
      <c r="G66">
        <v>392442000</v>
      </c>
      <c r="H66" s="163">
        <f t="shared" si="0"/>
        <v>0.11274333771114198</v>
      </c>
      <c r="J66" s="163">
        <v>5.0496306555847248E-4</v>
      </c>
      <c r="K66" s="122">
        <v>2.1457E-2</v>
      </c>
      <c r="L66" s="122">
        <v>1.7880833333333334E-3</v>
      </c>
      <c r="M66" s="393">
        <f t="shared" si="1"/>
        <v>0.11095525437780865</v>
      </c>
      <c r="N66" s="393">
        <f t="shared" si="2"/>
        <v>-1.2831202677748609E-3</v>
      </c>
      <c r="Q66">
        <v>42</v>
      </c>
      <c r="R66">
        <v>-1.9389091818402593E-2</v>
      </c>
      <c r="S66">
        <v>0.22281042189440706</v>
      </c>
    </row>
    <row r="67" spans="1:19">
      <c r="A67" s="392">
        <v>42339</v>
      </c>
      <c r="B67">
        <v>46.212001999999998</v>
      </c>
      <c r="C67">
        <v>48.726002000000001</v>
      </c>
      <c r="D67">
        <v>42.973998999999999</v>
      </c>
      <c r="E67">
        <v>48.001998999999998</v>
      </c>
      <c r="F67">
        <v>48.001998999999998</v>
      </c>
      <c r="G67">
        <v>299227500</v>
      </c>
      <c r="H67" s="163">
        <f t="shared" si="0"/>
        <v>4.2343461406386673E-2</v>
      </c>
      <c r="J67" s="163">
        <v>-1.7530198374358763E-2</v>
      </c>
      <c r="K67" s="122">
        <v>2.2078E-2</v>
      </c>
      <c r="L67" s="122">
        <v>1.8398333333333333E-3</v>
      </c>
      <c r="M67" s="393">
        <f t="shared" si="1"/>
        <v>4.0503628073053341E-2</v>
      </c>
      <c r="N67" s="393">
        <f t="shared" si="2"/>
        <v>-1.9370031707692095E-2</v>
      </c>
      <c r="Q67">
        <v>43</v>
      </c>
      <c r="R67">
        <v>0.10295577667899317</v>
      </c>
      <c r="S67">
        <v>0.24430550082818356</v>
      </c>
    </row>
    <row r="68" spans="1:19">
      <c r="A68" s="392">
        <v>42370</v>
      </c>
      <c r="B68">
        <v>46.144001000000003</v>
      </c>
      <c r="C68">
        <v>46.276001000000001</v>
      </c>
      <c r="D68">
        <v>36.481997999999997</v>
      </c>
      <c r="E68">
        <v>38.240001999999997</v>
      </c>
      <c r="F68">
        <v>38.240001999999997</v>
      </c>
      <c r="G68">
        <v>396236000</v>
      </c>
      <c r="H68" s="163">
        <f t="shared" ref="H68:H131" si="3">(E68/E67)-1</f>
        <v>-0.20336646813396253</v>
      </c>
      <c r="J68" s="163">
        <v>-5.0735344481736222E-2</v>
      </c>
      <c r="K68" s="122">
        <v>2.2694000000000002E-2</v>
      </c>
      <c r="L68" s="122">
        <v>1.8911666666666669E-3</v>
      </c>
      <c r="M68" s="393">
        <f t="shared" ref="M68:M131" si="4">H68-L68</f>
        <v>-0.2052576348006292</v>
      </c>
      <c r="N68" s="393">
        <f t="shared" ref="N68:N131" si="5">J68-L68</f>
        <v>-5.2626511148402888E-2</v>
      </c>
      <c r="Q68">
        <v>44</v>
      </c>
      <c r="R68">
        <v>4.69329140038219E-2</v>
      </c>
      <c r="S68">
        <v>-0.19766881384355886</v>
      </c>
    </row>
    <row r="69" spans="1:19">
      <c r="A69" s="392">
        <v>42401</v>
      </c>
      <c r="B69">
        <v>37.751998999999998</v>
      </c>
      <c r="C69">
        <v>39.903998999999999</v>
      </c>
      <c r="D69">
        <v>28.209999</v>
      </c>
      <c r="E69">
        <v>38.386001999999998</v>
      </c>
      <c r="F69">
        <v>38.386001999999998</v>
      </c>
      <c r="G69">
        <v>668529000</v>
      </c>
      <c r="H69" s="163">
        <f t="shared" si="3"/>
        <v>3.8179914321134767E-3</v>
      </c>
      <c r="J69" s="163">
        <v>-4.1283552550199776E-3</v>
      </c>
      <c r="K69" s="122">
        <v>1.9209E-2</v>
      </c>
      <c r="L69" s="122">
        <v>1.60075E-3</v>
      </c>
      <c r="M69" s="393">
        <f t="shared" si="4"/>
        <v>2.2172414321134769E-3</v>
      </c>
      <c r="N69" s="393">
        <f t="shared" si="5"/>
        <v>-5.7291052550199773E-3</v>
      </c>
      <c r="Q69">
        <v>45</v>
      </c>
      <c r="R69">
        <v>4.571249380625711E-2</v>
      </c>
      <c r="S69">
        <v>-5.0668156099848691E-2</v>
      </c>
    </row>
    <row r="70" spans="1:19">
      <c r="A70" s="392">
        <v>42430</v>
      </c>
      <c r="B70">
        <v>38.849997999999999</v>
      </c>
      <c r="C70">
        <v>47.976002000000001</v>
      </c>
      <c r="D70">
        <v>36.299999</v>
      </c>
      <c r="E70">
        <v>45.953999000000003</v>
      </c>
      <c r="F70">
        <v>45.953999000000003</v>
      </c>
      <c r="G70">
        <v>514610000</v>
      </c>
      <c r="H70" s="163">
        <f t="shared" si="3"/>
        <v>0.19715512441227934</v>
      </c>
      <c r="J70" s="163">
        <v>6.5991108718941094E-2</v>
      </c>
      <c r="K70" s="122">
        <v>1.7381999999999998E-2</v>
      </c>
      <c r="L70" s="122">
        <v>1.4484999999999999E-3</v>
      </c>
      <c r="M70" s="393">
        <f t="shared" si="4"/>
        <v>0.19570662441227935</v>
      </c>
      <c r="N70" s="393">
        <f t="shared" si="5"/>
        <v>6.4542608718941089E-2</v>
      </c>
      <c r="Q70">
        <v>46</v>
      </c>
      <c r="R70">
        <v>6.8773178068698426E-2</v>
      </c>
      <c r="S70">
        <v>-7.155869165546333E-2</v>
      </c>
    </row>
    <row r="71" spans="1:19">
      <c r="A71" s="392">
        <v>42461</v>
      </c>
      <c r="B71">
        <v>48.966000000000001</v>
      </c>
      <c r="C71">
        <v>53.868000000000002</v>
      </c>
      <c r="D71">
        <v>46.650002000000001</v>
      </c>
      <c r="E71">
        <v>48.152000000000001</v>
      </c>
      <c r="F71">
        <v>48.152000000000001</v>
      </c>
      <c r="G71">
        <v>677536500</v>
      </c>
      <c r="H71" s="163">
        <f t="shared" si="3"/>
        <v>4.7830461936511748E-2</v>
      </c>
      <c r="J71" s="163">
        <v>2.69936982337593E-3</v>
      </c>
      <c r="K71" s="122">
        <v>1.7790999999999998E-2</v>
      </c>
      <c r="L71" s="122">
        <v>1.4825833333333331E-3</v>
      </c>
      <c r="M71" s="393">
        <f t="shared" si="4"/>
        <v>4.6347878603178412E-2</v>
      </c>
      <c r="N71" s="393">
        <f t="shared" si="5"/>
        <v>1.2167864900425969E-3</v>
      </c>
      <c r="Q71">
        <v>47</v>
      </c>
      <c r="R71">
        <v>6.5968266948712967E-2</v>
      </c>
      <c r="S71">
        <v>8.7396463993862195E-2</v>
      </c>
    </row>
    <row r="72" spans="1:19">
      <c r="A72" s="392">
        <v>42491</v>
      </c>
      <c r="B72">
        <v>48.299999</v>
      </c>
      <c r="C72">
        <v>48.637999999999998</v>
      </c>
      <c r="D72">
        <v>40.731997999999997</v>
      </c>
      <c r="E72">
        <v>44.646000000000001</v>
      </c>
      <c r="F72">
        <v>44.646000000000001</v>
      </c>
      <c r="G72">
        <v>516537500</v>
      </c>
      <c r="H72" s="163">
        <f t="shared" si="3"/>
        <v>-7.2811098189067947E-2</v>
      </c>
      <c r="J72" s="163">
        <v>1.5329492083474561E-2</v>
      </c>
      <c r="K72" s="122">
        <v>1.8280000000000001E-2</v>
      </c>
      <c r="L72" s="122">
        <v>1.5233333333333334E-3</v>
      </c>
      <c r="M72" s="393">
        <f t="shared" si="4"/>
        <v>-7.4334431522401281E-2</v>
      </c>
      <c r="N72" s="393">
        <f t="shared" si="5"/>
        <v>1.3806158750141228E-2</v>
      </c>
      <c r="Q72">
        <v>48</v>
      </c>
      <c r="R72">
        <v>1.3017056312198398E-2</v>
      </c>
      <c r="S72">
        <v>-8.493295504968279E-2</v>
      </c>
    </row>
    <row r="73" spans="1:19">
      <c r="A73" s="392">
        <v>42522</v>
      </c>
      <c r="B73">
        <v>44.296000999999997</v>
      </c>
      <c r="C73">
        <v>48.169998</v>
      </c>
      <c r="D73">
        <v>37.574001000000003</v>
      </c>
      <c r="E73">
        <v>42.456001000000001</v>
      </c>
      <c r="F73">
        <v>42.456001000000001</v>
      </c>
      <c r="G73">
        <v>608364000</v>
      </c>
      <c r="H73" s="163">
        <f t="shared" si="3"/>
        <v>-4.9052524302289124E-2</v>
      </c>
      <c r="J73" s="163">
        <v>9.0607355409733081E-4</v>
      </c>
      <c r="K73" s="122">
        <v>1.8440999999999999E-2</v>
      </c>
      <c r="L73" s="122">
        <v>1.5367499999999999E-3</v>
      </c>
      <c r="M73" s="393">
        <f t="shared" si="4"/>
        <v>-5.0589274302289128E-2</v>
      </c>
      <c r="N73" s="393">
        <f t="shared" si="5"/>
        <v>-6.3067644590266911E-4</v>
      </c>
      <c r="Q73">
        <v>49</v>
      </c>
      <c r="R73">
        <v>9.4627548986954454E-2</v>
      </c>
      <c r="S73">
        <v>0.11102546974718512</v>
      </c>
    </row>
    <row r="74" spans="1:19">
      <c r="A74" s="392">
        <v>42552</v>
      </c>
      <c r="B74">
        <v>41.228000999999999</v>
      </c>
      <c r="C74">
        <v>47.055999999999997</v>
      </c>
      <c r="D74">
        <v>41.200001</v>
      </c>
      <c r="E74">
        <v>46.957999999999998</v>
      </c>
      <c r="F74">
        <v>46.957999999999998</v>
      </c>
      <c r="G74">
        <v>370319500</v>
      </c>
      <c r="H74" s="163">
        <f t="shared" si="3"/>
        <v>0.10603916746657327</v>
      </c>
      <c r="J74" s="163">
        <v>3.5609807228685897E-2</v>
      </c>
      <c r="K74" s="122">
        <v>1.4832000000000001E-2</v>
      </c>
      <c r="L74" s="122">
        <v>1.2360000000000001E-3</v>
      </c>
      <c r="M74" s="393">
        <f t="shared" si="4"/>
        <v>0.10480316746657327</v>
      </c>
      <c r="N74" s="393">
        <f t="shared" si="5"/>
        <v>3.4373807228685896E-2</v>
      </c>
      <c r="Q74">
        <v>50</v>
      </c>
      <c r="R74">
        <v>1.257981185767849E-2</v>
      </c>
      <c r="S74">
        <v>-0.11471353822374071</v>
      </c>
    </row>
    <row r="75" spans="1:19">
      <c r="A75" s="392">
        <v>42583</v>
      </c>
      <c r="B75">
        <v>47.099997999999999</v>
      </c>
      <c r="C75">
        <v>47.326000000000001</v>
      </c>
      <c r="D75">
        <v>41.73</v>
      </c>
      <c r="E75">
        <v>42.402000000000001</v>
      </c>
      <c r="F75">
        <v>42.402000000000001</v>
      </c>
      <c r="G75">
        <v>311455500</v>
      </c>
      <c r="H75" s="163">
        <f t="shared" si="3"/>
        <v>-9.7022871502193353E-2</v>
      </c>
      <c r="J75" s="163">
        <v>-1.2191755612808164E-3</v>
      </c>
      <c r="K75" s="122">
        <v>1.4548E-2</v>
      </c>
      <c r="L75" s="122">
        <v>1.2123333333333333E-3</v>
      </c>
      <c r="M75" s="393">
        <f t="shared" si="4"/>
        <v>-9.8235204835526682E-2</v>
      </c>
      <c r="N75" s="393">
        <f t="shared" si="5"/>
        <v>-2.4315088946141499E-3</v>
      </c>
      <c r="Q75">
        <v>51</v>
      </c>
      <c r="R75">
        <v>7.2318945520767286E-2</v>
      </c>
      <c r="S75">
        <v>-7.8447164657865734E-2</v>
      </c>
    </row>
    <row r="76" spans="1:19">
      <c r="A76" s="392">
        <v>42614</v>
      </c>
      <c r="B76">
        <v>41.801997999999998</v>
      </c>
      <c r="C76">
        <v>42.220001000000003</v>
      </c>
      <c r="D76">
        <v>38.689999</v>
      </c>
      <c r="E76">
        <v>40.805999999999997</v>
      </c>
      <c r="F76">
        <v>40.805999999999997</v>
      </c>
      <c r="G76">
        <v>353159500</v>
      </c>
      <c r="H76" s="163">
        <f t="shared" si="3"/>
        <v>-3.7639733974812573E-2</v>
      </c>
      <c r="J76" s="163">
        <v>-1.2344825997834263E-3</v>
      </c>
      <c r="K76" s="122">
        <v>1.5800000000000002E-2</v>
      </c>
      <c r="L76" s="122">
        <v>1.3166666666666667E-3</v>
      </c>
      <c r="M76" s="393">
        <f t="shared" si="4"/>
        <v>-3.895640064147924E-2</v>
      </c>
      <c r="N76" s="393">
        <f t="shared" si="5"/>
        <v>-2.5511492664500928E-3</v>
      </c>
      <c r="Q76">
        <v>52</v>
      </c>
      <c r="R76">
        <v>7.4614322267652022E-2</v>
      </c>
      <c r="S76">
        <v>-6.4886986727726526E-2</v>
      </c>
    </row>
    <row r="77" spans="1:19">
      <c r="A77" s="392">
        <v>42644</v>
      </c>
      <c r="B77">
        <v>42.459999000000003</v>
      </c>
      <c r="C77">
        <v>43.133999000000003</v>
      </c>
      <c r="D77">
        <v>38.400002000000001</v>
      </c>
      <c r="E77">
        <v>39.546000999999997</v>
      </c>
      <c r="F77">
        <v>39.546000999999997</v>
      </c>
      <c r="G77">
        <v>460664000</v>
      </c>
      <c r="H77" s="163">
        <f t="shared" si="3"/>
        <v>-3.0877787580257832E-2</v>
      </c>
      <c r="J77" s="163">
        <v>-1.9425625037472249E-2</v>
      </c>
      <c r="K77" s="122">
        <v>1.5979E-2</v>
      </c>
      <c r="L77" s="122">
        <v>1.3315833333333333E-3</v>
      </c>
      <c r="M77" s="393">
        <f t="shared" si="4"/>
        <v>-3.2209370913591162E-2</v>
      </c>
      <c r="N77" s="393">
        <f t="shared" si="5"/>
        <v>-2.0757208370805583E-2</v>
      </c>
      <c r="Q77">
        <v>53</v>
      </c>
      <c r="R77">
        <v>3.030525767738227E-2</v>
      </c>
      <c r="S77">
        <v>-0.12255566467385309</v>
      </c>
    </row>
    <row r="78" spans="1:19">
      <c r="A78" s="392">
        <v>42675</v>
      </c>
      <c r="B78">
        <v>39.608001999999999</v>
      </c>
      <c r="C78">
        <v>39.869999</v>
      </c>
      <c r="D78">
        <v>35.637999999999998</v>
      </c>
      <c r="E78">
        <v>37.880001</v>
      </c>
      <c r="F78">
        <v>37.880001</v>
      </c>
      <c r="G78">
        <v>494430000</v>
      </c>
      <c r="H78" s="163">
        <f t="shared" si="3"/>
        <v>-4.2128153488895093E-2</v>
      </c>
      <c r="J78" s="163">
        <v>3.4174446769983158E-2</v>
      </c>
      <c r="K78" s="122">
        <v>1.8249999999999999E-2</v>
      </c>
      <c r="L78" s="122">
        <v>1.5208333333333332E-3</v>
      </c>
      <c r="M78" s="393">
        <f t="shared" si="4"/>
        <v>-4.3648986822228425E-2</v>
      </c>
      <c r="N78" s="393">
        <f t="shared" si="5"/>
        <v>3.2653613436649825E-2</v>
      </c>
      <c r="Q78">
        <v>54</v>
      </c>
      <c r="R78">
        <v>-1.1250065773072616E-2</v>
      </c>
      <c r="S78">
        <v>-7.5131739282461585E-2</v>
      </c>
    </row>
    <row r="79" spans="1:19">
      <c r="A79" s="392">
        <v>42705</v>
      </c>
      <c r="B79">
        <v>37.650002000000001</v>
      </c>
      <c r="C79">
        <v>44.759998000000003</v>
      </c>
      <c r="D79">
        <v>36</v>
      </c>
      <c r="E79">
        <v>42.737999000000002</v>
      </c>
      <c r="F79">
        <v>42.737999000000002</v>
      </c>
      <c r="G79">
        <v>439967000</v>
      </c>
      <c r="H79" s="163">
        <f t="shared" si="3"/>
        <v>0.12824703990900121</v>
      </c>
      <c r="J79" s="163">
        <v>1.8200754044233047E-2</v>
      </c>
      <c r="K79" s="122">
        <v>2.3809E-2</v>
      </c>
      <c r="L79" s="122">
        <v>1.9840833333333334E-3</v>
      </c>
      <c r="M79" s="393">
        <f t="shared" si="4"/>
        <v>0.12626295657566788</v>
      </c>
      <c r="N79" s="393">
        <f t="shared" si="5"/>
        <v>1.6216670710899713E-2</v>
      </c>
      <c r="Q79">
        <v>55</v>
      </c>
      <c r="R79">
        <v>0.12247919631967444</v>
      </c>
      <c r="S79">
        <v>-0.12514875915668178</v>
      </c>
    </row>
    <row r="80" spans="1:19">
      <c r="A80" s="392">
        <v>42736</v>
      </c>
      <c r="B80">
        <v>42.972000000000001</v>
      </c>
      <c r="C80">
        <v>51.692000999999998</v>
      </c>
      <c r="D80">
        <v>42.192000999999998</v>
      </c>
      <c r="E80">
        <v>50.386001999999998</v>
      </c>
      <c r="F80">
        <v>50.386001999999998</v>
      </c>
      <c r="G80">
        <v>503398000</v>
      </c>
      <c r="H80" s="163">
        <f t="shared" si="3"/>
        <v>0.17895089098579442</v>
      </c>
      <c r="J80" s="163">
        <v>1.7884341374735824E-2</v>
      </c>
      <c r="K80" s="122">
        <v>2.4460000000000003E-2</v>
      </c>
      <c r="L80" s="122">
        <v>2.0383333333333334E-3</v>
      </c>
      <c r="M80" s="393">
        <f t="shared" si="4"/>
        <v>0.17691255765246108</v>
      </c>
      <c r="N80" s="393">
        <f t="shared" si="5"/>
        <v>1.5846008041402491E-2</v>
      </c>
      <c r="Q80">
        <v>56</v>
      </c>
      <c r="R80">
        <v>1.0110099607116438E-2</v>
      </c>
      <c r="S80">
        <v>-8.3424249347780297E-2</v>
      </c>
    </row>
    <row r="81" spans="1:19">
      <c r="A81" s="392">
        <v>42767</v>
      </c>
      <c r="B81">
        <v>50.610000999999997</v>
      </c>
      <c r="C81">
        <v>57.478000999999999</v>
      </c>
      <c r="D81">
        <v>48.402000000000001</v>
      </c>
      <c r="E81">
        <v>49.998001000000002</v>
      </c>
      <c r="F81">
        <v>49.998001000000002</v>
      </c>
      <c r="G81">
        <v>597700000</v>
      </c>
      <c r="H81" s="163">
        <f t="shared" si="3"/>
        <v>-7.7005712816824445E-3</v>
      </c>
      <c r="J81" s="163">
        <v>3.7198260541408734E-2</v>
      </c>
      <c r="K81" s="122">
        <v>2.4568E-2</v>
      </c>
      <c r="L81" s="122">
        <v>2.0473333333333333E-3</v>
      </c>
      <c r="M81" s="393">
        <f t="shared" si="4"/>
        <v>-9.7479046150157778E-3</v>
      </c>
      <c r="N81" s="393">
        <f t="shared" si="5"/>
        <v>3.5150927208075403E-2</v>
      </c>
      <c r="Q81">
        <v>57</v>
      </c>
      <c r="R81">
        <v>5.0333255069088104E-2</v>
      </c>
      <c r="S81">
        <v>0.14555016279450689</v>
      </c>
    </row>
    <row r="82" spans="1:19">
      <c r="A82" s="392">
        <v>42795</v>
      </c>
      <c r="B82">
        <v>50.835999000000001</v>
      </c>
      <c r="C82">
        <v>56.400002000000001</v>
      </c>
      <c r="D82">
        <v>48.555999999999997</v>
      </c>
      <c r="E82">
        <v>55.66</v>
      </c>
      <c r="F82">
        <v>55.66</v>
      </c>
      <c r="G82">
        <v>535176500</v>
      </c>
      <c r="H82" s="163">
        <f t="shared" si="3"/>
        <v>0.11324450751541026</v>
      </c>
      <c r="J82" s="163">
        <v>-3.8923017041514463E-4</v>
      </c>
      <c r="K82" s="122">
        <v>2.3899E-2</v>
      </c>
      <c r="L82" s="122">
        <v>1.9915833333333335E-3</v>
      </c>
      <c r="M82" s="393">
        <f t="shared" si="4"/>
        <v>0.11125292418207693</v>
      </c>
      <c r="N82" s="393">
        <f t="shared" si="5"/>
        <v>-2.3808135037484781E-3</v>
      </c>
      <c r="Q82">
        <v>58</v>
      </c>
      <c r="R82">
        <v>5.324960647965403E-2</v>
      </c>
      <c r="S82">
        <v>5.4546385822692084E-2</v>
      </c>
    </row>
    <row r="83" spans="1:19">
      <c r="A83" s="392">
        <v>42826</v>
      </c>
      <c r="B83">
        <v>57.380001</v>
      </c>
      <c r="C83">
        <v>62.959999000000003</v>
      </c>
      <c r="D83">
        <v>56.915999999999997</v>
      </c>
      <c r="E83">
        <v>62.813999000000003</v>
      </c>
      <c r="F83">
        <v>62.813999000000003</v>
      </c>
      <c r="G83">
        <v>584753000</v>
      </c>
      <c r="H83" s="163">
        <f t="shared" si="3"/>
        <v>0.1285303449514914</v>
      </c>
      <c r="J83" s="163">
        <v>9.0912169025529899E-3</v>
      </c>
      <c r="K83" s="122">
        <v>2.3982E-2</v>
      </c>
      <c r="L83" s="122">
        <v>1.9984999999999998E-3</v>
      </c>
      <c r="M83" s="393">
        <f t="shared" si="4"/>
        <v>0.12653184495149142</v>
      </c>
      <c r="N83" s="393">
        <f t="shared" si="5"/>
        <v>7.0927169025529896E-3</v>
      </c>
      <c r="Q83">
        <v>59</v>
      </c>
      <c r="R83">
        <v>4.3401991032201159E-3</v>
      </c>
      <c r="S83">
        <v>6.3506275777162682E-2</v>
      </c>
    </row>
    <row r="84" spans="1:19">
      <c r="A84" s="392">
        <v>42856</v>
      </c>
      <c r="B84">
        <v>62.976002000000001</v>
      </c>
      <c r="C84">
        <v>68.578002999999995</v>
      </c>
      <c r="D84">
        <v>58.152000000000001</v>
      </c>
      <c r="E84">
        <v>68.202003000000005</v>
      </c>
      <c r="F84">
        <v>68.202003000000005</v>
      </c>
      <c r="G84">
        <v>740231500</v>
      </c>
      <c r="H84" s="163">
        <f t="shared" si="3"/>
        <v>8.5777121115947486E-2</v>
      </c>
      <c r="J84" s="163">
        <v>1.1576210049492719E-2</v>
      </c>
      <c r="K84" s="122">
        <v>2.2837999999999997E-2</v>
      </c>
      <c r="L84" s="122">
        <v>1.9031666666666665E-3</v>
      </c>
      <c r="M84" s="393">
        <f t="shared" si="4"/>
        <v>8.3873954449280821E-2</v>
      </c>
      <c r="N84" s="393">
        <f t="shared" si="5"/>
        <v>9.6730433828260531E-3</v>
      </c>
      <c r="Q84">
        <v>60</v>
      </c>
      <c r="R84">
        <v>6.7156602125473683E-2</v>
      </c>
      <c r="S84">
        <v>-7.6986022408035454E-2</v>
      </c>
    </row>
    <row r="85" spans="1:19">
      <c r="A85" s="392">
        <v>42887</v>
      </c>
      <c r="B85">
        <v>68.800003000000004</v>
      </c>
      <c r="C85">
        <v>77.398003000000003</v>
      </c>
      <c r="D85">
        <v>66.842003000000005</v>
      </c>
      <c r="E85">
        <v>72.321999000000005</v>
      </c>
      <c r="F85">
        <v>72.321999000000005</v>
      </c>
      <c r="G85">
        <v>929755500</v>
      </c>
      <c r="H85" s="163">
        <f t="shared" si="3"/>
        <v>6.0408724359605648E-2</v>
      </c>
      <c r="J85" s="163">
        <v>4.8138319927024664E-3</v>
      </c>
      <c r="K85" s="122">
        <v>2.2044999999999999E-2</v>
      </c>
      <c r="L85" s="122">
        <v>1.8370833333333331E-3</v>
      </c>
      <c r="M85" s="393">
        <f t="shared" si="4"/>
        <v>5.8571641026272311E-2</v>
      </c>
      <c r="N85" s="393">
        <f t="shared" si="5"/>
        <v>2.9767486593691335E-3</v>
      </c>
      <c r="Q85">
        <v>61</v>
      </c>
      <c r="R85">
        <v>-6.0109134360709131E-2</v>
      </c>
      <c r="S85">
        <v>-5.9195262160333453E-3</v>
      </c>
    </row>
    <row r="86" spans="1:19">
      <c r="A86" s="392">
        <v>42917</v>
      </c>
      <c r="B86">
        <v>74.047996999999995</v>
      </c>
      <c r="C86">
        <v>74.269997000000004</v>
      </c>
      <c r="D86">
        <v>60.625999</v>
      </c>
      <c r="E86">
        <v>64.694000000000003</v>
      </c>
      <c r="F86">
        <v>64.694000000000003</v>
      </c>
      <c r="G86">
        <v>908200000</v>
      </c>
      <c r="H86" s="163">
        <f t="shared" si="3"/>
        <v>-0.10547273451332562</v>
      </c>
      <c r="J86" s="163">
        <v>1.9348768883515444E-2</v>
      </c>
      <c r="K86" s="122">
        <v>2.3071999999999999E-2</v>
      </c>
      <c r="L86" s="122">
        <v>1.9226666666666665E-3</v>
      </c>
      <c r="M86" s="393">
        <f t="shared" si="4"/>
        <v>-0.10739540117999229</v>
      </c>
      <c r="N86" s="393">
        <f t="shared" si="5"/>
        <v>1.7426102216848777E-2</v>
      </c>
      <c r="Q86">
        <v>62</v>
      </c>
      <c r="R86">
        <v>-4.1932280321633E-3</v>
      </c>
      <c r="S86">
        <v>-3.0648583196577883E-4</v>
      </c>
    </row>
    <row r="87" spans="1:19">
      <c r="A87" s="392">
        <v>42948</v>
      </c>
      <c r="B87">
        <v>64.599997999999999</v>
      </c>
      <c r="C87">
        <v>74</v>
      </c>
      <c r="D87">
        <v>62.243999000000002</v>
      </c>
      <c r="E87">
        <v>71.180000000000007</v>
      </c>
      <c r="F87">
        <v>71.180000000000007</v>
      </c>
      <c r="G87">
        <v>684708000</v>
      </c>
      <c r="H87" s="163">
        <f t="shared" si="3"/>
        <v>0.10025659257427288</v>
      </c>
      <c r="J87" s="163">
        <v>5.4649232886694321E-4</v>
      </c>
      <c r="K87" s="122">
        <v>2.2978000000000002E-2</v>
      </c>
      <c r="L87" s="122">
        <v>1.9148333333333335E-3</v>
      </c>
      <c r="M87" s="393">
        <f t="shared" si="4"/>
        <v>9.8341759240939547E-2</v>
      </c>
      <c r="N87" s="393">
        <f t="shared" si="5"/>
        <v>-1.3683410044663903E-3</v>
      </c>
      <c r="Q87">
        <v>63</v>
      </c>
      <c r="R87">
        <v>0.16551118919079605</v>
      </c>
      <c r="S87">
        <v>-0.33415686914248699</v>
      </c>
    </row>
    <row r="88" spans="1:19">
      <c r="A88" s="392">
        <v>42979</v>
      </c>
      <c r="B88">
        <v>71.223999000000006</v>
      </c>
      <c r="C88">
        <v>77.921997000000005</v>
      </c>
      <c r="D88">
        <v>67.080001999999993</v>
      </c>
      <c r="E88">
        <v>68.220000999999996</v>
      </c>
      <c r="F88">
        <v>68.220000999999996</v>
      </c>
      <c r="G88">
        <v>557563500</v>
      </c>
      <c r="H88" s="163">
        <f t="shared" si="3"/>
        <v>-4.1584700758640181E-2</v>
      </c>
      <c r="J88" s="163">
        <v>1.9302894827342154E-2</v>
      </c>
      <c r="K88" s="122">
        <v>2.1190000000000001E-2</v>
      </c>
      <c r="L88" s="122">
        <v>1.7658333333333334E-3</v>
      </c>
      <c r="M88" s="393">
        <f t="shared" si="4"/>
        <v>-4.3350534091973515E-2</v>
      </c>
      <c r="N88" s="393">
        <f t="shared" si="5"/>
        <v>1.753706149400882E-2</v>
      </c>
      <c r="Q88">
        <v>64</v>
      </c>
      <c r="R88">
        <v>3.7636392999143835E-2</v>
      </c>
      <c r="S88">
        <v>7.3318861378664807E-2</v>
      </c>
    </row>
    <row r="89" spans="1:19">
      <c r="A89" s="392">
        <v>43009</v>
      </c>
      <c r="B89">
        <v>68.503997999999996</v>
      </c>
      <c r="C89">
        <v>72.599997999999999</v>
      </c>
      <c r="D89">
        <v>63.332000999999998</v>
      </c>
      <c r="E89">
        <v>66.305999999999997</v>
      </c>
      <c r="F89">
        <v>66.305999999999997</v>
      </c>
      <c r="G89">
        <v>615183500</v>
      </c>
      <c r="H89" s="163">
        <f t="shared" si="3"/>
        <v>-2.8056302725647853E-2</v>
      </c>
      <c r="J89" s="163">
        <v>2.2188174774546043E-2</v>
      </c>
      <c r="K89" s="122">
        <v>2.3336000000000003E-2</v>
      </c>
      <c r="L89" s="122">
        <v>1.9446666666666668E-3</v>
      </c>
      <c r="M89" s="393">
        <f t="shared" si="4"/>
        <v>-3.000096939231452E-2</v>
      </c>
      <c r="N89" s="393">
        <f t="shared" si="5"/>
        <v>2.0243508107879376E-2</v>
      </c>
      <c r="Q89">
        <v>65</v>
      </c>
      <c r="R89">
        <v>9.6251351143082954E-3</v>
      </c>
      <c r="S89">
        <v>3.0878492958745046E-2</v>
      </c>
    </row>
    <row r="90" spans="1:19">
      <c r="A90" s="392">
        <v>43040</v>
      </c>
      <c r="B90">
        <v>66.449996999999996</v>
      </c>
      <c r="C90">
        <v>66.522002999999998</v>
      </c>
      <c r="D90">
        <v>58.526001000000001</v>
      </c>
      <c r="E90">
        <v>61.77</v>
      </c>
      <c r="F90">
        <v>61.77</v>
      </c>
      <c r="G90">
        <v>744064000</v>
      </c>
      <c r="H90" s="163">
        <f t="shared" si="3"/>
        <v>-6.8410098633607697E-2</v>
      </c>
      <c r="J90" s="163">
        <v>2.8082601368405458E-2</v>
      </c>
      <c r="K90" s="122">
        <v>2.3775000000000001E-2</v>
      </c>
      <c r="L90" s="122">
        <v>1.9812499999999999E-3</v>
      </c>
      <c r="M90" s="393">
        <f t="shared" si="4"/>
        <v>-7.03913486336077E-2</v>
      </c>
      <c r="N90" s="393">
        <f t="shared" si="5"/>
        <v>2.6101351368405457E-2</v>
      </c>
      <c r="Q90">
        <v>66</v>
      </c>
      <c r="R90">
        <v>-4.1879281493801317E-2</v>
      </c>
      <c r="S90">
        <v>-0.16337835330682787</v>
      </c>
    </row>
    <row r="91" spans="1:19">
      <c r="A91" s="392">
        <v>43070</v>
      </c>
      <c r="B91">
        <v>61.088000999999998</v>
      </c>
      <c r="C91">
        <v>69.487999000000002</v>
      </c>
      <c r="D91">
        <v>60</v>
      </c>
      <c r="E91">
        <v>62.27</v>
      </c>
      <c r="F91">
        <v>62.27</v>
      </c>
      <c r="G91">
        <v>549423500</v>
      </c>
      <c r="H91" s="163">
        <f t="shared" si="3"/>
        <v>8.0945442771571674E-3</v>
      </c>
      <c r="J91" s="163">
        <v>9.8316198188534987E-3</v>
      </c>
      <c r="K91" s="122">
        <v>2.4131999999999997E-2</v>
      </c>
      <c r="L91" s="122">
        <v>2.0109999999999998E-3</v>
      </c>
      <c r="M91" s="393">
        <f t="shared" si="4"/>
        <v>6.0835442771571676E-3</v>
      </c>
      <c r="N91" s="393">
        <f t="shared" si="5"/>
        <v>7.8206198188534998E-3</v>
      </c>
      <c r="Q91">
        <v>67</v>
      </c>
      <c r="R91">
        <v>3.0750881758403216E-2</v>
      </c>
      <c r="S91">
        <v>-2.8533640326289737E-2</v>
      </c>
    </row>
    <row r="92" spans="1:19">
      <c r="A92" s="392">
        <v>43101</v>
      </c>
      <c r="B92">
        <v>62.400002000000001</v>
      </c>
      <c r="C92">
        <v>72.099997999999999</v>
      </c>
      <c r="D92">
        <v>61.136001999999998</v>
      </c>
      <c r="E92">
        <v>70.861999999999995</v>
      </c>
      <c r="F92">
        <v>70.861999999999995</v>
      </c>
      <c r="G92">
        <v>621357500</v>
      </c>
      <c r="H92" s="163">
        <f t="shared" si="3"/>
        <v>0.13797976553717661</v>
      </c>
      <c r="J92" s="163">
        <v>5.6178724645703726E-2</v>
      </c>
      <c r="K92" s="122">
        <v>2.4049999999999998E-2</v>
      </c>
      <c r="L92" s="122">
        <v>2.0041666666666667E-3</v>
      </c>
      <c r="M92" s="393">
        <f t="shared" si="4"/>
        <v>0.13597559887050994</v>
      </c>
      <c r="N92" s="393">
        <f t="shared" si="5"/>
        <v>5.4174557979037058E-2</v>
      </c>
      <c r="Q92">
        <v>68</v>
      </c>
      <c r="R92">
        <v>0.13958091106842851</v>
      </c>
      <c r="S92">
        <v>5.612571334385083E-2</v>
      </c>
    </row>
    <row r="93" spans="1:19">
      <c r="A93" s="392">
        <v>43132</v>
      </c>
      <c r="B93">
        <v>70.199996999999996</v>
      </c>
      <c r="C93">
        <v>71.998001000000002</v>
      </c>
      <c r="D93">
        <v>58.951999999999998</v>
      </c>
      <c r="E93">
        <v>68.611999999999995</v>
      </c>
      <c r="F93">
        <v>68.611999999999995</v>
      </c>
      <c r="G93">
        <v>545950000</v>
      </c>
      <c r="H93" s="163">
        <f t="shared" si="3"/>
        <v>-3.1751855719567623E-2</v>
      </c>
      <c r="J93" s="163">
        <v>-3.8947379604151844E-2</v>
      </c>
      <c r="K93" s="122">
        <v>2.7089999999999999E-2</v>
      </c>
      <c r="L93" s="122">
        <v>2.2575E-3</v>
      </c>
      <c r="M93" s="393">
        <f t="shared" si="4"/>
        <v>-3.4009355719567626E-2</v>
      </c>
      <c r="N93" s="393">
        <f t="shared" si="5"/>
        <v>-4.1204879604151846E-2</v>
      </c>
      <c r="Q93">
        <v>69</v>
      </c>
      <c r="R93">
        <v>4.150800663057478E-2</v>
      </c>
      <c r="S93">
        <v>4.8398719726036321E-3</v>
      </c>
    </row>
    <row r="94" spans="1:19">
      <c r="A94" s="392">
        <v>43160</v>
      </c>
      <c r="B94">
        <v>69.001998999999998</v>
      </c>
      <c r="C94">
        <v>69.734001000000006</v>
      </c>
      <c r="D94">
        <v>49.641998000000001</v>
      </c>
      <c r="E94">
        <v>53.226002000000001</v>
      </c>
      <c r="F94">
        <v>53.226002000000001</v>
      </c>
      <c r="G94">
        <v>786342500</v>
      </c>
      <c r="H94" s="163">
        <f t="shared" si="3"/>
        <v>-0.22424645834547885</v>
      </c>
      <c r="J94" s="163">
        <v>-2.6884513768364315E-2</v>
      </c>
      <c r="K94" s="122">
        <v>2.862E-2</v>
      </c>
      <c r="L94" s="122">
        <v>2.385E-3</v>
      </c>
      <c r="M94" s="393">
        <f t="shared" si="4"/>
        <v>-0.22663145834547885</v>
      </c>
      <c r="N94" s="393">
        <f t="shared" si="5"/>
        <v>-2.9269513768364314E-2</v>
      </c>
      <c r="Q94">
        <v>70</v>
      </c>
      <c r="R94">
        <v>6.1005207916557919E-2</v>
      </c>
      <c r="S94">
        <v>-0.13533963943895921</v>
      </c>
    </row>
    <row r="95" spans="1:19">
      <c r="A95" s="392">
        <v>43191</v>
      </c>
      <c r="B95">
        <v>51.251998999999998</v>
      </c>
      <c r="C95">
        <v>61.900002000000001</v>
      </c>
      <c r="D95">
        <v>48.917999000000002</v>
      </c>
      <c r="E95">
        <v>58.779998999999997</v>
      </c>
      <c r="F95">
        <v>58.779998999999997</v>
      </c>
      <c r="G95">
        <v>951554000</v>
      </c>
      <c r="H95" s="163">
        <f t="shared" si="3"/>
        <v>0.10434743905807542</v>
      </c>
      <c r="J95" s="163">
        <v>2.718801001185378E-3</v>
      </c>
      <c r="K95" s="122">
        <v>2.741E-2</v>
      </c>
      <c r="L95" s="122">
        <v>2.2841666666666666E-3</v>
      </c>
      <c r="M95" s="393">
        <f t="shared" si="4"/>
        <v>0.10206327239140875</v>
      </c>
      <c r="N95" s="393">
        <f t="shared" si="5"/>
        <v>4.3463433451871149E-4</v>
      </c>
      <c r="Q95">
        <v>71</v>
      </c>
      <c r="R95">
        <v>3.8646834843266295E-2</v>
      </c>
      <c r="S95">
        <v>-8.9236109145555423E-2</v>
      </c>
    </row>
    <row r="96" spans="1:19">
      <c r="A96" s="392">
        <v>43221</v>
      </c>
      <c r="B96">
        <v>58.701999999999998</v>
      </c>
      <c r="C96">
        <v>62.597999999999999</v>
      </c>
      <c r="D96">
        <v>54.683998000000003</v>
      </c>
      <c r="E96">
        <v>56.945999</v>
      </c>
      <c r="F96">
        <v>56.945999</v>
      </c>
      <c r="G96">
        <v>777890500</v>
      </c>
      <c r="H96" s="163">
        <f t="shared" si="3"/>
        <v>-3.1201089336527432E-2</v>
      </c>
      <c r="J96" s="163">
        <v>2.1608353316591389E-2</v>
      </c>
      <c r="K96" s="122">
        <v>2.9529999999999997E-2</v>
      </c>
      <c r="L96" s="122">
        <v>2.4608333333333331E-3</v>
      </c>
      <c r="M96" s="393">
        <f t="shared" si="4"/>
        <v>-3.3661922669860768E-2</v>
      </c>
      <c r="N96" s="393">
        <f t="shared" si="5"/>
        <v>1.9147519983258057E-2</v>
      </c>
      <c r="Q96">
        <v>72</v>
      </c>
      <c r="R96">
        <v>9.2858391227096437E-2</v>
      </c>
      <c r="S96">
        <v>1.1944776239476831E-2</v>
      </c>
    </row>
    <row r="97" spans="1:19">
      <c r="A97" s="392">
        <v>43252</v>
      </c>
      <c r="B97">
        <v>57.172001000000002</v>
      </c>
      <c r="C97">
        <v>74.746002000000004</v>
      </c>
      <c r="D97">
        <v>56.768002000000003</v>
      </c>
      <c r="E97">
        <v>68.589995999999999</v>
      </c>
      <c r="F97">
        <v>68.589995999999999</v>
      </c>
      <c r="G97">
        <v>1067125500</v>
      </c>
      <c r="H97" s="163">
        <f t="shared" si="3"/>
        <v>0.20447436526664498</v>
      </c>
      <c r="J97" s="163">
        <v>4.8424002040461378E-3</v>
      </c>
      <c r="K97" s="122">
        <v>2.8590000000000001E-2</v>
      </c>
      <c r="L97" s="122">
        <v>2.3825000000000001E-3</v>
      </c>
      <c r="M97" s="393">
        <f t="shared" si="4"/>
        <v>0.20209186526664497</v>
      </c>
      <c r="N97" s="393">
        <f t="shared" si="5"/>
        <v>2.4599002040461377E-3</v>
      </c>
      <c r="Q97">
        <v>73</v>
      </c>
      <c r="R97">
        <v>3.5857879841423926E-2</v>
      </c>
      <c r="S97">
        <v>-0.13409308467695061</v>
      </c>
    </row>
    <row r="98" spans="1:19">
      <c r="A98" s="392">
        <v>43282</v>
      </c>
      <c r="B98">
        <v>72.013999999999996</v>
      </c>
      <c r="C98">
        <v>72.956001000000001</v>
      </c>
      <c r="D98">
        <v>57.226002000000001</v>
      </c>
      <c r="E98">
        <v>59.627997999999998</v>
      </c>
      <c r="F98">
        <v>59.627997999999998</v>
      </c>
      <c r="G98">
        <v>861641000</v>
      </c>
      <c r="H98" s="163">
        <f t="shared" si="3"/>
        <v>-0.13066042459019822</v>
      </c>
      <c r="J98" s="163">
        <v>3.6021586465418753E-2</v>
      </c>
      <c r="K98" s="122">
        <v>2.862E-2</v>
      </c>
      <c r="L98" s="122">
        <v>2.385E-3</v>
      </c>
      <c r="M98" s="393">
        <f t="shared" si="4"/>
        <v>-0.13304542459019822</v>
      </c>
      <c r="N98" s="393">
        <f t="shared" si="5"/>
        <v>3.3636586465418755E-2</v>
      </c>
      <c r="Q98">
        <v>74</v>
      </c>
      <c r="R98">
        <v>3.5672592412994433E-2</v>
      </c>
      <c r="S98">
        <v>-7.462899305447368E-2</v>
      </c>
    </row>
    <row r="99" spans="1:19">
      <c r="A99" s="392">
        <v>43313</v>
      </c>
      <c r="B99">
        <v>59.597999999999999</v>
      </c>
      <c r="C99">
        <v>77.491996999999998</v>
      </c>
      <c r="D99">
        <v>57.639999000000003</v>
      </c>
      <c r="E99">
        <v>60.332000999999998</v>
      </c>
      <c r="F99">
        <v>60.332000999999998</v>
      </c>
      <c r="G99">
        <v>1386801000</v>
      </c>
      <c r="H99" s="163">
        <f t="shared" si="3"/>
        <v>1.1806584551103061E-2</v>
      </c>
      <c r="J99" s="163">
        <v>3.0263218631604083E-2</v>
      </c>
      <c r="K99" s="122">
        <v>2.962E-2</v>
      </c>
      <c r="L99" s="122">
        <v>2.4683333333333332E-3</v>
      </c>
      <c r="M99" s="393">
        <f t="shared" si="4"/>
        <v>9.3382512177697281E-3</v>
      </c>
      <c r="N99" s="393">
        <f t="shared" si="5"/>
        <v>2.779488529827075E-2</v>
      </c>
      <c r="Q99">
        <v>75</v>
      </c>
      <c r="R99">
        <v>7.4768101572599416E-3</v>
      </c>
      <c r="S99">
        <v>-3.9686181070851104E-2</v>
      </c>
    </row>
    <row r="100" spans="1:19">
      <c r="A100" s="392">
        <v>43344</v>
      </c>
      <c r="B100">
        <v>59.387999999999998</v>
      </c>
      <c r="C100">
        <v>62.992001000000002</v>
      </c>
      <c r="D100">
        <v>50.450001</v>
      </c>
      <c r="E100">
        <v>52.953999000000003</v>
      </c>
      <c r="F100">
        <v>52.953999000000003</v>
      </c>
      <c r="G100">
        <v>980377000</v>
      </c>
      <c r="H100" s="163">
        <f t="shared" si="3"/>
        <v>-0.12229002648196596</v>
      </c>
      <c r="J100" s="163">
        <v>4.2943009181395375E-3</v>
      </c>
      <c r="K100" s="122">
        <v>2.862E-2</v>
      </c>
      <c r="L100" s="122">
        <v>2.385E-3</v>
      </c>
      <c r="M100" s="393">
        <f t="shared" si="4"/>
        <v>-0.12467502648196596</v>
      </c>
      <c r="N100" s="393">
        <f t="shared" si="5"/>
        <v>1.9093009181395375E-3</v>
      </c>
      <c r="Q100">
        <v>76</v>
      </c>
      <c r="R100">
        <v>9.0194321572048916E-2</v>
      </c>
      <c r="S100">
        <v>-0.13384330839427733</v>
      </c>
    </row>
    <row r="101" spans="1:19">
      <c r="A101" s="392">
        <v>43374</v>
      </c>
      <c r="B101">
        <v>61.153998999999999</v>
      </c>
      <c r="C101">
        <v>69.431999000000005</v>
      </c>
      <c r="D101">
        <v>49.554001</v>
      </c>
      <c r="E101">
        <v>67.463997000000006</v>
      </c>
      <c r="F101">
        <v>67.463997000000006</v>
      </c>
      <c r="G101">
        <v>1431803500</v>
      </c>
      <c r="H101" s="163">
        <f t="shared" si="3"/>
        <v>0.27401137353195937</v>
      </c>
      <c r="J101" s="163">
        <v>-6.9403358979814644E-2</v>
      </c>
      <c r="K101" s="122">
        <v>3.065E-2</v>
      </c>
      <c r="L101" s="122">
        <v>2.5541666666666668E-3</v>
      </c>
      <c r="M101" s="393">
        <f t="shared" si="4"/>
        <v>0.27145720686529268</v>
      </c>
      <c r="N101" s="393">
        <f t="shared" si="5"/>
        <v>-7.1957525646481307E-2</v>
      </c>
      <c r="Q101">
        <v>77</v>
      </c>
      <c r="R101">
        <v>6.4738375538436616E-2</v>
      </c>
      <c r="S101">
        <v>6.1524581037231268E-2</v>
      </c>
    </row>
    <row r="102" spans="1:19">
      <c r="A102" s="392">
        <v>43405</v>
      </c>
      <c r="B102">
        <v>67.652000000000001</v>
      </c>
      <c r="C102">
        <v>73.349997999999999</v>
      </c>
      <c r="D102">
        <v>65</v>
      </c>
      <c r="E102">
        <v>70.096001000000001</v>
      </c>
      <c r="F102">
        <v>70.096001000000001</v>
      </c>
      <c r="G102">
        <v>665095500</v>
      </c>
      <c r="H102" s="163">
        <f t="shared" si="3"/>
        <v>3.901346076485801E-2</v>
      </c>
      <c r="J102" s="163">
        <v>1.785938179914015E-2</v>
      </c>
      <c r="K102" s="122">
        <v>3.1489999999999997E-2</v>
      </c>
      <c r="L102" s="122">
        <v>2.6241666666666666E-3</v>
      </c>
      <c r="M102" s="393">
        <f t="shared" si="4"/>
        <v>3.6389294098191347E-2</v>
      </c>
      <c r="N102" s="393">
        <f t="shared" si="5"/>
        <v>1.5235215132473483E-2</v>
      </c>
      <c r="Q102">
        <v>78</v>
      </c>
      <c r="R102">
        <v>6.4164329070743195E-2</v>
      </c>
      <c r="S102">
        <v>0.11274822858171789</v>
      </c>
    </row>
    <row r="103" spans="1:19">
      <c r="A103" s="392">
        <v>43435</v>
      </c>
      <c r="B103">
        <v>72</v>
      </c>
      <c r="C103">
        <v>75.898003000000003</v>
      </c>
      <c r="D103">
        <v>58.818001000000002</v>
      </c>
      <c r="E103">
        <v>66.559997999999993</v>
      </c>
      <c r="F103">
        <v>66.559997999999993</v>
      </c>
      <c r="G103">
        <v>732256000</v>
      </c>
      <c r="H103" s="163">
        <f t="shared" si="3"/>
        <v>-5.0445145936356739E-2</v>
      </c>
      <c r="J103" s="163">
        <v>-9.1776955767217339E-2</v>
      </c>
      <c r="K103" s="122">
        <v>2.9929999999999998E-2</v>
      </c>
      <c r="L103" s="122">
        <v>2.4941666666666667E-3</v>
      </c>
      <c r="M103" s="393">
        <f t="shared" si="4"/>
        <v>-5.2939312603023404E-2</v>
      </c>
      <c r="N103" s="393">
        <f t="shared" si="5"/>
        <v>-9.4271122433884011E-2</v>
      </c>
      <c r="Q103">
        <v>79</v>
      </c>
      <c r="R103">
        <v>9.4061919437119973E-2</v>
      </c>
      <c r="S103">
        <v>-0.10380982405213575</v>
      </c>
    </row>
    <row r="104" spans="1:19">
      <c r="A104" s="392">
        <v>43466</v>
      </c>
      <c r="B104">
        <v>61.220001000000003</v>
      </c>
      <c r="C104">
        <v>70.400002000000001</v>
      </c>
      <c r="D104">
        <v>55.855998999999997</v>
      </c>
      <c r="E104">
        <v>61.403998999999999</v>
      </c>
      <c r="F104">
        <v>61.403998999999999</v>
      </c>
      <c r="G104">
        <v>878260500</v>
      </c>
      <c r="H104" s="163">
        <f t="shared" si="3"/>
        <v>-7.746392961129589E-2</v>
      </c>
      <c r="J104" s="163">
        <v>7.8684404731036883E-2</v>
      </c>
      <c r="K104" s="122">
        <v>2.6859999999999998E-2</v>
      </c>
      <c r="L104" s="122">
        <v>2.2383333333333331E-3</v>
      </c>
      <c r="M104" s="393">
        <f t="shared" si="4"/>
        <v>-7.9702262944629218E-2</v>
      </c>
      <c r="N104" s="393">
        <f t="shared" si="5"/>
        <v>7.6446071397703555E-2</v>
      </c>
      <c r="Q104">
        <v>80</v>
      </c>
      <c r="R104">
        <v>3.5936391956210803E-2</v>
      </c>
      <c r="S104">
        <v>7.5316532225866123E-2</v>
      </c>
    </row>
    <row r="105" spans="1:19">
      <c r="A105" s="392">
        <v>43497</v>
      </c>
      <c r="B105">
        <v>61.084000000000003</v>
      </c>
      <c r="C105">
        <v>64.847999999999999</v>
      </c>
      <c r="D105">
        <v>57.754002</v>
      </c>
      <c r="E105">
        <v>63.976002000000001</v>
      </c>
      <c r="F105">
        <v>63.976002000000001</v>
      </c>
      <c r="G105">
        <v>642750500</v>
      </c>
      <c r="H105" s="163">
        <f t="shared" si="3"/>
        <v>4.188657158957998E-2</v>
      </c>
      <c r="J105" s="163">
        <v>2.9728930143116061E-2</v>
      </c>
      <c r="K105" s="122">
        <v>2.6329999999999999E-2</v>
      </c>
      <c r="L105" s="122">
        <v>2.1941666666666667E-3</v>
      </c>
      <c r="M105" s="393">
        <f t="shared" si="4"/>
        <v>3.9692404922913316E-2</v>
      </c>
      <c r="N105" s="393">
        <f t="shared" si="5"/>
        <v>2.7534763476449394E-2</v>
      </c>
      <c r="Q105">
        <v>81</v>
      </c>
      <c r="R105">
        <v>5.0608078947782402E-2</v>
      </c>
      <c r="S105">
        <v>7.5923766003709009E-2</v>
      </c>
    </row>
    <row r="106" spans="1:19">
      <c r="A106" s="392">
        <v>43525</v>
      </c>
      <c r="B106">
        <v>61.387999999999998</v>
      </c>
      <c r="C106">
        <v>61.425998999999997</v>
      </c>
      <c r="D106">
        <v>50.891998000000001</v>
      </c>
      <c r="E106">
        <v>55.972000000000001</v>
      </c>
      <c r="F106">
        <v>55.972000000000001</v>
      </c>
      <c r="G106">
        <v>1068967500</v>
      </c>
      <c r="H106" s="163">
        <f t="shared" si="3"/>
        <v>-0.12510944338159802</v>
      </c>
      <c r="J106" s="163">
        <v>1.7924287751078349E-2</v>
      </c>
      <c r="K106" s="122">
        <v>2.7149999999999997E-2</v>
      </c>
      <c r="L106" s="122">
        <v>2.2624999999999998E-3</v>
      </c>
      <c r="M106" s="393">
        <f t="shared" si="4"/>
        <v>-0.12737194338159802</v>
      </c>
      <c r="N106" s="393">
        <f t="shared" si="5"/>
        <v>1.5661787751078349E-2</v>
      </c>
      <c r="Q106">
        <v>82</v>
      </c>
      <c r="R106">
        <v>5.4604238861878242E-2</v>
      </c>
      <c r="S106">
        <v>2.926971558740258E-2</v>
      </c>
    </row>
    <row r="107" spans="1:19">
      <c r="A107" s="392">
        <v>43556</v>
      </c>
      <c r="B107">
        <v>56.523997999999999</v>
      </c>
      <c r="C107">
        <v>59.234000999999999</v>
      </c>
      <c r="D107">
        <v>46.226002000000001</v>
      </c>
      <c r="E107">
        <v>47.737999000000002</v>
      </c>
      <c r="F107">
        <v>47.737999000000002</v>
      </c>
      <c r="G107">
        <v>1153736500</v>
      </c>
      <c r="H107" s="163">
        <f t="shared" si="3"/>
        <v>-0.14710928678625024</v>
      </c>
      <c r="J107" s="163">
        <v>3.9313434942139347E-2</v>
      </c>
      <c r="K107" s="122">
        <v>2.4070000000000001E-2</v>
      </c>
      <c r="L107" s="122">
        <v>2.0058333333333334E-3</v>
      </c>
      <c r="M107" s="393">
        <f t="shared" si="4"/>
        <v>-0.14911512011958358</v>
      </c>
      <c r="N107" s="393">
        <f t="shared" si="5"/>
        <v>3.7307601608806015E-2</v>
      </c>
      <c r="Q107">
        <v>83</v>
      </c>
      <c r="R107">
        <v>4.4233665699361914E-2</v>
      </c>
      <c r="S107">
        <v>1.4337975326910397E-2</v>
      </c>
    </row>
    <row r="108" spans="1:19">
      <c r="A108" s="392">
        <v>43586</v>
      </c>
      <c r="B108">
        <v>47.77</v>
      </c>
      <c r="C108">
        <v>51.669998</v>
      </c>
      <c r="D108">
        <v>36.82</v>
      </c>
      <c r="E108">
        <v>37.032001000000001</v>
      </c>
      <c r="F108">
        <v>37.032001000000001</v>
      </c>
      <c r="G108">
        <v>1412994000</v>
      </c>
      <c r="H108" s="163">
        <f t="shared" si="3"/>
        <v>-0.22426574687388967</v>
      </c>
      <c r="J108" s="163">
        <v>-6.5777726481161536E-2</v>
      </c>
      <c r="K108" s="122">
        <v>2.504E-2</v>
      </c>
      <c r="L108" s="122">
        <v>2.0866666666666668E-3</v>
      </c>
      <c r="M108" s="393">
        <f t="shared" si="4"/>
        <v>-0.22635241354055632</v>
      </c>
      <c r="N108" s="393">
        <f t="shared" si="5"/>
        <v>-6.7864393147828203E-2</v>
      </c>
      <c r="Q108">
        <v>84</v>
      </c>
      <c r="R108">
        <v>6.6611425999247603E-2</v>
      </c>
      <c r="S108">
        <v>-0.17400682717923988</v>
      </c>
    </row>
    <row r="109" spans="1:19">
      <c r="A109" s="392">
        <v>43617</v>
      </c>
      <c r="B109">
        <v>37.102001000000001</v>
      </c>
      <c r="C109">
        <v>46.948002000000002</v>
      </c>
      <c r="D109">
        <v>35.397998999999999</v>
      </c>
      <c r="E109">
        <v>44.692000999999998</v>
      </c>
      <c r="F109">
        <v>44.692000999999998</v>
      </c>
      <c r="G109">
        <v>1074853000</v>
      </c>
      <c r="H109" s="163">
        <f t="shared" si="3"/>
        <v>0.20684812576020395</v>
      </c>
      <c r="J109" s="163">
        <v>6.8930183208214979E-2</v>
      </c>
      <c r="K109" s="122">
        <v>2.1259999999999998E-2</v>
      </c>
      <c r="L109" s="122">
        <v>1.7716666666666664E-3</v>
      </c>
      <c r="M109" s="393">
        <f t="shared" si="4"/>
        <v>0.20507645909353728</v>
      </c>
      <c r="N109" s="393">
        <f t="shared" si="5"/>
        <v>6.7158516541548308E-2</v>
      </c>
      <c r="Q109">
        <v>85</v>
      </c>
      <c r="R109">
        <v>3.7504411370299577E-2</v>
      </c>
      <c r="S109">
        <v>6.083734787063997E-2</v>
      </c>
    </row>
    <row r="110" spans="1:19">
      <c r="A110" s="392">
        <v>43647</v>
      </c>
      <c r="B110">
        <v>46.042000000000002</v>
      </c>
      <c r="C110">
        <v>53.214001000000003</v>
      </c>
      <c r="D110">
        <v>44.444000000000003</v>
      </c>
      <c r="E110">
        <v>48.321998999999998</v>
      </c>
      <c r="F110">
        <v>48.321998999999998</v>
      </c>
      <c r="G110">
        <v>996683500</v>
      </c>
      <c r="H110" s="163">
        <f t="shared" si="3"/>
        <v>8.1222543604615005E-2</v>
      </c>
      <c r="J110" s="163">
        <v>1.3128195366039375E-2</v>
      </c>
      <c r="K110" s="122">
        <v>2.0070000000000001E-2</v>
      </c>
      <c r="L110" s="122">
        <v>1.6725000000000002E-3</v>
      </c>
      <c r="M110" s="393">
        <f t="shared" si="4"/>
        <v>7.9550043604615012E-2</v>
      </c>
      <c r="N110" s="393">
        <f t="shared" si="5"/>
        <v>1.1455695366039374E-2</v>
      </c>
      <c r="Q110">
        <v>86</v>
      </c>
      <c r="R110">
        <v>6.6783268988448358E-2</v>
      </c>
      <c r="S110">
        <v>-0.11013380308042187</v>
      </c>
    </row>
    <row r="111" spans="1:19">
      <c r="A111" s="392">
        <v>43678</v>
      </c>
      <c r="B111">
        <v>48.529998999999997</v>
      </c>
      <c r="C111">
        <v>48.902000000000001</v>
      </c>
      <c r="D111">
        <v>42.200001</v>
      </c>
      <c r="E111">
        <v>45.122002000000002</v>
      </c>
      <c r="F111">
        <v>45.122002000000002</v>
      </c>
      <c r="G111">
        <v>668953000</v>
      </c>
      <c r="H111" s="163">
        <f t="shared" si="3"/>
        <v>-6.6222363855435673E-2</v>
      </c>
      <c r="J111" s="163">
        <v>-1.8091652742267761E-2</v>
      </c>
      <c r="K111" s="122">
        <v>2.0160000000000001E-2</v>
      </c>
      <c r="L111" s="122">
        <v>1.6800000000000001E-3</v>
      </c>
      <c r="M111" s="393">
        <f t="shared" si="4"/>
        <v>-6.7902363855435674E-2</v>
      </c>
      <c r="N111" s="393">
        <f t="shared" si="5"/>
        <v>-1.9771652742267762E-2</v>
      </c>
      <c r="Q111">
        <v>87</v>
      </c>
      <c r="R111">
        <v>7.0974751558842086E-2</v>
      </c>
      <c r="S111">
        <v>-0.1009757209511566</v>
      </c>
    </row>
    <row r="112" spans="1:19">
      <c r="A112" s="392">
        <v>43709</v>
      </c>
      <c r="B112">
        <v>44.816001999999997</v>
      </c>
      <c r="C112">
        <v>50.700001</v>
      </c>
      <c r="D112">
        <v>43.672001000000002</v>
      </c>
      <c r="E112">
        <v>48.173999999999999</v>
      </c>
      <c r="F112">
        <v>48.173999999999999</v>
      </c>
      <c r="G112">
        <v>678876500</v>
      </c>
      <c r="H112" s="163">
        <f t="shared" si="3"/>
        <v>6.7638798473525164E-2</v>
      </c>
      <c r="J112" s="163">
        <v>1.7181167690656807E-2</v>
      </c>
      <c r="K112" s="122">
        <v>1.4990000000000002E-2</v>
      </c>
      <c r="L112" s="122">
        <v>1.2491666666666669E-3</v>
      </c>
      <c r="M112" s="393">
        <f t="shared" si="4"/>
        <v>6.6389631806858501E-2</v>
      </c>
      <c r="N112" s="393">
        <f t="shared" si="5"/>
        <v>1.5932001023990141E-2</v>
      </c>
      <c r="Q112">
        <v>88</v>
      </c>
      <c r="R112">
        <v>8.0046812245633009E-2</v>
      </c>
      <c r="S112">
        <v>-0.15043816087924072</v>
      </c>
    </row>
    <row r="113" spans="1:19">
      <c r="A113" s="392">
        <v>43739</v>
      </c>
      <c r="B113">
        <v>48.299999</v>
      </c>
      <c r="C113">
        <v>68.167998999999995</v>
      </c>
      <c r="D113">
        <v>44.855998999999997</v>
      </c>
      <c r="E113">
        <v>62.984000999999999</v>
      </c>
      <c r="F113">
        <v>62.984000999999999</v>
      </c>
      <c r="G113">
        <v>1139913000</v>
      </c>
      <c r="H113" s="163">
        <f t="shared" si="3"/>
        <v>0.30742726366919926</v>
      </c>
      <c r="J113" s="163">
        <v>2.0431747482144935E-2</v>
      </c>
      <c r="K113" s="122">
        <v>1.6659999999999998E-2</v>
      </c>
      <c r="L113" s="122">
        <v>1.3883333333333332E-3</v>
      </c>
      <c r="M113" s="393">
        <f t="shared" si="4"/>
        <v>0.30603893033586593</v>
      </c>
      <c r="N113" s="393">
        <f t="shared" si="5"/>
        <v>1.9043414148811603E-2</v>
      </c>
      <c r="Q113">
        <v>89</v>
      </c>
      <c r="R113">
        <v>5.173538453399866E-2</v>
      </c>
      <c r="S113">
        <v>-4.5651840256841492E-2</v>
      </c>
    </row>
    <row r="114" spans="1:19">
      <c r="A114" s="392">
        <v>43770</v>
      </c>
      <c r="B114">
        <v>63.264000000000003</v>
      </c>
      <c r="C114">
        <v>72.239998</v>
      </c>
      <c r="D114">
        <v>61.852001000000001</v>
      </c>
      <c r="E114">
        <v>65.987999000000002</v>
      </c>
      <c r="F114">
        <v>65.987999000000002</v>
      </c>
      <c r="G114">
        <v>788854000</v>
      </c>
      <c r="H114" s="163">
        <f t="shared" si="3"/>
        <v>4.7694620098840623E-2</v>
      </c>
      <c r="J114" s="163">
        <v>3.404706409091518E-2</v>
      </c>
      <c r="K114" s="122">
        <v>1.6879999999999999E-2</v>
      </c>
      <c r="L114" s="122">
        <v>1.4066666666666665E-3</v>
      </c>
      <c r="M114" s="393">
        <f t="shared" si="4"/>
        <v>4.6287953432173956E-2</v>
      </c>
      <c r="N114" s="393">
        <f t="shared" si="5"/>
        <v>3.2640397424248513E-2</v>
      </c>
      <c r="Q114">
        <v>90</v>
      </c>
      <c r="R114">
        <v>0.12352387756089669</v>
      </c>
      <c r="S114">
        <v>1.2451721309613251E-2</v>
      </c>
    </row>
    <row r="115" spans="1:19">
      <c r="A115" s="392">
        <v>43800</v>
      </c>
      <c r="B115">
        <v>65.879997000000003</v>
      </c>
      <c r="C115">
        <v>87.061995999999994</v>
      </c>
      <c r="D115">
        <v>65.449996999999996</v>
      </c>
      <c r="E115">
        <v>83.665999999999997</v>
      </c>
      <c r="F115">
        <v>83.665999999999997</v>
      </c>
      <c r="G115">
        <v>1035400000</v>
      </c>
      <c r="H115" s="163">
        <f t="shared" si="3"/>
        <v>0.26789721264316557</v>
      </c>
      <c r="J115" s="163">
        <v>2.8589803182446305E-2</v>
      </c>
      <c r="K115" s="122">
        <v>1.7739999999999999E-2</v>
      </c>
      <c r="L115" s="122">
        <v>1.4783333333333332E-3</v>
      </c>
      <c r="M115" s="393">
        <f t="shared" si="4"/>
        <v>0.26641887930983221</v>
      </c>
      <c r="N115" s="393">
        <f t="shared" si="5"/>
        <v>2.7111469849112974E-2</v>
      </c>
      <c r="Q115">
        <v>91</v>
      </c>
      <c r="R115">
        <v>-2.4190564007989808E-2</v>
      </c>
      <c r="S115">
        <v>-9.8187917115778178E-3</v>
      </c>
    </row>
    <row r="116" spans="1:19">
      <c r="A116" s="392">
        <v>43831</v>
      </c>
      <c r="B116">
        <v>84.900002000000001</v>
      </c>
      <c r="C116">
        <v>130.60000600000001</v>
      </c>
      <c r="D116">
        <v>84.342003000000005</v>
      </c>
      <c r="E116">
        <v>130.11399800000001</v>
      </c>
      <c r="F116">
        <v>130.11399800000001</v>
      </c>
      <c r="G116">
        <v>2036092500</v>
      </c>
      <c r="H116" s="163">
        <f t="shared" si="3"/>
        <v>0.55515977816556328</v>
      </c>
      <c r="J116" s="163">
        <v>-1.6280898111292741E-3</v>
      </c>
      <c r="K116" s="122">
        <v>1.9189999999999999E-2</v>
      </c>
      <c r="L116" s="122">
        <v>1.5991666666666665E-3</v>
      </c>
      <c r="M116" s="393">
        <f t="shared" si="4"/>
        <v>0.55356061149889657</v>
      </c>
      <c r="N116" s="393">
        <f t="shared" si="5"/>
        <v>-3.2272564777959404E-3</v>
      </c>
      <c r="Q116">
        <v>92</v>
      </c>
      <c r="R116">
        <v>-5.7062245735490305E-3</v>
      </c>
      <c r="S116">
        <v>-0.22092523377192982</v>
      </c>
    </row>
    <row r="117" spans="1:19">
      <c r="A117" s="392">
        <v>43862</v>
      </c>
      <c r="B117">
        <v>134.73800700000001</v>
      </c>
      <c r="C117">
        <v>193.79800399999999</v>
      </c>
      <c r="D117">
        <v>122.304001</v>
      </c>
      <c r="E117">
        <v>133.598007</v>
      </c>
      <c r="F117">
        <v>133.598007</v>
      </c>
      <c r="G117">
        <v>2362934000</v>
      </c>
      <c r="H117" s="163">
        <f t="shared" si="3"/>
        <v>2.6776588634221943E-2</v>
      </c>
      <c r="J117" s="163">
        <v>-8.4110469009648137E-2</v>
      </c>
      <c r="K117" s="122">
        <v>1.508E-2</v>
      </c>
      <c r="L117" s="122">
        <v>1.2566666666666666E-3</v>
      </c>
      <c r="M117" s="393">
        <f t="shared" si="4"/>
        <v>2.5519921967555276E-2</v>
      </c>
      <c r="N117" s="393">
        <f t="shared" si="5"/>
        <v>-8.5367135676314806E-2</v>
      </c>
      <c r="Q117">
        <v>93</v>
      </c>
      <c r="R117">
        <v>4.0296685073196718E-2</v>
      </c>
      <c r="S117">
        <v>6.1766587318212031E-2</v>
      </c>
    </row>
    <row r="118" spans="1:19">
      <c r="A118" s="392">
        <v>43891</v>
      </c>
      <c r="B118">
        <v>142.25199900000001</v>
      </c>
      <c r="C118">
        <v>161.395996</v>
      </c>
      <c r="D118">
        <v>70.101996999999997</v>
      </c>
      <c r="E118">
        <v>104.800003</v>
      </c>
      <c r="F118">
        <v>104.800003</v>
      </c>
      <c r="G118">
        <v>2104675000</v>
      </c>
      <c r="H118" s="163">
        <f t="shared" si="3"/>
        <v>-0.21555713776478713</v>
      </c>
      <c r="J118" s="163">
        <v>-0.12511932083595656</v>
      </c>
      <c r="K118" s="122">
        <v>1.1519999999999999E-2</v>
      </c>
      <c r="L118" s="122">
        <v>9.5999999999999992E-4</v>
      </c>
      <c r="M118" s="393">
        <f t="shared" si="4"/>
        <v>-0.21651713776478712</v>
      </c>
      <c r="N118" s="393">
        <f t="shared" si="5"/>
        <v>-0.12607932083595655</v>
      </c>
      <c r="Q118">
        <v>94</v>
      </c>
      <c r="R118">
        <v>6.9277391227341209E-2</v>
      </c>
      <c r="S118">
        <v>-0.10293931389720198</v>
      </c>
    </row>
    <row r="119" spans="1:19">
      <c r="A119" s="392">
        <v>43922</v>
      </c>
      <c r="B119">
        <v>100.800003</v>
      </c>
      <c r="C119">
        <v>173.96400499999999</v>
      </c>
      <c r="D119">
        <v>89.279999000000004</v>
      </c>
      <c r="E119">
        <v>156.37600699999999</v>
      </c>
      <c r="F119">
        <v>156.37600699999999</v>
      </c>
      <c r="G119">
        <v>1907387500</v>
      </c>
      <c r="H119" s="163">
        <f t="shared" si="3"/>
        <v>0.49213742866018784</v>
      </c>
      <c r="J119" s="163">
        <v>0.12684410293315374</v>
      </c>
      <c r="K119" s="122">
        <v>6.7400000000000003E-3</v>
      </c>
      <c r="L119" s="122">
        <v>5.6166666666666669E-4</v>
      </c>
      <c r="M119" s="393">
        <f t="shared" si="4"/>
        <v>0.49157576199352115</v>
      </c>
      <c r="N119" s="393">
        <f t="shared" si="5"/>
        <v>0.12628243626648708</v>
      </c>
      <c r="Q119">
        <v>95</v>
      </c>
      <c r="R119">
        <v>4.3433220835266448E-2</v>
      </c>
      <c r="S119">
        <v>0.1586586444313785</v>
      </c>
    </row>
    <row r="120" spans="1:19">
      <c r="A120" s="392">
        <v>43952</v>
      </c>
      <c r="B120">
        <v>151</v>
      </c>
      <c r="C120">
        <v>168.658005</v>
      </c>
      <c r="D120">
        <v>136.608002</v>
      </c>
      <c r="E120">
        <v>167</v>
      </c>
      <c r="F120">
        <v>167</v>
      </c>
      <c r="G120">
        <v>1363518000</v>
      </c>
      <c r="H120" s="163">
        <f t="shared" si="3"/>
        <v>6.7938766335170708E-2</v>
      </c>
      <c r="J120" s="163">
        <v>4.528177501261843E-2</v>
      </c>
      <c r="K120" s="122">
        <v>6.4099999999999999E-3</v>
      </c>
      <c r="L120" s="122">
        <v>5.3416666666666662E-4</v>
      </c>
      <c r="M120" s="393">
        <f t="shared" si="4"/>
        <v>6.7404599668504039E-2</v>
      </c>
      <c r="N120" s="393">
        <f t="shared" si="5"/>
        <v>4.4747608345951762E-2</v>
      </c>
      <c r="Q120">
        <v>96</v>
      </c>
      <c r="R120">
        <v>9.1716655061332059E-2</v>
      </c>
      <c r="S120">
        <v>-0.22476207965153028</v>
      </c>
    </row>
    <row r="121" spans="1:19">
      <c r="A121" s="392">
        <v>43983</v>
      </c>
      <c r="B121">
        <v>171.60000600000001</v>
      </c>
      <c r="C121">
        <v>217.537994</v>
      </c>
      <c r="D121">
        <v>170.820007</v>
      </c>
      <c r="E121">
        <v>215.962006</v>
      </c>
      <c r="F121">
        <v>215.962006</v>
      </c>
      <c r="G121">
        <v>1278863500</v>
      </c>
      <c r="H121" s="163">
        <f t="shared" si="3"/>
        <v>0.29318566467065876</v>
      </c>
      <c r="J121" s="163">
        <v>1.8388403283502663E-2</v>
      </c>
      <c r="K121" s="122">
        <v>6.5300000000000002E-3</v>
      </c>
      <c r="L121" s="122">
        <v>5.4416666666666665E-4</v>
      </c>
      <c r="M121" s="393">
        <f t="shared" si="4"/>
        <v>0.29264149800399208</v>
      </c>
      <c r="N121" s="393">
        <f t="shared" si="5"/>
        <v>1.7844236616835998E-2</v>
      </c>
      <c r="Q121">
        <v>97</v>
      </c>
      <c r="R121">
        <v>8.2669593686442264E-2</v>
      </c>
      <c r="S121">
        <v>-7.3331342468672539E-2</v>
      </c>
    </row>
    <row r="122" spans="1:19">
      <c r="A122" s="392">
        <v>44013</v>
      </c>
      <c r="B122">
        <v>216.60000600000001</v>
      </c>
      <c r="C122">
        <v>358.99798600000003</v>
      </c>
      <c r="D122">
        <v>216.10000600000001</v>
      </c>
      <c r="E122">
        <v>286.15200800000002</v>
      </c>
      <c r="F122">
        <v>286.15200800000002</v>
      </c>
      <c r="G122">
        <v>1893167500</v>
      </c>
      <c r="H122" s="163">
        <f t="shared" si="3"/>
        <v>0.32501088177519533</v>
      </c>
      <c r="J122" s="163">
        <v>5.5101296975444303E-2</v>
      </c>
      <c r="K122" s="122">
        <v>6.5799999999999999E-3</v>
      </c>
      <c r="L122" s="122">
        <v>5.4833333333333329E-4</v>
      </c>
      <c r="M122" s="393">
        <f t="shared" si="4"/>
        <v>0.32446254844186201</v>
      </c>
      <c r="N122" s="393">
        <f t="shared" si="5"/>
        <v>5.4552963642110971E-2</v>
      </c>
      <c r="Q122">
        <v>98</v>
      </c>
      <c r="R122">
        <v>4.2580505951358844E-2</v>
      </c>
      <c r="S122">
        <v>-0.16725553243332481</v>
      </c>
    </row>
    <row r="123" spans="1:19">
      <c r="A123" s="392">
        <v>44044</v>
      </c>
      <c r="B123">
        <v>289.83999599999999</v>
      </c>
      <c r="C123">
        <v>500.14001500000001</v>
      </c>
      <c r="D123">
        <v>273</v>
      </c>
      <c r="E123">
        <v>498.32000699999998</v>
      </c>
      <c r="F123">
        <v>498.32000699999998</v>
      </c>
      <c r="G123">
        <v>1557378400</v>
      </c>
      <c r="H123" s="163">
        <f t="shared" si="3"/>
        <v>0.74145207116631506</v>
      </c>
      <c r="J123" s="163">
        <v>7.0064687324219221E-2</v>
      </c>
      <c r="K123" s="122">
        <v>5.3300000000000005E-3</v>
      </c>
      <c r="L123" s="122">
        <v>4.4416666666666671E-4</v>
      </c>
      <c r="M123" s="393">
        <f t="shared" si="4"/>
        <v>0.74100790449964837</v>
      </c>
      <c r="N123" s="393">
        <f t="shared" si="5"/>
        <v>6.9620520657552559E-2</v>
      </c>
      <c r="Q123">
        <v>99</v>
      </c>
      <c r="R123">
        <v>-7.1817285783805584E-2</v>
      </c>
      <c r="S123">
        <v>0.34327449264909826</v>
      </c>
    </row>
    <row r="124" spans="1:19">
      <c r="A124" s="392">
        <v>44075</v>
      </c>
      <c r="B124">
        <v>502.14001500000001</v>
      </c>
      <c r="C124">
        <v>502.48998999999998</v>
      </c>
      <c r="D124">
        <v>329.88000499999998</v>
      </c>
      <c r="E124">
        <v>429.01001000000002</v>
      </c>
      <c r="F124">
        <v>429.01001000000002</v>
      </c>
      <c r="G124">
        <v>1736284800</v>
      </c>
      <c r="H124" s="163">
        <f t="shared" si="3"/>
        <v>-0.13908732546634428</v>
      </c>
      <c r="J124" s="163">
        <v>-3.9227954095494399E-2</v>
      </c>
      <c r="K124" s="122">
        <v>7.0599999999999994E-3</v>
      </c>
      <c r="L124" s="122">
        <v>5.8833333333333329E-4</v>
      </c>
      <c r="M124" s="393">
        <f t="shared" si="4"/>
        <v>-0.13967565879967761</v>
      </c>
      <c r="N124" s="393">
        <f t="shared" si="5"/>
        <v>-3.9816287428827736E-2</v>
      </c>
      <c r="Q124">
        <v>100</v>
      </c>
      <c r="R124">
        <v>6.3218392129376855E-2</v>
      </c>
      <c r="S124">
        <v>-2.6829098031185508E-2</v>
      </c>
    </row>
    <row r="125" spans="1:19">
      <c r="A125" s="392">
        <v>44105</v>
      </c>
      <c r="B125">
        <v>440.76001000000002</v>
      </c>
      <c r="C125">
        <v>465.89999399999999</v>
      </c>
      <c r="D125">
        <v>379.10998499999999</v>
      </c>
      <c r="E125">
        <v>388.040009</v>
      </c>
      <c r="F125">
        <v>388.040009</v>
      </c>
      <c r="G125">
        <v>833666400</v>
      </c>
      <c r="H125" s="163">
        <f t="shared" si="3"/>
        <v>-9.5498939523579018E-2</v>
      </c>
      <c r="J125" s="163">
        <v>-2.7665774606006499E-2</v>
      </c>
      <c r="K125" s="122">
        <v>6.8600000000000006E-3</v>
      </c>
      <c r="L125" s="122">
        <v>5.7166666666666672E-4</v>
      </c>
      <c r="M125" s="393">
        <f t="shared" si="4"/>
        <v>-9.6070606190245683E-2</v>
      </c>
      <c r="N125" s="393">
        <f t="shared" si="5"/>
        <v>-2.8237441272673167E-2</v>
      </c>
      <c r="Q125">
        <v>101</v>
      </c>
      <c r="R125">
        <v>-0.10637442485237808</v>
      </c>
      <c r="S125">
        <v>5.3435112249354676E-2</v>
      </c>
    </row>
    <row r="126" spans="1:19">
      <c r="A126" s="392">
        <v>44136</v>
      </c>
      <c r="B126">
        <v>394</v>
      </c>
      <c r="C126">
        <v>607.79998799999998</v>
      </c>
      <c r="D126">
        <v>392.29998799999998</v>
      </c>
      <c r="E126">
        <v>567.59997599999997</v>
      </c>
      <c r="F126">
        <v>567.59997599999997</v>
      </c>
      <c r="G126">
        <v>782598800</v>
      </c>
      <c r="H126" s="163">
        <f t="shared" si="3"/>
        <v>0.46273570465771208</v>
      </c>
      <c r="J126" s="163">
        <v>0.10754565805086314</v>
      </c>
      <c r="K126" s="122">
        <v>8.7399999999999995E-3</v>
      </c>
      <c r="L126" s="122">
        <v>7.2833333333333333E-4</v>
      </c>
      <c r="M126" s="393">
        <f t="shared" si="4"/>
        <v>0.46200737132437875</v>
      </c>
      <c r="N126" s="393">
        <f t="shared" si="5"/>
        <v>0.1068173247175298</v>
      </c>
      <c r="Q126">
        <v>102</v>
      </c>
      <c r="R126">
        <v>0.15801584198103635</v>
      </c>
      <c r="S126">
        <v>-0.23771810492566559</v>
      </c>
    </row>
    <row r="127" spans="1:19">
      <c r="A127" s="392">
        <v>44166</v>
      </c>
      <c r="B127">
        <v>597.59002699999996</v>
      </c>
      <c r="C127">
        <v>718.71997099999999</v>
      </c>
      <c r="D127">
        <v>541.21002199999998</v>
      </c>
      <c r="E127">
        <v>705.669983</v>
      </c>
      <c r="F127">
        <v>705.669983</v>
      </c>
      <c r="G127">
        <v>1196346000</v>
      </c>
      <c r="H127" s="163">
        <f t="shared" si="3"/>
        <v>0.24325231296345229</v>
      </c>
      <c r="J127" s="163">
        <v>3.712140665943231E-2</v>
      </c>
      <c r="K127" s="122">
        <v>8.4200000000000004E-3</v>
      </c>
      <c r="L127" s="122">
        <v>7.0166666666666674E-4</v>
      </c>
      <c r="M127" s="393">
        <f t="shared" si="4"/>
        <v>0.24255064629678563</v>
      </c>
      <c r="N127" s="393">
        <f t="shared" si="5"/>
        <v>3.641973999276564E-2</v>
      </c>
      <c r="Q127">
        <v>103</v>
      </c>
      <c r="R127">
        <v>8.226674218486249E-2</v>
      </c>
      <c r="S127">
        <v>-4.2574337261949174E-2</v>
      </c>
    </row>
    <row r="128" spans="1:19">
      <c r="A128" s="392">
        <v>44197</v>
      </c>
      <c r="B128">
        <v>719.46002199999998</v>
      </c>
      <c r="C128">
        <v>900.40002400000003</v>
      </c>
      <c r="D128">
        <v>717.19000200000005</v>
      </c>
      <c r="E128">
        <v>793.53002900000001</v>
      </c>
      <c r="F128">
        <v>793.53002900000001</v>
      </c>
      <c r="G128">
        <v>705694800</v>
      </c>
      <c r="H128" s="163">
        <f t="shared" si="3"/>
        <v>0.12450585701049999</v>
      </c>
      <c r="J128" s="163">
        <v>-1.1136640158463607E-2</v>
      </c>
      <c r="K128" s="122">
        <v>9.1599999999999997E-3</v>
      </c>
      <c r="L128" s="122">
        <v>7.6333333333333331E-4</v>
      </c>
      <c r="M128" s="393">
        <f t="shared" si="4"/>
        <v>0.12374252367716665</v>
      </c>
      <c r="N128" s="393">
        <f t="shared" si="5"/>
        <v>-1.1899973491796939E-2</v>
      </c>
      <c r="Q128">
        <v>104</v>
      </c>
      <c r="R128">
        <v>6.3879026514967963E-2</v>
      </c>
      <c r="S128">
        <v>-0.19125096989656598</v>
      </c>
    </row>
    <row r="129" spans="1:19">
      <c r="A129" s="392">
        <v>44228</v>
      </c>
      <c r="B129">
        <v>814.28997800000002</v>
      </c>
      <c r="C129">
        <v>880.5</v>
      </c>
      <c r="D129">
        <v>619</v>
      </c>
      <c r="E129">
        <v>675.5</v>
      </c>
      <c r="F129">
        <v>675.5</v>
      </c>
      <c r="G129">
        <v>522857900</v>
      </c>
      <c r="H129" s="163">
        <f t="shared" si="3"/>
        <v>-0.14874046940446661</v>
      </c>
      <c r="J129" s="163">
        <v>2.6091474971999817E-2</v>
      </c>
      <c r="K129" s="122">
        <v>1.069E-2</v>
      </c>
      <c r="L129" s="122">
        <v>8.9083333333333332E-4</v>
      </c>
      <c r="M129" s="393">
        <f t="shared" si="4"/>
        <v>-0.14963130273779995</v>
      </c>
      <c r="N129" s="393">
        <f t="shared" si="5"/>
        <v>2.5200641638666484E-2</v>
      </c>
      <c r="Q129">
        <v>105</v>
      </c>
      <c r="R129">
        <v>9.7401968013858337E-2</v>
      </c>
      <c r="S129">
        <v>-0.24651708813344192</v>
      </c>
    </row>
    <row r="130" spans="1:19">
      <c r="A130" s="392">
        <v>44256</v>
      </c>
      <c r="B130">
        <v>690.10998500000005</v>
      </c>
      <c r="C130">
        <v>721.10998500000005</v>
      </c>
      <c r="D130">
        <v>539.48999000000003</v>
      </c>
      <c r="E130">
        <v>667.92999299999997</v>
      </c>
      <c r="F130">
        <v>667.92999299999997</v>
      </c>
      <c r="G130">
        <v>942452400</v>
      </c>
      <c r="H130" s="163">
        <f t="shared" si="3"/>
        <v>-1.1206524056254663E-2</v>
      </c>
      <c r="J130" s="163">
        <v>4.2438634008107767E-2</v>
      </c>
      <c r="K130" s="122">
        <v>1.413E-2</v>
      </c>
      <c r="L130" s="122">
        <v>1.1774999999999999E-3</v>
      </c>
      <c r="M130" s="393">
        <f t="shared" si="4"/>
        <v>-1.2384024056254663E-2</v>
      </c>
      <c r="N130" s="393">
        <f t="shared" si="5"/>
        <v>4.1261134008107769E-2</v>
      </c>
      <c r="Q130">
        <v>106</v>
      </c>
      <c r="R130">
        <v>-6.547823832634217E-2</v>
      </c>
      <c r="S130">
        <v>-0.16087417521421415</v>
      </c>
    </row>
    <row r="131" spans="1:19">
      <c r="A131" s="392">
        <v>44287</v>
      </c>
      <c r="B131">
        <v>688.36999500000002</v>
      </c>
      <c r="C131">
        <v>780.78997800000002</v>
      </c>
      <c r="D131">
        <v>659.419983</v>
      </c>
      <c r="E131">
        <v>709.44000200000005</v>
      </c>
      <c r="F131">
        <v>709.44000200000005</v>
      </c>
      <c r="G131">
        <v>678539700</v>
      </c>
      <c r="H131" s="163">
        <f t="shared" si="3"/>
        <v>6.2147245123038042E-2</v>
      </c>
      <c r="J131" s="163">
        <v>5.242531255584737E-2</v>
      </c>
      <c r="K131" s="122">
        <v>1.7390000000000003E-2</v>
      </c>
      <c r="L131" s="122">
        <v>1.449166666666667E-3</v>
      </c>
      <c r="M131" s="393">
        <f t="shared" si="4"/>
        <v>6.0698078456371374E-2</v>
      </c>
      <c r="N131" s="393">
        <f t="shared" si="5"/>
        <v>5.0976145889180702E-2</v>
      </c>
      <c r="Q131">
        <v>107</v>
      </c>
      <c r="R131">
        <v>0.1436321759217685</v>
      </c>
      <c r="S131">
        <v>6.1444283171768782E-2</v>
      </c>
    </row>
    <row r="132" spans="1:19">
      <c r="A132" s="392">
        <v>44317</v>
      </c>
      <c r="B132">
        <v>703.79998799999998</v>
      </c>
      <c r="C132">
        <v>706</v>
      </c>
      <c r="D132">
        <v>546.97997999999995</v>
      </c>
      <c r="E132">
        <v>625.21997099999999</v>
      </c>
      <c r="F132">
        <v>625.21997099999999</v>
      </c>
      <c r="G132">
        <v>625175800</v>
      </c>
      <c r="H132" s="163">
        <f t="shared" ref="H132:H138" si="6">(E132/E131)-1</f>
        <v>-0.11871339473750175</v>
      </c>
      <c r="J132" s="163">
        <v>5.4865025818131574E-3</v>
      </c>
      <c r="K132" s="122">
        <v>1.6240000000000001E-2</v>
      </c>
      <c r="L132" s="122">
        <v>1.3533333333333333E-3</v>
      </c>
      <c r="M132" s="393">
        <f t="shared" ref="M132:M139" si="7">H132-L132</f>
        <v>-0.12006672807083509</v>
      </c>
      <c r="N132" s="393">
        <f t="shared" ref="N132:N139" si="8">J132-L132</f>
        <v>4.1331692484798243E-3</v>
      </c>
      <c r="Q132">
        <v>108</v>
      </c>
      <c r="R132">
        <v>5.7365037718365063E-2</v>
      </c>
      <c r="S132">
        <v>2.2185005886249949E-2</v>
      </c>
    </row>
    <row r="133" spans="1:19">
      <c r="A133" s="392">
        <v>44348</v>
      </c>
      <c r="B133">
        <v>627.79998799999998</v>
      </c>
      <c r="C133">
        <v>697.61999500000002</v>
      </c>
      <c r="D133">
        <v>571.21997099999999</v>
      </c>
      <c r="E133">
        <v>679.70001200000002</v>
      </c>
      <c r="F133">
        <v>679.70001200000002</v>
      </c>
      <c r="G133">
        <v>519921900</v>
      </c>
      <c r="H133" s="163">
        <f t="shared" si="6"/>
        <v>8.7137397279333006E-2</v>
      </c>
      <c r="J133" s="163">
        <v>2.221397632316946E-2</v>
      </c>
      <c r="K133" s="122">
        <v>1.5810000000000001E-2</v>
      </c>
      <c r="L133" s="122">
        <v>1.3175000000000001E-3</v>
      </c>
      <c r="M133" s="393">
        <f t="shared" si="7"/>
        <v>8.5819897279333007E-2</v>
      </c>
      <c r="N133" s="393">
        <f t="shared" si="8"/>
        <v>2.0896476323169461E-2</v>
      </c>
      <c r="Q133">
        <v>109</v>
      </c>
      <c r="R133">
        <v>9.0031433271065726E-3</v>
      </c>
      <c r="S133">
        <v>-7.6905507182542243E-2</v>
      </c>
    </row>
    <row r="134" spans="1:19">
      <c r="A134" s="392">
        <v>44378</v>
      </c>
      <c r="B134">
        <v>683.919983</v>
      </c>
      <c r="C134">
        <v>700</v>
      </c>
      <c r="D134">
        <v>620.46002199999998</v>
      </c>
      <c r="E134">
        <v>687.20001200000002</v>
      </c>
      <c r="F134">
        <v>687.20001200000002</v>
      </c>
      <c r="G134">
        <v>448393900</v>
      </c>
      <c r="H134" s="163">
        <f t="shared" si="6"/>
        <v>1.1034279634527966E-2</v>
      </c>
      <c r="J134" s="163">
        <v>2.274810936591054E-2</v>
      </c>
      <c r="K134" s="122">
        <v>1.47E-2</v>
      </c>
      <c r="L134" s="122">
        <v>1.225E-3</v>
      </c>
      <c r="M134" s="393">
        <f t="shared" si="7"/>
        <v>9.8092796345279655E-3</v>
      </c>
      <c r="N134" s="393">
        <f t="shared" si="8"/>
        <v>2.152310936591054E-2</v>
      </c>
      <c r="Q134">
        <v>110</v>
      </c>
      <c r="R134">
        <v>6.429750667928906E-2</v>
      </c>
      <c r="S134">
        <v>2.0921251275694414E-3</v>
      </c>
    </row>
    <row r="135" spans="1:19">
      <c r="A135" s="392">
        <v>44409</v>
      </c>
      <c r="B135">
        <v>700</v>
      </c>
      <c r="C135">
        <v>740.39001499999995</v>
      </c>
      <c r="D135">
        <v>648.84002699999996</v>
      </c>
      <c r="E135">
        <v>735.71997099999999</v>
      </c>
      <c r="F135">
        <v>735.71997099999999</v>
      </c>
      <c r="G135">
        <v>381113700</v>
      </c>
      <c r="H135" s="163">
        <f t="shared" si="6"/>
        <v>7.0605294168708532E-2</v>
      </c>
      <c r="J135" s="163">
        <v>2.8990321391681118E-2</v>
      </c>
      <c r="K135" s="122">
        <v>1.226E-2</v>
      </c>
      <c r="L135" s="122">
        <v>1.0216666666666666E-3</v>
      </c>
      <c r="M135" s="393">
        <f t="shared" si="7"/>
        <v>6.9583627502041862E-2</v>
      </c>
      <c r="N135" s="393">
        <f t="shared" si="8"/>
        <v>2.796865472501445E-2</v>
      </c>
      <c r="Q135">
        <v>111</v>
      </c>
      <c r="R135">
        <v>6.9116162186900407E-2</v>
      </c>
      <c r="S135">
        <v>0.23692276814896551</v>
      </c>
    </row>
    <row r="136" spans="1:19">
      <c r="A136" s="392">
        <v>44440</v>
      </c>
      <c r="B136">
        <v>734.080017</v>
      </c>
      <c r="C136">
        <v>799</v>
      </c>
      <c r="D136">
        <v>708.84997599999997</v>
      </c>
      <c r="E136">
        <v>775.47997999999995</v>
      </c>
      <c r="F136">
        <v>775.47997999999995</v>
      </c>
      <c r="G136">
        <v>390101400</v>
      </c>
      <c r="H136" s="163">
        <f t="shared" si="6"/>
        <v>5.4042313063702219E-2</v>
      </c>
      <c r="J136" s="163">
        <v>-4.7569140421166334E-2</v>
      </c>
      <c r="K136" s="122">
        <v>1.3100000000000001E-2</v>
      </c>
      <c r="L136" s="122">
        <v>1.0916666666666668E-3</v>
      </c>
      <c r="M136" s="393">
        <f t="shared" si="7"/>
        <v>5.2950646397035554E-2</v>
      </c>
      <c r="N136" s="393">
        <f t="shared" si="8"/>
        <v>-4.8660807087832998E-2</v>
      </c>
      <c r="Q136">
        <v>112</v>
      </c>
      <c r="R136">
        <v>9.017385389116199E-2</v>
      </c>
      <c r="S136">
        <v>-4.3885900458988034E-2</v>
      </c>
    </row>
    <row r="137" spans="1:19">
      <c r="A137" s="392">
        <v>44470</v>
      </c>
      <c r="B137">
        <v>778.40002400000003</v>
      </c>
      <c r="C137">
        <v>1115.209961</v>
      </c>
      <c r="D137">
        <v>763.59002699999996</v>
      </c>
      <c r="E137">
        <v>1114</v>
      </c>
      <c r="F137">
        <v>1114</v>
      </c>
      <c r="G137">
        <v>528800500</v>
      </c>
      <c r="H137" s="163">
        <f t="shared" si="6"/>
        <v>0.43652967030818779</v>
      </c>
      <c r="J137" s="163">
        <v>6.9143873301234615E-2</v>
      </c>
      <c r="K137" s="122">
        <v>1.489E-2</v>
      </c>
      <c r="L137" s="122">
        <v>1.2408333333333334E-3</v>
      </c>
      <c r="M137" s="393">
        <f t="shared" si="7"/>
        <v>0.43528883697485443</v>
      </c>
      <c r="N137" s="393">
        <f t="shared" si="8"/>
        <v>6.7903039967901285E-2</v>
      </c>
      <c r="Q137">
        <v>113</v>
      </c>
      <c r="R137">
        <v>8.1611185983588672E-2</v>
      </c>
      <c r="S137">
        <v>0.18480769332624353</v>
      </c>
    </row>
    <row r="138" spans="1:19">
      <c r="A138" s="392">
        <v>44501</v>
      </c>
      <c r="B138">
        <v>1145</v>
      </c>
      <c r="C138">
        <v>1243.48999</v>
      </c>
      <c r="D138">
        <v>1118.660034</v>
      </c>
      <c r="E138">
        <v>1162.9399410000001</v>
      </c>
      <c r="F138">
        <v>1162.9399410000001</v>
      </c>
      <c r="G138">
        <v>213747500</v>
      </c>
      <c r="H138" s="163">
        <f t="shared" si="6"/>
        <v>4.3931724416517159E-2</v>
      </c>
      <c r="J138" s="163">
        <v>8.9742865952429085E-3</v>
      </c>
      <c r="K138" s="122">
        <v>1.5609999999999999E-2</v>
      </c>
      <c r="L138" s="122">
        <v>1.3008333333333333E-3</v>
      </c>
      <c r="M138" s="393">
        <f t="shared" si="7"/>
        <v>4.2630891083183825E-2</v>
      </c>
      <c r="N138" s="393">
        <f t="shared" si="8"/>
        <v>7.673453261909575E-3</v>
      </c>
      <c r="Q138">
        <v>114</v>
      </c>
      <c r="R138">
        <v>3.4625503001531478E-2</v>
      </c>
      <c r="S138">
        <v>0.51893510849736513</v>
      </c>
    </row>
    <row r="139" spans="1:19">
      <c r="K139" s="122">
        <v>1.5529999999999999E-2</v>
      </c>
      <c r="L139" s="122">
        <v>1.2941666666666666E-3</v>
      </c>
      <c r="M139" s="393">
        <f t="shared" si="7"/>
        <v>-1.2941666666666666E-3</v>
      </c>
      <c r="N139" s="393">
        <f t="shared" si="8"/>
        <v>-1.2941666666666666E-3</v>
      </c>
      <c r="Q139">
        <v>115</v>
      </c>
      <c r="R139">
        <v>-9.2584791940316186E-2</v>
      </c>
      <c r="S139">
        <v>0.11810471390787146</v>
      </c>
    </row>
    <row r="140" spans="1:19">
      <c r="Q140">
        <v>116</v>
      </c>
      <c r="R140">
        <v>-0.1556358839606527</v>
      </c>
      <c r="S140">
        <v>-6.0881253804134422E-2</v>
      </c>
    </row>
    <row r="141" spans="1:19">
      <c r="Q141">
        <v>117</v>
      </c>
      <c r="R141">
        <v>0.23519758044531455</v>
      </c>
      <c r="S141">
        <v>0.25637818154820657</v>
      </c>
    </row>
    <row r="142" spans="1:19">
      <c r="Q142">
        <v>118</v>
      </c>
      <c r="R142">
        <v>0.10892433036253232</v>
      </c>
      <c r="S142">
        <v>-4.1519730694028284E-2</v>
      </c>
    </row>
    <row r="143" spans="1:19">
      <c r="Q143">
        <v>119</v>
      </c>
      <c r="R143">
        <v>6.7258992088542094E-2</v>
      </c>
      <c r="S143">
        <v>0.22538250591545</v>
      </c>
    </row>
    <row r="144" spans="1:19">
      <c r="Q144">
        <v>120</v>
      </c>
      <c r="R144">
        <v>0.1241099156276311</v>
      </c>
      <c r="S144">
        <v>0.20035263281423091</v>
      </c>
    </row>
    <row r="145" spans="17:19">
      <c r="Q145">
        <v>121</v>
      </c>
      <c r="R145">
        <v>0.14744508960999059</v>
      </c>
      <c r="S145">
        <v>0.59356281488965779</v>
      </c>
    </row>
    <row r="146" spans="17:19">
      <c r="Q146">
        <v>122</v>
      </c>
      <c r="R146">
        <v>-2.2040046842630903E-2</v>
      </c>
      <c r="S146">
        <v>-0.11763561195704671</v>
      </c>
    </row>
    <row r="147" spans="17:19">
      <c r="Q147">
        <v>123</v>
      </c>
      <c r="R147">
        <v>-4.1078505820201158E-3</v>
      </c>
      <c r="S147">
        <v>-9.196275560822556E-2</v>
      </c>
    </row>
    <row r="148" spans="17:19">
      <c r="Q148">
        <v>124</v>
      </c>
      <c r="R148">
        <v>0.20505189962157808</v>
      </c>
      <c r="S148">
        <v>0.25695547170280064</v>
      </c>
    </row>
    <row r="149" spans="17:19">
      <c r="Q149">
        <v>125</v>
      </c>
      <c r="R149">
        <v>9.6026933875190179E-2</v>
      </c>
      <c r="S149">
        <v>0.14652371242159545</v>
      </c>
    </row>
    <row r="150" spans="17:19">
      <c r="Q150">
        <v>126</v>
      </c>
      <c r="R150">
        <v>2.1194038284717758E-2</v>
      </c>
      <c r="S150">
        <v>0.10254848539244889</v>
      </c>
    </row>
    <row r="151" spans="17:19">
      <c r="Q151">
        <v>127</v>
      </c>
      <c r="R151">
        <v>7.8651880191981369E-2</v>
      </c>
      <c r="S151">
        <v>-0.22828318292978134</v>
      </c>
    </row>
    <row r="152" spans="17:19">
      <c r="Q152">
        <v>128</v>
      </c>
      <c r="R152">
        <v>0.1035248163487314</v>
      </c>
      <c r="S152">
        <v>-0.11590884040498606</v>
      </c>
    </row>
    <row r="153" spans="17:19">
      <c r="Q153">
        <v>129</v>
      </c>
      <c r="R153">
        <v>0.11857048647648985</v>
      </c>
      <c r="S153">
        <v>-5.7872408020118477E-2</v>
      </c>
    </row>
    <row r="154" spans="17:19">
      <c r="Q154">
        <v>130</v>
      </c>
      <c r="R154">
        <v>4.6024617982869151E-2</v>
      </c>
      <c r="S154">
        <v>-0.16609134605370424</v>
      </c>
    </row>
    <row r="155" spans="17:19">
      <c r="Q155">
        <v>131</v>
      </c>
      <c r="R155">
        <v>7.198600553273643E-2</v>
      </c>
      <c r="S155">
        <v>1.3833891746596577E-2</v>
      </c>
    </row>
    <row r="156" spans="17:19">
      <c r="Q156">
        <v>132</v>
      </c>
      <c r="R156">
        <v>7.2956474140253413E-2</v>
      </c>
      <c r="S156">
        <v>-6.3147194505725451E-2</v>
      </c>
    </row>
    <row r="157" spans="17:19">
      <c r="Q157">
        <v>133</v>
      </c>
      <c r="R157">
        <v>8.2938710956197648E-2</v>
      </c>
      <c r="S157">
        <v>-1.3355083454155786E-2</v>
      </c>
    </row>
    <row r="158" spans="17:19">
      <c r="Q158">
        <v>134</v>
      </c>
      <c r="R158">
        <v>-3.5737582867998184E-2</v>
      </c>
      <c r="S158">
        <v>8.8688229265033738E-2</v>
      </c>
    </row>
    <row r="159" spans="17:19">
      <c r="Q159">
        <v>135</v>
      </c>
      <c r="R159">
        <v>0.14478522174532729</v>
      </c>
      <c r="S159">
        <v>0.29050361522952717</v>
      </c>
    </row>
    <row r="160" spans="17:19">
      <c r="Q160">
        <v>136</v>
      </c>
      <c r="R160">
        <v>5.1507467214213384E-2</v>
      </c>
      <c r="S160">
        <v>-8.8765761310295593E-3</v>
      </c>
    </row>
    <row r="161" spans="17:19" ht="15.75" thickBot="1">
      <c r="Q161" s="395">
        <v>137</v>
      </c>
      <c r="R161" s="395">
        <v>3.7619285405672998E-2</v>
      </c>
      <c r="S161" s="395">
        <v>-3.8913452072339663E-2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99CE-A65C-4974-8EB5-8681136F4538}">
  <dimension ref="A1:XFD26"/>
  <sheetViews>
    <sheetView showGridLines="0" topLeftCell="A2" zoomScaleNormal="100" zoomScalePageLayoutView="160" workbookViewId="0">
      <selection activeCell="L13" sqref="L13"/>
    </sheetView>
  </sheetViews>
  <sheetFormatPr defaultColWidth="8.85546875" defaultRowHeight="15"/>
  <cols>
    <col min="1" max="1" width="24.28515625" customWidth="1"/>
    <col min="2" max="2" width="22.140625" bestFit="1" customWidth="1"/>
    <col min="3" max="3" width="11.140625" bestFit="1" customWidth="1"/>
    <col min="4" max="4" width="13.7109375" bestFit="1" customWidth="1"/>
    <col min="10" max="10" width="10.7109375" customWidth="1"/>
    <col min="12" max="12" width="9.42578125" customWidth="1"/>
    <col min="13" max="13" width="16.42578125" bestFit="1" customWidth="1"/>
  </cols>
  <sheetData>
    <row r="1" spans="1:16384" ht="44.25" customHeight="1">
      <c r="A1" s="672" t="s">
        <v>400</v>
      </c>
      <c r="B1" s="672"/>
      <c r="C1" s="672"/>
      <c r="D1" s="672"/>
      <c r="E1" s="672"/>
      <c r="F1" s="672"/>
      <c r="G1" s="672"/>
      <c r="H1" s="672"/>
      <c r="I1" s="672"/>
      <c r="J1" s="672"/>
    </row>
    <row r="3" spans="1:16384">
      <c r="A3" s="673" t="s">
        <v>293</v>
      </c>
      <c r="B3" s="673" t="s">
        <v>294</v>
      </c>
      <c r="C3" s="673" t="s">
        <v>295</v>
      </c>
      <c r="D3" s="673" t="s">
        <v>296</v>
      </c>
      <c r="E3" s="673"/>
      <c r="F3" s="673"/>
      <c r="G3" s="673"/>
      <c r="H3" s="673"/>
      <c r="I3" s="673"/>
      <c r="J3" s="674" t="s">
        <v>297</v>
      </c>
    </row>
    <row r="4" spans="1:16384" ht="27.75" customHeight="1">
      <c r="A4" s="664"/>
      <c r="B4" s="664"/>
      <c r="C4" s="664"/>
      <c r="D4" s="664"/>
      <c r="E4" s="664"/>
      <c r="F4" s="664"/>
      <c r="G4" s="664"/>
      <c r="H4" s="664"/>
      <c r="I4" s="664"/>
      <c r="J4" s="675"/>
      <c r="K4" s="269">
        <v>2020</v>
      </c>
      <c r="L4" s="269">
        <v>2019</v>
      </c>
      <c r="M4" s="664" t="s">
        <v>298</v>
      </c>
      <c r="N4" s="664"/>
      <c r="O4" s="664"/>
      <c r="P4" s="664"/>
    </row>
    <row r="5" spans="1:16384" s="277" customFormat="1" ht="29.25" customHeight="1">
      <c r="A5" s="270" t="s">
        <v>305</v>
      </c>
      <c r="B5" s="271" t="s">
        <v>306</v>
      </c>
      <c r="C5" s="272">
        <f>ROUND('Fin st'!K21/'Fin st'!K58,2)</f>
        <v>6.07</v>
      </c>
      <c r="D5" s="665" t="str">
        <f>CONCATENATE("The inventory is sold ",C5," times during the year.")</f>
        <v>The inventory is sold 6.07 times during the year.</v>
      </c>
      <c r="E5" s="666"/>
      <c r="F5" s="666"/>
      <c r="G5" s="666"/>
      <c r="H5" s="666"/>
      <c r="I5" s="666"/>
      <c r="J5" s="281" t="s">
        <v>307</v>
      </c>
      <c r="K5" s="273">
        <f>C5</f>
        <v>6.07</v>
      </c>
      <c r="L5" s="282">
        <f>ROUND('Fin st'!I21/'Fin st'!I58,2)</f>
        <v>5.77</v>
      </c>
      <c r="M5" s="667" t="str">
        <f>IF(K5&gt;L5,"better than last year","worse than last year")</f>
        <v>better than last year</v>
      </c>
      <c r="N5" s="668"/>
      <c r="O5" s="668"/>
      <c r="P5" s="669"/>
    </row>
    <row r="7" spans="1:16384" s="277" customFormat="1" ht="29.25" customHeight="1">
      <c r="A7" s="270" t="s">
        <v>308</v>
      </c>
      <c r="B7" s="271" t="s">
        <v>309</v>
      </c>
      <c r="C7" s="272">
        <f>ROUND(365/C5,2)</f>
        <v>60.13</v>
      </c>
      <c r="D7" s="670" t="str">
        <f>CONCATENATE("It takes the company ",C7," days to sell the inventory on hand.")</f>
        <v>It takes the company 60.13 days to sell the inventory on hand.</v>
      </c>
      <c r="E7" s="671"/>
      <c r="F7" s="671"/>
      <c r="G7" s="671"/>
      <c r="H7" s="671"/>
      <c r="I7" s="671"/>
      <c r="J7" s="281" t="s">
        <v>307</v>
      </c>
      <c r="K7" s="273">
        <f>C7</f>
        <v>60.13</v>
      </c>
      <c r="L7" s="359">
        <f>365/L5</f>
        <v>63.258232235701911</v>
      </c>
      <c r="M7" s="667" t="str">
        <f>IF(K7&gt;L7,"worse than last year","better than last year")</f>
        <v>better than last year</v>
      </c>
      <c r="N7" s="668"/>
      <c r="O7" s="668"/>
      <c r="P7" s="669"/>
      <c r="Q7" s="283"/>
      <c r="S7" s="269"/>
      <c r="T7" s="284"/>
      <c r="U7" s="285"/>
      <c r="V7" s="276"/>
      <c r="W7" s="286"/>
      <c r="X7" s="663"/>
      <c r="Y7" s="663"/>
      <c r="Z7" s="663"/>
      <c r="AA7" s="663"/>
      <c r="AB7" s="663"/>
      <c r="AC7" s="663"/>
      <c r="AD7" s="284"/>
      <c r="AE7" s="285"/>
      <c r="AF7" s="276"/>
      <c r="AG7" s="286"/>
      <c r="AH7" s="663"/>
      <c r="AI7" s="663"/>
      <c r="AJ7" s="663"/>
      <c r="AK7" s="663"/>
      <c r="AL7" s="663"/>
      <c r="AM7" s="663"/>
      <c r="AN7" s="284"/>
      <c r="AO7" s="285"/>
      <c r="AP7" s="276"/>
      <c r="AQ7" s="286"/>
      <c r="AR7" s="663"/>
      <c r="AS7" s="663"/>
      <c r="AT7" s="663"/>
      <c r="AU7" s="663"/>
      <c r="AV7" s="663"/>
      <c r="AW7" s="663"/>
      <c r="AX7" s="284"/>
      <c r="AY7" s="285"/>
      <c r="AZ7" s="276"/>
      <c r="BA7" s="286"/>
      <c r="BB7" s="663"/>
      <c r="BC7" s="663"/>
      <c r="BD7" s="663"/>
      <c r="BE7" s="663"/>
      <c r="BF7" s="663"/>
      <c r="BG7" s="663"/>
      <c r="BH7" s="284"/>
      <c r="BI7" s="285"/>
      <c r="BJ7" s="276"/>
      <c r="BK7" s="286"/>
      <c r="BL7" s="663"/>
      <c r="BM7" s="663"/>
      <c r="BN7" s="663"/>
      <c r="BO7" s="663"/>
      <c r="BP7" s="663"/>
      <c r="BQ7" s="663"/>
      <c r="BR7" s="284"/>
      <c r="BS7" s="285"/>
      <c r="BT7" s="276"/>
      <c r="BU7" s="286"/>
      <c r="BV7" s="663"/>
      <c r="BW7" s="663"/>
      <c r="BX7" s="663"/>
      <c r="BY7" s="663"/>
      <c r="BZ7" s="663"/>
      <c r="CA7" s="663"/>
      <c r="CB7" s="284"/>
      <c r="CC7" s="285"/>
      <c r="CD7" s="276"/>
      <c r="CE7" s="286"/>
      <c r="CF7" s="663"/>
      <c r="CG7" s="663"/>
      <c r="CH7" s="663"/>
      <c r="CI7" s="663"/>
      <c r="CJ7" s="663"/>
      <c r="CK7" s="663"/>
      <c r="CL7" s="284"/>
      <c r="CM7" s="285"/>
      <c r="CN7" s="276"/>
      <c r="CO7" s="286"/>
      <c r="CP7" s="663"/>
      <c r="CQ7" s="663"/>
      <c r="CR7" s="663"/>
      <c r="CS7" s="663"/>
      <c r="CT7" s="663"/>
      <c r="CU7" s="663"/>
      <c r="CV7" s="284"/>
      <c r="CW7" s="285"/>
      <c r="CX7" s="276"/>
      <c r="CY7" s="286"/>
      <c r="CZ7" s="663"/>
      <c r="DA7" s="663"/>
      <c r="DB7" s="663"/>
      <c r="DC7" s="663"/>
      <c r="DD7" s="663"/>
      <c r="DE7" s="663"/>
      <c r="DF7" s="284"/>
      <c r="DG7" s="285"/>
      <c r="DH7" s="276"/>
      <c r="DI7" s="286"/>
      <c r="DJ7" s="663"/>
      <c r="DK7" s="663"/>
      <c r="DL7" s="663"/>
      <c r="DM7" s="663"/>
      <c r="DN7" s="663"/>
      <c r="DO7" s="663"/>
      <c r="DP7" s="284"/>
      <c r="DQ7" s="285"/>
      <c r="DR7" s="276"/>
      <c r="DS7" s="286"/>
      <c r="DT7" s="663"/>
      <c r="DU7" s="663"/>
      <c r="DV7" s="663"/>
      <c r="DW7" s="663"/>
      <c r="DX7" s="663"/>
      <c r="DY7" s="663"/>
      <c r="DZ7" s="284"/>
      <c r="EA7" s="285"/>
      <c r="EB7" s="276"/>
      <c r="EC7" s="286"/>
      <c r="ED7" s="663"/>
      <c r="EE7" s="663"/>
      <c r="EF7" s="663"/>
      <c r="EG7" s="663"/>
      <c r="EH7" s="663"/>
      <c r="EI7" s="663"/>
      <c r="EJ7" s="284"/>
      <c r="EK7" s="285"/>
      <c r="EL7" s="276"/>
      <c r="EM7" s="286"/>
      <c r="EN7" s="663"/>
      <c r="EO7" s="663"/>
      <c r="EP7" s="663"/>
      <c r="EQ7" s="663"/>
      <c r="ER7" s="663"/>
      <c r="ES7" s="663"/>
      <c r="ET7" s="284"/>
      <c r="EU7" s="285"/>
      <c r="EV7" s="276"/>
      <c r="EW7" s="286"/>
      <c r="EX7" s="663"/>
      <c r="EY7" s="663"/>
      <c r="EZ7" s="663"/>
      <c r="FA7" s="663"/>
      <c r="FB7" s="663"/>
      <c r="FC7" s="663"/>
      <c r="FD7" s="284"/>
      <c r="FE7" s="285"/>
      <c r="FF7" s="276"/>
      <c r="FG7" s="286"/>
      <c r="FH7" s="663"/>
      <c r="FI7" s="663"/>
      <c r="FJ7" s="663"/>
      <c r="FK7" s="663"/>
      <c r="FL7" s="663"/>
      <c r="FM7" s="663"/>
      <c r="FN7" s="284"/>
      <c r="FO7" s="285"/>
      <c r="FP7" s="276"/>
      <c r="FQ7" s="286"/>
      <c r="FR7" s="663"/>
      <c r="FS7" s="663"/>
      <c r="FT7" s="663"/>
      <c r="FU7" s="663"/>
      <c r="FV7" s="663"/>
      <c r="FW7" s="663"/>
      <c r="FX7" s="284"/>
      <c r="FY7" s="285"/>
      <c r="FZ7" s="276"/>
      <c r="GA7" s="286"/>
      <c r="GB7" s="663"/>
      <c r="GC7" s="663"/>
      <c r="GD7" s="663"/>
      <c r="GE7" s="663"/>
      <c r="GF7" s="663"/>
      <c r="GG7" s="663"/>
      <c r="GH7" s="284"/>
      <c r="GI7" s="285"/>
      <c r="GJ7" s="276"/>
      <c r="GK7" s="286"/>
      <c r="GL7" s="663"/>
      <c r="GM7" s="663"/>
      <c r="GN7" s="663"/>
      <c r="GO7" s="663"/>
      <c r="GP7" s="663"/>
      <c r="GQ7" s="663"/>
      <c r="GR7" s="284"/>
      <c r="GS7" s="285"/>
      <c r="GT7" s="276"/>
      <c r="GU7" s="286"/>
      <c r="GV7" s="663"/>
      <c r="GW7" s="663"/>
      <c r="GX7" s="663"/>
      <c r="GY7" s="663"/>
      <c r="GZ7" s="663"/>
      <c r="HA7" s="663"/>
      <c r="HB7" s="284"/>
      <c r="HC7" s="285"/>
      <c r="HD7" s="276"/>
      <c r="HE7" s="286"/>
      <c r="HF7" s="663"/>
      <c r="HG7" s="663"/>
      <c r="HH7" s="663"/>
      <c r="HI7" s="663"/>
      <c r="HJ7" s="663"/>
      <c r="HK7" s="663"/>
      <c r="HL7" s="284"/>
      <c r="HM7" s="285"/>
      <c r="HN7" s="276"/>
      <c r="HO7" s="286"/>
      <c r="HP7" s="663"/>
      <c r="HQ7" s="663"/>
      <c r="HR7" s="663"/>
      <c r="HS7" s="663"/>
      <c r="HT7" s="663"/>
      <c r="HU7" s="663"/>
      <c r="HV7" s="284"/>
      <c r="HW7" s="285"/>
      <c r="HX7" s="276"/>
      <c r="HY7" s="286"/>
      <c r="HZ7" s="663"/>
      <c r="IA7" s="663"/>
      <c r="IB7" s="663"/>
      <c r="IC7" s="663"/>
      <c r="ID7" s="663"/>
      <c r="IE7" s="663"/>
      <c r="IF7" s="284"/>
      <c r="IG7" s="285"/>
      <c r="IH7" s="276"/>
      <c r="II7" s="286"/>
      <c r="IJ7" s="663"/>
      <c r="IK7" s="663"/>
      <c r="IL7" s="663"/>
      <c r="IM7" s="663"/>
      <c r="IN7" s="663"/>
      <c r="IO7" s="663"/>
      <c r="IP7" s="284"/>
      <c r="IQ7" s="285"/>
      <c r="IR7" s="276"/>
      <c r="IS7" s="286"/>
      <c r="IT7" s="663"/>
      <c r="IU7" s="663"/>
      <c r="IV7" s="663"/>
      <c r="IW7" s="663"/>
      <c r="IX7" s="663"/>
      <c r="IY7" s="663"/>
      <c r="IZ7" s="284"/>
      <c r="JA7" s="285"/>
      <c r="JB7" s="276"/>
      <c r="JC7" s="286"/>
      <c r="JD7" s="663"/>
      <c r="JE7" s="663"/>
      <c r="JF7" s="663"/>
      <c r="JG7" s="663"/>
      <c r="JH7" s="663"/>
      <c r="JI7" s="663"/>
      <c r="JJ7" s="284"/>
      <c r="JK7" s="285"/>
      <c r="JL7" s="276"/>
      <c r="JM7" s="286"/>
      <c r="JN7" s="663"/>
      <c r="JO7" s="663"/>
      <c r="JP7" s="663"/>
      <c r="JQ7" s="663"/>
      <c r="JR7" s="663"/>
      <c r="JS7" s="663"/>
      <c r="JT7" s="284"/>
      <c r="JU7" s="285"/>
      <c r="JV7" s="276"/>
      <c r="JW7" s="286"/>
      <c r="JX7" s="663"/>
      <c r="JY7" s="663"/>
      <c r="JZ7" s="663"/>
      <c r="KA7" s="663"/>
      <c r="KB7" s="663"/>
      <c r="KC7" s="663"/>
      <c r="KD7" s="284"/>
      <c r="KE7" s="285"/>
      <c r="KF7" s="276"/>
      <c r="KG7" s="286"/>
      <c r="KH7" s="663"/>
      <c r="KI7" s="663"/>
      <c r="KJ7" s="663"/>
      <c r="KK7" s="663"/>
      <c r="KL7" s="663"/>
      <c r="KM7" s="663"/>
      <c r="KN7" s="284"/>
      <c r="KO7" s="285"/>
      <c r="KP7" s="276"/>
      <c r="KQ7" s="286"/>
      <c r="KR7" s="663"/>
      <c r="KS7" s="663"/>
      <c r="KT7" s="663"/>
      <c r="KU7" s="663"/>
      <c r="KV7" s="663"/>
      <c r="KW7" s="663"/>
      <c r="KX7" s="284"/>
      <c r="KY7" s="285"/>
      <c r="KZ7" s="276"/>
      <c r="LA7" s="286"/>
      <c r="LB7" s="663"/>
      <c r="LC7" s="663"/>
      <c r="LD7" s="663"/>
      <c r="LE7" s="663"/>
      <c r="LF7" s="663"/>
      <c r="LG7" s="663"/>
      <c r="LH7" s="284"/>
      <c r="LI7" s="285"/>
      <c r="LJ7" s="276"/>
      <c r="LK7" s="286"/>
      <c r="LL7" s="663"/>
      <c r="LM7" s="663"/>
      <c r="LN7" s="663"/>
      <c r="LO7" s="663"/>
      <c r="LP7" s="663"/>
      <c r="LQ7" s="663"/>
      <c r="LR7" s="284"/>
      <c r="LS7" s="285"/>
      <c r="LT7" s="276"/>
      <c r="LU7" s="286"/>
      <c r="LV7" s="663"/>
      <c r="LW7" s="663"/>
      <c r="LX7" s="663"/>
      <c r="LY7" s="663"/>
      <c r="LZ7" s="663"/>
      <c r="MA7" s="663"/>
      <c r="MB7" s="284"/>
      <c r="MC7" s="285"/>
      <c r="MD7" s="276"/>
      <c r="ME7" s="286"/>
      <c r="MF7" s="663"/>
      <c r="MG7" s="663"/>
      <c r="MH7" s="663"/>
      <c r="MI7" s="663"/>
      <c r="MJ7" s="663"/>
      <c r="MK7" s="663"/>
      <c r="ML7" s="284"/>
      <c r="MM7" s="285"/>
      <c r="MN7" s="276"/>
      <c r="MO7" s="286"/>
      <c r="MP7" s="663"/>
      <c r="MQ7" s="663"/>
      <c r="MR7" s="663"/>
      <c r="MS7" s="663"/>
      <c r="MT7" s="663"/>
      <c r="MU7" s="663"/>
      <c r="MV7" s="284"/>
      <c r="MW7" s="285"/>
      <c r="MX7" s="276"/>
      <c r="MY7" s="286"/>
      <c r="MZ7" s="663"/>
      <c r="NA7" s="663"/>
      <c r="NB7" s="663"/>
      <c r="NC7" s="663"/>
      <c r="ND7" s="663"/>
      <c r="NE7" s="663"/>
      <c r="NF7" s="284"/>
      <c r="NG7" s="285"/>
      <c r="NH7" s="276"/>
      <c r="NI7" s="286"/>
      <c r="NJ7" s="663"/>
      <c r="NK7" s="663"/>
      <c r="NL7" s="663"/>
      <c r="NM7" s="663"/>
      <c r="NN7" s="663"/>
      <c r="NO7" s="663"/>
      <c r="NP7" s="284"/>
      <c r="NQ7" s="285"/>
      <c r="NR7" s="276"/>
      <c r="NS7" s="286"/>
      <c r="NT7" s="663"/>
      <c r="NU7" s="663"/>
      <c r="NV7" s="663"/>
      <c r="NW7" s="663"/>
      <c r="NX7" s="663"/>
      <c r="NY7" s="663"/>
      <c r="NZ7" s="284"/>
      <c r="OA7" s="285"/>
      <c r="OB7" s="276"/>
      <c r="OC7" s="286"/>
      <c r="OD7" s="663"/>
      <c r="OE7" s="663"/>
      <c r="OF7" s="663"/>
      <c r="OG7" s="663"/>
      <c r="OH7" s="663"/>
      <c r="OI7" s="663"/>
      <c r="OJ7" s="284"/>
      <c r="OK7" s="285"/>
      <c r="OL7" s="276"/>
      <c r="OM7" s="286"/>
      <c r="ON7" s="663"/>
      <c r="OO7" s="663"/>
      <c r="OP7" s="663"/>
      <c r="OQ7" s="663"/>
      <c r="OR7" s="663"/>
      <c r="OS7" s="663"/>
      <c r="OT7" s="284"/>
      <c r="OU7" s="285"/>
      <c r="OV7" s="276"/>
      <c r="OW7" s="286"/>
      <c r="OX7" s="663"/>
      <c r="OY7" s="663"/>
      <c r="OZ7" s="663"/>
      <c r="PA7" s="663"/>
      <c r="PB7" s="663"/>
      <c r="PC7" s="663"/>
      <c r="PD7" s="284"/>
      <c r="PE7" s="285"/>
      <c r="PF7" s="276"/>
      <c r="PG7" s="286"/>
      <c r="PH7" s="663"/>
      <c r="PI7" s="663"/>
      <c r="PJ7" s="663"/>
      <c r="PK7" s="663"/>
      <c r="PL7" s="663"/>
      <c r="PM7" s="663"/>
      <c r="PN7" s="284"/>
      <c r="PO7" s="285"/>
      <c r="PP7" s="276"/>
      <c r="PQ7" s="286"/>
      <c r="PR7" s="663"/>
      <c r="PS7" s="663"/>
      <c r="PT7" s="663"/>
      <c r="PU7" s="663"/>
      <c r="PV7" s="663"/>
      <c r="PW7" s="663"/>
      <c r="PX7" s="284"/>
      <c r="PY7" s="285"/>
      <c r="PZ7" s="276"/>
      <c r="QA7" s="286"/>
      <c r="QB7" s="663"/>
      <c r="QC7" s="663"/>
      <c r="QD7" s="663"/>
      <c r="QE7" s="663"/>
      <c r="QF7" s="663"/>
      <c r="QG7" s="663"/>
      <c r="QH7" s="284"/>
      <c r="QI7" s="285"/>
      <c r="QJ7" s="276"/>
      <c r="QK7" s="286"/>
      <c r="QL7" s="663"/>
      <c r="QM7" s="663"/>
      <c r="QN7" s="663"/>
      <c r="QO7" s="663"/>
      <c r="QP7" s="663"/>
      <c r="QQ7" s="663"/>
      <c r="QR7" s="284"/>
      <c r="QS7" s="285"/>
      <c r="QT7" s="276"/>
      <c r="QU7" s="286"/>
      <c r="QV7" s="663"/>
      <c r="QW7" s="663"/>
      <c r="QX7" s="663"/>
      <c r="QY7" s="663"/>
      <c r="QZ7" s="663"/>
      <c r="RA7" s="663"/>
      <c r="RB7" s="284"/>
      <c r="RC7" s="285"/>
      <c r="RD7" s="276"/>
      <c r="RE7" s="286"/>
      <c r="RF7" s="663"/>
      <c r="RG7" s="663"/>
      <c r="RH7" s="663"/>
      <c r="RI7" s="663"/>
      <c r="RJ7" s="663"/>
      <c r="RK7" s="663"/>
      <c r="RL7" s="284"/>
      <c r="RM7" s="285"/>
      <c r="RN7" s="276"/>
      <c r="RO7" s="286"/>
      <c r="RP7" s="663"/>
      <c r="RQ7" s="663"/>
      <c r="RR7" s="663"/>
      <c r="RS7" s="663"/>
      <c r="RT7" s="663"/>
      <c r="RU7" s="663"/>
      <c r="RV7" s="284"/>
      <c r="RW7" s="285"/>
      <c r="RX7" s="276"/>
      <c r="RY7" s="286"/>
      <c r="RZ7" s="663"/>
      <c r="SA7" s="663"/>
      <c r="SB7" s="663"/>
      <c r="SC7" s="663"/>
      <c r="SD7" s="663"/>
      <c r="SE7" s="663"/>
      <c r="SF7" s="284"/>
      <c r="SG7" s="285"/>
      <c r="SH7" s="276"/>
      <c r="SI7" s="286"/>
      <c r="SJ7" s="663"/>
      <c r="SK7" s="663"/>
      <c r="SL7" s="663"/>
      <c r="SM7" s="663"/>
      <c r="SN7" s="663"/>
      <c r="SO7" s="663"/>
      <c r="SP7" s="284"/>
      <c r="SQ7" s="285"/>
      <c r="SR7" s="276"/>
      <c r="SS7" s="286"/>
      <c r="ST7" s="663"/>
      <c r="SU7" s="663"/>
      <c r="SV7" s="663"/>
      <c r="SW7" s="663"/>
      <c r="SX7" s="663"/>
      <c r="SY7" s="663"/>
      <c r="SZ7" s="284"/>
      <c r="TA7" s="285"/>
      <c r="TB7" s="276"/>
      <c r="TC7" s="286"/>
      <c r="TD7" s="663"/>
      <c r="TE7" s="663"/>
      <c r="TF7" s="663"/>
      <c r="TG7" s="663"/>
      <c r="TH7" s="663"/>
      <c r="TI7" s="663"/>
      <c r="TJ7" s="284"/>
      <c r="TK7" s="285"/>
      <c r="TL7" s="276"/>
      <c r="TM7" s="286"/>
      <c r="TN7" s="663"/>
      <c r="TO7" s="663"/>
      <c r="TP7" s="663"/>
      <c r="TQ7" s="663"/>
      <c r="TR7" s="663"/>
      <c r="TS7" s="663"/>
      <c r="TT7" s="284"/>
      <c r="TU7" s="285"/>
      <c r="TV7" s="276"/>
      <c r="TW7" s="286"/>
      <c r="TX7" s="663"/>
      <c r="TY7" s="663"/>
      <c r="TZ7" s="663"/>
      <c r="UA7" s="663"/>
      <c r="UB7" s="663"/>
      <c r="UC7" s="663"/>
      <c r="UD7" s="284"/>
      <c r="UE7" s="285"/>
      <c r="UF7" s="276"/>
      <c r="UG7" s="286"/>
      <c r="UH7" s="663"/>
      <c r="UI7" s="663"/>
      <c r="UJ7" s="663"/>
      <c r="UK7" s="663"/>
      <c r="UL7" s="663"/>
      <c r="UM7" s="663"/>
      <c r="UN7" s="284"/>
      <c r="UO7" s="285"/>
      <c r="UP7" s="276"/>
      <c r="UQ7" s="286"/>
      <c r="UR7" s="663"/>
      <c r="US7" s="663"/>
      <c r="UT7" s="663"/>
      <c r="UU7" s="663"/>
      <c r="UV7" s="663"/>
      <c r="UW7" s="663"/>
      <c r="UX7" s="284"/>
      <c r="UY7" s="285"/>
      <c r="UZ7" s="276"/>
      <c r="VA7" s="286"/>
      <c r="VB7" s="663"/>
      <c r="VC7" s="663"/>
      <c r="VD7" s="663"/>
      <c r="VE7" s="663"/>
      <c r="VF7" s="663"/>
      <c r="VG7" s="663"/>
      <c r="VH7" s="284"/>
      <c r="VI7" s="285"/>
      <c r="VJ7" s="276"/>
      <c r="VK7" s="286"/>
      <c r="VL7" s="663"/>
      <c r="VM7" s="663"/>
      <c r="VN7" s="663"/>
      <c r="VO7" s="663"/>
      <c r="VP7" s="663"/>
      <c r="VQ7" s="663"/>
      <c r="VR7" s="284"/>
      <c r="VS7" s="285"/>
      <c r="VT7" s="276"/>
      <c r="VU7" s="286"/>
      <c r="VV7" s="663"/>
      <c r="VW7" s="663"/>
      <c r="VX7" s="663"/>
      <c r="VY7" s="663"/>
      <c r="VZ7" s="663"/>
      <c r="WA7" s="663"/>
      <c r="WB7" s="284"/>
      <c r="WC7" s="285"/>
      <c r="WD7" s="276"/>
      <c r="WE7" s="286"/>
      <c r="WF7" s="663"/>
      <c r="WG7" s="663"/>
      <c r="WH7" s="663"/>
      <c r="WI7" s="663"/>
      <c r="WJ7" s="663"/>
      <c r="WK7" s="663"/>
      <c r="WL7" s="284"/>
      <c r="WM7" s="285"/>
      <c r="WN7" s="276"/>
      <c r="WO7" s="286"/>
      <c r="WP7" s="663"/>
      <c r="WQ7" s="663"/>
      <c r="WR7" s="663"/>
      <c r="WS7" s="663"/>
      <c r="WT7" s="663"/>
      <c r="WU7" s="663"/>
      <c r="WV7" s="284"/>
      <c r="WW7" s="285"/>
      <c r="WX7" s="276"/>
      <c r="WY7" s="286"/>
      <c r="WZ7" s="663"/>
      <c r="XA7" s="663"/>
      <c r="XB7" s="663"/>
      <c r="XC7" s="663"/>
      <c r="XD7" s="663"/>
      <c r="XE7" s="663"/>
      <c r="XF7" s="284"/>
      <c r="XG7" s="285"/>
      <c r="XH7" s="276"/>
      <c r="XI7" s="286"/>
      <c r="XJ7" s="663"/>
      <c r="XK7" s="663"/>
      <c r="XL7" s="663"/>
      <c r="XM7" s="663"/>
      <c r="XN7" s="663"/>
      <c r="XO7" s="663"/>
      <c r="XP7" s="284"/>
      <c r="XQ7" s="285"/>
      <c r="XR7" s="276"/>
      <c r="XS7" s="286"/>
      <c r="XT7" s="663"/>
      <c r="XU7" s="663"/>
      <c r="XV7" s="663"/>
      <c r="XW7" s="663"/>
      <c r="XX7" s="663"/>
      <c r="XY7" s="663"/>
      <c r="XZ7" s="284"/>
      <c r="YA7" s="285"/>
      <c r="YB7" s="276"/>
      <c r="YC7" s="286"/>
      <c r="YD7" s="663"/>
      <c r="YE7" s="663"/>
      <c r="YF7" s="663"/>
      <c r="YG7" s="663"/>
      <c r="YH7" s="663"/>
      <c r="YI7" s="663"/>
      <c r="YJ7" s="284"/>
      <c r="YK7" s="285"/>
      <c r="YL7" s="276"/>
      <c r="YM7" s="286"/>
      <c r="YN7" s="663"/>
      <c r="YO7" s="663"/>
      <c r="YP7" s="663"/>
      <c r="YQ7" s="663"/>
      <c r="YR7" s="663"/>
      <c r="YS7" s="663"/>
      <c r="YT7" s="284"/>
      <c r="YU7" s="285"/>
      <c r="YV7" s="276"/>
      <c r="YW7" s="286"/>
      <c r="YX7" s="663"/>
      <c r="YY7" s="663"/>
      <c r="YZ7" s="663"/>
      <c r="ZA7" s="663"/>
      <c r="ZB7" s="663"/>
      <c r="ZC7" s="663"/>
      <c r="ZD7" s="284"/>
      <c r="ZE7" s="285"/>
      <c r="ZF7" s="276"/>
      <c r="ZG7" s="286"/>
      <c r="ZH7" s="663"/>
      <c r="ZI7" s="663"/>
      <c r="ZJ7" s="663"/>
      <c r="ZK7" s="663"/>
      <c r="ZL7" s="663"/>
      <c r="ZM7" s="663"/>
      <c r="ZN7" s="284"/>
      <c r="ZO7" s="285"/>
      <c r="ZP7" s="276"/>
      <c r="ZQ7" s="286"/>
      <c r="ZR7" s="663"/>
      <c r="ZS7" s="663"/>
      <c r="ZT7" s="663"/>
      <c r="ZU7" s="663"/>
      <c r="ZV7" s="663"/>
      <c r="ZW7" s="663"/>
      <c r="ZX7" s="284"/>
      <c r="ZY7" s="285"/>
      <c r="ZZ7" s="276"/>
      <c r="AAA7" s="286"/>
      <c r="AAB7" s="663"/>
      <c r="AAC7" s="663"/>
      <c r="AAD7" s="663"/>
      <c r="AAE7" s="663"/>
      <c r="AAF7" s="663"/>
      <c r="AAG7" s="663"/>
      <c r="AAH7" s="284"/>
      <c r="AAI7" s="285"/>
      <c r="AAJ7" s="276"/>
      <c r="AAK7" s="286"/>
      <c r="AAL7" s="663"/>
      <c r="AAM7" s="663"/>
      <c r="AAN7" s="663"/>
      <c r="AAO7" s="663"/>
      <c r="AAP7" s="663"/>
      <c r="AAQ7" s="663"/>
      <c r="AAR7" s="284"/>
      <c r="AAS7" s="285"/>
      <c r="AAT7" s="276"/>
      <c r="AAU7" s="286"/>
      <c r="AAV7" s="663"/>
      <c r="AAW7" s="663"/>
      <c r="AAX7" s="663"/>
      <c r="AAY7" s="663"/>
      <c r="AAZ7" s="663"/>
      <c r="ABA7" s="663"/>
      <c r="ABB7" s="284"/>
      <c r="ABC7" s="285"/>
      <c r="ABD7" s="276"/>
      <c r="ABE7" s="286"/>
      <c r="ABF7" s="663"/>
      <c r="ABG7" s="663"/>
      <c r="ABH7" s="663"/>
      <c r="ABI7" s="663"/>
      <c r="ABJ7" s="663"/>
      <c r="ABK7" s="663"/>
      <c r="ABL7" s="284"/>
      <c r="ABM7" s="285"/>
      <c r="ABN7" s="276"/>
      <c r="ABO7" s="286"/>
      <c r="ABP7" s="663"/>
      <c r="ABQ7" s="663"/>
      <c r="ABR7" s="663"/>
      <c r="ABS7" s="663"/>
      <c r="ABT7" s="663"/>
      <c r="ABU7" s="663"/>
      <c r="ABV7" s="284"/>
      <c r="ABW7" s="285"/>
      <c r="ABX7" s="276"/>
      <c r="ABY7" s="286"/>
      <c r="ABZ7" s="663"/>
      <c r="ACA7" s="663"/>
      <c r="ACB7" s="663"/>
      <c r="ACC7" s="663"/>
      <c r="ACD7" s="663"/>
      <c r="ACE7" s="663"/>
      <c r="ACF7" s="284"/>
      <c r="ACG7" s="285"/>
      <c r="ACH7" s="276"/>
      <c r="ACI7" s="286"/>
      <c r="ACJ7" s="663"/>
      <c r="ACK7" s="663"/>
      <c r="ACL7" s="663"/>
      <c r="ACM7" s="663"/>
      <c r="ACN7" s="663"/>
      <c r="ACO7" s="663"/>
      <c r="ACP7" s="284"/>
      <c r="ACQ7" s="285"/>
      <c r="ACR7" s="276"/>
      <c r="ACS7" s="286"/>
      <c r="ACT7" s="663"/>
      <c r="ACU7" s="663"/>
      <c r="ACV7" s="663"/>
      <c r="ACW7" s="663"/>
      <c r="ACX7" s="663"/>
      <c r="ACY7" s="663"/>
      <c r="ACZ7" s="284"/>
      <c r="ADA7" s="285"/>
      <c r="ADB7" s="276"/>
      <c r="ADC7" s="286"/>
      <c r="ADD7" s="663"/>
      <c r="ADE7" s="663"/>
      <c r="ADF7" s="663"/>
      <c r="ADG7" s="663"/>
      <c r="ADH7" s="663"/>
      <c r="ADI7" s="663"/>
      <c r="ADJ7" s="284"/>
      <c r="ADK7" s="285"/>
      <c r="ADL7" s="276"/>
      <c r="ADM7" s="286"/>
      <c r="ADN7" s="663"/>
      <c r="ADO7" s="663"/>
      <c r="ADP7" s="663"/>
      <c r="ADQ7" s="663"/>
      <c r="ADR7" s="663"/>
      <c r="ADS7" s="663"/>
      <c r="ADT7" s="284"/>
      <c r="ADU7" s="285"/>
      <c r="ADV7" s="276"/>
      <c r="ADW7" s="286"/>
      <c r="ADX7" s="663"/>
      <c r="ADY7" s="663"/>
      <c r="ADZ7" s="663"/>
      <c r="AEA7" s="663"/>
      <c r="AEB7" s="663"/>
      <c r="AEC7" s="663"/>
      <c r="AED7" s="284"/>
      <c r="AEE7" s="285"/>
      <c r="AEF7" s="276"/>
      <c r="AEG7" s="286"/>
      <c r="AEH7" s="663"/>
      <c r="AEI7" s="663"/>
      <c r="AEJ7" s="663"/>
      <c r="AEK7" s="663"/>
      <c r="AEL7" s="663"/>
      <c r="AEM7" s="663"/>
      <c r="AEN7" s="284"/>
      <c r="AEO7" s="285"/>
      <c r="AEP7" s="276"/>
      <c r="AEQ7" s="286"/>
      <c r="AER7" s="663"/>
      <c r="AES7" s="663"/>
      <c r="AET7" s="663"/>
      <c r="AEU7" s="663"/>
      <c r="AEV7" s="663"/>
      <c r="AEW7" s="663"/>
      <c r="AEX7" s="284"/>
      <c r="AEY7" s="285"/>
      <c r="AEZ7" s="276"/>
      <c r="AFA7" s="286"/>
      <c r="AFB7" s="663"/>
      <c r="AFC7" s="663"/>
      <c r="AFD7" s="663"/>
      <c r="AFE7" s="663"/>
      <c r="AFF7" s="663"/>
      <c r="AFG7" s="663"/>
      <c r="AFH7" s="284"/>
      <c r="AFI7" s="285"/>
      <c r="AFJ7" s="276"/>
      <c r="AFK7" s="286"/>
      <c r="AFL7" s="663"/>
      <c r="AFM7" s="663"/>
      <c r="AFN7" s="663"/>
      <c r="AFO7" s="663"/>
      <c r="AFP7" s="663"/>
      <c r="AFQ7" s="663"/>
      <c r="AFR7" s="284"/>
      <c r="AFS7" s="285"/>
      <c r="AFT7" s="276"/>
      <c r="AFU7" s="286"/>
      <c r="AFV7" s="663"/>
      <c r="AFW7" s="663"/>
      <c r="AFX7" s="663"/>
      <c r="AFY7" s="663"/>
      <c r="AFZ7" s="663"/>
      <c r="AGA7" s="663"/>
      <c r="AGB7" s="284"/>
      <c r="AGC7" s="285"/>
      <c r="AGD7" s="276"/>
      <c r="AGE7" s="286"/>
      <c r="AGF7" s="663"/>
      <c r="AGG7" s="663"/>
      <c r="AGH7" s="663"/>
      <c r="AGI7" s="663"/>
      <c r="AGJ7" s="663"/>
      <c r="AGK7" s="663"/>
      <c r="AGL7" s="284"/>
      <c r="AGM7" s="285"/>
      <c r="AGN7" s="276"/>
      <c r="AGO7" s="286"/>
      <c r="AGP7" s="663"/>
      <c r="AGQ7" s="663"/>
      <c r="AGR7" s="663"/>
      <c r="AGS7" s="663"/>
      <c r="AGT7" s="663"/>
      <c r="AGU7" s="663"/>
      <c r="AGV7" s="284"/>
      <c r="AGW7" s="285"/>
      <c r="AGX7" s="276"/>
      <c r="AGY7" s="286"/>
      <c r="AGZ7" s="663"/>
      <c r="AHA7" s="663"/>
      <c r="AHB7" s="663"/>
      <c r="AHC7" s="663"/>
      <c r="AHD7" s="663"/>
      <c r="AHE7" s="663"/>
      <c r="AHF7" s="284"/>
      <c r="AHG7" s="285"/>
      <c r="AHH7" s="276"/>
      <c r="AHI7" s="286"/>
      <c r="AHJ7" s="663"/>
      <c r="AHK7" s="663"/>
      <c r="AHL7" s="663"/>
      <c r="AHM7" s="663"/>
      <c r="AHN7" s="663"/>
      <c r="AHO7" s="663"/>
      <c r="AHP7" s="284"/>
      <c r="AHQ7" s="285"/>
      <c r="AHR7" s="276"/>
      <c r="AHS7" s="286"/>
      <c r="AHT7" s="663"/>
      <c r="AHU7" s="663"/>
      <c r="AHV7" s="663"/>
      <c r="AHW7" s="663"/>
      <c r="AHX7" s="663"/>
      <c r="AHY7" s="663"/>
      <c r="AHZ7" s="284"/>
      <c r="AIA7" s="285"/>
      <c r="AIB7" s="276"/>
      <c r="AIC7" s="286"/>
      <c r="AID7" s="663"/>
      <c r="AIE7" s="663"/>
      <c r="AIF7" s="663"/>
      <c r="AIG7" s="663"/>
      <c r="AIH7" s="663"/>
      <c r="AII7" s="663"/>
      <c r="AIJ7" s="284"/>
      <c r="AIK7" s="285"/>
      <c r="AIL7" s="276"/>
      <c r="AIM7" s="286"/>
      <c r="AIN7" s="663"/>
      <c r="AIO7" s="663"/>
      <c r="AIP7" s="663"/>
      <c r="AIQ7" s="663"/>
      <c r="AIR7" s="663"/>
      <c r="AIS7" s="663"/>
      <c r="AIT7" s="284"/>
      <c r="AIU7" s="285"/>
      <c r="AIV7" s="276"/>
      <c r="AIW7" s="286"/>
      <c r="AIX7" s="663"/>
      <c r="AIY7" s="663"/>
      <c r="AIZ7" s="663"/>
      <c r="AJA7" s="663"/>
      <c r="AJB7" s="663"/>
      <c r="AJC7" s="663"/>
      <c r="AJD7" s="284"/>
      <c r="AJE7" s="285"/>
      <c r="AJF7" s="276"/>
      <c r="AJG7" s="286"/>
      <c r="AJH7" s="663"/>
      <c r="AJI7" s="663"/>
      <c r="AJJ7" s="663"/>
      <c r="AJK7" s="663"/>
      <c r="AJL7" s="663"/>
      <c r="AJM7" s="663"/>
      <c r="AJN7" s="284"/>
      <c r="AJO7" s="285"/>
      <c r="AJP7" s="276"/>
      <c r="AJQ7" s="286"/>
      <c r="AJR7" s="663"/>
      <c r="AJS7" s="663"/>
      <c r="AJT7" s="663"/>
      <c r="AJU7" s="663"/>
      <c r="AJV7" s="663"/>
      <c r="AJW7" s="663"/>
      <c r="AJX7" s="284"/>
      <c r="AJY7" s="285"/>
      <c r="AJZ7" s="276"/>
      <c r="AKA7" s="286"/>
      <c r="AKB7" s="663"/>
      <c r="AKC7" s="663"/>
      <c r="AKD7" s="663"/>
      <c r="AKE7" s="663"/>
      <c r="AKF7" s="663"/>
      <c r="AKG7" s="663"/>
      <c r="AKH7" s="284"/>
      <c r="AKI7" s="285"/>
      <c r="AKJ7" s="276"/>
      <c r="AKK7" s="286"/>
      <c r="AKL7" s="663"/>
      <c r="AKM7" s="663"/>
      <c r="AKN7" s="663"/>
      <c r="AKO7" s="663"/>
      <c r="AKP7" s="663"/>
      <c r="AKQ7" s="663"/>
      <c r="AKR7" s="284"/>
      <c r="AKS7" s="285"/>
      <c r="AKT7" s="276"/>
      <c r="AKU7" s="286"/>
      <c r="AKV7" s="663"/>
      <c r="AKW7" s="663"/>
      <c r="AKX7" s="663"/>
      <c r="AKY7" s="663"/>
      <c r="AKZ7" s="663"/>
      <c r="ALA7" s="663"/>
      <c r="ALB7" s="284"/>
      <c r="ALC7" s="285"/>
      <c r="ALD7" s="276"/>
      <c r="ALE7" s="286"/>
      <c r="ALF7" s="663"/>
      <c r="ALG7" s="663"/>
      <c r="ALH7" s="663"/>
      <c r="ALI7" s="663"/>
      <c r="ALJ7" s="663"/>
      <c r="ALK7" s="663"/>
      <c r="ALL7" s="284"/>
      <c r="ALM7" s="285"/>
      <c r="ALN7" s="276"/>
      <c r="ALO7" s="286"/>
      <c r="ALP7" s="663"/>
      <c r="ALQ7" s="663"/>
      <c r="ALR7" s="663"/>
      <c r="ALS7" s="663"/>
      <c r="ALT7" s="663"/>
      <c r="ALU7" s="663"/>
      <c r="ALV7" s="284"/>
      <c r="ALW7" s="285"/>
      <c r="ALX7" s="276"/>
      <c r="ALY7" s="286"/>
      <c r="ALZ7" s="663"/>
      <c r="AMA7" s="663"/>
      <c r="AMB7" s="663"/>
      <c r="AMC7" s="663"/>
      <c r="AMD7" s="663"/>
      <c r="AME7" s="663"/>
      <c r="AMF7" s="284"/>
      <c r="AMG7" s="285"/>
      <c r="AMH7" s="276"/>
      <c r="AMI7" s="286"/>
      <c r="AMJ7" s="663"/>
      <c r="AMK7" s="663"/>
      <c r="AML7" s="663"/>
      <c r="AMM7" s="663"/>
      <c r="AMN7" s="663"/>
      <c r="AMO7" s="663"/>
      <c r="AMP7" s="284"/>
      <c r="AMQ7" s="285"/>
      <c r="AMR7" s="276"/>
      <c r="AMS7" s="286"/>
      <c r="AMT7" s="663"/>
      <c r="AMU7" s="663"/>
      <c r="AMV7" s="663"/>
      <c r="AMW7" s="663"/>
      <c r="AMX7" s="663"/>
      <c r="AMY7" s="663"/>
      <c r="AMZ7" s="284"/>
      <c r="ANA7" s="285"/>
      <c r="ANB7" s="276"/>
      <c r="ANC7" s="286"/>
      <c r="AND7" s="663"/>
      <c r="ANE7" s="663"/>
      <c r="ANF7" s="663"/>
      <c r="ANG7" s="663"/>
      <c r="ANH7" s="663"/>
      <c r="ANI7" s="663"/>
      <c r="ANJ7" s="284"/>
      <c r="ANK7" s="285"/>
      <c r="ANL7" s="276"/>
      <c r="ANM7" s="286"/>
      <c r="ANN7" s="663"/>
      <c r="ANO7" s="663"/>
      <c r="ANP7" s="663"/>
      <c r="ANQ7" s="663"/>
      <c r="ANR7" s="663"/>
      <c r="ANS7" s="663"/>
      <c r="ANT7" s="284"/>
      <c r="ANU7" s="285"/>
      <c r="ANV7" s="276"/>
      <c r="ANW7" s="286"/>
      <c r="ANX7" s="663"/>
      <c r="ANY7" s="663"/>
      <c r="ANZ7" s="663"/>
      <c r="AOA7" s="663"/>
      <c r="AOB7" s="663"/>
      <c r="AOC7" s="663"/>
      <c r="AOD7" s="284"/>
      <c r="AOE7" s="285"/>
      <c r="AOF7" s="276"/>
      <c r="AOG7" s="286"/>
      <c r="AOH7" s="663"/>
      <c r="AOI7" s="663"/>
      <c r="AOJ7" s="663"/>
      <c r="AOK7" s="663"/>
      <c r="AOL7" s="663"/>
      <c r="AOM7" s="663"/>
      <c r="AON7" s="284"/>
      <c r="AOO7" s="285"/>
      <c r="AOP7" s="276"/>
      <c r="AOQ7" s="286"/>
      <c r="AOR7" s="663"/>
      <c r="AOS7" s="663"/>
      <c r="AOT7" s="663"/>
      <c r="AOU7" s="663"/>
      <c r="AOV7" s="663"/>
      <c r="AOW7" s="663"/>
      <c r="AOX7" s="284"/>
      <c r="AOY7" s="285"/>
      <c r="AOZ7" s="276"/>
      <c r="APA7" s="286"/>
      <c r="APB7" s="663"/>
      <c r="APC7" s="663"/>
      <c r="APD7" s="663"/>
      <c r="APE7" s="663"/>
      <c r="APF7" s="663"/>
      <c r="APG7" s="663"/>
      <c r="APH7" s="284"/>
      <c r="API7" s="285"/>
      <c r="APJ7" s="276"/>
      <c r="APK7" s="286"/>
      <c r="APL7" s="663"/>
      <c r="APM7" s="663"/>
      <c r="APN7" s="663"/>
      <c r="APO7" s="663"/>
      <c r="APP7" s="663"/>
      <c r="APQ7" s="663"/>
      <c r="APR7" s="284"/>
      <c r="APS7" s="285"/>
      <c r="APT7" s="276"/>
      <c r="APU7" s="286"/>
      <c r="APV7" s="663"/>
      <c r="APW7" s="663"/>
      <c r="APX7" s="663"/>
      <c r="APY7" s="663"/>
      <c r="APZ7" s="663"/>
      <c r="AQA7" s="663"/>
      <c r="AQB7" s="284"/>
      <c r="AQC7" s="285"/>
      <c r="AQD7" s="276"/>
      <c r="AQE7" s="286"/>
      <c r="AQF7" s="663"/>
      <c r="AQG7" s="663"/>
      <c r="AQH7" s="663"/>
      <c r="AQI7" s="663"/>
      <c r="AQJ7" s="663"/>
      <c r="AQK7" s="663"/>
      <c r="AQL7" s="284"/>
      <c r="AQM7" s="285"/>
      <c r="AQN7" s="276"/>
      <c r="AQO7" s="286"/>
      <c r="AQP7" s="663"/>
      <c r="AQQ7" s="663"/>
      <c r="AQR7" s="663"/>
      <c r="AQS7" s="663"/>
      <c r="AQT7" s="663"/>
      <c r="AQU7" s="663"/>
      <c r="AQV7" s="284"/>
      <c r="AQW7" s="285"/>
      <c r="AQX7" s="276"/>
      <c r="AQY7" s="286"/>
      <c r="AQZ7" s="663"/>
      <c r="ARA7" s="663"/>
      <c r="ARB7" s="663"/>
      <c r="ARC7" s="663"/>
      <c r="ARD7" s="663"/>
      <c r="ARE7" s="663"/>
      <c r="ARF7" s="284"/>
      <c r="ARG7" s="285"/>
      <c r="ARH7" s="276"/>
      <c r="ARI7" s="286"/>
      <c r="ARJ7" s="663"/>
      <c r="ARK7" s="663"/>
      <c r="ARL7" s="663"/>
      <c r="ARM7" s="663"/>
      <c r="ARN7" s="663"/>
      <c r="ARO7" s="663"/>
      <c r="ARP7" s="284"/>
      <c r="ARQ7" s="285"/>
      <c r="ARR7" s="276"/>
      <c r="ARS7" s="286"/>
      <c r="ART7" s="663"/>
      <c r="ARU7" s="663"/>
      <c r="ARV7" s="663"/>
      <c r="ARW7" s="663"/>
      <c r="ARX7" s="663"/>
      <c r="ARY7" s="663"/>
      <c r="ARZ7" s="284"/>
      <c r="ASA7" s="285"/>
      <c r="ASB7" s="276"/>
      <c r="ASC7" s="286"/>
      <c r="ASD7" s="663"/>
      <c r="ASE7" s="663"/>
      <c r="ASF7" s="663"/>
      <c r="ASG7" s="663"/>
      <c r="ASH7" s="663"/>
      <c r="ASI7" s="663"/>
      <c r="ASJ7" s="284"/>
      <c r="ASK7" s="285"/>
      <c r="ASL7" s="276"/>
      <c r="ASM7" s="286"/>
      <c r="ASN7" s="663"/>
      <c r="ASO7" s="663"/>
      <c r="ASP7" s="663"/>
      <c r="ASQ7" s="663"/>
      <c r="ASR7" s="663"/>
      <c r="ASS7" s="663"/>
      <c r="AST7" s="284"/>
      <c r="ASU7" s="285"/>
      <c r="ASV7" s="276"/>
      <c r="ASW7" s="286"/>
      <c r="ASX7" s="663"/>
      <c r="ASY7" s="663"/>
      <c r="ASZ7" s="663"/>
      <c r="ATA7" s="663"/>
      <c r="ATB7" s="663"/>
      <c r="ATC7" s="663"/>
      <c r="ATD7" s="284"/>
      <c r="ATE7" s="285"/>
      <c r="ATF7" s="276"/>
      <c r="ATG7" s="286"/>
      <c r="ATH7" s="663"/>
      <c r="ATI7" s="663"/>
      <c r="ATJ7" s="663"/>
      <c r="ATK7" s="663"/>
      <c r="ATL7" s="663"/>
      <c r="ATM7" s="663"/>
      <c r="ATN7" s="284"/>
      <c r="ATO7" s="285"/>
      <c r="ATP7" s="276"/>
      <c r="ATQ7" s="286"/>
      <c r="ATR7" s="663"/>
      <c r="ATS7" s="663"/>
      <c r="ATT7" s="663"/>
      <c r="ATU7" s="663"/>
      <c r="ATV7" s="663"/>
      <c r="ATW7" s="663"/>
      <c r="ATX7" s="284"/>
      <c r="ATY7" s="285"/>
      <c r="ATZ7" s="276"/>
      <c r="AUA7" s="286"/>
      <c r="AUB7" s="663"/>
      <c r="AUC7" s="663"/>
      <c r="AUD7" s="663"/>
      <c r="AUE7" s="663"/>
      <c r="AUF7" s="663"/>
      <c r="AUG7" s="663"/>
      <c r="AUH7" s="284"/>
      <c r="AUI7" s="285"/>
      <c r="AUJ7" s="276"/>
      <c r="AUK7" s="286"/>
      <c r="AUL7" s="663"/>
      <c r="AUM7" s="663"/>
      <c r="AUN7" s="663"/>
      <c r="AUO7" s="663"/>
      <c r="AUP7" s="663"/>
      <c r="AUQ7" s="663"/>
      <c r="AUR7" s="284"/>
      <c r="AUS7" s="285"/>
      <c r="AUT7" s="276"/>
      <c r="AUU7" s="286"/>
      <c r="AUV7" s="663"/>
      <c r="AUW7" s="663"/>
      <c r="AUX7" s="663"/>
      <c r="AUY7" s="663"/>
      <c r="AUZ7" s="663"/>
      <c r="AVA7" s="663"/>
      <c r="AVB7" s="284"/>
      <c r="AVC7" s="285"/>
      <c r="AVD7" s="276"/>
      <c r="AVE7" s="286"/>
      <c r="AVF7" s="663"/>
      <c r="AVG7" s="663"/>
      <c r="AVH7" s="663"/>
      <c r="AVI7" s="663"/>
      <c r="AVJ7" s="663"/>
      <c r="AVK7" s="663"/>
      <c r="AVL7" s="284"/>
      <c r="AVM7" s="285"/>
      <c r="AVN7" s="276"/>
      <c r="AVO7" s="286"/>
      <c r="AVP7" s="663"/>
      <c r="AVQ7" s="663"/>
      <c r="AVR7" s="663"/>
      <c r="AVS7" s="663"/>
      <c r="AVT7" s="663"/>
      <c r="AVU7" s="663"/>
      <c r="AVV7" s="284"/>
      <c r="AVW7" s="285"/>
      <c r="AVX7" s="276"/>
      <c r="AVY7" s="286"/>
      <c r="AVZ7" s="663"/>
      <c r="AWA7" s="663"/>
      <c r="AWB7" s="663"/>
      <c r="AWC7" s="663"/>
      <c r="AWD7" s="663"/>
      <c r="AWE7" s="663"/>
      <c r="AWF7" s="284"/>
      <c r="AWG7" s="285"/>
      <c r="AWH7" s="276"/>
      <c r="AWI7" s="286"/>
      <c r="AWJ7" s="663"/>
      <c r="AWK7" s="663"/>
      <c r="AWL7" s="663"/>
      <c r="AWM7" s="663"/>
      <c r="AWN7" s="663"/>
      <c r="AWO7" s="663"/>
      <c r="AWP7" s="284"/>
      <c r="AWQ7" s="285"/>
      <c r="AWR7" s="276"/>
      <c r="AWS7" s="286"/>
      <c r="AWT7" s="663"/>
      <c r="AWU7" s="663"/>
      <c r="AWV7" s="663"/>
      <c r="AWW7" s="663"/>
      <c r="AWX7" s="663"/>
      <c r="AWY7" s="663"/>
      <c r="AWZ7" s="284"/>
      <c r="AXA7" s="285"/>
      <c r="AXB7" s="276"/>
      <c r="AXC7" s="286"/>
      <c r="AXD7" s="663"/>
      <c r="AXE7" s="663"/>
      <c r="AXF7" s="663"/>
      <c r="AXG7" s="663"/>
      <c r="AXH7" s="663"/>
      <c r="AXI7" s="663"/>
      <c r="AXJ7" s="284"/>
      <c r="AXK7" s="285"/>
      <c r="AXL7" s="276"/>
      <c r="AXM7" s="286"/>
      <c r="AXN7" s="663"/>
      <c r="AXO7" s="663"/>
      <c r="AXP7" s="663"/>
      <c r="AXQ7" s="663"/>
      <c r="AXR7" s="663"/>
      <c r="AXS7" s="663"/>
      <c r="AXT7" s="284"/>
      <c r="AXU7" s="285"/>
      <c r="AXV7" s="276"/>
      <c r="AXW7" s="286"/>
      <c r="AXX7" s="663"/>
      <c r="AXY7" s="663"/>
      <c r="AXZ7" s="663"/>
      <c r="AYA7" s="663"/>
      <c r="AYB7" s="663"/>
      <c r="AYC7" s="663"/>
      <c r="AYD7" s="284"/>
      <c r="AYE7" s="285"/>
      <c r="AYF7" s="276"/>
      <c r="AYG7" s="286"/>
      <c r="AYH7" s="663"/>
      <c r="AYI7" s="663"/>
      <c r="AYJ7" s="663"/>
      <c r="AYK7" s="663"/>
      <c r="AYL7" s="663"/>
      <c r="AYM7" s="663"/>
      <c r="AYN7" s="284"/>
      <c r="AYO7" s="285"/>
      <c r="AYP7" s="276"/>
      <c r="AYQ7" s="286"/>
      <c r="AYR7" s="663"/>
      <c r="AYS7" s="663"/>
      <c r="AYT7" s="663"/>
      <c r="AYU7" s="663"/>
      <c r="AYV7" s="663"/>
      <c r="AYW7" s="663"/>
      <c r="AYX7" s="284"/>
      <c r="AYY7" s="285"/>
      <c r="AYZ7" s="276"/>
      <c r="AZA7" s="286"/>
      <c r="AZB7" s="663"/>
      <c r="AZC7" s="663"/>
      <c r="AZD7" s="663"/>
      <c r="AZE7" s="663"/>
      <c r="AZF7" s="663"/>
      <c r="AZG7" s="663"/>
      <c r="AZH7" s="284"/>
      <c r="AZI7" s="285"/>
      <c r="AZJ7" s="276"/>
      <c r="AZK7" s="286"/>
      <c r="AZL7" s="663"/>
      <c r="AZM7" s="663"/>
      <c r="AZN7" s="663"/>
      <c r="AZO7" s="663"/>
      <c r="AZP7" s="663"/>
      <c r="AZQ7" s="663"/>
      <c r="AZR7" s="284"/>
      <c r="AZS7" s="285"/>
      <c r="AZT7" s="276"/>
      <c r="AZU7" s="286"/>
      <c r="AZV7" s="663"/>
      <c r="AZW7" s="663"/>
      <c r="AZX7" s="663"/>
      <c r="AZY7" s="663"/>
      <c r="AZZ7" s="663"/>
      <c r="BAA7" s="663"/>
      <c r="BAB7" s="284"/>
      <c r="BAC7" s="285"/>
      <c r="BAD7" s="276"/>
      <c r="BAE7" s="286"/>
      <c r="BAF7" s="663"/>
      <c r="BAG7" s="663"/>
      <c r="BAH7" s="663"/>
      <c r="BAI7" s="663"/>
      <c r="BAJ7" s="663"/>
      <c r="BAK7" s="663"/>
      <c r="BAL7" s="284"/>
      <c r="BAM7" s="285"/>
      <c r="BAN7" s="276"/>
      <c r="BAO7" s="286"/>
      <c r="BAP7" s="663"/>
      <c r="BAQ7" s="663"/>
      <c r="BAR7" s="663"/>
      <c r="BAS7" s="663"/>
      <c r="BAT7" s="663"/>
      <c r="BAU7" s="663"/>
      <c r="BAV7" s="284"/>
      <c r="BAW7" s="285"/>
      <c r="BAX7" s="276"/>
      <c r="BAY7" s="286"/>
      <c r="BAZ7" s="663"/>
      <c r="BBA7" s="663"/>
      <c r="BBB7" s="663"/>
      <c r="BBC7" s="663"/>
      <c r="BBD7" s="663"/>
      <c r="BBE7" s="663"/>
      <c r="BBF7" s="284"/>
      <c r="BBG7" s="285"/>
      <c r="BBH7" s="276"/>
      <c r="BBI7" s="286"/>
      <c r="BBJ7" s="663"/>
      <c r="BBK7" s="663"/>
      <c r="BBL7" s="663"/>
      <c r="BBM7" s="663"/>
      <c r="BBN7" s="663"/>
      <c r="BBO7" s="663"/>
      <c r="BBP7" s="284"/>
      <c r="BBQ7" s="285"/>
      <c r="BBR7" s="276"/>
      <c r="BBS7" s="286"/>
      <c r="BBT7" s="663"/>
      <c r="BBU7" s="663"/>
      <c r="BBV7" s="663"/>
      <c r="BBW7" s="663"/>
      <c r="BBX7" s="663"/>
      <c r="BBY7" s="663"/>
      <c r="BBZ7" s="284"/>
      <c r="BCA7" s="285"/>
      <c r="BCB7" s="276"/>
      <c r="BCC7" s="286"/>
      <c r="BCD7" s="663"/>
      <c r="BCE7" s="663"/>
      <c r="BCF7" s="663"/>
      <c r="BCG7" s="663"/>
      <c r="BCH7" s="663"/>
      <c r="BCI7" s="663"/>
      <c r="BCJ7" s="284"/>
      <c r="BCK7" s="285"/>
      <c r="BCL7" s="276"/>
      <c r="BCM7" s="286"/>
      <c r="BCN7" s="663"/>
      <c r="BCO7" s="663"/>
      <c r="BCP7" s="663"/>
      <c r="BCQ7" s="663"/>
      <c r="BCR7" s="663"/>
      <c r="BCS7" s="663"/>
      <c r="BCT7" s="284"/>
      <c r="BCU7" s="285"/>
      <c r="BCV7" s="276"/>
      <c r="BCW7" s="286"/>
      <c r="BCX7" s="663"/>
      <c r="BCY7" s="663"/>
      <c r="BCZ7" s="663"/>
      <c r="BDA7" s="663"/>
      <c r="BDB7" s="663"/>
      <c r="BDC7" s="663"/>
      <c r="BDD7" s="284"/>
      <c r="BDE7" s="285"/>
      <c r="BDF7" s="276"/>
      <c r="BDG7" s="286"/>
      <c r="BDH7" s="663"/>
      <c r="BDI7" s="663"/>
      <c r="BDJ7" s="663"/>
      <c r="BDK7" s="663"/>
      <c r="BDL7" s="663"/>
      <c r="BDM7" s="663"/>
      <c r="BDN7" s="284"/>
      <c r="BDO7" s="285"/>
      <c r="BDP7" s="276"/>
      <c r="BDQ7" s="286"/>
      <c r="BDR7" s="663"/>
      <c r="BDS7" s="663"/>
      <c r="BDT7" s="663"/>
      <c r="BDU7" s="663"/>
      <c r="BDV7" s="663"/>
      <c r="BDW7" s="663"/>
      <c r="BDX7" s="284"/>
      <c r="BDY7" s="285"/>
      <c r="BDZ7" s="276"/>
      <c r="BEA7" s="286"/>
      <c r="BEB7" s="663"/>
      <c r="BEC7" s="663"/>
      <c r="BED7" s="663"/>
      <c r="BEE7" s="663"/>
      <c r="BEF7" s="663"/>
      <c r="BEG7" s="663"/>
      <c r="BEH7" s="284"/>
      <c r="BEI7" s="285"/>
      <c r="BEJ7" s="276"/>
      <c r="BEK7" s="286"/>
      <c r="BEL7" s="663"/>
      <c r="BEM7" s="663"/>
      <c r="BEN7" s="663"/>
      <c r="BEO7" s="663"/>
      <c r="BEP7" s="663"/>
      <c r="BEQ7" s="663"/>
      <c r="BER7" s="284"/>
      <c r="BES7" s="285"/>
      <c r="BET7" s="276"/>
      <c r="BEU7" s="286"/>
      <c r="BEV7" s="663"/>
      <c r="BEW7" s="663"/>
      <c r="BEX7" s="663"/>
      <c r="BEY7" s="663"/>
      <c r="BEZ7" s="663"/>
      <c r="BFA7" s="663"/>
      <c r="BFB7" s="284"/>
      <c r="BFC7" s="285"/>
      <c r="BFD7" s="276"/>
      <c r="BFE7" s="286"/>
      <c r="BFF7" s="663"/>
      <c r="BFG7" s="663"/>
      <c r="BFH7" s="663"/>
      <c r="BFI7" s="663"/>
      <c r="BFJ7" s="663"/>
      <c r="BFK7" s="663"/>
      <c r="BFL7" s="284"/>
      <c r="BFM7" s="285"/>
      <c r="BFN7" s="276"/>
      <c r="BFO7" s="286"/>
      <c r="BFP7" s="663"/>
      <c r="BFQ7" s="663"/>
      <c r="BFR7" s="663"/>
      <c r="BFS7" s="663"/>
      <c r="BFT7" s="663"/>
      <c r="BFU7" s="663"/>
      <c r="BFV7" s="284"/>
      <c r="BFW7" s="285"/>
      <c r="BFX7" s="276"/>
      <c r="BFY7" s="286"/>
      <c r="BFZ7" s="663"/>
      <c r="BGA7" s="663"/>
      <c r="BGB7" s="663"/>
      <c r="BGC7" s="663"/>
      <c r="BGD7" s="663"/>
      <c r="BGE7" s="663"/>
      <c r="BGF7" s="284"/>
      <c r="BGG7" s="285"/>
      <c r="BGH7" s="276"/>
      <c r="BGI7" s="286"/>
      <c r="BGJ7" s="663"/>
      <c r="BGK7" s="663"/>
      <c r="BGL7" s="663"/>
      <c r="BGM7" s="663"/>
      <c r="BGN7" s="663"/>
      <c r="BGO7" s="663"/>
      <c r="BGP7" s="284"/>
      <c r="BGQ7" s="285"/>
      <c r="BGR7" s="276"/>
      <c r="BGS7" s="286"/>
      <c r="BGT7" s="663"/>
      <c r="BGU7" s="663"/>
      <c r="BGV7" s="663"/>
      <c r="BGW7" s="663"/>
      <c r="BGX7" s="663"/>
      <c r="BGY7" s="663"/>
      <c r="BGZ7" s="284"/>
      <c r="BHA7" s="285"/>
      <c r="BHB7" s="276"/>
      <c r="BHC7" s="286"/>
      <c r="BHD7" s="663"/>
      <c r="BHE7" s="663"/>
      <c r="BHF7" s="663"/>
      <c r="BHG7" s="663"/>
      <c r="BHH7" s="663"/>
      <c r="BHI7" s="663"/>
      <c r="BHJ7" s="284"/>
      <c r="BHK7" s="285"/>
      <c r="BHL7" s="276"/>
      <c r="BHM7" s="286"/>
      <c r="BHN7" s="663"/>
      <c r="BHO7" s="663"/>
      <c r="BHP7" s="663"/>
      <c r="BHQ7" s="663"/>
      <c r="BHR7" s="663"/>
      <c r="BHS7" s="663"/>
      <c r="BHT7" s="284"/>
      <c r="BHU7" s="285"/>
      <c r="BHV7" s="276"/>
      <c r="BHW7" s="286"/>
      <c r="BHX7" s="663"/>
      <c r="BHY7" s="663"/>
      <c r="BHZ7" s="663"/>
      <c r="BIA7" s="663"/>
      <c r="BIB7" s="663"/>
      <c r="BIC7" s="663"/>
      <c r="BID7" s="284"/>
      <c r="BIE7" s="285"/>
      <c r="BIF7" s="276"/>
      <c r="BIG7" s="286"/>
      <c r="BIH7" s="663"/>
      <c r="BII7" s="663"/>
      <c r="BIJ7" s="663"/>
      <c r="BIK7" s="663"/>
      <c r="BIL7" s="663"/>
      <c r="BIM7" s="663"/>
      <c r="BIN7" s="284"/>
      <c r="BIO7" s="285"/>
      <c r="BIP7" s="276"/>
      <c r="BIQ7" s="286"/>
      <c r="BIR7" s="663"/>
      <c r="BIS7" s="663"/>
      <c r="BIT7" s="663"/>
      <c r="BIU7" s="663"/>
      <c r="BIV7" s="663"/>
      <c r="BIW7" s="663"/>
      <c r="BIX7" s="284"/>
      <c r="BIY7" s="285"/>
      <c r="BIZ7" s="276"/>
      <c r="BJA7" s="286"/>
      <c r="BJB7" s="663"/>
      <c r="BJC7" s="663"/>
      <c r="BJD7" s="663"/>
      <c r="BJE7" s="663"/>
      <c r="BJF7" s="663"/>
      <c r="BJG7" s="663"/>
      <c r="BJH7" s="284"/>
      <c r="BJI7" s="285"/>
      <c r="BJJ7" s="276"/>
      <c r="BJK7" s="286"/>
      <c r="BJL7" s="663"/>
      <c r="BJM7" s="663"/>
      <c r="BJN7" s="663"/>
      <c r="BJO7" s="663"/>
      <c r="BJP7" s="663"/>
      <c r="BJQ7" s="663"/>
      <c r="BJR7" s="284"/>
      <c r="BJS7" s="285"/>
      <c r="BJT7" s="276"/>
      <c r="BJU7" s="286"/>
      <c r="BJV7" s="663"/>
      <c r="BJW7" s="663"/>
      <c r="BJX7" s="663"/>
      <c r="BJY7" s="663"/>
      <c r="BJZ7" s="663"/>
      <c r="BKA7" s="663"/>
      <c r="BKB7" s="284"/>
      <c r="BKC7" s="285"/>
      <c r="BKD7" s="276"/>
      <c r="BKE7" s="286"/>
      <c r="BKF7" s="663"/>
      <c r="BKG7" s="663"/>
      <c r="BKH7" s="663"/>
      <c r="BKI7" s="663"/>
      <c r="BKJ7" s="663"/>
      <c r="BKK7" s="663"/>
      <c r="BKL7" s="284"/>
      <c r="BKM7" s="285"/>
      <c r="BKN7" s="276"/>
      <c r="BKO7" s="286"/>
      <c r="BKP7" s="663"/>
      <c r="BKQ7" s="663"/>
      <c r="BKR7" s="663"/>
      <c r="BKS7" s="663"/>
      <c r="BKT7" s="663"/>
      <c r="BKU7" s="663"/>
      <c r="BKV7" s="284"/>
      <c r="BKW7" s="285"/>
      <c r="BKX7" s="276"/>
      <c r="BKY7" s="286"/>
      <c r="BKZ7" s="663"/>
      <c r="BLA7" s="663"/>
      <c r="BLB7" s="663"/>
      <c r="BLC7" s="663"/>
      <c r="BLD7" s="663"/>
      <c r="BLE7" s="663"/>
      <c r="BLF7" s="284"/>
      <c r="BLG7" s="285"/>
      <c r="BLH7" s="276"/>
      <c r="BLI7" s="286"/>
      <c r="BLJ7" s="663"/>
      <c r="BLK7" s="663"/>
      <c r="BLL7" s="663"/>
      <c r="BLM7" s="663"/>
      <c r="BLN7" s="663"/>
      <c r="BLO7" s="663"/>
      <c r="BLP7" s="284"/>
      <c r="BLQ7" s="285"/>
      <c r="BLR7" s="276"/>
      <c r="BLS7" s="286"/>
      <c r="BLT7" s="663"/>
      <c r="BLU7" s="663"/>
      <c r="BLV7" s="663"/>
      <c r="BLW7" s="663"/>
      <c r="BLX7" s="663"/>
      <c r="BLY7" s="663"/>
      <c r="BLZ7" s="284"/>
      <c r="BMA7" s="285"/>
      <c r="BMB7" s="276"/>
      <c r="BMC7" s="286"/>
      <c r="BMD7" s="663"/>
      <c r="BME7" s="663"/>
      <c r="BMF7" s="663"/>
      <c r="BMG7" s="663"/>
      <c r="BMH7" s="663"/>
      <c r="BMI7" s="663"/>
      <c r="BMJ7" s="284"/>
      <c r="BMK7" s="285"/>
      <c r="BML7" s="276"/>
      <c r="BMM7" s="286"/>
      <c r="BMN7" s="663"/>
      <c r="BMO7" s="663"/>
      <c r="BMP7" s="663"/>
      <c r="BMQ7" s="663"/>
      <c r="BMR7" s="663"/>
      <c r="BMS7" s="663"/>
      <c r="BMT7" s="284"/>
      <c r="BMU7" s="285"/>
      <c r="BMV7" s="276"/>
      <c r="BMW7" s="286"/>
      <c r="BMX7" s="663"/>
      <c r="BMY7" s="663"/>
      <c r="BMZ7" s="663"/>
      <c r="BNA7" s="663"/>
      <c r="BNB7" s="663"/>
      <c r="BNC7" s="663"/>
      <c r="BND7" s="284"/>
      <c r="BNE7" s="285"/>
      <c r="BNF7" s="276"/>
      <c r="BNG7" s="286"/>
      <c r="BNH7" s="663"/>
      <c r="BNI7" s="663"/>
      <c r="BNJ7" s="663"/>
      <c r="BNK7" s="663"/>
      <c r="BNL7" s="663"/>
      <c r="BNM7" s="663"/>
      <c r="BNN7" s="284"/>
      <c r="BNO7" s="285"/>
      <c r="BNP7" s="276"/>
      <c r="BNQ7" s="286"/>
      <c r="BNR7" s="663"/>
      <c r="BNS7" s="663"/>
      <c r="BNT7" s="663"/>
      <c r="BNU7" s="663"/>
      <c r="BNV7" s="663"/>
      <c r="BNW7" s="663"/>
      <c r="BNX7" s="284"/>
      <c r="BNY7" s="285"/>
      <c r="BNZ7" s="276"/>
      <c r="BOA7" s="286"/>
      <c r="BOB7" s="663"/>
      <c r="BOC7" s="663"/>
      <c r="BOD7" s="663"/>
      <c r="BOE7" s="663"/>
      <c r="BOF7" s="663"/>
      <c r="BOG7" s="663"/>
      <c r="BOH7" s="284"/>
      <c r="BOI7" s="285"/>
      <c r="BOJ7" s="276"/>
      <c r="BOK7" s="286"/>
      <c r="BOL7" s="663"/>
      <c r="BOM7" s="663"/>
      <c r="BON7" s="663"/>
      <c r="BOO7" s="663"/>
      <c r="BOP7" s="663"/>
      <c r="BOQ7" s="663"/>
      <c r="BOR7" s="284"/>
      <c r="BOS7" s="285"/>
      <c r="BOT7" s="276"/>
      <c r="BOU7" s="286"/>
      <c r="BOV7" s="663"/>
      <c r="BOW7" s="663"/>
      <c r="BOX7" s="663"/>
      <c r="BOY7" s="663"/>
      <c r="BOZ7" s="663"/>
      <c r="BPA7" s="663"/>
      <c r="BPB7" s="284"/>
      <c r="BPC7" s="285"/>
      <c r="BPD7" s="276"/>
      <c r="BPE7" s="286"/>
      <c r="BPF7" s="663"/>
      <c r="BPG7" s="663"/>
      <c r="BPH7" s="663"/>
      <c r="BPI7" s="663"/>
      <c r="BPJ7" s="663"/>
      <c r="BPK7" s="663"/>
      <c r="BPL7" s="284"/>
      <c r="BPM7" s="285"/>
      <c r="BPN7" s="276"/>
      <c r="BPO7" s="286"/>
      <c r="BPP7" s="663"/>
      <c r="BPQ7" s="663"/>
      <c r="BPR7" s="663"/>
      <c r="BPS7" s="663"/>
      <c r="BPT7" s="663"/>
      <c r="BPU7" s="663"/>
      <c r="BPV7" s="284"/>
      <c r="BPW7" s="285"/>
      <c r="BPX7" s="276"/>
      <c r="BPY7" s="286"/>
      <c r="BPZ7" s="663"/>
      <c r="BQA7" s="663"/>
      <c r="BQB7" s="663"/>
      <c r="BQC7" s="663"/>
      <c r="BQD7" s="663"/>
      <c r="BQE7" s="663"/>
      <c r="BQF7" s="284"/>
      <c r="BQG7" s="285"/>
      <c r="BQH7" s="276"/>
      <c r="BQI7" s="286"/>
      <c r="BQJ7" s="663"/>
      <c r="BQK7" s="663"/>
      <c r="BQL7" s="663"/>
      <c r="BQM7" s="663"/>
      <c r="BQN7" s="663"/>
      <c r="BQO7" s="663"/>
      <c r="BQP7" s="284"/>
      <c r="BQQ7" s="285"/>
      <c r="BQR7" s="276"/>
      <c r="BQS7" s="286"/>
      <c r="BQT7" s="663"/>
      <c r="BQU7" s="663"/>
      <c r="BQV7" s="663"/>
      <c r="BQW7" s="663"/>
      <c r="BQX7" s="663"/>
      <c r="BQY7" s="663"/>
      <c r="BQZ7" s="284"/>
      <c r="BRA7" s="285"/>
      <c r="BRB7" s="276"/>
      <c r="BRC7" s="286"/>
      <c r="BRD7" s="663"/>
      <c r="BRE7" s="663"/>
      <c r="BRF7" s="663"/>
      <c r="BRG7" s="663"/>
      <c r="BRH7" s="663"/>
      <c r="BRI7" s="663"/>
      <c r="BRJ7" s="284"/>
      <c r="BRK7" s="285"/>
      <c r="BRL7" s="276"/>
      <c r="BRM7" s="286"/>
      <c r="BRN7" s="663"/>
      <c r="BRO7" s="663"/>
      <c r="BRP7" s="663"/>
      <c r="BRQ7" s="663"/>
      <c r="BRR7" s="663"/>
      <c r="BRS7" s="663"/>
      <c r="BRT7" s="284"/>
      <c r="BRU7" s="285"/>
      <c r="BRV7" s="276"/>
      <c r="BRW7" s="286"/>
      <c r="BRX7" s="663"/>
      <c r="BRY7" s="663"/>
      <c r="BRZ7" s="663"/>
      <c r="BSA7" s="663"/>
      <c r="BSB7" s="663"/>
      <c r="BSC7" s="663"/>
      <c r="BSD7" s="284"/>
      <c r="BSE7" s="285"/>
      <c r="BSF7" s="276"/>
      <c r="BSG7" s="286"/>
      <c r="BSH7" s="663"/>
      <c r="BSI7" s="663"/>
      <c r="BSJ7" s="663"/>
      <c r="BSK7" s="663"/>
      <c r="BSL7" s="663"/>
      <c r="BSM7" s="663"/>
      <c r="BSN7" s="284"/>
      <c r="BSO7" s="285"/>
      <c r="BSP7" s="276"/>
      <c r="BSQ7" s="286"/>
      <c r="BSR7" s="663"/>
      <c r="BSS7" s="663"/>
      <c r="BST7" s="663"/>
      <c r="BSU7" s="663"/>
      <c r="BSV7" s="663"/>
      <c r="BSW7" s="663"/>
      <c r="BSX7" s="284"/>
      <c r="BSY7" s="285"/>
      <c r="BSZ7" s="276"/>
      <c r="BTA7" s="286"/>
      <c r="BTB7" s="663"/>
      <c r="BTC7" s="663"/>
      <c r="BTD7" s="663"/>
      <c r="BTE7" s="663"/>
      <c r="BTF7" s="663"/>
      <c r="BTG7" s="663"/>
      <c r="BTH7" s="284"/>
      <c r="BTI7" s="285"/>
      <c r="BTJ7" s="276"/>
      <c r="BTK7" s="286"/>
      <c r="BTL7" s="663"/>
      <c r="BTM7" s="663"/>
      <c r="BTN7" s="663"/>
      <c r="BTO7" s="663"/>
      <c r="BTP7" s="663"/>
      <c r="BTQ7" s="663"/>
      <c r="BTR7" s="284"/>
      <c r="BTS7" s="285"/>
      <c r="BTT7" s="276"/>
      <c r="BTU7" s="286"/>
      <c r="BTV7" s="663"/>
      <c r="BTW7" s="663"/>
      <c r="BTX7" s="663"/>
      <c r="BTY7" s="663"/>
      <c r="BTZ7" s="663"/>
      <c r="BUA7" s="663"/>
      <c r="BUB7" s="284"/>
      <c r="BUC7" s="285"/>
      <c r="BUD7" s="276"/>
      <c r="BUE7" s="286"/>
      <c r="BUF7" s="663"/>
      <c r="BUG7" s="663"/>
      <c r="BUH7" s="663"/>
      <c r="BUI7" s="663"/>
      <c r="BUJ7" s="663"/>
      <c r="BUK7" s="663"/>
      <c r="BUL7" s="284"/>
      <c r="BUM7" s="285"/>
      <c r="BUN7" s="276"/>
      <c r="BUO7" s="286"/>
      <c r="BUP7" s="663"/>
      <c r="BUQ7" s="663"/>
      <c r="BUR7" s="663"/>
      <c r="BUS7" s="663"/>
      <c r="BUT7" s="663"/>
      <c r="BUU7" s="663"/>
      <c r="BUV7" s="284"/>
      <c r="BUW7" s="285"/>
      <c r="BUX7" s="276"/>
      <c r="BUY7" s="286"/>
      <c r="BUZ7" s="663"/>
      <c r="BVA7" s="663"/>
      <c r="BVB7" s="663"/>
      <c r="BVC7" s="663"/>
      <c r="BVD7" s="663"/>
      <c r="BVE7" s="663"/>
      <c r="BVF7" s="284"/>
      <c r="BVG7" s="285"/>
      <c r="BVH7" s="276"/>
      <c r="BVI7" s="286"/>
      <c r="BVJ7" s="663"/>
      <c r="BVK7" s="663"/>
      <c r="BVL7" s="663"/>
      <c r="BVM7" s="663"/>
      <c r="BVN7" s="663"/>
      <c r="BVO7" s="663"/>
      <c r="BVP7" s="284"/>
      <c r="BVQ7" s="285"/>
      <c r="BVR7" s="276"/>
      <c r="BVS7" s="286"/>
      <c r="BVT7" s="663"/>
      <c r="BVU7" s="663"/>
      <c r="BVV7" s="663"/>
      <c r="BVW7" s="663"/>
      <c r="BVX7" s="663"/>
      <c r="BVY7" s="663"/>
      <c r="BVZ7" s="284"/>
      <c r="BWA7" s="285"/>
      <c r="BWB7" s="276"/>
      <c r="BWC7" s="286"/>
      <c r="BWD7" s="663"/>
      <c r="BWE7" s="663"/>
      <c r="BWF7" s="663"/>
      <c r="BWG7" s="663"/>
      <c r="BWH7" s="663"/>
      <c r="BWI7" s="663"/>
      <c r="BWJ7" s="284"/>
      <c r="BWK7" s="285"/>
      <c r="BWL7" s="276"/>
      <c r="BWM7" s="286"/>
      <c r="BWN7" s="663"/>
      <c r="BWO7" s="663"/>
      <c r="BWP7" s="663"/>
      <c r="BWQ7" s="663"/>
      <c r="BWR7" s="663"/>
      <c r="BWS7" s="663"/>
      <c r="BWT7" s="284"/>
      <c r="BWU7" s="285"/>
      <c r="BWV7" s="276"/>
      <c r="BWW7" s="286"/>
      <c r="BWX7" s="663"/>
      <c r="BWY7" s="663"/>
      <c r="BWZ7" s="663"/>
      <c r="BXA7" s="663"/>
      <c r="BXB7" s="663"/>
      <c r="BXC7" s="663"/>
      <c r="BXD7" s="284"/>
      <c r="BXE7" s="285"/>
      <c r="BXF7" s="276"/>
      <c r="BXG7" s="286"/>
      <c r="BXH7" s="663"/>
      <c r="BXI7" s="663"/>
      <c r="BXJ7" s="663"/>
      <c r="BXK7" s="663"/>
      <c r="BXL7" s="663"/>
      <c r="BXM7" s="663"/>
      <c r="BXN7" s="284"/>
      <c r="BXO7" s="285"/>
      <c r="BXP7" s="276"/>
      <c r="BXQ7" s="286"/>
      <c r="BXR7" s="663"/>
      <c r="BXS7" s="663"/>
      <c r="BXT7" s="663"/>
      <c r="BXU7" s="663"/>
      <c r="BXV7" s="663"/>
      <c r="BXW7" s="663"/>
      <c r="BXX7" s="284"/>
      <c r="BXY7" s="285"/>
      <c r="BXZ7" s="276"/>
      <c r="BYA7" s="286"/>
      <c r="BYB7" s="663"/>
      <c r="BYC7" s="663"/>
      <c r="BYD7" s="663"/>
      <c r="BYE7" s="663"/>
      <c r="BYF7" s="663"/>
      <c r="BYG7" s="663"/>
      <c r="BYH7" s="284"/>
      <c r="BYI7" s="285"/>
      <c r="BYJ7" s="276"/>
      <c r="BYK7" s="286"/>
      <c r="BYL7" s="663"/>
      <c r="BYM7" s="663"/>
      <c r="BYN7" s="663"/>
      <c r="BYO7" s="663"/>
      <c r="BYP7" s="663"/>
      <c r="BYQ7" s="663"/>
      <c r="BYR7" s="284"/>
      <c r="BYS7" s="285"/>
      <c r="BYT7" s="276"/>
      <c r="BYU7" s="286"/>
      <c r="BYV7" s="663"/>
      <c r="BYW7" s="663"/>
      <c r="BYX7" s="663"/>
      <c r="BYY7" s="663"/>
      <c r="BYZ7" s="663"/>
      <c r="BZA7" s="663"/>
      <c r="BZB7" s="284"/>
      <c r="BZC7" s="285"/>
      <c r="BZD7" s="276"/>
      <c r="BZE7" s="286"/>
      <c r="BZF7" s="663"/>
      <c r="BZG7" s="663"/>
      <c r="BZH7" s="663"/>
      <c r="BZI7" s="663"/>
      <c r="BZJ7" s="663"/>
      <c r="BZK7" s="663"/>
      <c r="BZL7" s="284"/>
      <c r="BZM7" s="285"/>
      <c r="BZN7" s="276"/>
      <c r="BZO7" s="286"/>
      <c r="BZP7" s="663"/>
      <c r="BZQ7" s="663"/>
      <c r="BZR7" s="663"/>
      <c r="BZS7" s="663"/>
      <c r="BZT7" s="663"/>
      <c r="BZU7" s="663"/>
      <c r="BZV7" s="284"/>
      <c r="BZW7" s="285"/>
      <c r="BZX7" s="276"/>
      <c r="BZY7" s="286"/>
      <c r="BZZ7" s="663"/>
      <c r="CAA7" s="663"/>
      <c r="CAB7" s="663"/>
      <c r="CAC7" s="663"/>
      <c r="CAD7" s="663"/>
      <c r="CAE7" s="663"/>
      <c r="CAF7" s="284"/>
      <c r="CAG7" s="285"/>
      <c r="CAH7" s="276"/>
      <c r="CAI7" s="286"/>
      <c r="CAJ7" s="663"/>
      <c r="CAK7" s="663"/>
      <c r="CAL7" s="663"/>
      <c r="CAM7" s="663"/>
      <c r="CAN7" s="663"/>
      <c r="CAO7" s="663"/>
      <c r="CAP7" s="284"/>
      <c r="CAQ7" s="285"/>
      <c r="CAR7" s="276"/>
      <c r="CAS7" s="286"/>
      <c r="CAT7" s="663"/>
      <c r="CAU7" s="663"/>
      <c r="CAV7" s="663"/>
      <c r="CAW7" s="663"/>
      <c r="CAX7" s="663"/>
      <c r="CAY7" s="663"/>
      <c r="CAZ7" s="284"/>
      <c r="CBA7" s="285"/>
      <c r="CBB7" s="276"/>
      <c r="CBC7" s="286"/>
      <c r="CBD7" s="663"/>
      <c r="CBE7" s="663"/>
      <c r="CBF7" s="663"/>
      <c r="CBG7" s="663"/>
      <c r="CBH7" s="663"/>
      <c r="CBI7" s="663"/>
      <c r="CBJ7" s="284"/>
      <c r="CBK7" s="285"/>
      <c r="CBL7" s="276"/>
      <c r="CBM7" s="286"/>
      <c r="CBN7" s="663"/>
      <c r="CBO7" s="663"/>
      <c r="CBP7" s="663"/>
      <c r="CBQ7" s="663"/>
      <c r="CBR7" s="663"/>
      <c r="CBS7" s="663"/>
      <c r="CBT7" s="284"/>
      <c r="CBU7" s="285"/>
      <c r="CBV7" s="276"/>
      <c r="CBW7" s="286"/>
      <c r="CBX7" s="663"/>
      <c r="CBY7" s="663"/>
      <c r="CBZ7" s="663"/>
      <c r="CCA7" s="663"/>
      <c r="CCB7" s="663"/>
      <c r="CCC7" s="663"/>
      <c r="CCD7" s="284"/>
      <c r="CCE7" s="285"/>
      <c r="CCF7" s="276"/>
      <c r="CCG7" s="286"/>
      <c r="CCH7" s="663"/>
      <c r="CCI7" s="663"/>
      <c r="CCJ7" s="663"/>
      <c r="CCK7" s="663"/>
      <c r="CCL7" s="663"/>
      <c r="CCM7" s="663"/>
      <c r="CCN7" s="284"/>
      <c r="CCO7" s="285"/>
      <c r="CCP7" s="276"/>
      <c r="CCQ7" s="286"/>
      <c r="CCR7" s="663"/>
      <c r="CCS7" s="663"/>
      <c r="CCT7" s="663"/>
      <c r="CCU7" s="663"/>
      <c r="CCV7" s="663"/>
      <c r="CCW7" s="663"/>
      <c r="CCX7" s="284"/>
      <c r="CCY7" s="285"/>
      <c r="CCZ7" s="276"/>
      <c r="CDA7" s="286"/>
      <c r="CDB7" s="663"/>
      <c r="CDC7" s="663"/>
      <c r="CDD7" s="663"/>
      <c r="CDE7" s="663"/>
      <c r="CDF7" s="663"/>
      <c r="CDG7" s="663"/>
      <c r="CDH7" s="284"/>
      <c r="CDI7" s="285"/>
      <c r="CDJ7" s="276"/>
      <c r="CDK7" s="286"/>
      <c r="CDL7" s="663"/>
      <c r="CDM7" s="663"/>
      <c r="CDN7" s="663"/>
      <c r="CDO7" s="663"/>
      <c r="CDP7" s="663"/>
      <c r="CDQ7" s="663"/>
      <c r="CDR7" s="284"/>
      <c r="CDS7" s="285"/>
      <c r="CDT7" s="276"/>
      <c r="CDU7" s="286"/>
      <c r="CDV7" s="663"/>
      <c r="CDW7" s="663"/>
      <c r="CDX7" s="663"/>
      <c r="CDY7" s="663"/>
      <c r="CDZ7" s="663"/>
      <c r="CEA7" s="663"/>
      <c r="CEB7" s="284"/>
      <c r="CEC7" s="285"/>
      <c r="CED7" s="276"/>
      <c r="CEE7" s="286"/>
      <c r="CEF7" s="663"/>
      <c r="CEG7" s="663"/>
      <c r="CEH7" s="663"/>
      <c r="CEI7" s="663"/>
      <c r="CEJ7" s="663"/>
      <c r="CEK7" s="663"/>
      <c r="CEL7" s="284"/>
      <c r="CEM7" s="285"/>
      <c r="CEN7" s="276"/>
      <c r="CEO7" s="286"/>
      <c r="CEP7" s="663"/>
      <c r="CEQ7" s="663"/>
      <c r="CER7" s="663"/>
      <c r="CES7" s="663"/>
      <c r="CET7" s="663"/>
      <c r="CEU7" s="663"/>
      <c r="CEV7" s="284"/>
      <c r="CEW7" s="285"/>
      <c r="CEX7" s="276"/>
      <c r="CEY7" s="286"/>
      <c r="CEZ7" s="663"/>
      <c r="CFA7" s="663"/>
      <c r="CFB7" s="663"/>
      <c r="CFC7" s="663"/>
      <c r="CFD7" s="663"/>
      <c r="CFE7" s="663"/>
      <c r="CFF7" s="284"/>
      <c r="CFG7" s="285"/>
      <c r="CFH7" s="276"/>
      <c r="CFI7" s="286"/>
      <c r="CFJ7" s="663"/>
      <c r="CFK7" s="663"/>
      <c r="CFL7" s="663"/>
      <c r="CFM7" s="663"/>
      <c r="CFN7" s="663"/>
      <c r="CFO7" s="663"/>
      <c r="CFP7" s="284"/>
      <c r="CFQ7" s="285"/>
      <c r="CFR7" s="276"/>
      <c r="CFS7" s="286"/>
      <c r="CFT7" s="663"/>
      <c r="CFU7" s="663"/>
      <c r="CFV7" s="663"/>
      <c r="CFW7" s="663"/>
      <c r="CFX7" s="663"/>
      <c r="CFY7" s="663"/>
      <c r="CFZ7" s="284"/>
      <c r="CGA7" s="285"/>
      <c r="CGB7" s="276"/>
      <c r="CGC7" s="286"/>
      <c r="CGD7" s="663"/>
      <c r="CGE7" s="663"/>
      <c r="CGF7" s="663"/>
      <c r="CGG7" s="663"/>
      <c r="CGH7" s="663"/>
      <c r="CGI7" s="663"/>
      <c r="CGJ7" s="284"/>
      <c r="CGK7" s="285"/>
      <c r="CGL7" s="276"/>
      <c r="CGM7" s="286"/>
      <c r="CGN7" s="663"/>
      <c r="CGO7" s="663"/>
      <c r="CGP7" s="663"/>
      <c r="CGQ7" s="663"/>
      <c r="CGR7" s="663"/>
      <c r="CGS7" s="663"/>
      <c r="CGT7" s="284"/>
      <c r="CGU7" s="285"/>
      <c r="CGV7" s="276"/>
      <c r="CGW7" s="286"/>
      <c r="CGX7" s="663"/>
      <c r="CGY7" s="663"/>
      <c r="CGZ7" s="663"/>
      <c r="CHA7" s="663"/>
      <c r="CHB7" s="663"/>
      <c r="CHC7" s="663"/>
      <c r="CHD7" s="284"/>
      <c r="CHE7" s="285"/>
      <c r="CHF7" s="276"/>
      <c r="CHG7" s="286"/>
      <c r="CHH7" s="663"/>
      <c r="CHI7" s="663"/>
      <c r="CHJ7" s="663"/>
      <c r="CHK7" s="663"/>
      <c r="CHL7" s="663"/>
      <c r="CHM7" s="663"/>
      <c r="CHN7" s="284"/>
      <c r="CHO7" s="285"/>
      <c r="CHP7" s="276"/>
      <c r="CHQ7" s="286"/>
      <c r="CHR7" s="663"/>
      <c r="CHS7" s="663"/>
      <c r="CHT7" s="663"/>
      <c r="CHU7" s="663"/>
      <c r="CHV7" s="663"/>
      <c r="CHW7" s="663"/>
      <c r="CHX7" s="284"/>
      <c r="CHY7" s="285"/>
      <c r="CHZ7" s="276"/>
      <c r="CIA7" s="286"/>
      <c r="CIB7" s="663"/>
      <c r="CIC7" s="663"/>
      <c r="CID7" s="663"/>
      <c r="CIE7" s="663"/>
      <c r="CIF7" s="663"/>
      <c r="CIG7" s="663"/>
      <c r="CIH7" s="284"/>
      <c r="CII7" s="285"/>
      <c r="CIJ7" s="276"/>
      <c r="CIK7" s="286"/>
      <c r="CIL7" s="663"/>
      <c r="CIM7" s="663"/>
      <c r="CIN7" s="663"/>
      <c r="CIO7" s="663"/>
      <c r="CIP7" s="663"/>
      <c r="CIQ7" s="663"/>
      <c r="CIR7" s="284"/>
      <c r="CIS7" s="285"/>
      <c r="CIT7" s="276"/>
      <c r="CIU7" s="286"/>
      <c r="CIV7" s="663"/>
      <c r="CIW7" s="663"/>
      <c r="CIX7" s="663"/>
      <c r="CIY7" s="663"/>
      <c r="CIZ7" s="663"/>
      <c r="CJA7" s="663"/>
      <c r="CJB7" s="284"/>
      <c r="CJC7" s="285"/>
      <c r="CJD7" s="276"/>
      <c r="CJE7" s="286"/>
      <c r="CJF7" s="663"/>
      <c r="CJG7" s="663"/>
      <c r="CJH7" s="663"/>
      <c r="CJI7" s="663"/>
      <c r="CJJ7" s="663"/>
      <c r="CJK7" s="663"/>
      <c r="CJL7" s="284"/>
      <c r="CJM7" s="285"/>
      <c r="CJN7" s="276"/>
      <c r="CJO7" s="286"/>
      <c r="CJP7" s="663"/>
      <c r="CJQ7" s="663"/>
      <c r="CJR7" s="663"/>
      <c r="CJS7" s="663"/>
      <c r="CJT7" s="663"/>
      <c r="CJU7" s="663"/>
      <c r="CJV7" s="284"/>
      <c r="CJW7" s="285"/>
      <c r="CJX7" s="276"/>
      <c r="CJY7" s="286"/>
      <c r="CJZ7" s="663"/>
      <c r="CKA7" s="663"/>
      <c r="CKB7" s="663"/>
      <c r="CKC7" s="663"/>
      <c r="CKD7" s="663"/>
      <c r="CKE7" s="663"/>
      <c r="CKF7" s="284"/>
      <c r="CKG7" s="285"/>
      <c r="CKH7" s="276"/>
      <c r="CKI7" s="286"/>
      <c r="CKJ7" s="663"/>
      <c r="CKK7" s="663"/>
      <c r="CKL7" s="663"/>
      <c r="CKM7" s="663"/>
      <c r="CKN7" s="663"/>
      <c r="CKO7" s="663"/>
      <c r="CKP7" s="284"/>
      <c r="CKQ7" s="285"/>
      <c r="CKR7" s="276"/>
      <c r="CKS7" s="286"/>
      <c r="CKT7" s="663"/>
      <c r="CKU7" s="663"/>
      <c r="CKV7" s="663"/>
      <c r="CKW7" s="663"/>
      <c r="CKX7" s="663"/>
      <c r="CKY7" s="663"/>
      <c r="CKZ7" s="284"/>
      <c r="CLA7" s="285"/>
      <c r="CLB7" s="276"/>
      <c r="CLC7" s="286"/>
      <c r="CLD7" s="663"/>
      <c r="CLE7" s="663"/>
      <c r="CLF7" s="663"/>
      <c r="CLG7" s="663"/>
      <c r="CLH7" s="663"/>
      <c r="CLI7" s="663"/>
      <c r="CLJ7" s="284"/>
      <c r="CLK7" s="285"/>
      <c r="CLL7" s="276"/>
      <c r="CLM7" s="286"/>
      <c r="CLN7" s="663"/>
      <c r="CLO7" s="663"/>
      <c r="CLP7" s="663"/>
      <c r="CLQ7" s="663"/>
      <c r="CLR7" s="663"/>
      <c r="CLS7" s="663"/>
      <c r="CLT7" s="284"/>
      <c r="CLU7" s="285"/>
      <c r="CLV7" s="276"/>
      <c r="CLW7" s="286"/>
      <c r="CLX7" s="663"/>
      <c r="CLY7" s="663"/>
      <c r="CLZ7" s="663"/>
      <c r="CMA7" s="663"/>
      <c r="CMB7" s="663"/>
      <c r="CMC7" s="663"/>
      <c r="CMD7" s="284"/>
      <c r="CME7" s="285"/>
      <c r="CMF7" s="276"/>
      <c r="CMG7" s="286"/>
      <c r="CMH7" s="663"/>
      <c r="CMI7" s="663"/>
      <c r="CMJ7" s="663"/>
      <c r="CMK7" s="663"/>
      <c r="CML7" s="663"/>
      <c r="CMM7" s="663"/>
      <c r="CMN7" s="284"/>
      <c r="CMO7" s="285"/>
      <c r="CMP7" s="276"/>
      <c r="CMQ7" s="286"/>
      <c r="CMR7" s="663"/>
      <c r="CMS7" s="663"/>
      <c r="CMT7" s="663"/>
      <c r="CMU7" s="663"/>
      <c r="CMV7" s="663"/>
      <c r="CMW7" s="663"/>
      <c r="CMX7" s="284"/>
      <c r="CMY7" s="285"/>
      <c r="CMZ7" s="276"/>
      <c r="CNA7" s="286"/>
      <c r="CNB7" s="663"/>
      <c r="CNC7" s="663"/>
      <c r="CND7" s="663"/>
      <c r="CNE7" s="663"/>
      <c r="CNF7" s="663"/>
      <c r="CNG7" s="663"/>
      <c r="CNH7" s="284"/>
      <c r="CNI7" s="285"/>
      <c r="CNJ7" s="276"/>
      <c r="CNK7" s="286"/>
      <c r="CNL7" s="663"/>
      <c r="CNM7" s="663"/>
      <c r="CNN7" s="663"/>
      <c r="CNO7" s="663"/>
      <c r="CNP7" s="663"/>
      <c r="CNQ7" s="663"/>
      <c r="CNR7" s="284"/>
      <c r="CNS7" s="285"/>
      <c r="CNT7" s="276"/>
      <c r="CNU7" s="286"/>
      <c r="CNV7" s="663"/>
      <c r="CNW7" s="663"/>
      <c r="CNX7" s="663"/>
      <c r="CNY7" s="663"/>
      <c r="CNZ7" s="663"/>
      <c r="COA7" s="663"/>
      <c r="COB7" s="284"/>
      <c r="COC7" s="285"/>
      <c r="COD7" s="276"/>
      <c r="COE7" s="286"/>
      <c r="COF7" s="663"/>
      <c r="COG7" s="663"/>
      <c r="COH7" s="663"/>
      <c r="COI7" s="663"/>
      <c r="COJ7" s="663"/>
      <c r="COK7" s="663"/>
      <c r="COL7" s="284"/>
      <c r="COM7" s="285"/>
      <c r="CON7" s="276"/>
      <c r="COO7" s="286"/>
      <c r="COP7" s="663"/>
      <c r="COQ7" s="663"/>
      <c r="COR7" s="663"/>
      <c r="COS7" s="663"/>
      <c r="COT7" s="663"/>
      <c r="COU7" s="663"/>
      <c r="COV7" s="284"/>
      <c r="COW7" s="285"/>
      <c r="COX7" s="276"/>
      <c r="COY7" s="286"/>
      <c r="COZ7" s="663"/>
      <c r="CPA7" s="663"/>
      <c r="CPB7" s="663"/>
      <c r="CPC7" s="663"/>
      <c r="CPD7" s="663"/>
      <c r="CPE7" s="663"/>
      <c r="CPF7" s="284"/>
      <c r="CPG7" s="285"/>
      <c r="CPH7" s="276"/>
      <c r="CPI7" s="286"/>
      <c r="CPJ7" s="663"/>
      <c r="CPK7" s="663"/>
      <c r="CPL7" s="663"/>
      <c r="CPM7" s="663"/>
      <c r="CPN7" s="663"/>
      <c r="CPO7" s="663"/>
      <c r="CPP7" s="284"/>
      <c r="CPQ7" s="285"/>
      <c r="CPR7" s="276"/>
      <c r="CPS7" s="286"/>
      <c r="CPT7" s="663"/>
      <c r="CPU7" s="663"/>
      <c r="CPV7" s="663"/>
      <c r="CPW7" s="663"/>
      <c r="CPX7" s="663"/>
      <c r="CPY7" s="663"/>
      <c r="CPZ7" s="284"/>
      <c r="CQA7" s="285"/>
      <c r="CQB7" s="276"/>
      <c r="CQC7" s="286"/>
      <c r="CQD7" s="663"/>
      <c r="CQE7" s="663"/>
      <c r="CQF7" s="663"/>
      <c r="CQG7" s="663"/>
      <c r="CQH7" s="663"/>
      <c r="CQI7" s="663"/>
      <c r="CQJ7" s="284"/>
      <c r="CQK7" s="285"/>
      <c r="CQL7" s="276"/>
      <c r="CQM7" s="286"/>
      <c r="CQN7" s="663"/>
      <c r="CQO7" s="663"/>
      <c r="CQP7" s="663"/>
      <c r="CQQ7" s="663"/>
      <c r="CQR7" s="663"/>
      <c r="CQS7" s="663"/>
      <c r="CQT7" s="284"/>
      <c r="CQU7" s="285"/>
      <c r="CQV7" s="276"/>
      <c r="CQW7" s="286"/>
      <c r="CQX7" s="663"/>
      <c r="CQY7" s="663"/>
      <c r="CQZ7" s="663"/>
      <c r="CRA7" s="663"/>
      <c r="CRB7" s="663"/>
      <c r="CRC7" s="663"/>
      <c r="CRD7" s="284"/>
      <c r="CRE7" s="285"/>
      <c r="CRF7" s="276"/>
      <c r="CRG7" s="286"/>
      <c r="CRH7" s="663"/>
      <c r="CRI7" s="663"/>
      <c r="CRJ7" s="663"/>
      <c r="CRK7" s="663"/>
      <c r="CRL7" s="663"/>
      <c r="CRM7" s="663"/>
      <c r="CRN7" s="284"/>
      <c r="CRO7" s="285"/>
      <c r="CRP7" s="276"/>
      <c r="CRQ7" s="286"/>
      <c r="CRR7" s="663"/>
      <c r="CRS7" s="663"/>
      <c r="CRT7" s="663"/>
      <c r="CRU7" s="663"/>
      <c r="CRV7" s="663"/>
      <c r="CRW7" s="663"/>
      <c r="CRX7" s="284"/>
      <c r="CRY7" s="285"/>
      <c r="CRZ7" s="276"/>
      <c r="CSA7" s="286"/>
      <c r="CSB7" s="663"/>
      <c r="CSC7" s="663"/>
      <c r="CSD7" s="663"/>
      <c r="CSE7" s="663"/>
      <c r="CSF7" s="663"/>
      <c r="CSG7" s="663"/>
      <c r="CSH7" s="284"/>
      <c r="CSI7" s="285"/>
      <c r="CSJ7" s="276"/>
      <c r="CSK7" s="286"/>
      <c r="CSL7" s="663"/>
      <c r="CSM7" s="663"/>
      <c r="CSN7" s="663"/>
      <c r="CSO7" s="663"/>
      <c r="CSP7" s="663"/>
      <c r="CSQ7" s="663"/>
      <c r="CSR7" s="284"/>
      <c r="CSS7" s="285"/>
      <c r="CST7" s="276"/>
      <c r="CSU7" s="286"/>
      <c r="CSV7" s="663"/>
      <c r="CSW7" s="663"/>
      <c r="CSX7" s="663"/>
      <c r="CSY7" s="663"/>
      <c r="CSZ7" s="663"/>
      <c r="CTA7" s="663"/>
      <c r="CTB7" s="284"/>
      <c r="CTC7" s="285"/>
      <c r="CTD7" s="276"/>
      <c r="CTE7" s="286"/>
      <c r="CTF7" s="663"/>
      <c r="CTG7" s="663"/>
      <c r="CTH7" s="663"/>
      <c r="CTI7" s="663"/>
      <c r="CTJ7" s="663"/>
      <c r="CTK7" s="663"/>
      <c r="CTL7" s="284"/>
      <c r="CTM7" s="285"/>
      <c r="CTN7" s="276"/>
      <c r="CTO7" s="286"/>
      <c r="CTP7" s="663"/>
      <c r="CTQ7" s="663"/>
      <c r="CTR7" s="663"/>
      <c r="CTS7" s="663"/>
      <c r="CTT7" s="663"/>
      <c r="CTU7" s="663"/>
      <c r="CTV7" s="284"/>
      <c r="CTW7" s="285"/>
      <c r="CTX7" s="276"/>
      <c r="CTY7" s="286"/>
      <c r="CTZ7" s="663"/>
      <c r="CUA7" s="663"/>
      <c r="CUB7" s="663"/>
      <c r="CUC7" s="663"/>
      <c r="CUD7" s="663"/>
      <c r="CUE7" s="663"/>
      <c r="CUF7" s="284"/>
      <c r="CUG7" s="285"/>
      <c r="CUH7" s="276"/>
      <c r="CUI7" s="286"/>
      <c r="CUJ7" s="663"/>
      <c r="CUK7" s="663"/>
      <c r="CUL7" s="663"/>
      <c r="CUM7" s="663"/>
      <c r="CUN7" s="663"/>
      <c r="CUO7" s="663"/>
      <c r="CUP7" s="284"/>
      <c r="CUQ7" s="285"/>
      <c r="CUR7" s="276"/>
      <c r="CUS7" s="286"/>
      <c r="CUT7" s="663"/>
      <c r="CUU7" s="663"/>
      <c r="CUV7" s="663"/>
      <c r="CUW7" s="663"/>
      <c r="CUX7" s="663"/>
      <c r="CUY7" s="663"/>
      <c r="CUZ7" s="284"/>
      <c r="CVA7" s="285"/>
      <c r="CVB7" s="276"/>
      <c r="CVC7" s="286"/>
      <c r="CVD7" s="663"/>
      <c r="CVE7" s="663"/>
      <c r="CVF7" s="663"/>
      <c r="CVG7" s="663"/>
      <c r="CVH7" s="663"/>
      <c r="CVI7" s="663"/>
      <c r="CVJ7" s="284"/>
      <c r="CVK7" s="285"/>
      <c r="CVL7" s="276"/>
      <c r="CVM7" s="286"/>
      <c r="CVN7" s="663"/>
      <c r="CVO7" s="663"/>
      <c r="CVP7" s="663"/>
      <c r="CVQ7" s="663"/>
      <c r="CVR7" s="663"/>
      <c r="CVS7" s="663"/>
      <c r="CVT7" s="284"/>
      <c r="CVU7" s="285"/>
      <c r="CVV7" s="276"/>
      <c r="CVW7" s="286"/>
      <c r="CVX7" s="663"/>
      <c r="CVY7" s="663"/>
      <c r="CVZ7" s="663"/>
      <c r="CWA7" s="663"/>
      <c r="CWB7" s="663"/>
      <c r="CWC7" s="663"/>
      <c r="CWD7" s="284"/>
      <c r="CWE7" s="285"/>
      <c r="CWF7" s="276"/>
      <c r="CWG7" s="286"/>
      <c r="CWH7" s="663"/>
      <c r="CWI7" s="663"/>
      <c r="CWJ7" s="663"/>
      <c r="CWK7" s="663"/>
      <c r="CWL7" s="663"/>
      <c r="CWM7" s="663"/>
      <c r="CWN7" s="284"/>
      <c r="CWO7" s="285"/>
      <c r="CWP7" s="276"/>
      <c r="CWQ7" s="286"/>
      <c r="CWR7" s="663"/>
      <c r="CWS7" s="663"/>
      <c r="CWT7" s="663"/>
      <c r="CWU7" s="663"/>
      <c r="CWV7" s="663"/>
      <c r="CWW7" s="663"/>
      <c r="CWX7" s="284"/>
      <c r="CWY7" s="285"/>
      <c r="CWZ7" s="276"/>
      <c r="CXA7" s="286"/>
      <c r="CXB7" s="663"/>
      <c r="CXC7" s="663"/>
      <c r="CXD7" s="663"/>
      <c r="CXE7" s="663"/>
      <c r="CXF7" s="663"/>
      <c r="CXG7" s="663"/>
      <c r="CXH7" s="284"/>
      <c r="CXI7" s="285"/>
      <c r="CXJ7" s="276"/>
      <c r="CXK7" s="286"/>
      <c r="CXL7" s="663"/>
      <c r="CXM7" s="663"/>
      <c r="CXN7" s="663"/>
      <c r="CXO7" s="663"/>
      <c r="CXP7" s="663"/>
      <c r="CXQ7" s="663"/>
      <c r="CXR7" s="284"/>
      <c r="CXS7" s="285"/>
      <c r="CXT7" s="276"/>
      <c r="CXU7" s="286"/>
      <c r="CXV7" s="663"/>
      <c r="CXW7" s="663"/>
      <c r="CXX7" s="663"/>
      <c r="CXY7" s="663"/>
      <c r="CXZ7" s="663"/>
      <c r="CYA7" s="663"/>
      <c r="CYB7" s="284"/>
      <c r="CYC7" s="285"/>
      <c r="CYD7" s="276"/>
      <c r="CYE7" s="286"/>
      <c r="CYF7" s="663"/>
      <c r="CYG7" s="663"/>
      <c r="CYH7" s="663"/>
      <c r="CYI7" s="663"/>
      <c r="CYJ7" s="663"/>
      <c r="CYK7" s="663"/>
      <c r="CYL7" s="284"/>
      <c r="CYM7" s="285"/>
      <c r="CYN7" s="276"/>
      <c r="CYO7" s="286"/>
      <c r="CYP7" s="663"/>
      <c r="CYQ7" s="663"/>
      <c r="CYR7" s="663"/>
      <c r="CYS7" s="663"/>
      <c r="CYT7" s="663"/>
      <c r="CYU7" s="663"/>
      <c r="CYV7" s="284"/>
      <c r="CYW7" s="285"/>
      <c r="CYX7" s="276"/>
      <c r="CYY7" s="286"/>
      <c r="CYZ7" s="663"/>
      <c r="CZA7" s="663"/>
      <c r="CZB7" s="663"/>
      <c r="CZC7" s="663"/>
      <c r="CZD7" s="663"/>
      <c r="CZE7" s="663"/>
      <c r="CZF7" s="284"/>
      <c r="CZG7" s="285"/>
      <c r="CZH7" s="276"/>
      <c r="CZI7" s="286"/>
      <c r="CZJ7" s="663"/>
      <c r="CZK7" s="663"/>
      <c r="CZL7" s="663"/>
      <c r="CZM7" s="663"/>
      <c r="CZN7" s="663"/>
      <c r="CZO7" s="663"/>
      <c r="CZP7" s="284"/>
      <c r="CZQ7" s="285"/>
      <c r="CZR7" s="276"/>
      <c r="CZS7" s="286"/>
      <c r="CZT7" s="663"/>
      <c r="CZU7" s="663"/>
      <c r="CZV7" s="663"/>
      <c r="CZW7" s="663"/>
      <c r="CZX7" s="663"/>
      <c r="CZY7" s="663"/>
      <c r="CZZ7" s="284"/>
      <c r="DAA7" s="285"/>
      <c r="DAB7" s="276"/>
      <c r="DAC7" s="286"/>
      <c r="DAD7" s="663"/>
      <c r="DAE7" s="663"/>
      <c r="DAF7" s="663"/>
      <c r="DAG7" s="663"/>
      <c r="DAH7" s="663"/>
      <c r="DAI7" s="663"/>
      <c r="DAJ7" s="284"/>
      <c r="DAK7" s="285"/>
      <c r="DAL7" s="276"/>
      <c r="DAM7" s="286"/>
      <c r="DAN7" s="663"/>
      <c r="DAO7" s="663"/>
      <c r="DAP7" s="663"/>
      <c r="DAQ7" s="663"/>
      <c r="DAR7" s="663"/>
      <c r="DAS7" s="663"/>
      <c r="DAT7" s="284"/>
      <c r="DAU7" s="285"/>
      <c r="DAV7" s="276"/>
      <c r="DAW7" s="286"/>
      <c r="DAX7" s="663"/>
      <c r="DAY7" s="663"/>
      <c r="DAZ7" s="663"/>
      <c r="DBA7" s="663"/>
      <c r="DBB7" s="663"/>
      <c r="DBC7" s="663"/>
      <c r="DBD7" s="284"/>
      <c r="DBE7" s="285"/>
      <c r="DBF7" s="276"/>
      <c r="DBG7" s="286"/>
      <c r="DBH7" s="663"/>
      <c r="DBI7" s="663"/>
      <c r="DBJ7" s="663"/>
      <c r="DBK7" s="663"/>
      <c r="DBL7" s="663"/>
      <c r="DBM7" s="663"/>
      <c r="DBN7" s="284"/>
      <c r="DBO7" s="285"/>
      <c r="DBP7" s="276"/>
      <c r="DBQ7" s="286"/>
      <c r="DBR7" s="663"/>
      <c r="DBS7" s="663"/>
      <c r="DBT7" s="663"/>
      <c r="DBU7" s="663"/>
      <c r="DBV7" s="663"/>
      <c r="DBW7" s="663"/>
      <c r="DBX7" s="284"/>
      <c r="DBY7" s="285"/>
      <c r="DBZ7" s="276"/>
      <c r="DCA7" s="286"/>
      <c r="DCB7" s="663"/>
      <c r="DCC7" s="663"/>
      <c r="DCD7" s="663"/>
      <c r="DCE7" s="663"/>
      <c r="DCF7" s="663"/>
      <c r="DCG7" s="663"/>
      <c r="DCH7" s="284"/>
      <c r="DCI7" s="285"/>
      <c r="DCJ7" s="276"/>
      <c r="DCK7" s="286"/>
      <c r="DCL7" s="663"/>
      <c r="DCM7" s="663"/>
      <c r="DCN7" s="663"/>
      <c r="DCO7" s="663"/>
      <c r="DCP7" s="663"/>
      <c r="DCQ7" s="663"/>
      <c r="DCR7" s="284"/>
      <c r="DCS7" s="285"/>
      <c r="DCT7" s="276"/>
      <c r="DCU7" s="286"/>
      <c r="DCV7" s="663"/>
      <c r="DCW7" s="663"/>
      <c r="DCX7" s="663"/>
      <c r="DCY7" s="663"/>
      <c r="DCZ7" s="663"/>
      <c r="DDA7" s="663"/>
      <c r="DDB7" s="284"/>
      <c r="DDC7" s="285"/>
      <c r="DDD7" s="276"/>
      <c r="DDE7" s="286"/>
      <c r="DDF7" s="663"/>
      <c r="DDG7" s="663"/>
      <c r="DDH7" s="663"/>
      <c r="DDI7" s="663"/>
      <c r="DDJ7" s="663"/>
      <c r="DDK7" s="663"/>
      <c r="DDL7" s="284"/>
      <c r="DDM7" s="285"/>
      <c r="DDN7" s="276"/>
      <c r="DDO7" s="286"/>
      <c r="DDP7" s="663"/>
      <c r="DDQ7" s="663"/>
      <c r="DDR7" s="663"/>
      <c r="DDS7" s="663"/>
      <c r="DDT7" s="663"/>
      <c r="DDU7" s="663"/>
      <c r="DDV7" s="284"/>
      <c r="DDW7" s="285"/>
      <c r="DDX7" s="276"/>
      <c r="DDY7" s="286"/>
      <c r="DDZ7" s="663"/>
      <c r="DEA7" s="663"/>
      <c r="DEB7" s="663"/>
      <c r="DEC7" s="663"/>
      <c r="DED7" s="663"/>
      <c r="DEE7" s="663"/>
      <c r="DEF7" s="284"/>
      <c r="DEG7" s="285"/>
      <c r="DEH7" s="276"/>
      <c r="DEI7" s="286"/>
      <c r="DEJ7" s="663"/>
      <c r="DEK7" s="663"/>
      <c r="DEL7" s="663"/>
      <c r="DEM7" s="663"/>
      <c r="DEN7" s="663"/>
      <c r="DEO7" s="663"/>
      <c r="DEP7" s="284"/>
      <c r="DEQ7" s="285"/>
      <c r="DER7" s="276"/>
      <c r="DES7" s="286"/>
      <c r="DET7" s="663"/>
      <c r="DEU7" s="663"/>
      <c r="DEV7" s="663"/>
      <c r="DEW7" s="663"/>
      <c r="DEX7" s="663"/>
      <c r="DEY7" s="663"/>
      <c r="DEZ7" s="284"/>
      <c r="DFA7" s="285"/>
      <c r="DFB7" s="276"/>
      <c r="DFC7" s="286"/>
      <c r="DFD7" s="663"/>
      <c r="DFE7" s="663"/>
      <c r="DFF7" s="663"/>
      <c r="DFG7" s="663"/>
      <c r="DFH7" s="663"/>
      <c r="DFI7" s="663"/>
      <c r="DFJ7" s="284"/>
      <c r="DFK7" s="285"/>
      <c r="DFL7" s="276"/>
      <c r="DFM7" s="286"/>
      <c r="DFN7" s="663"/>
      <c r="DFO7" s="663"/>
      <c r="DFP7" s="663"/>
      <c r="DFQ7" s="663"/>
      <c r="DFR7" s="663"/>
      <c r="DFS7" s="663"/>
      <c r="DFT7" s="284"/>
      <c r="DFU7" s="285"/>
      <c r="DFV7" s="276"/>
      <c r="DFW7" s="286"/>
      <c r="DFX7" s="663"/>
      <c r="DFY7" s="663"/>
      <c r="DFZ7" s="663"/>
      <c r="DGA7" s="663"/>
      <c r="DGB7" s="663"/>
      <c r="DGC7" s="663"/>
      <c r="DGD7" s="284"/>
      <c r="DGE7" s="285"/>
      <c r="DGF7" s="276"/>
      <c r="DGG7" s="286"/>
      <c r="DGH7" s="663"/>
      <c r="DGI7" s="663"/>
      <c r="DGJ7" s="663"/>
      <c r="DGK7" s="663"/>
      <c r="DGL7" s="663"/>
      <c r="DGM7" s="663"/>
      <c r="DGN7" s="284"/>
      <c r="DGO7" s="285"/>
      <c r="DGP7" s="276"/>
      <c r="DGQ7" s="286"/>
      <c r="DGR7" s="663"/>
      <c r="DGS7" s="663"/>
      <c r="DGT7" s="663"/>
      <c r="DGU7" s="663"/>
      <c r="DGV7" s="663"/>
      <c r="DGW7" s="663"/>
      <c r="DGX7" s="284"/>
      <c r="DGY7" s="285"/>
      <c r="DGZ7" s="276"/>
      <c r="DHA7" s="286"/>
      <c r="DHB7" s="663"/>
      <c r="DHC7" s="663"/>
      <c r="DHD7" s="663"/>
      <c r="DHE7" s="663"/>
      <c r="DHF7" s="663"/>
      <c r="DHG7" s="663"/>
      <c r="DHH7" s="284"/>
      <c r="DHI7" s="285"/>
      <c r="DHJ7" s="276"/>
      <c r="DHK7" s="286"/>
      <c r="DHL7" s="663"/>
      <c r="DHM7" s="663"/>
      <c r="DHN7" s="663"/>
      <c r="DHO7" s="663"/>
      <c r="DHP7" s="663"/>
      <c r="DHQ7" s="663"/>
      <c r="DHR7" s="284"/>
      <c r="DHS7" s="285"/>
      <c r="DHT7" s="276"/>
      <c r="DHU7" s="286"/>
      <c r="DHV7" s="663"/>
      <c r="DHW7" s="663"/>
      <c r="DHX7" s="663"/>
      <c r="DHY7" s="663"/>
      <c r="DHZ7" s="663"/>
      <c r="DIA7" s="663"/>
      <c r="DIB7" s="284"/>
      <c r="DIC7" s="285"/>
      <c r="DID7" s="276"/>
      <c r="DIE7" s="286"/>
      <c r="DIF7" s="663"/>
      <c r="DIG7" s="663"/>
      <c r="DIH7" s="663"/>
      <c r="DII7" s="663"/>
      <c r="DIJ7" s="663"/>
      <c r="DIK7" s="663"/>
      <c r="DIL7" s="284"/>
      <c r="DIM7" s="285"/>
      <c r="DIN7" s="276"/>
      <c r="DIO7" s="286"/>
      <c r="DIP7" s="663"/>
      <c r="DIQ7" s="663"/>
      <c r="DIR7" s="663"/>
      <c r="DIS7" s="663"/>
      <c r="DIT7" s="663"/>
      <c r="DIU7" s="663"/>
      <c r="DIV7" s="284"/>
      <c r="DIW7" s="285"/>
      <c r="DIX7" s="276"/>
      <c r="DIY7" s="286"/>
      <c r="DIZ7" s="663"/>
      <c r="DJA7" s="663"/>
      <c r="DJB7" s="663"/>
      <c r="DJC7" s="663"/>
      <c r="DJD7" s="663"/>
      <c r="DJE7" s="663"/>
      <c r="DJF7" s="284"/>
      <c r="DJG7" s="285"/>
      <c r="DJH7" s="276"/>
      <c r="DJI7" s="286"/>
      <c r="DJJ7" s="663"/>
      <c r="DJK7" s="663"/>
      <c r="DJL7" s="663"/>
      <c r="DJM7" s="663"/>
      <c r="DJN7" s="663"/>
      <c r="DJO7" s="663"/>
      <c r="DJP7" s="284"/>
      <c r="DJQ7" s="285"/>
      <c r="DJR7" s="276"/>
      <c r="DJS7" s="286"/>
      <c r="DJT7" s="663"/>
      <c r="DJU7" s="663"/>
      <c r="DJV7" s="663"/>
      <c r="DJW7" s="663"/>
      <c r="DJX7" s="663"/>
      <c r="DJY7" s="663"/>
      <c r="DJZ7" s="284"/>
      <c r="DKA7" s="285"/>
      <c r="DKB7" s="276"/>
      <c r="DKC7" s="286"/>
      <c r="DKD7" s="663"/>
      <c r="DKE7" s="663"/>
      <c r="DKF7" s="663"/>
      <c r="DKG7" s="663"/>
      <c r="DKH7" s="663"/>
      <c r="DKI7" s="663"/>
      <c r="DKJ7" s="284"/>
      <c r="DKK7" s="285"/>
      <c r="DKL7" s="276"/>
      <c r="DKM7" s="286"/>
      <c r="DKN7" s="663"/>
      <c r="DKO7" s="663"/>
      <c r="DKP7" s="663"/>
      <c r="DKQ7" s="663"/>
      <c r="DKR7" s="663"/>
      <c r="DKS7" s="663"/>
      <c r="DKT7" s="284"/>
      <c r="DKU7" s="285"/>
      <c r="DKV7" s="276"/>
      <c r="DKW7" s="286"/>
      <c r="DKX7" s="663"/>
      <c r="DKY7" s="663"/>
      <c r="DKZ7" s="663"/>
      <c r="DLA7" s="663"/>
      <c r="DLB7" s="663"/>
      <c r="DLC7" s="663"/>
      <c r="DLD7" s="284"/>
      <c r="DLE7" s="285"/>
      <c r="DLF7" s="276"/>
      <c r="DLG7" s="286"/>
      <c r="DLH7" s="663"/>
      <c r="DLI7" s="663"/>
      <c r="DLJ7" s="663"/>
      <c r="DLK7" s="663"/>
      <c r="DLL7" s="663"/>
      <c r="DLM7" s="663"/>
      <c r="DLN7" s="284"/>
      <c r="DLO7" s="285"/>
      <c r="DLP7" s="276"/>
      <c r="DLQ7" s="286"/>
      <c r="DLR7" s="663"/>
      <c r="DLS7" s="663"/>
      <c r="DLT7" s="663"/>
      <c r="DLU7" s="663"/>
      <c r="DLV7" s="663"/>
      <c r="DLW7" s="663"/>
      <c r="DLX7" s="284"/>
      <c r="DLY7" s="285"/>
      <c r="DLZ7" s="276"/>
      <c r="DMA7" s="286"/>
      <c r="DMB7" s="663"/>
      <c r="DMC7" s="663"/>
      <c r="DMD7" s="663"/>
      <c r="DME7" s="663"/>
      <c r="DMF7" s="663"/>
      <c r="DMG7" s="663"/>
      <c r="DMH7" s="284"/>
      <c r="DMI7" s="285"/>
      <c r="DMJ7" s="276"/>
      <c r="DMK7" s="286"/>
      <c r="DML7" s="663"/>
      <c r="DMM7" s="663"/>
      <c r="DMN7" s="663"/>
      <c r="DMO7" s="663"/>
      <c r="DMP7" s="663"/>
      <c r="DMQ7" s="663"/>
      <c r="DMR7" s="284"/>
      <c r="DMS7" s="285"/>
      <c r="DMT7" s="276"/>
      <c r="DMU7" s="286"/>
      <c r="DMV7" s="663"/>
      <c r="DMW7" s="663"/>
      <c r="DMX7" s="663"/>
      <c r="DMY7" s="663"/>
      <c r="DMZ7" s="663"/>
      <c r="DNA7" s="663"/>
      <c r="DNB7" s="284"/>
      <c r="DNC7" s="285"/>
      <c r="DND7" s="276"/>
      <c r="DNE7" s="286"/>
      <c r="DNF7" s="663"/>
      <c r="DNG7" s="663"/>
      <c r="DNH7" s="663"/>
      <c r="DNI7" s="663"/>
      <c r="DNJ7" s="663"/>
      <c r="DNK7" s="663"/>
      <c r="DNL7" s="284"/>
      <c r="DNM7" s="285"/>
      <c r="DNN7" s="276"/>
      <c r="DNO7" s="286"/>
      <c r="DNP7" s="663"/>
      <c r="DNQ7" s="663"/>
      <c r="DNR7" s="663"/>
      <c r="DNS7" s="663"/>
      <c r="DNT7" s="663"/>
      <c r="DNU7" s="663"/>
      <c r="DNV7" s="284"/>
      <c r="DNW7" s="285"/>
      <c r="DNX7" s="276"/>
      <c r="DNY7" s="286"/>
      <c r="DNZ7" s="663"/>
      <c r="DOA7" s="663"/>
      <c r="DOB7" s="663"/>
      <c r="DOC7" s="663"/>
      <c r="DOD7" s="663"/>
      <c r="DOE7" s="663"/>
      <c r="DOF7" s="284"/>
      <c r="DOG7" s="285"/>
      <c r="DOH7" s="276"/>
      <c r="DOI7" s="286"/>
      <c r="DOJ7" s="663"/>
      <c r="DOK7" s="663"/>
      <c r="DOL7" s="663"/>
      <c r="DOM7" s="663"/>
      <c r="DON7" s="663"/>
      <c r="DOO7" s="663"/>
      <c r="DOP7" s="284"/>
      <c r="DOQ7" s="285"/>
      <c r="DOR7" s="276"/>
      <c r="DOS7" s="286"/>
      <c r="DOT7" s="663"/>
      <c r="DOU7" s="663"/>
      <c r="DOV7" s="663"/>
      <c r="DOW7" s="663"/>
      <c r="DOX7" s="663"/>
      <c r="DOY7" s="663"/>
      <c r="DOZ7" s="284"/>
      <c r="DPA7" s="285"/>
      <c r="DPB7" s="276"/>
      <c r="DPC7" s="286"/>
      <c r="DPD7" s="663"/>
      <c r="DPE7" s="663"/>
      <c r="DPF7" s="663"/>
      <c r="DPG7" s="663"/>
      <c r="DPH7" s="663"/>
      <c r="DPI7" s="663"/>
      <c r="DPJ7" s="284"/>
      <c r="DPK7" s="285"/>
      <c r="DPL7" s="276"/>
      <c r="DPM7" s="286"/>
      <c r="DPN7" s="663"/>
      <c r="DPO7" s="663"/>
      <c r="DPP7" s="663"/>
      <c r="DPQ7" s="663"/>
      <c r="DPR7" s="663"/>
      <c r="DPS7" s="663"/>
      <c r="DPT7" s="284"/>
      <c r="DPU7" s="285"/>
      <c r="DPV7" s="276"/>
      <c r="DPW7" s="286"/>
      <c r="DPX7" s="663"/>
      <c r="DPY7" s="663"/>
      <c r="DPZ7" s="663"/>
      <c r="DQA7" s="663"/>
      <c r="DQB7" s="663"/>
      <c r="DQC7" s="663"/>
      <c r="DQD7" s="284"/>
      <c r="DQE7" s="285"/>
      <c r="DQF7" s="276"/>
      <c r="DQG7" s="286"/>
      <c r="DQH7" s="663"/>
      <c r="DQI7" s="663"/>
      <c r="DQJ7" s="663"/>
      <c r="DQK7" s="663"/>
      <c r="DQL7" s="663"/>
      <c r="DQM7" s="663"/>
      <c r="DQN7" s="284"/>
      <c r="DQO7" s="285"/>
      <c r="DQP7" s="276"/>
      <c r="DQQ7" s="286"/>
      <c r="DQR7" s="663"/>
      <c r="DQS7" s="663"/>
      <c r="DQT7" s="663"/>
      <c r="DQU7" s="663"/>
      <c r="DQV7" s="663"/>
      <c r="DQW7" s="663"/>
      <c r="DQX7" s="284"/>
      <c r="DQY7" s="285"/>
      <c r="DQZ7" s="276"/>
      <c r="DRA7" s="286"/>
      <c r="DRB7" s="663"/>
      <c r="DRC7" s="663"/>
      <c r="DRD7" s="663"/>
      <c r="DRE7" s="663"/>
      <c r="DRF7" s="663"/>
      <c r="DRG7" s="663"/>
      <c r="DRH7" s="284"/>
      <c r="DRI7" s="285"/>
      <c r="DRJ7" s="276"/>
      <c r="DRK7" s="286"/>
      <c r="DRL7" s="663"/>
      <c r="DRM7" s="663"/>
      <c r="DRN7" s="663"/>
      <c r="DRO7" s="663"/>
      <c r="DRP7" s="663"/>
      <c r="DRQ7" s="663"/>
      <c r="DRR7" s="284"/>
      <c r="DRS7" s="285"/>
      <c r="DRT7" s="276"/>
      <c r="DRU7" s="286"/>
      <c r="DRV7" s="663"/>
      <c r="DRW7" s="663"/>
      <c r="DRX7" s="663"/>
      <c r="DRY7" s="663"/>
      <c r="DRZ7" s="663"/>
      <c r="DSA7" s="663"/>
      <c r="DSB7" s="284"/>
      <c r="DSC7" s="285"/>
      <c r="DSD7" s="276"/>
      <c r="DSE7" s="286"/>
      <c r="DSF7" s="663"/>
      <c r="DSG7" s="663"/>
      <c r="DSH7" s="663"/>
      <c r="DSI7" s="663"/>
      <c r="DSJ7" s="663"/>
      <c r="DSK7" s="663"/>
      <c r="DSL7" s="284"/>
      <c r="DSM7" s="285"/>
      <c r="DSN7" s="276"/>
      <c r="DSO7" s="286"/>
      <c r="DSP7" s="663"/>
      <c r="DSQ7" s="663"/>
      <c r="DSR7" s="663"/>
      <c r="DSS7" s="663"/>
      <c r="DST7" s="663"/>
      <c r="DSU7" s="663"/>
      <c r="DSV7" s="284"/>
      <c r="DSW7" s="285"/>
      <c r="DSX7" s="276"/>
      <c r="DSY7" s="286"/>
      <c r="DSZ7" s="663"/>
      <c r="DTA7" s="663"/>
      <c r="DTB7" s="663"/>
      <c r="DTC7" s="663"/>
      <c r="DTD7" s="663"/>
      <c r="DTE7" s="663"/>
      <c r="DTF7" s="284"/>
      <c r="DTG7" s="285"/>
      <c r="DTH7" s="276"/>
      <c r="DTI7" s="286"/>
      <c r="DTJ7" s="663"/>
      <c r="DTK7" s="663"/>
      <c r="DTL7" s="663"/>
      <c r="DTM7" s="663"/>
      <c r="DTN7" s="663"/>
      <c r="DTO7" s="663"/>
      <c r="DTP7" s="284"/>
      <c r="DTQ7" s="285"/>
      <c r="DTR7" s="276"/>
      <c r="DTS7" s="286"/>
      <c r="DTT7" s="663"/>
      <c r="DTU7" s="663"/>
      <c r="DTV7" s="663"/>
      <c r="DTW7" s="663"/>
      <c r="DTX7" s="663"/>
      <c r="DTY7" s="663"/>
      <c r="DTZ7" s="284"/>
      <c r="DUA7" s="285"/>
      <c r="DUB7" s="276"/>
      <c r="DUC7" s="286"/>
      <c r="DUD7" s="663"/>
      <c r="DUE7" s="663"/>
      <c r="DUF7" s="663"/>
      <c r="DUG7" s="663"/>
      <c r="DUH7" s="663"/>
      <c r="DUI7" s="663"/>
      <c r="DUJ7" s="284"/>
      <c r="DUK7" s="285"/>
      <c r="DUL7" s="276"/>
      <c r="DUM7" s="286"/>
      <c r="DUN7" s="663"/>
      <c r="DUO7" s="663"/>
      <c r="DUP7" s="663"/>
      <c r="DUQ7" s="663"/>
      <c r="DUR7" s="663"/>
      <c r="DUS7" s="663"/>
      <c r="DUT7" s="284"/>
      <c r="DUU7" s="285"/>
      <c r="DUV7" s="276"/>
      <c r="DUW7" s="286"/>
      <c r="DUX7" s="663"/>
      <c r="DUY7" s="663"/>
      <c r="DUZ7" s="663"/>
      <c r="DVA7" s="663"/>
      <c r="DVB7" s="663"/>
      <c r="DVC7" s="663"/>
      <c r="DVD7" s="284"/>
      <c r="DVE7" s="285"/>
      <c r="DVF7" s="276"/>
      <c r="DVG7" s="286"/>
      <c r="DVH7" s="663"/>
      <c r="DVI7" s="663"/>
      <c r="DVJ7" s="663"/>
      <c r="DVK7" s="663"/>
      <c r="DVL7" s="663"/>
      <c r="DVM7" s="663"/>
      <c r="DVN7" s="284"/>
      <c r="DVO7" s="285"/>
      <c r="DVP7" s="276"/>
      <c r="DVQ7" s="286"/>
      <c r="DVR7" s="663"/>
      <c r="DVS7" s="663"/>
      <c r="DVT7" s="663"/>
      <c r="DVU7" s="663"/>
      <c r="DVV7" s="663"/>
      <c r="DVW7" s="663"/>
      <c r="DVX7" s="284"/>
      <c r="DVY7" s="285"/>
      <c r="DVZ7" s="276"/>
      <c r="DWA7" s="286"/>
      <c r="DWB7" s="663"/>
      <c r="DWC7" s="663"/>
      <c r="DWD7" s="663"/>
      <c r="DWE7" s="663"/>
      <c r="DWF7" s="663"/>
      <c r="DWG7" s="663"/>
      <c r="DWH7" s="284"/>
      <c r="DWI7" s="285"/>
      <c r="DWJ7" s="276"/>
      <c r="DWK7" s="286"/>
      <c r="DWL7" s="663"/>
      <c r="DWM7" s="663"/>
      <c r="DWN7" s="663"/>
      <c r="DWO7" s="663"/>
      <c r="DWP7" s="663"/>
      <c r="DWQ7" s="663"/>
      <c r="DWR7" s="284"/>
      <c r="DWS7" s="285"/>
      <c r="DWT7" s="276"/>
      <c r="DWU7" s="286"/>
      <c r="DWV7" s="663"/>
      <c r="DWW7" s="663"/>
      <c r="DWX7" s="663"/>
      <c r="DWY7" s="663"/>
      <c r="DWZ7" s="663"/>
      <c r="DXA7" s="663"/>
      <c r="DXB7" s="284"/>
      <c r="DXC7" s="285"/>
      <c r="DXD7" s="276"/>
      <c r="DXE7" s="286"/>
      <c r="DXF7" s="663"/>
      <c r="DXG7" s="663"/>
      <c r="DXH7" s="663"/>
      <c r="DXI7" s="663"/>
      <c r="DXJ7" s="663"/>
      <c r="DXK7" s="663"/>
      <c r="DXL7" s="284"/>
      <c r="DXM7" s="285"/>
      <c r="DXN7" s="276"/>
      <c r="DXO7" s="286"/>
      <c r="DXP7" s="663"/>
      <c r="DXQ7" s="663"/>
      <c r="DXR7" s="663"/>
      <c r="DXS7" s="663"/>
      <c r="DXT7" s="663"/>
      <c r="DXU7" s="663"/>
      <c r="DXV7" s="284"/>
      <c r="DXW7" s="285"/>
      <c r="DXX7" s="276"/>
      <c r="DXY7" s="286"/>
      <c r="DXZ7" s="663"/>
      <c r="DYA7" s="663"/>
      <c r="DYB7" s="663"/>
      <c r="DYC7" s="663"/>
      <c r="DYD7" s="663"/>
      <c r="DYE7" s="663"/>
      <c r="DYF7" s="284"/>
      <c r="DYG7" s="285"/>
      <c r="DYH7" s="276"/>
      <c r="DYI7" s="286"/>
      <c r="DYJ7" s="663"/>
      <c r="DYK7" s="663"/>
      <c r="DYL7" s="663"/>
      <c r="DYM7" s="663"/>
      <c r="DYN7" s="663"/>
      <c r="DYO7" s="663"/>
      <c r="DYP7" s="284"/>
      <c r="DYQ7" s="285"/>
      <c r="DYR7" s="276"/>
      <c r="DYS7" s="286"/>
      <c r="DYT7" s="663"/>
      <c r="DYU7" s="663"/>
      <c r="DYV7" s="663"/>
      <c r="DYW7" s="663"/>
      <c r="DYX7" s="663"/>
      <c r="DYY7" s="663"/>
      <c r="DYZ7" s="284"/>
      <c r="DZA7" s="285"/>
      <c r="DZB7" s="276"/>
      <c r="DZC7" s="286"/>
      <c r="DZD7" s="663"/>
      <c r="DZE7" s="663"/>
      <c r="DZF7" s="663"/>
      <c r="DZG7" s="663"/>
      <c r="DZH7" s="663"/>
      <c r="DZI7" s="663"/>
      <c r="DZJ7" s="284"/>
      <c r="DZK7" s="285"/>
      <c r="DZL7" s="276"/>
      <c r="DZM7" s="286"/>
      <c r="DZN7" s="663"/>
      <c r="DZO7" s="663"/>
      <c r="DZP7" s="663"/>
      <c r="DZQ7" s="663"/>
      <c r="DZR7" s="663"/>
      <c r="DZS7" s="663"/>
      <c r="DZT7" s="284"/>
      <c r="DZU7" s="285"/>
      <c r="DZV7" s="276"/>
      <c r="DZW7" s="286"/>
      <c r="DZX7" s="663"/>
      <c r="DZY7" s="663"/>
      <c r="DZZ7" s="663"/>
      <c r="EAA7" s="663"/>
      <c r="EAB7" s="663"/>
      <c r="EAC7" s="663"/>
      <c r="EAD7" s="284"/>
      <c r="EAE7" s="285"/>
      <c r="EAF7" s="276"/>
      <c r="EAG7" s="286"/>
      <c r="EAH7" s="663"/>
      <c r="EAI7" s="663"/>
      <c r="EAJ7" s="663"/>
      <c r="EAK7" s="663"/>
      <c r="EAL7" s="663"/>
      <c r="EAM7" s="663"/>
      <c r="EAN7" s="284"/>
      <c r="EAO7" s="285"/>
      <c r="EAP7" s="276"/>
      <c r="EAQ7" s="286"/>
      <c r="EAR7" s="663"/>
      <c r="EAS7" s="663"/>
      <c r="EAT7" s="663"/>
      <c r="EAU7" s="663"/>
      <c r="EAV7" s="663"/>
      <c r="EAW7" s="663"/>
      <c r="EAX7" s="284"/>
      <c r="EAY7" s="285"/>
      <c r="EAZ7" s="276"/>
      <c r="EBA7" s="286"/>
      <c r="EBB7" s="663"/>
      <c r="EBC7" s="663"/>
      <c r="EBD7" s="663"/>
      <c r="EBE7" s="663"/>
      <c r="EBF7" s="663"/>
      <c r="EBG7" s="663"/>
      <c r="EBH7" s="284"/>
      <c r="EBI7" s="285"/>
      <c r="EBJ7" s="276"/>
      <c r="EBK7" s="286"/>
      <c r="EBL7" s="663"/>
      <c r="EBM7" s="663"/>
      <c r="EBN7" s="663"/>
      <c r="EBO7" s="663"/>
      <c r="EBP7" s="663"/>
      <c r="EBQ7" s="663"/>
      <c r="EBR7" s="284"/>
      <c r="EBS7" s="285"/>
      <c r="EBT7" s="276"/>
      <c r="EBU7" s="286"/>
      <c r="EBV7" s="663"/>
      <c r="EBW7" s="663"/>
      <c r="EBX7" s="663"/>
      <c r="EBY7" s="663"/>
      <c r="EBZ7" s="663"/>
      <c r="ECA7" s="663"/>
      <c r="ECB7" s="284"/>
      <c r="ECC7" s="285"/>
      <c r="ECD7" s="276"/>
      <c r="ECE7" s="286"/>
      <c r="ECF7" s="663"/>
      <c r="ECG7" s="663"/>
      <c r="ECH7" s="663"/>
      <c r="ECI7" s="663"/>
      <c r="ECJ7" s="663"/>
      <c r="ECK7" s="663"/>
      <c r="ECL7" s="284"/>
      <c r="ECM7" s="285"/>
      <c r="ECN7" s="276"/>
      <c r="ECO7" s="286"/>
      <c r="ECP7" s="663"/>
      <c r="ECQ7" s="663"/>
      <c r="ECR7" s="663"/>
      <c r="ECS7" s="663"/>
      <c r="ECT7" s="663"/>
      <c r="ECU7" s="663"/>
      <c r="ECV7" s="284"/>
      <c r="ECW7" s="285"/>
      <c r="ECX7" s="276"/>
      <c r="ECY7" s="286"/>
      <c r="ECZ7" s="663"/>
      <c r="EDA7" s="663"/>
      <c r="EDB7" s="663"/>
      <c r="EDC7" s="663"/>
      <c r="EDD7" s="663"/>
      <c r="EDE7" s="663"/>
      <c r="EDF7" s="284"/>
      <c r="EDG7" s="285"/>
      <c r="EDH7" s="276"/>
      <c r="EDI7" s="286"/>
      <c r="EDJ7" s="663"/>
      <c r="EDK7" s="663"/>
      <c r="EDL7" s="663"/>
      <c r="EDM7" s="663"/>
      <c r="EDN7" s="663"/>
      <c r="EDO7" s="663"/>
      <c r="EDP7" s="284"/>
      <c r="EDQ7" s="285"/>
      <c r="EDR7" s="276"/>
      <c r="EDS7" s="286"/>
      <c r="EDT7" s="663"/>
      <c r="EDU7" s="663"/>
      <c r="EDV7" s="663"/>
      <c r="EDW7" s="663"/>
      <c r="EDX7" s="663"/>
      <c r="EDY7" s="663"/>
      <c r="EDZ7" s="284"/>
      <c r="EEA7" s="285"/>
      <c r="EEB7" s="276"/>
      <c r="EEC7" s="286"/>
      <c r="EED7" s="663"/>
      <c r="EEE7" s="663"/>
      <c r="EEF7" s="663"/>
      <c r="EEG7" s="663"/>
      <c r="EEH7" s="663"/>
      <c r="EEI7" s="663"/>
      <c r="EEJ7" s="284"/>
      <c r="EEK7" s="285"/>
      <c r="EEL7" s="276"/>
      <c r="EEM7" s="286"/>
      <c r="EEN7" s="663"/>
      <c r="EEO7" s="663"/>
      <c r="EEP7" s="663"/>
      <c r="EEQ7" s="663"/>
      <c r="EER7" s="663"/>
      <c r="EES7" s="663"/>
      <c r="EET7" s="284"/>
      <c r="EEU7" s="285"/>
      <c r="EEV7" s="276"/>
      <c r="EEW7" s="286"/>
      <c r="EEX7" s="663"/>
      <c r="EEY7" s="663"/>
      <c r="EEZ7" s="663"/>
      <c r="EFA7" s="663"/>
      <c r="EFB7" s="663"/>
      <c r="EFC7" s="663"/>
      <c r="EFD7" s="284"/>
      <c r="EFE7" s="285"/>
      <c r="EFF7" s="276"/>
      <c r="EFG7" s="286"/>
      <c r="EFH7" s="663"/>
      <c r="EFI7" s="663"/>
      <c r="EFJ7" s="663"/>
      <c r="EFK7" s="663"/>
      <c r="EFL7" s="663"/>
      <c r="EFM7" s="663"/>
      <c r="EFN7" s="284"/>
      <c r="EFO7" s="285"/>
      <c r="EFP7" s="276"/>
      <c r="EFQ7" s="286"/>
      <c r="EFR7" s="663"/>
      <c r="EFS7" s="663"/>
      <c r="EFT7" s="663"/>
      <c r="EFU7" s="663"/>
      <c r="EFV7" s="663"/>
      <c r="EFW7" s="663"/>
      <c r="EFX7" s="284"/>
      <c r="EFY7" s="285"/>
      <c r="EFZ7" s="276"/>
      <c r="EGA7" s="286"/>
      <c r="EGB7" s="663"/>
      <c r="EGC7" s="663"/>
      <c r="EGD7" s="663"/>
      <c r="EGE7" s="663"/>
      <c r="EGF7" s="663"/>
      <c r="EGG7" s="663"/>
      <c r="EGH7" s="284"/>
      <c r="EGI7" s="285"/>
      <c r="EGJ7" s="276"/>
      <c r="EGK7" s="286"/>
      <c r="EGL7" s="663"/>
      <c r="EGM7" s="663"/>
      <c r="EGN7" s="663"/>
      <c r="EGO7" s="663"/>
      <c r="EGP7" s="663"/>
      <c r="EGQ7" s="663"/>
      <c r="EGR7" s="284"/>
      <c r="EGS7" s="285"/>
      <c r="EGT7" s="276"/>
      <c r="EGU7" s="286"/>
      <c r="EGV7" s="663"/>
      <c r="EGW7" s="663"/>
      <c r="EGX7" s="663"/>
      <c r="EGY7" s="663"/>
      <c r="EGZ7" s="663"/>
      <c r="EHA7" s="663"/>
      <c r="EHB7" s="284"/>
      <c r="EHC7" s="285"/>
      <c r="EHD7" s="276"/>
      <c r="EHE7" s="286"/>
      <c r="EHF7" s="663"/>
      <c r="EHG7" s="663"/>
      <c r="EHH7" s="663"/>
      <c r="EHI7" s="663"/>
      <c r="EHJ7" s="663"/>
      <c r="EHK7" s="663"/>
      <c r="EHL7" s="284"/>
      <c r="EHM7" s="285"/>
      <c r="EHN7" s="276"/>
      <c r="EHO7" s="286"/>
      <c r="EHP7" s="663"/>
      <c r="EHQ7" s="663"/>
      <c r="EHR7" s="663"/>
      <c r="EHS7" s="663"/>
      <c r="EHT7" s="663"/>
      <c r="EHU7" s="663"/>
      <c r="EHV7" s="284"/>
      <c r="EHW7" s="285"/>
      <c r="EHX7" s="276"/>
      <c r="EHY7" s="286"/>
      <c r="EHZ7" s="663"/>
      <c r="EIA7" s="663"/>
      <c r="EIB7" s="663"/>
      <c r="EIC7" s="663"/>
      <c r="EID7" s="663"/>
      <c r="EIE7" s="663"/>
      <c r="EIF7" s="284"/>
      <c r="EIG7" s="285"/>
      <c r="EIH7" s="276"/>
      <c r="EII7" s="286"/>
      <c r="EIJ7" s="663"/>
      <c r="EIK7" s="663"/>
      <c r="EIL7" s="663"/>
      <c r="EIM7" s="663"/>
      <c r="EIN7" s="663"/>
      <c r="EIO7" s="663"/>
      <c r="EIP7" s="284"/>
      <c r="EIQ7" s="285"/>
      <c r="EIR7" s="276"/>
      <c r="EIS7" s="286"/>
      <c r="EIT7" s="663"/>
      <c r="EIU7" s="663"/>
      <c r="EIV7" s="663"/>
      <c r="EIW7" s="663"/>
      <c r="EIX7" s="663"/>
      <c r="EIY7" s="663"/>
      <c r="EIZ7" s="284"/>
      <c r="EJA7" s="285"/>
      <c r="EJB7" s="276"/>
      <c r="EJC7" s="286"/>
      <c r="EJD7" s="663"/>
      <c r="EJE7" s="663"/>
      <c r="EJF7" s="663"/>
      <c r="EJG7" s="663"/>
      <c r="EJH7" s="663"/>
      <c r="EJI7" s="663"/>
      <c r="EJJ7" s="284"/>
      <c r="EJK7" s="285"/>
      <c r="EJL7" s="276"/>
      <c r="EJM7" s="286"/>
      <c r="EJN7" s="663"/>
      <c r="EJO7" s="663"/>
      <c r="EJP7" s="663"/>
      <c r="EJQ7" s="663"/>
      <c r="EJR7" s="663"/>
      <c r="EJS7" s="663"/>
      <c r="EJT7" s="284"/>
      <c r="EJU7" s="285"/>
      <c r="EJV7" s="276"/>
      <c r="EJW7" s="286"/>
      <c r="EJX7" s="663"/>
      <c r="EJY7" s="663"/>
      <c r="EJZ7" s="663"/>
      <c r="EKA7" s="663"/>
      <c r="EKB7" s="663"/>
      <c r="EKC7" s="663"/>
      <c r="EKD7" s="284"/>
      <c r="EKE7" s="285"/>
      <c r="EKF7" s="276"/>
      <c r="EKG7" s="286"/>
      <c r="EKH7" s="663"/>
      <c r="EKI7" s="663"/>
      <c r="EKJ7" s="663"/>
      <c r="EKK7" s="663"/>
      <c r="EKL7" s="663"/>
      <c r="EKM7" s="663"/>
      <c r="EKN7" s="284"/>
      <c r="EKO7" s="285"/>
      <c r="EKP7" s="276"/>
      <c r="EKQ7" s="286"/>
      <c r="EKR7" s="663"/>
      <c r="EKS7" s="663"/>
      <c r="EKT7" s="663"/>
      <c r="EKU7" s="663"/>
      <c r="EKV7" s="663"/>
      <c r="EKW7" s="663"/>
      <c r="EKX7" s="284"/>
      <c r="EKY7" s="285"/>
      <c r="EKZ7" s="276"/>
      <c r="ELA7" s="286"/>
      <c r="ELB7" s="663"/>
      <c r="ELC7" s="663"/>
      <c r="ELD7" s="663"/>
      <c r="ELE7" s="663"/>
      <c r="ELF7" s="663"/>
      <c r="ELG7" s="663"/>
      <c r="ELH7" s="284"/>
      <c r="ELI7" s="285"/>
      <c r="ELJ7" s="276"/>
      <c r="ELK7" s="286"/>
      <c r="ELL7" s="663"/>
      <c r="ELM7" s="663"/>
      <c r="ELN7" s="663"/>
      <c r="ELO7" s="663"/>
      <c r="ELP7" s="663"/>
      <c r="ELQ7" s="663"/>
      <c r="ELR7" s="284"/>
      <c r="ELS7" s="285"/>
      <c r="ELT7" s="276"/>
      <c r="ELU7" s="286"/>
      <c r="ELV7" s="663"/>
      <c r="ELW7" s="663"/>
      <c r="ELX7" s="663"/>
      <c r="ELY7" s="663"/>
      <c r="ELZ7" s="663"/>
      <c r="EMA7" s="663"/>
      <c r="EMB7" s="284"/>
      <c r="EMC7" s="285"/>
      <c r="EMD7" s="276"/>
      <c r="EME7" s="286"/>
      <c r="EMF7" s="663"/>
      <c r="EMG7" s="663"/>
      <c r="EMH7" s="663"/>
      <c r="EMI7" s="663"/>
      <c r="EMJ7" s="663"/>
      <c r="EMK7" s="663"/>
      <c r="EML7" s="284"/>
      <c r="EMM7" s="285"/>
      <c r="EMN7" s="276"/>
      <c r="EMO7" s="286"/>
      <c r="EMP7" s="663"/>
      <c r="EMQ7" s="663"/>
      <c r="EMR7" s="663"/>
      <c r="EMS7" s="663"/>
      <c r="EMT7" s="663"/>
      <c r="EMU7" s="663"/>
      <c r="EMV7" s="284"/>
      <c r="EMW7" s="285"/>
      <c r="EMX7" s="276"/>
      <c r="EMY7" s="286"/>
      <c r="EMZ7" s="663"/>
      <c r="ENA7" s="663"/>
      <c r="ENB7" s="663"/>
      <c r="ENC7" s="663"/>
      <c r="END7" s="663"/>
      <c r="ENE7" s="663"/>
      <c r="ENF7" s="284"/>
      <c r="ENG7" s="285"/>
      <c r="ENH7" s="276"/>
      <c r="ENI7" s="286"/>
      <c r="ENJ7" s="663"/>
      <c r="ENK7" s="663"/>
      <c r="ENL7" s="663"/>
      <c r="ENM7" s="663"/>
      <c r="ENN7" s="663"/>
      <c r="ENO7" s="663"/>
      <c r="ENP7" s="284"/>
      <c r="ENQ7" s="285"/>
      <c r="ENR7" s="276"/>
      <c r="ENS7" s="286"/>
      <c r="ENT7" s="663"/>
      <c r="ENU7" s="663"/>
      <c r="ENV7" s="663"/>
      <c r="ENW7" s="663"/>
      <c r="ENX7" s="663"/>
      <c r="ENY7" s="663"/>
      <c r="ENZ7" s="284"/>
      <c r="EOA7" s="285"/>
      <c r="EOB7" s="276"/>
      <c r="EOC7" s="286"/>
      <c r="EOD7" s="663"/>
      <c r="EOE7" s="663"/>
      <c r="EOF7" s="663"/>
      <c r="EOG7" s="663"/>
      <c r="EOH7" s="663"/>
      <c r="EOI7" s="663"/>
      <c r="EOJ7" s="284"/>
      <c r="EOK7" s="285"/>
      <c r="EOL7" s="276"/>
      <c r="EOM7" s="286"/>
      <c r="EON7" s="663"/>
      <c r="EOO7" s="663"/>
      <c r="EOP7" s="663"/>
      <c r="EOQ7" s="663"/>
      <c r="EOR7" s="663"/>
      <c r="EOS7" s="663"/>
      <c r="EOT7" s="284"/>
      <c r="EOU7" s="285"/>
      <c r="EOV7" s="276"/>
      <c r="EOW7" s="286"/>
      <c r="EOX7" s="663"/>
      <c r="EOY7" s="663"/>
      <c r="EOZ7" s="663"/>
      <c r="EPA7" s="663"/>
      <c r="EPB7" s="663"/>
      <c r="EPC7" s="663"/>
      <c r="EPD7" s="284"/>
      <c r="EPE7" s="285"/>
      <c r="EPF7" s="276"/>
      <c r="EPG7" s="286"/>
      <c r="EPH7" s="663"/>
      <c r="EPI7" s="663"/>
      <c r="EPJ7" s="663"/>
      <c r="EPK7" s="663"/>
      <c r="EPL7" s="663"/>
      <c r="EPM7" s="663"/>
      <c r="EPN7" s="284"/>
      <c r="EPO7" s="285"/>
      <c r="EPP7" s="276"/>
      <c r="EPQ7" s="286"/>
      <c r="EPR7" s="663"/>
      <c r="EPS7" s="663"/>
      <c r="EPT7" s="663"/>
      <c r="EPU7" s="663"/>
      <c r="EPV7" s="663"/>
      <c r="EPW7" s="663"/>
      <c r="EPX7" s="284"/>
      <c r="EPY7" s="285"/>
      <c r="EPZ7" s="276"/>
      <c r="EQA7" s="286"/>
      <c r="EQB7" s="663"/>
      <c r="EQC7" s="663"/>
      <c r="EQD7" s="663"/>
      <c r="EQE7" s="663"/>
      <c r="EQF7" s="663"/>
      <c r="EQG7" s="663"/>
      <c r="EQH7" s="284"/>
      <c r="EQI7" s="285"/>
      <c r="EQJ7" s="276"/>
      <c r="EQK7" s="286"/>
      <c r="EQL7" s="663"/>
      <c r="EQM7" s="663"/>
      <c r="EQN7" s="663"/>
      <c r="EQO7" s="663"/>
      <c r="EQP7" s="663"/>
      <c r="EQQ7" s="663"/>
      <c r="EQR7" s="284"/>
      <c r="EQS7" s="285"/>
      <c r="EQT7" s="276"/>
      <c r="EQU7" s="286"/>
      <c r="EQV7" s="663"/>
      <c r="EQW7" s="663"/>
      <c r="EQX7" s="663"/>
      <c r="EQY7" s="663"/>
      <c r="EQZ7" s="663"/>
      <c r="ERA7" s="663"/>
      <c r="ERB7" s="284"/>
      <c r="ERC7" s="285"/>
      <c r="ERD7" s="276"/>
      <c r="ERE7" s="286"/>
      <c r="ERF7" s="663"/>
      <c r="ERG7" s="663"/>
      <c r="ERH7" s="663"/>
      <c r="ERI7" s="663"/>
      <c r="ERJ7" s="663"/>
      <c r="ERK7" s="663"/>
      <c r="ERL7" s="284"/>
      <c r="ERM7" s="285"/>
      <c r="ERN7" s="276"/>
      <c r="ERO7" s="286"/>
      <c r="ERP7" s="663"/>
      <c r="ERQ7" s="663"/>
      <c r="ERR7" s="663"/>
      <c r="ERS7" s="663"/>
      <c r="ERT7" s="663"/>
      <c r="ERU7" s="663"/>
      <c r="ERV7" s="284"/>
      <c r="ERW7" s="285"/>
      <c r="ERX7" s="276"/>
      <c r="ERY7" s="286"/>
      <c r="ERZ7" s="663"/>
      <c r="ESA7" s="663"/>
      <c r="ESB7" s="663"/>
      <c r="ESC7" s="663"/>
      <c r="ESD7" s="663"/>
      <c r="ESE7" s="663"/>
      <c r="ESF7" s="284"/>
      <c r="ESG7" s="285"/>
      <c r="ESH7" s="276"/>
      <c r="ESI7" s="286"/>
      <c r="ESJ7" s="663"/>
      <c r="ESK7" s="663"/>
      <c r="ESL7" s="663"/>
      <c r="ESM7" s="663"/>
      <c r="ESN7" s="663"/>
      <c r="ESO7" s="663"/>
      <c r="ESP7" s="284"/>
      <c r="ESQ7" s="285"/>
      <c r="ESR7" s="276"/>
      <c r="ESS7" s="286"/>
      <c r="EST7" s="663"/>
      <c r="ESU7" s="663"/>
      <c r="ESV7" s="663"/>
      <c r="ESW7" s="663"/>
      <c r="ESX7" s="663"/>
      <c r="ESY7" s="663"/>
      <c r="ESZ7" s="284"/>
      <c r="ETA7" s="285"/>
      <c r="ETB7" s="276"/>
      <c r="ETC7" s="286"/>
      <c r="ETD7" s="663"/>
      <c r="ETE7" s="663"/>
      <c r="ETF7" s="663"/>
      <c r="ETG7" s="663"/>
      <c r="ETH7" s="663"/>
      <c r="ETI7" s="663"/>
      <c r="ETJ7" s="284"/>
      <c r="ETK7" s="285"/>
      <c r="ETL7" s="276"/>
      <c r="ETM7" s="286"/>
      <c r="ETN7" s="663"/>
      <c r="ETO7" s="663"/>
      <c r="ETP7" s="663"/>
      <c r="ETQ7" s="663"/>
      <c r="ETR7" s="663"/>
      <c r="ETS7" s="663"/>
      <c r="ETT7" s="284"/>
      <c r="ETU7" s="285"/>
      <c r="ETV7" s="276"/>
      <c r="ETW7" s="286"/>
      <c r="ETX7" s="663"/>
      <c r="ETY7" s="663"/>
      <c r="ETZ7" s="663"/>
      <c r="EUA7" s="663"/>
      <c r="EUB7" s="663"/>
      <c r="EUC7" s="663"/>
      <c r="EUD7" s="284"/>
      <c r="EUE7" s="285"/>
      <c r="EUF7" s="276"/>
      <c r="EUG7" s="286"/>
      <c r="EUH7" s="663"/>
      <c r="EUI7" s="663"/>
      <c r="EUJ7" s="663"/>
      <c r="EUK7" s="663"/>
      <c r="EUL7" s="663"/>
      <c r="EUM7" s="663"/>
      <c r="EUN7" s="284"/>
      <c r="EUO7" s="285"/>
      <c r="EUP7" s="276"/>
      <c r="EUQ7" s="286"/>
      <c r="EUR7" s="663"/>
      <c r="EUS7" s="663"/>
      <c r="EUT7" s="663"/>
      <c r="EUU7" s="663"/>
      <c r="EUV7" s="663"/>
      <c r="EUW7" s="663"/>
      <c r="EUX7" s="284"/>
      <c r="EUY7" s="285"/>
      <c r="EUZ7" s="276"/>
      <c r="EVA7" s="286"/>
      <c r="EVB7" s="663"/>
      <c r="EVC7" s="663"/>
      <c r="EVD7" s="663"/>
      <c r="EVE7" s="663"/>
      <c r="EVF7" s="663"/>
      <c r="EVG7" s="663"/>
      <c r="EVH7" s="284"/>
      <c r="EVI7" s="285"/>
      <c r="EVJ7" s="276"/>
      <c r="EVK7" s="286"/>
      <c r="EVL7" s="663"/>
      <c r="EVM7" s="663"/>
      <c r="EVN7" s="663"/>
      <c r="EVO7" s="663"/>
      <c r="EVP7" s="663"/>
      <c r="EVQ7" s="663"/>
      <c r="EVR7" s="284"/>
      <c r="EVS7" s="285"/>
      <c r="EVT7" s="276"/>
      <c r="EVU7" s="286"/>
      <c r="EVV7" s="663"/>
      <c r="EVW7" s="663"/>
      <c r="EVX7" s="663"/>
      <c r="EVY7" s="663"/>
      <c r="EVZ7" s="663"/>
      <c r="EWA7" s="663"/>
      <c r="EWB7" s="284"/>
      <c r="EWC7" s="285"/>
      <c r="EWD7" s="276"/>
      <c r="EWE7" s="286"/>
      <c r="EWF7" s="663"/>
      <c r="EWG7" s="663"/>
      <c r="EWH7" s="663"/>
      <c r="EWI7" s="663"/>
      <c r="EWJ7" s="663"/>
      <c r="EWK7" s="663"/>
      <c r="EWL7" s="284"/>
      <c r="EWM7" s="285"/>
      <c r="EWN7" s="276"/>
      <c r="EWO7" s="286"/>
      <c r="EWP7" s="663"/>
      <c r="EWQ7" s="663"/>
      <c r="EWR7" s="663"/>
      <c r="EWS7" s="663"/>
      <c r="EWT7" s="663"/>
      <c r="EWU7" s="663"/>
      <c r="EWV7" s="284"/>
      <c r="EWW7" s="285"/>
      <c r="EWX7" s="276"/>
      <c r="EWY7" s="286"/>
      <c r="EWZ7" s="663"/>
      <c r="EXA7" s="663"/>
      <c r="EXB7" s="663"/>
      <c r="EXC7" s="663"/>
      <c r="EXD7" s="663"/>
      <c r="EXE7" s="663"/>
      <c r="EXF7" s="284"/>
      <c r="EXG7" s="285"/>
      <c r="EXH7" s="276"/>
      <c r="EXI7" s="286"/>
      <c r="EXJ7" s="663"/>
      <c r="EXK7" s="663"/>
      <c r="EXL7" s="663"/>
      <c r="EXM7" s="663"/>
      <c r="EXN7" s="663"/>
      <c r="EXO7" s="663"/>
      <c r="EXP7" s="284"/>
      <c r="EXQ7" s="285"/>
      <c r="EXR7" s="276"/>
      <c r="EXS7" s="286"/>
      <c r="EXT7" s="663"/>
      <c r="EXU7" s="663"/>
      <c r="EXV7" s="663"/>
      <c r="EXW7" s="663"/>
      <c r="EXX7" s="663"/>
      <c r="EXY7" s="663"/>
      <c r="EXZ7" s="284"/>
      <c r="EYA7" s="285"/>
      <c r="EYB7" s="276"/>
      <c r="EYC7" s="286"/>
      <c r="EYD7" s="663"/>
      <c r="EYE7" s="663"/>
      <c r="EYF7" s="663"/>
      <c r="EYG7" s="663"/>
      <c r="EYH7" s="663"/>
      <c r="EYI7" s="663"/>
      <c r="EYJ7" s="284"/>
      <c r="EYK7" s="285"/>
      <c r="EYL7" s="276"/>
      <c r="EYM7" s="286"/>
      <c r="EYN7" s="663"/>
      <c r="EYO7" s="663"/>
      <c r="EYP7" s="663"/>
      <c r="EYQ7" s="663"/>
      <c r="EYR7" s="663"/>
      <c r="EYS7" s="663"/>
      <c r="EYT7" s="284"/>
      <c r="EYU7" s="285"/>
      <c r="EYV7" s="276"/>
      <c r="EYW7" s="286"/>
      <c r="EYX7" s="663"/>
      <c r="EYY7" s="663"/>
      <c r="EYZ7" s="663"/>
      <c r="EZA7" s="663"/>
      <c r="EZB7" s="663"/>
      <c r="EZC7" s="663"/>
      <c r="EZD7" s="284"/>
      <c r="EZE7" s="285"/>
      <c r="EZF7" s="276"/>
      <c r="EZG7" s="286"/>
      <c r="EZH7" s="663"/>
      <c r="EZI7" s="663"/>
      <c r="EZJ7" s="663"/>
      <c r="EZK7" s="663"/>
      <c r="EZL7" s="663"/>
      <c r="EZM7" s="663"/>
      <c r="EZN7" s="284"/>
      <c r="EZO7" s="285"/>
      <c r="EZP7" s="276"/>
      <c r="EZQ7" s="286"/>
      <c r="EZR7" s="663"/>
      <c r="EZS7" s="663"/>
      <c r="EZT7" s="663"/>
      <c r="EZU7" s="663"/>
      <c r="EZV7" s="663"/>
      <c r="EZW7" s="663"/>
      <c r="EZX7" s="284"/>
      <c r="EZY7" s="285"/>
      <c r="EZZ7" s="276"/>
      <c r="FAA7" s="286"/>
      <c r="FAB7" s="663"/>
      <c r="FAC7" s="663"/>
      <c r="FAD7" s="663"/>
      <c r="FAE7" s="663"/>
      <c r="FAF7" s="663"/>
      <c r="FAG7" s="663"/>
      <c r="FAH7" s="284"/>
      <c r="FAI7" s="285"/>
      <c r="FAJ7" s="276"/>
      <c r="FAK7" s="286"/>
      <c r="FAL7" s="663"/>
      <c r="FAM7" s="663"/>
      <c r="FAN7" s="663"/>
      <c r="FAO7" s="663"/>
      <c r="FAP7" s="663"/>
      <c r="FAQ7" s="663"/>
      <c r="FAR7" s="284"/>
      <c r="FAS7" s="285"/>
      <c r="FAT7" s="276"/>
      <c r="FAU7" s="286"/>
      <c r="FAV7" s="663"/>
      <c r="FAW7" s="663"/>
      <c r="FAX7" s="663"/>
      <c r="FAY7" s="663"/>
      <c r="FAZ7" s="663"/>
      <c r="FBA7" s="663"/>
      <c r="FBB7" s="284"/>
      <c r="FBC7" s="285"/>
      <c r="FBD7" s="276"/>
      <c r="FBE7" s="286"/>
      <c r="FBF7" s="663"/>
      <c r="FBG7" s="663"/>
      <c r="FBH7" s="663"/>
      <c r="FBI7" s="663"/>
      <c r="FBJ7" s="663"/>
      <c r="FBK7" s="663"/>
      <c r="FBL7" s="284"/>
      <c r="FBM7" s="285"/>
      <c r="FBN7" s="276"/>
      <c r="FBO7" s="286"/>
      <c r="FBP7" s="663"/>
      <c r="FBQ7" s="663"/>
      <c r="FBR7" s="663"/>
      <c r="FBS7" s="663"/>
      <c r="FBT7" s="663"/>
      <c r="FBU7" s="663"/>
      <c r="FBV7" s="284"/>
      <c r="FBW7" s="285"/>
      <c r="FBX7" s="276"/>
      <c r="FBY7" s="286"/>
      <c r="FBZ7" s="663"/>
      <c r="FCA7" s="663"/>
      <c r="FCB7" s="663"/>
      <c r="FCC7" s="663"/>
      <c r="FCD7" s="663"/>
      <c r="FCE7" s="663"/>
      <c r="FCF7" s="284"/>
      <c r="FCG7" s="285"/>
      <c r="FCH7" s="276"/>
      <c r="FCI7" s="286"/>
      <c r="FCJ7" s="663"/>
      <c r="FCK7" s="663"/>
      <c r="FCL7" s="663"/>
      <c r="FCM7" s="663"/>
      <c r="FCN7" s="663"/>
      <c r="FCO7" s="663"/>
      <c r="FCP7" s="284"/>
      <c r="FCQ7" s="285"/>
      <c r="FCR7" s="276"/>
      <c r="FCS7" s="286"/>
      <c r="FCT7" s="663"/>
      <c r="FCU7" s="663"/>
      <c r="FCV7" s="663"/>
      <c r="FCW7" s="663"/>
      <c r="FCX7" s="663"/>
      <c r="FCY7" s="663"/>
      <c r="FCZ7" s="284"/>
      <c r="FDA7" s="285"/>
      <c r="FDB7" s="276"/>
      <c r="FDC7" s="286"/>
      <c r="FDD7" s="663"/>
      <c r="FDE7" s="663"/>
      <c r="FDF7" s="663"/>
      <c r="FDG7" s="663"/>
      <c r="FDH7" s="663"/>
      <c r="FDI7" s="663"/>
      <c r="FDJ7" s="284"/>
      <c r="FDK7" s="285"/>
      <c r="FDL7" s="276"/>
      <c r="FDM7" s="286"/>
      <c r="FDN7" s="663"/>
      <c r="FDO7" s="663"/>
      <c r="FDP7" s="663"/>
      <c r="FDQ7" s="663"/>
      <c r="FDR7" s="663"/>
      <c r="FDS7" s="663"/>
      <c r="FDT7" s="284"/>
      <c r="FDU7" s="285"/>
      <c r="FDV7" s="276"/>
      <c r="FDW7" s="286"/>
      <c r="FDX7" s="663"/>
      <c r="FDY7" s="663"/>
      <c r="FDZ7" s="663"/>
      <c r="FEA7" s="663"/>
      <c r="FEB7" s="663"/>
      <c r="FEC7" s="663"/>
      <c r="FED7" s="284"/>
      <c r="FEE7" s="285"/>
      <c r="FEF7" s="276"/>
      <c r="FEG7" s="286"/>
      <c r="FEH7" s="663"/>
      <c r="FEI7" s="663"/>
      <c r="FEJ7" s="663"/>
      <c r="FEK7" s="663"/>
      <c r="FEL7" s="663"/>
      <c r="FEM7" s="663"/>
      <c r="FEN7" s="284"/>
      <c r="FEO7" s="285"/>
      <c r="FEP7" s="276"/>
      <c r="FEQ7" s="286"/>
      <c r="FER7" s="663"/>
      <c r="FES7" s="663"/>
      <c r="FET7" s="663"/>
      <c r="FEU7" s="663"/>
      <c r="FEV7" s="663"/>
      <c r="FEW7" s="663"/>
      <c r="FEX7" s="284"/>
      <c r="FEY7" s="285"/>
      <c r="FEZ7" s="276"/>
      <c r="FFA7" s="286"/>
      <c r="FFB7" s="663"/>
      <c r="FFC7" s="663"/>
      <c r="FFD7" s="663"/>
      <c r="FFE7" s="663"/>
      <c r="FFF7" s="663"/>
      <c r="FFG7" s="663"/>
      <c r="FFH7" s="284"/>
      <c r="FFI7" s="285"/>
      <c r="FFJ7" s="276"/>
      <c r="FFK7" s="286"/>
      <c r="FFL7" s="663"/>
      <c r="FFM7" s="663"/>
      <c r="FFN7" s="663"/>
      <c r="FFO7" s="663"/>
      <c r="FFP7" s="663"/>
      <c r="FFQ7" s="663"/>
      <c r="FFR7" s="284"/>
      <c r="FFS7" s="285"/>
      <c r="FFT7" s="276"/>
      <c r="FFU7" s="286"/>
      <c r="FFV7" s="663"/>
      <c r="FFW7" s="663"/>
      <c r="FFX7" s="663"/>
      <c r="FFY7" s="663"/>
      <c r="FFZ7" s="663"/>
      <c r="FGA7" s="663"/>
      <c r="FGB7" s="284"/>
      <c r="FGC7" s="285"/>
      <c r="FGD7" s="276"/>
      <c r="FGE7" s="286"/>
      <c r="FGF7" s="663"/>
      <c r="FGG7" s="663"/>
      <c r="FGH7" s="663"/>
      <c r="FGI7" s="663"/>
      <c r="FGJ7" s="663"/>
      <c r="FGK7" s="663"/>
      <c r="FGL7" s="284"/>
      <c r="FGM7" s="285"/>
      <c r="FGN7" s="276"/>
      <c r="FGO7" s="286"/>
      <c r="FGP7" s="663"/>
      <c r="FGQ7" s="663"/>
      <c r="FGR7" s="663"/>
      <c r="FGS7" s="663"/>
      <c r="FGT7" s="663"/>
      <c r="FGU7" s="663"/>
      <c r="FGV7" s="284"/>
      <c r="FGW7" s="285"/>
      <c r="FGX7" s="276"/>
      <c r="FGY7" s="286"/>
      <c r="FGZ7" s="663"/>
      <c r="FHA7" s="663"/>
      <c r="FHB7" s="663"/>
      <c r="FHC7" s="663"/>
      <c r="FHD7" s="663"/>
      <c r="FHE7" s="663"/>
      <c r="FHF7" s="284"/>
      <c r="FHG7" s="285"/>
      <c r="FHH7" s="276"/>
      <c r="FHI7" s="286"/>
      <c r="FHJ7" s="663"/>
      <c r="FHK7" s="663"/>
      <c r="FHL7" s="663"/>
      <c r="FHM7" s="663"/>
      <c r="FHN7" s="663"/>
      <c r="FHO7" s="663"/>
      <c r="FHP7" s="284"/>
      <c r="FHQ7" s="285"/>
      <c r="FHR7" s="276"/>
      <c r="FHS7" s="286"/>
      <c r="FHT7" s="663"/>
      <c r="FHU7" s="663"/>
      <c r="FHV7" s="663"/>
      <c r="FHW7" s="663"/>
      <c r="FHX7" s="663"/>
      <c r="FHY7" s="663"/>
      <c r="FHZ7" s="284"/>
      <c r="FIA7" s="285"/>
      <c r="FIB7" s="276"/>
      <c r="FIC7" s="286"/>
      <c r="FID7" s="663"/>
      <c r="FIE7" s="663"/>
      <c r="FIF7" s="663"/>
      <c r="FIG7" s="663"/>
      <c r="FIH7" s="663"/>
      <c r="FII7" s="663"/>
      <c r="FIJ7" s="284"/>
      <c r="FIK7" s="285"/>
      <c r="FIL7" s="276"/>
      <c r="FIM7" s="286"/>
      <c r="FIN7" s="663"/>
      <c r="FIO7" s="663"/>
      <c r="FIP7" s="663"/>
      <c r="FIQ7" s="663"/>
      <c r="FIR7" s="663"/>
      <c r="FIS7" s="663"/>
      <c r="FIT7" s="284"/>
      <c r="FIU7" s="285"/>
      <c r="FIV7" s="276"/>
      <c r="FIW7" s="286"/>
      <c r="FIX7" s="663"/>
      <c r="FIY7" s="663"/>
      <c r="FIZ7" s="663"/>
      <c r="FJA7" s="663"/>
      <c r="FJB7" s="663"/>
      <c r="FJC7" s="663"/>
      <c r="FJD7" s="284"/>
      <c r="FJE7" s="285"/>
      <c r="FJF7" s="276"/>
      <c r="FJG7" s="286"/>
      <c r="FJH7" s="663"/>
      <c r="FJI7" s="663"/>
      <c r="FJJ7" s="663"/>
      <c r="FJK7" s="663"/>
      <c r="FJL7" s="663"/>
      <c r="FJM7" s="663"/>
      <c r="FJN7" s="284"/>
      <c r="FJO7" s="285"/>
      <c r="FJP7" s="276"/>
      <c r="FJQ7" s="286"/>
      <c r="FJR7" s="663"/>
      <c r="FJS7" s="663"/>
      <c r="FJT7" s="663"/>
      <c r="FJU7" s="663"/>
      <c r="FJV7" s="663"/>
      <c r="FJW7" s="663"/>
      <c r="FJX7" s="284"/>
      <c r="FJY7" s="285"/>
      <c r="FJZ7" s="276"/>
      <c r="FKA7" s="286"/>
      <c r="FKB7" s="663"/>
      <c r="FKC7" s="663"/>
      <c r="FKD7" s="663"/>
      <c r="FKE7" s="663"/>
      <c r="FKF7" s="663"/>
      <c r="FKG7" s="663"/>
      <c r="FKH7" s="284"/>
      <c r="FKI7" s="285"/>
      <c r="FKJ7" s="276"/>
      <c r="FKK7" s="286"/>
      <c r="FKL7" s="663"/>
      <c r="FKM7" s="663"/>
      <c r="FKN7" s="663"/>
      <c r="FKO7" s="663"/>
      <c r="FKP7" s="663"/>
      <c r="FKQ7" s="663"/>
      <c r="FKR7" s="284"/>
      <c r="FKS7" s="285"/>
      <c r="FKT7" s="276"/>
      <c r="FKU7" s="286"/>
      <c r="FKV7" s="663"/>
      <c r="FKW7" s="663"/>
      <c r="FKX7" s="663"/>
      <c r="FKY7" s="663"/>
      <c r="FKZ7" s="663"/>
      <c r="FLA7" s="663"/>
      <c r="FLB7" s="284"/>
      <c r="FLC7" s="285"/>
      <c r="FLD7" s="276"/>
      <c r="FLE7" s="286"/>
      <c r="FLF7" s="663"/>
      <c r="FLG7" s="663"/>
      <c r="FLH7" s="663"/>
      <c r="FLI7" s="663"/>
      <c r="FLJ7" s="663"/>
      <c r="FLK7" s="663"/>
      <c r="FLL7" s="284"/>
      <c r="FLM7" s="285"/>
      <c r="FLN7" s="276"/>
      <c r="FLO7" s="286"/>
      <c r="FLP7" s="663"/>
      <c r="FLQ7" s="663"/>
      <c r="FLR7" s="663"/>
      <c r="FLS7" s="663"/>
      <c r="FLT7" s="663"/>
      <c r="FLU7" s="663"/>
      <c r="FLV7" s="284"/>
      <c r="FLW7" s="285"/>
      <c r="FLX7" s="276"/>
      <c r="FLY7" s="286"/>
      <c r="FLZ7" s="663"/>
      <c r="FMA7" s="663"/>
      <c r="FMB7" s="663"/>
      <c r="FMC7" s="663"/>
      <c r="FMD7" s="663"/>
      <c r="FME7" s="663"/>
      <c r="FMF7" s="284"/>
      <c r="FMG7" s="285"/>
      <c r="FMH7" s="276"/>
      <c r="FMI7" s="286"/>
      <c r="FMJ7" s="663"/>
      <c r="FMK7" s="663"/>
      <c r="FML7" s="663"/>
      <c r="FMM7" s="663"/>
      <c r="FMN7" s="663"/>
      <c r="FMO7" s="663"/>
      <c r="FMP7" s="284"/>
      <c r="FMQ7" s="285"/>
      <c r="FMR7" s="276"/>
      <c r="FMS7" s="286"/>
      <c r="FMT7" s="663"/>
      <c r="FMU7" s="663"/>
      <c r="FMV7" s="663"/>
      <c r="FMW7" s="663"/>
      <c r="FMX7" s="663"/>
      <c r="FMY7" s="663"/>
      <c r="FMZ7" s="284"/>
      <c r="FNA7" s="285"/>
      <c r="FNB7" s="276"/>
      <c r="FNC7" s="286"/>
      <c r="FND7" s="663"/>
      <c r="FNE7" s="663"/>
      <c r="FNF7" s="663"/>
      <c r="FNG7" s="663"/>
      <c r="FNH7" s="663"/>
      <c r="FNI7" s="663"/>
      <c r="FNJ7" s="284"/>
      <c r="FNK7" s="285"/>
      <c r="FNL7" s="276"/>
      <c r="FNM7" s="286"/>
      <c r="FNN7" s="663"/>
      <c r="FNO7" s="663"/>
      <c r="FNP7" s="663"/>
      <c r="FNQ7" s="663"/>
      <c r="FNR7" s="663"/>
      <c r="FNS7" s="663"/>
      <c r="FNT7" s="284"/>
      <c r="FNU7" s="285"/>
      <c r="FNV7" s="276"/>
      <c r="FNW7" s="286"/>
      <c r="FNX7" s="663"/>
      <c r="FNY7" s="663"/>
      <c r="FNZ7" s="663"/>
      <c r="FOA7" s="663"/>
      <c r="FOB7" s="663"/>
      <c r="FOC7" s="663"/>
      <c r="FOD7" s="284"/>
      <c r="FOE7" s="285"/>
      <c r="FOF7" s="276"/>
      <c r="FOG7" s="286"/>
      <c r="FOH7" s="663"/>
      <c r="FOI7" s="663"/>
      <c r="FOJ7" s="663"/>
      <c r="FOK7" s="663"/>
      <c r="FOL7" s="663"/>
      <c r="FOM7" s="663"/>
      <c r="FON7" s="284"/>
      <c r="FOO7" s="285"/>
      <c r="FOP7" s="276"/>
      <c r="FOQ7" s="286"/>
      <c r="FOR7" s="663"/>
      <c r="FOS7" s="663"/>
      <c r="FOT7" s="663"/>
      <c r="FOU7" s="663"/>
      <c r="FOV7" s="663"/>
      <c r="FOW7" s="663"/>
      <c r="FOX7" s="284"/>
      <c r="FOY7" s="285"/>
      <c r="FOZ7" s="276"/>
      <c r="FPA7" s="286"/>
      <c r="FPB7" s="663"/>
      <c r="FPC7" s="663"/>
      <c r="FPD7" s="663"/>
      <c r="FPE7" s="663"/>
      <c r="FPF7" s="663"/>
      <c r="FPG7" s="663"/>
      <c r="FPH7" s="284"/>
      <c r="FPI7" s="285"/>
      <c r="FPJ7" s="276"/>
      <c r="FPK7" s="286"/>
      <c r="FPL7" s="663"/>
      <c r="FPM7" s="663"/>
      <c r="FPN7" s="663"/>
      <c r="FPO7" s="663"/>
      <c r="FPP7" s="663"/>
      <c r="FPQ7" s="663"/>
      <c r="FPR7" s="284"/>
      <c r="FPS7" s="285"/>
      <c r="FPT7" s="276"/>
      <c r="FPU7" s="286"/>
      <c r="FPV7" s="663"/>
      <c r="FPW7" s="663"/>
      <c r="FPX7" s="663"/>
      <c r="FPY7" s="663"/>
      <c r="FPZ7" s="663"/>
      <c r="FQA7" s="663"/>
      <c r="FQB7" s="284"/>
      <c r="FQC7" s="285"/>
      <c r="FQD7" s="276"/>
      <c r="FQE7" s="286"/>
      <c r="FQF7" s="663"/>
      <c r="FQG7" s="663"/>
      <c r="FQH7" s="663"/>
      <c r="FQI7" s="663"/>
      <c r="FQJ7" s="663"/>
      <c r="FQK7" s="663"/>
      <c r="FQL7" s="284"/>
      <c r="FQM7" s="285"/>
      <c r="FQN7" s="276"/>
      <c r="FQO7" s="286"/>
      <c r="FQP7" s="663"/>
      <c r="FQQ7" s="663"/>
      <c r="FQR7" s="663"/>
      <c r="FQS7" s="663"/>
      <c r="FQT7" s="663"/>
      <c r="FQU7" s="663"/>
      <c r="FQV7" s="284"/>
      <c r="FQW7" s="285"/>
      <c r="FQX7" s="276"/>
      <c r="FQY7" s="286"/>
      <c r="FQZ7" s="663"/>
      <c r="FRA7" s="663"/>
      <c r="FRB7" s="663"/>
      <c r="FRC7" s="663"/>
      <c r="FRD7" s="663"/>
      <c r="FRE7" s="663"/>
      <c r="FRF7" s="284"/>
      <c r="FRG7" s="285"/>
      <c r="FRH7" s="276"/>
      <c r="FRI7" s="286"/>
      <c r="FRJ7" s="663"/>
      <c r="FRK7" s="663"/>
      <c r="FRL7" s="663"/>
      <c r="FRM7" s="663"/>
      <c r="FRN7" s="663"/>
      <c r="FRO7" s="663"/>
      <c r="FRP7" s="284"/>
      <c r="FRQ7" s="285"/>
      <c r="FRR7" s="276"/>
      <c r="FRS7" s="286"/>
      <c r="FRT7" s="663"/>
      <c r="FRU7" s="663"/>
      <c r="FRV7" s="663"/>
      <c r="FRW7" s="663"/>
      <c r="FRX7" s="663"/>
      <c r="FRY7" s="663"/>
      <c r="FRZ7" s="284"/>
      <c r="FSA7" s="285"/>
      <c r="FSB7" s="276"/>
      <c r="FSC7" s="286"/>
      <c r="FSD7" s="663"/>
      <c r="FSE7" s="663"/>
      <c r="FSF7" s="663"/>
      <c r="FSG7" s="663"/>
      <c r="FSH7" s="663"/>
      <c r="FSI7" s="663"/>
      <c r="FSJ7" s="284"/>
      <c r="FSK7" s="285"/>
      <c r="FSL7" s="276"/>
      <c r="FSM7" s="286"/>
      <c r="FSN7" s="663"/>
      <c r="FSO7" s="663"/>
      <c r="FSP7" s="663"/>
      <c r="FSQ7" s="663"/>
      <c r="FSR7" s="663"/>
      <c r="FSS7" s="663"/>
      <c r="FST7" s="284"/>
      <c r="FSU7" s="285"/>
      <c r="FSV7" s="276"/>
      <c r="FSW7" s="286"/>
      <c r="FSX7" s="663"/>
      <c r="FSY7" s="663"/>
      <c r="FSZ7" s="663"/>
      <c r="FTA7" s="663"/>
      <c r="FTB7" s="663"/>
      <c r="FTC7" s="663"/>
      <c r="FTD7" s="284"/>
      <c r="FTE7" s="285"/>
      <c r="FTF7" s="276"/>
      <c r="FTG7" s="286"/>
      <c r="FTH7" s="663"/>
      <c r="FTI7" s="663"/>
      <c r="FTJ7" s="663"/>
      <c r="FTK7" s="663"/>
      <c r="FTL7" s="663"/>
      <c r="FTM7" s="663"/>
      <c r="FTN7" s="284"/>
      <c r="FTO7" s="285"/>
      <c r="FTP7" s="276"/>
      <c r="FTQ7" s="286"/>
      <c r="FTR7" s="663"/>
      <c r="FTS7" s="663"/>
      <c r="FTT7" s="663"/>
      <c r="FTU7" s="663"/>
      <c r="FTV7" s="663"/>
      <c r="FTW7" s="663"/>
      <c r="FTX7" s="284"/>
      <c r="FTY7" s="285"/>
      <c r="FTZ7" s="276"/>
      <c r="FUA7" s="286"/>
      <c r="FUB7" s="663"/>
      <c r="FUC7" s="663"/>
      <c r="FUD7" s="663"/>
      <c r="FUE7" s="663"/>
      <c r="FUF7" s="663"/>
      <c r="FUG7" s="663"/>
      <c r="FUH7" s="284"/>
      <c r="FUI7" s="285"/>
      <c r="FUJ7" s="276"/>
      <c r="FUK7" s="286"/>
      <c r="FUL7" s="663"/>
      <c r="FUM7" s="663"/>
      <c r="FUN7" s="663"/>
      <c r="FUO7" s="663"/>
      <c r="FUP7" s="663"/>
      <c r="FUQ7" s="663"/>
      <c r="FUR7" s="284"/>
      <c r="FUS7" s="285"/>
      <c r="FUT7" s="276"/>
      <c r="FUU7" s="286"/>
      <c r="FUV7" s="663"/>
      <c r="FUW7" s="663"/>
      <c r="FUX7" s="663"/>
      <c r="FUY7" s="663"/>
      <c r="FUZ7" s="663"/>
      <c r="FVA7" s="663"/>
      <c r="FVB7" s="284"/>
      <c r="FVC7" s="285"/>
      <c r="FVD7" s="276"/>
      <c r="FVE7" s="286"/>
      <c r="FVF7" s="663"/>
      <c r="FVG7" s="663"/>
      <c r="FVH7" s="663"/>
      <c r="FVI7" s="663"/>
      <c r="FVJ7" s="663"/>
      <c r="FVK7" s="663"/>
      <c r="FVL7" s="284"/>
      <c r="FVM7" s="285"/>
      <c r="FVN7" s="276"/>
      <c r="FVO7" s="286"/>
      <c r="FVP7" s="663"/>
      <c r="FVQ7" s="663"/>
      <c r="FVR7" s="663"/>
      <c r="FVS7" s="663"/>
      <c r="FVT7" s="663"/>
      <c r="FVU7" s="663"/>
      <c r="FVV7" s="284"/>
      <c r="FVW7" s="285"/>
      <c r="FVX7" s="276"/>
      <c r="FVY7" s="286"/>
      <c r="FVZ7" s="663"/>
      <c r="FWA7" s="663"/>
      <c r="FWB7" s="663"/>
      <c r="FWC7" s="663"/>
      <c r="FWD7" s="663"/>
      <c r="FWE7" s="663"/>
      <c r="FWF7" s="284"/>
      <c r="FWG7" s="285"/>
      <c r="FWH7" s="276"/>
      <c r="FWI7" s="286"/>
      <c r="FWJ7" s="663"/>
      <c r="FWK7" s="663"/>
      <c r="FWL7" s="663"/>
      <c r="FWM7" s="663"/>
      <c r="FWN7" s="663"/>
      <c r="FWO7" s="663"/>
      <c r="FWP7" s="284"/>
      <c r="FWQ7" s="285"/>
      <c r="FWR7" s="276"/>
      <c r="FWS7" s="286"/>
      <c r="FWT7" s="663"/>
      <c r="FWU7" s="663"/>
      <c r="FWV7" s="663"/>
      <c r="FWW7" s="663"/>
      <c r="FWX7" s="663"/>
      <c r="FWY7" s="663"/>
      <c r="FWZ7" s="284"/>
      <c r="FXA7" s="285"/>
      <c r="FXB7" s="276"/>
      <c r="FXC7" s="286"/>
      <c r="FXD7" s="663"/>
      <c r="FXE7" s="663"/>
      <c r="FXF7" s="663"/>
      <c r="FXG7" s="663"/>
      <c r="FXH7" s="663"/>
      <c r="FXI7" s="663"/>
      <c r="FXJ7" s="284"/>
      <c r="FXK7" s="285"/>
      <c r="FXL7" s="276"/>
      <c r="FXM7" s="286"/>
      <c r="FXN7" s="663"/>
      <c r="FXO7" s="663"/>
      <c r="FXP7" s="663"/>
      <c r="FXQ7" s="663"/>
      <c r="FXR7" s="663"/>
      <c r="FXS7" s="663"/>
      <c r="FXT7" s="284"/>
      <c r="FXU7" s="285"/>
      <c r="FXV7" s="276"/>
      <c r="FXW7" s="286"/>
      <c r="FXX7" s="663"/>
      <c r="FXY7" s="663"/>
      <c r="FXZ7" s="663"/>
      <c r="FYA7" s="663"/>
      <c r="FYB7" s="663"/>
      <c r="FYC7" s="663"/>
      <c r="FYD7" s="284"/>
      <c r="FYE7" s="285"/>
      <c r="FYF7" s="276"/>
      <c r="FYG7" s="286"/>
      <c r="FYH7" s="663"/>
      <c r="FYI7" s="663"/>
      <c r="FYJ7" s="663"/>
      <c r="FYK7" s="663"/>
      <c r="FYL7" s="663"/>
      <c r="FYM7" s="663"/>
      <c r="FYN7" s="284"/>
      <c r="FYO7" s="285"/>
      <c r="FYP7" s="276"/>
      <c r="FYQ7" s="286"/>
      <c r="FYR7" s="663"/>
      <c r="FYS7" s="663"/>
      <c r="FYT7" s="663"/>
      <c r="FYU7" s="663"/>
      <c r="FYV7" s="663"/>
      <c r="FYW7" s="663"/>
      <c r="FYX7" s="284"/>
      <c r="FYY7" s="285"/>
      <c r="FYZ7" s="276"/>
      <c r="FZA7" s="286"/>
      <c r="FZB7" s="663"/>
      <c r="FZC7" s="663"/>
      <c r="FZD7" s="663"/>
      <c r="FZE7" s="663"/>
      <c r="FZF7" s="663"/>
      <c r="FZG7" s="663"/>
      <c r="FZH7" s="284"/>
      <c r="FZI7" s="285"/>
      <c r="FZJ7" s="276"/>
      <c r="FZK7" s="286"/>
      <c r="FZL7" s="663"/>
      <c r="FZM7" s="663"/>
      <c r="FZN7" s="663"/>
      <c r="FZO7" s="663"/>
      <c r="FZP7" s="663"/>
      <c r="FZQ7" s="663"/>
      <c r="FZR7" s="284"/>
      <c r="FZS7" s="285"/>
      <c r="FZT7" s="276"/>
      <c r="FZU7" s="286"/>
      <c r="FZV7" s="663"/>
      <c r="FZW7" s="663"/>
      <c r="FZX7" s="663"/>
      <c r="FZY7" s="663"/>
      <c r="FZZ7" s="663"/>
      <c r="GAA7" s="663"/>
      <c r="GAB7" s="284"/>
      <c r="GAC7" s="285"/>
      <c r="GAD7" s="276"/>
      <c r="GAE7" s="286"/>
      <c r="GAF7" s="663"/>
      <c r="GAG7" s="663"/>
      <c r="GAH7" s="663"/>
      <c r="GAI7" s="663"/>
      <c r="GAJ7" s="663"/>
      <c r="GAK7" s="663"/>
      <c r="GAL7" s="284"/>
      <c r="GAM7" s="285"/>
      <c r="GAN7" s="276"/>
      <c r="GAO7" s="286"/>
      <c r="GAP7" s="663"/>
      <c r="GAQ7" s="663"/>
      <c r="GAR7" s="663"/>
      <c r="GAS7" s="663"/>
      <c r="GAT7" s="663"/>
      <c r="GAU7" s="663"/>
      <c r="GAV7" s="284"/>
      <c r="GAW7" s="285"/>
      <c r="GAX7" s="276"/>
      <c r="GAY7" s="286"/>
      <c r="GAZ7" s="663"/>
      <c r="GBA7" s="663"/>
      <c r="GBB7" s="663"/>
      <c r="GBC7" s="663"/>
      <c r="GBD7" s="663"/>
      <c r="GBE7" s="663"/>
      <c r="GBF7" s="284"/>
      <c r="GBG7" s="285"/>
      <c r="GBH7" s="276"/>
      <c r="GBI7" s="286"/>
      <c r="GBJ7" s="663"/>
      <c r="GBK7" s="663"/>
      <c r="GBL7" s="663"/>
      <c r="GBM7" s="663"/>
      <c r="GBN7" s="663"/>
      <c r="GBO7" s="663"/>
      <c r="GBP7" s="284"/>
      <c r="GBQ7" s="285"/>
      <c r="GBR7" s="276"/>
      <c r="GBS7" s="286"/>
      <c r="GBT7" s="663"/>
      <c r="GBU7" s="663"/>
      <c r="GBV7" s="663"/>
      <c r="GBW7" s="663"/>
      <c r="GBX7" s="663"/>
      <c r="GBY7" s="663"/>
      <c r="GBZ7" s="284"/>
      <c r="GCA7" s="285"/>
      <c r="GCB7" s="276"/>
      <c r="GCC7" s="286"/>
      <c r="GCD7" s="663"/>
      <c r="GCE7" s="663"/>
      <c r="GCF7" s="663"/>
      <c r="GCG7" s="663"/>
      <c r="GCH7" s="663"/>
      <c r="GCI7" s="663"/>
      <c r="GCJ7" s="284"/>
      <c r="GCK7" s="285"/>
      <c r="GCL7" s="276"/>
      <c r="GCM7" s="286"/>
      <c r="GCN7" s="663"/>
      <c r="GCO7" s="663"/>
      <c r="GCP7" s="663"/>
      <c r="GCQ7" s="663"/>
      <c r="GCR7" s="663"/>
      <c r="GCS7" s="663"/>
      <c r="GCT7" s="284"/>
      <c r="GCU7" s="285"/>
      <c r="GCV7" s="276"/>
      <c r="GCW7" s="286"/>
      <c r="GCX7" s="663"/>
      <c r="GCY7" s="663"/>
      <c r="GCZ7" s="663"/>
      <c r="GDA7" s="663"/>
      <c r="GDB7" s="663"/>
      <c r="GDC7" s="663"/>
      <c r="GDD7" s="284"/>
      <c r="GDE7" s="285"/>
      <c r="GDF7" s="276"/>
      <c r="GDG7" s="286"/>
      <c r="GDH7" s="663"/>
      <c r="GDI7" s="663"/>
      <c r="GDJ7" s="663"/>
      <c r="GDK7" s="663"/>
      <c r="GDL7" s="663"/>
      <c r="GDM7" s="663"/>
      <c r="GDN7" s="284"/>
      <c r="GDO7" s="285"/>
      <c r="GDP7" s="276"/>
      <c r="GDQ7" s="286"/>
      <c r="GDR7" s="663"/>
      <c r="GDS7" s="663"/>
      <c r="GDT7" s="663"/>
      <c r="GDU7" s="663"/>
      <c r="GDV7" s="663"/>
      <c r="GDW7" s="663"/>
      <c r="GDX7" s="284"/>
      <c r="GDY7" s="285"/>
      <c r="GDZ7" s="276"/>
      <c r="GEA7" s="286"/>
      <c r="GEB7" s="663"/>
      <c r="GEC7" s="663"/>
      <c r="GED7" s="663"/>
      <c r="GEE7" s="663"/>
      <c r="GEF7" s="663"/>
      <c r="GEG7" s="663"/>
      <c r="GEH7" s="284"/>
      <c r="GEI7" s="285"/>
      <c r="GEJ7" s="276"/>
      <c r="GEK7" s="286"/>
      <c r="GEL7" s="663"/>
      <c r="GEM7" s="663"/>
      <c r="GEN7" s="663"/>
      <c r="GEO7" s="663"/>
      <c r="GEP7" s="663"/>
      <c r="GEQ7" s="663"/>
      <c r="GER7" s="284"/>
      <c r="GES7" s="285"/>
      <c r="GET7" s="276"/>
      <c r="GEU7" s="286"/>
      <c r="GEV7" s="663"/>
      <c r="GEW7" s="663"/>
      <c r="GEX7" s="663"/>
      <c r="GEY7" s="663"/>
      <c r="GEZ7" s="663"/>
      <c r="GFA7" s="663"/>
      <c r="GFB7" s="284"/>
      <c r="GFC7" s="285"/>
      <c r="GFD7" s="276"/>
      <c r="GFE7" s="286"/>
      <c r="GFF7" s="663"/>
      <c r="GFG7" s="663"/>
      <c r="GFH7" s="663"/>
      <c r="GFI7" s="663"/>
      <c r="GFJ7" s="663"/>
      <c r="GFK7" s="663"/>
      <c r="GFL7" s="284"/>
      <c r="GFM7" s="285"/>
      <c r="GFN7" s="276"/>
      <c r="GFO7" s="286"/>
      <c r="GFP7" s="663"/>
      <c r="GFQ7" s="663"/>
      <c r="GFR7" s="663"/>
      <c r="GFS7" s="663"/>
      <c r="GFT7" s="663"/>
      <c r="GFU7" s="663"/>
      <c r="GFV7" s="284"/>
      <c r="GFW7" s="285"/>
      <c r="GFX7" s="276"/>
      <c r="GFY7" s="286"/>
      <c r="GFZ7" s="663"/>
      <c r="GGA7" s="663"/>
      <c r="GGB7" s="663"/>
      <c r="GGC7" s="663"/>
      <c r="GGD7" s="663"/>
      <c r="GGE7" s="663"/>
      <c r="GGF7" s="284"/>
      <c r="GGG7" s="285"/>
      <c r="GGH7" s="276"/>
      <c r="GGI7" s="286"/>
      <c r="GGJ7" s="663"/>
      <c r="GGK7" s="663"/>
      <c r="GGL7" s="663"/>
      <c r="GGM7" s="663"/>
      <c r="GGN7" s="663"/>
      <c r="GGO7" s="663"/>
      <c r="GGP7" s="284"/>
      <c r="GGQ7" s="285"/>
      <c r="GGR7" s="276"/>
      <c r="GGS7" s="286"/>
      <c r="GGT7" s="663"/>
      <c r="GGU7" s="663"/>
      <c r="GGV7" s="663"/>
      <c r="GGW7" s="663"/>
      <c r="GGX7" s="663"/>
      <c r="GGY7" s="663"/>
      <c r="GGZ7" s="284"/>
      <c r="GHA7" s="285"/>
      <c r="GHB7" s="276"/>
      <c r="GHC7" s="286"/>
      <c r="GHD7" s="663"/>
      <c r="GHE7" s="663"/>
      <c r="GHF7" s="663"/>
      <c r="GHG7" s="663"/>
      <c r="GHH7" s="663"/>
      <c r="GHI7" s="663"/>
      <c r="GHJ7" s="284"/>
      <c r="GHK7" s="285"/>
      <c r="GHL7" s="276"/>
      <c r="GHM7" s="286"/>
      <c r="GHN7" s="663"/>
      <c r="GHO7" s="663"/>
      <c r="GHP7" s="663"/>
      <c r="GHQ7" s="663"/>
      <c r="GHR7" s="663"/>
      <c r="GHS7" s="663"/>
      <c r="GHT7" s="284"/>
      <c r="GHU7" s="285"/>
      <c r="GHV7" s="276"/>
      <c r="GHW7" s="286"/>
      <c r="GHX7" s="663"/>
      <c r="GHY7" s="663"/>
      <c r="GHZ7" s="663"/>
      <c r="GIA7" s="663"/>
      <c r="GIB7" s="663"/>
      <c r="GIC7" s="663"/>
      <c r="GID7" s="284"/>
      <c r="GIE7" s="285"/>
      <c r="GIF7" s="276"/>
      <c r="GIG7" s="286"/>
      <c r="GIH7" s="663"/>
      <c r="GII7" s="663"/>
      <c r="GIJ7" s="663"/>
      <c r="GIK7" s="663"/>
      <c r="GIL7" s="663"/>
      <c r="GIM7" s="663"/>
      <c r="GIN7" s="284"/>
      <c r="GIO7" s="285"/>
      <c r="GIP7" s="276"/>
      <c r="GIQ7" s="286"/>
      <c r="GIR7" s="663"/>
      <c r="GIS7" s="663"/>
      <c r="GIT7" s="663"/>
      <c r="GIU7" s="663"/>
      <c r="GIV7" s="663"/>
      <c r="GIW7" s="663"/>
      <c r="GIX7" s="284"/>
      <c r="GIY7" s="285"/>
      <c r="GIZ7" s="276"/>
      <c r="GJA7" s="286"/>
      <c r="GJB7" s="663"/>
      <c r="GJC7" s="663"/>
      <c r="GJD7" s="663"/>
      <c r="GJE7" s="663"/>
      <c r="GJF7" s="663"/>
      <c r="GJG7" s="663"/>
      <c r="GJH7" s="284"/>
      <c r="GJI7" s="285"/>
      <c r="GJJ7" s="276"/>
      <c r="GJK7" s="286"/>
      <c r="GJL7" s="663"/>
      <c r="GJM7" s="663"/>
      <c r="GJN7" s="663"/>
      <c r="GJO7" s="663"/>
      <c r="GJP7" s="663"/>
      <c r="GJQ7" s="663"/>
      <c r="GJR7" s="284"/>
      <c r="GJS7" s="285"/>
      <c r="GJT7" s="276"/>
      <c r="GJU7" s="286"/>
      <c r="GJV7" s="663"/>
      <c r="GJW7" s="663"/>
      <c r="GJX7" s="663"/>
      <c r="GJY7" s="663"/>
      <c r="GJZ7" s="663"/>
      <c r="GKA7" s="663"/>
      <c r="GKB7" s="284"/>
      <c r="GKC7" s="285"/>
      <c r="GKD7" s="276"/>
      <c r="GKE7" s="286"/>
      <c r="GKF7" s="663"/>
      <c r="GKG7" s="663"/>
      <c r="GKH7" s="663"/>
      <c r="GKI7" s="663"/>
      <c r="GKJ7" s="663"/>
      <c r="GKK7" s="663"/>
      <c r="GKL7" s="284"/>
      <c r="GKM7" s="285"/>
      <c r="GKN7" s="276"/>
      <c r="GKO7" s="286"/>
      <c r="GKP7" s="663"/>
      <c r="GKQ7" s="663"/>
      <c r="GKR7" s="663"/>
      <c r="GKS7" s="663"/>
      <c r="GKT7" s="663"/>
      <c r="GKU7" s="663"/>
      <c r="GKV7" s="284"/>
      <c r="GKW7" s="285"/>
      <c r="GKX7" s="276"/>
      <c r="GKY7" s="286"/>
      <c r="GKZ7" s="663"/>
      <c r="GLA7" s="663"/>
      <c r="GLB7" s="663"/>
      <c r="GLC7" s="663"/>
      <c r="GLD7" s="663"/>
      <c r="GLE7" s="663"/>
      <c r="GLF7" s="284"/>
      <c r="GLG7" s="285"/>
      <c r="GLH7" s="276"/>
      <c r="GLI7" s="286"/>
      <c r="GLJ7" s="663"/>
      <c r="GLK7" s="663"/>
      <c r="GLL7" s="663"/>
      <c r="GLM7" s="663"/>
      <c r="GLN7" s="663"/>
      <c r="GLO7" s="663"/>
      <c r="GLP7" s="284"/>
      <c r="GLQ7" s="285"/>
      <c r="GLR7" s="276"/>
      <c r="GLS7" s="286"/>
      <c r="GLT7" s="663"/>
      <c r="GLU7" s="663"/>
      <c r="GLV7" s="663"/>
      <c r="GLW7" s="663"/>
      <c r="GLX7" s="663"/>
      <c r="GLY7" s="663"/>
      <c r="GLZ7" s="284"/>
      <c r="GMA7" s="285"/>
      <c r="GMB7" s="276"/>
      <c r="GMC7" s="286"/>
      <c r="GMD7" s="663"/>
      <c r="GME7" s="663"/>
      <c r="GMF7" s="663"/>
      <c r="GMG7" s="663"/>
      <c r="GMH7" s="663"/>
      <c r="GMI7" s="663"/>
      <c r="GMJ7" s="284"/>
      <c r="GMK7" s="285"/>
      <c r="GML7" s="276"/>
      <c r="GMM7" s="286"/>
      <c r="GMN7" s="663"/>
      <c r="GMO7" s="663"/>
      <c r="GMP7" s="663"/>
      <c r="GMQ7" s="663"/>
      <c r="GMR7" s="663"/>
      <c r="GMS7" s="663"/>
      <c r="GMT7" s="284"/>
      <c r="GMU7" s="285"/>
      <c r="GMV7" s="276"/>
      <c r="GMW7" s="286"/>
      <c r="GMX7" s="663"/>
      <c r="GMY7" s="663"/>
      <c r="GMZ7" s="663"/>
      <c r="GNA7" s="663"/>
      <c r="GNB7" s="663"/>
      <c r="GNC7" s="663"/>
      <c r="GND7" s="284"/>
      <c r="GNE7" s="285"/>
      <c r="GNF7" s="276"/>
      <c r="GNG7" s="286"/>
      <c r="GNH7" s="663"/>
      <c r="GNI7" s="663"/>
      <c r="GNJ7" s="663"/>
      <c r="GNK7" s="663"/>
      <c r="GNL7" s="663"/>
      <c r="GNM7" s="663"/>
      <c r="GNN7" s="284"/>
      <c r="GNO7" s="285"/>
      <c r="GNP7" s="276"/>
      <c r="GNQ7" s="286"/>
      <c r="GNR7" s="663"/>
      <c r="GNS7" s="663"/>
      <c r="GNT7" s="663"/>
      <c r="GNU7" s="663"/>
      <c r="GNV7" s="663"/>
      <c r="GNW7" s="663"/>
      <c r="GNX7" s="284"/>
      <c r="GNY7" s="285"/>
      <c r="GNZ7" s="276"/>
      <c r="GOA7" s="286"/>
      <c r="GOB7" s="663"/>
      <c r="GOC7" s="663"/>
      <c r="GOD7" s="663"/>
      <c r="GOE7" s="663"/>
      <c r="GOF7" s="663"/>
      <c r="GOG7" s="663"/>
      <c r="GOH7" s="284"/>
      <c r="GOI7" s="285"/>
      <c r="GOJ7" s="276"/>
      <c r="GOK7" s="286"/>
      <c r="GOL7" s="663"/>
      <c r="GOM7" s="663"/>
      <c r="GON7" s="663"/>
      <c r="GOO7" s="663"/>
      <c r="GOP7" s="663"/>
      <c r="GOQ7" s="663"/>
      <c r="GOR7" s="284"/>
      <c r="GOS7" s="285"/>
      <c r="GOT7" s="276"/>
      <c r="GOU7" s="286"/>
      <c r="GOV7" s="663"/>
      <c r="GOW7" s="663"/>
      <c r="GOX7" s="663"/>
      <c r="GOY7" s="663"/>
      <c r="GOZ7" s="663"/>
      <c r="GPA7" s="663"/>
      <c r="GPB7" s="284"/>
      <c r="GPC7" s="285"/>
      <c r="GPD7" s="276"/>
      <c r="GPE7" s="286"/>
      <c r="GPF7" s="663"/>
      <c r="GPG7" s="663"/>
      <c r="GPH7" s="663"/>
      <c r="GPI7" s="663"/>
      <c r="GPJ7" s="663"/>
      <c r="GPK7" s="663"/>
      <c r="GPL7" s="284"/>
      <c r="GPM7" s="285"/>
      <c r="GPN7" s="276"/>
      <c r="GPO7" s="286"/>
      <c r="GPP7" s="663"/>
      <c r="GPQ7" s="663"/>
      <c r="GPR7" s="663"/>
      <c r="GPS7" s="663"/>
      <c r="GPT7" s="663"/>
      <c r="GPU7" s="663"/>
      <c r="GPV7" s="284"/>
      <c r="GPW7" s="285"/>
      <c r="GPX7" s="276"/>
      <c r="GPY7" s="286"/>
      <c r="GPZ7" s="663"/>
      <c r="GQA7" s="663"/>
      <c r="GQB7" s="663"/>
      <c r="GQC7" s="663"/>
      <c r="GQD7" s="663"/>
      <c r="GQE7" s="663"/>
      <c r="GQF7" s="284"/>
      <c r="GQG7" s="285"/>
      <c r="GQH7" s="276"/>
      <c r="GQI7" s="286"/>
      <c r="GQJ7" s="663"/>
      <c r="GQK7" s="663"/>
      <c r="GQL7" s="663"/>
      <c r="GQM7" s="663"/>
      <c r="GQN7" s="663"/>
      <c r="GQO7" s="663"/>
      <c r="GQP7" s="284"/>
      <c r="GQQ7" s="285"/>
      <c r="GQR7" s="276"/>
      <c r="GQS7" s="286"/>
      <c r="GQT7" s="663"/>
      <c r="GQU7" s="663"/>
      <c r="GQV7" s="663"/>
      <c r="GQW7" s="663"/>
      <c r="GQX7" s="663"/>
      <c r="GQY7" s="663"/>
      <c r="GQZ7" s="284"/>
      <c r="GRA7" s="285"/>
      <c r="GRB7" s="276"/>
      <c r="GRC7" s="286"/>
      <c r="GRD7" s="663"/>
      <c r="GRE7" s="663"/>
      <c r="GRF7" s="663"/>
      <c r="GRG7" s="663"/>
      <c r="GRH7" s="663"/>
      <c r="GRI7" s="663"/>
      <c r="GRJ7" s="284"/>
      <c r="GRK7" s="285"/>
      <c r="GRL7" s="276"/>
      <c r="GRM7" s="286"/>
      <c r="GRN7" s="663"/>
      <c r="GRO7" s="663"/>
      <c r="GRP7" s="663"/>
      <c r="GRQ7" s="663"/>
      <c r="GRR7" s="663"/>
      <c r="GRS7" s="663"/>
      <c r="GRT7" s="284"/>
      <c r="GRU7" s="285"/>
      <c r="GRV7" s="276"/>
      <c r="GRW7" s="286"/>
      <c r="GRX7" s="663"/>
      <c r="GRY7" s="663"/>
      <c r="GRZ7" s="663"/>
      <c r="GSA7" s="663"/>
      <c r="GSB7" s="663"/>
      <c r="GSC7" s="663"/>
      <c r="GSD7" s="284"/>
      <c r="GSE7" s="285"/>
      <c r="GSF7" s="276"/>
      <c r="GSG7" s="286"/>
      <c r="GSH7" s="663"/>
      <c r="GSI7" s="663"/>
      <c r="GSJ7" s="663"/>
      <c r="GSK7" s="663"/>
      <c r="GSL7" s="663"/>
      <c r="GSM7" s="663"/>
      <c r="GSN7" s="284"/>
      <c r="GSO7" s="285"/>
      <c r="GSP7" s="276"/>
      <c r="GSQ7" s="286"/>
      <c r="GSR7" s="663"/>
      <c r="GSS7" s="663"/>
      <c r="GST7" s="663"/>
      <c r="GSU7" s="663"/>
      <c r="GSV7" s="663"/>
      <c r="GSW7" s="663"/>
      <c r="GSX7" s="284"/>
      <c r="GSY7" s="285"/>
      <c r="GSZ7" s="276"/>
      <c r="GTA7" s="286"/>
      <c r="GTB7" s="663"/>
      <c r="GTC7" s="663"/>
      <c r="GTD7" s="663"/>
      <c r="GTE7" s="663"/>
      <c r="GTF7" s="663"/>
      <c r="GTG7" s="663"/>
      <c r="GTH7" s="284"/>
      <c r="GTI7" s="285"/>
      <c r="GTJ7" s="276"/>
      <c r="GTK7" s="286"/>
      <c r="GTL7" s="663"/>
      <c r="GTM7" s="663"/>
      <c r="GTN7" s="663"/>
      <c r="GTO7" s="663"/>
      <c r="GTP7" s="663"/>
      <c r="GTQ7" s="663"/>
      <c r="GTR7" s="284"/>
      <c r="GTS7" s="285"/>
      <c r="GTT7" s="276"/>
      <c r="GTU7" s="286"/>
      <c r="GTV7" s="663"/>
      <c r="GTW7" s="663"/>
      <c r="GTX7" s="663"/>
      <c r="GTY7" s="663"/>
      <c r="GTZ7" s="663"/>
      <c r="GUA7" s="663"/>
      <c r="GUB7" s="284"/>
      <c r="GUC7" s="285"/>
      <c r="GUD7" s="276"/>
      <c r="GUE7" s="286"/>
      <c r="GUF7" s="663"/>
      <c r="GUG7" s="663"/>
      <c r="GUH7" s="663"/>
      <c r="GUI7" s="663"/>
      <c r="GUJ7" s="663"/>
      <c r="GUK7" s="663"/>
      <c r="GUL7" s="284"/>
      <c r="GUM7" s="285"/>
      <c r="GUN7" s="276"/>
      <c r="GUO7" s="286"/>
      <c r="GUP7" s="663"/>
      <c r="GUQ7" s="663"/>
      <c r="GUR7" s="663"/>
      <c r="GUS7" s="663"/>
      <c r="GUT7" s="663"/>
      <c r="GUU7" s="663"/>
      <c r="GUV7" s="284"/>
      <c r="GUW7" s="285"/>
      <c r="GUX7" s="276"/>
      <c r="GUY7" s="286"/>
      <c r="GUZ7" s="663"/>
      <c r="GVA7" s="663"/>
      <c r="GVB7" s="663"/>
      <c r="GVC7" s="663"/>
      <c r="GVD7" s="663"/>
      <c r="GVE7" s="663"/>
      <c r="GVF7" s="284"/>
      <c r="GVG7" s="285"/>
      <c r="GVH7" s="276"/>
      <c r="GVI7" s="286"/>
      <c r="GVJ7" s="663"/>
      <c r="GVK7" s="663"/>
      <c r="GVL7" s="663"/>
      <c r="GVM7" s="663"/>
      <c r="GVN7" s="663"/>
      <c r="GVO7" s="663"/>
      <c r="GVP7" s="284"/>
      <c r="GVQ7" s="285"/>
      <c r="GVR7" s="276"/>
      <c r="GVS7" s="286"/>
      <c r="GVT7" s="663"/>
      <c r="GVU7" s="663"/>
      <c r="GVV7" s="663"/>
      <c r="GVW7" s="663"/>
      <c r="GVX7" s="663"/>
      <c r="GVY7" s="663"/>
      <c r="GVZ7" s="284"/>
      <c r="GWA7" s="285"/>
      <c r="GWB7" s="276"/>
      <c r="GWC7" s="286"/>
      <c r="GWD7" s="663"/>
      <c r="GWE7" s="663"/>
      <c r="GWF7" s="663"/>
      <c r="GWG7" s="663"/>
      <c r="GWH7" s="663"/>
      <c r="GWI7" s="663"/>
      <c r="GWJ7" s="284"/>
      <c r="GWK7" s="285"/>
      <c r="GWL7" s="276"/>
      <c r="GWM7" s="286"/>
      <c r="GWN7" s="663"/>
      <c r="GWO7" s="663"/>
      <c r="GWP7" s="663"/>
      <c r="GWQ7" s="663"/>
      <c r="GWR7" s="663"/>
      <c r="GWS7" s="663"/>
      <c r="GWT7" s="284"/>
      <c r="GWU7" s="285"/>
      <c r="GWV7" s="276"/>
      <c r="GWW7" s="286"/>
      <c r="GWX7" s="663"/>
      <c r="GWY7" s="663"/>
      <c r="GWZ7" s="663"/>
      <c r="GXA7" s="663"/>
      <c r="GXB7" s="663"/>
      <c r="GXC7" s="663"/>
      <c r="GXD7" s="284"/>
      <c r="GXE7" s="285"/>
      <c r="GXF7" s="276"/>
      <c r="GXG7" s="286"/>
      <c r="GXH7" s="663"/>
      <c r="GXI7" s="663"/>
      <c r="GXJ7" s="663"/>
      <c r="GXK7" s="663"/>
      <c r="GXL7" s="663"/>
      <c r="GXM7" s="663"/>
      <c r="GXN7" s="284"/>
      <c r="GXO7" s="285"/>
      <c r="GXP7" s="276"/>
      <c r="GXQ7" s="286"/>
      <c r="GXR7" s="663"/>
      <c r="GXS7" s="663"/>
      <c r="GXT7" s="663"/>
      <c r="GXU7" s="663"/>
      <c r="GXV7" s="663"/>
      <c r="GXW7" s="663"/>
      <c r="GXX7" s="284"/>
      <c r="GXY7" s="285"/>
      <c r="GXZ7" s="276"/>
      <c r="GYA7" s="286"/>
      <c r="GYB7" s="663"/>
      <c r="GYC7" s="663"/>
      <c r="GYD7" s="663"/>
      <c r="GYE7" s="663"/>
      <c r="GYF7" s="663"/>
      <c r="GYG7" s="663"/>
      <c r="GYH7" s="284"/>
      <c r="GYI7" s="285"/>
      <c r="GYJ7" s="276"/>
      <c r="GYK7" s="286"/>
      <c r="GYL7" s="663"/>
      <c r="GYM7" s="663"/>
      <c r="GYN7" s="663"/>
      <c r="GYO7" s="663"/>
      <c r="GYP7" s="663"/>
      <c r="GYQ7" s="663"/>
      <c r="GYR7" s="284"/>
      <c r="GYS7" s="285"/>
      <c r="GYT7" s="276"/>
      <c r="GYU7" s="286"/>
      <c r="GYV7" s="663"/>
      <c r="GYW7" s="663"/>
      <c r="GYX7" s="663"/>
      <c r="GYY7" s="663"/>
      <c r="GYZ7" s="663"/>
      <c r="GZA7" s="663"/>
      <c r="GZB7" s="284"/>
      <c r="GZC7" s="285"/>
      <c r="GZD7" s="276"/>
      <c r="GZE7" s="286"/>
      <c r="GZF7" s="663"/>
      <c r="GZG7" s="663"/>
      <c r="GZH7" s="663"/>
      <c r="GZI7" s="663"/>
      <c r="GZJ7" s="663"/>
      <c r="GZK7" s="663"/>
      <c r="GZL7" s="284"/>
      <c r="GZM7" s="285"/>
      <c r="GZN7" s="276"/>
      <c r="GZO7" s="286"/>
      <c r="GZP7" s="663"/>
      <c r="GZQ7" s="663"/>
      <c r="GZR7" s="663"/>
      <c r="GZS7" s="663"/>
      <c r="GZT7" s="663"/>
      <c r="GZU7" s="663"/>
      <c r="GZV7" s="284"/>
      <c r="GZW7" s="285"/>
      <c r="GZX7" s="276"/>
      <c r="GZY7" s="286"/>
      <c r="GZZ7" s="663"/>
      <c r="HAA7" s="663"/>
      <c r="HAB7" s="663"/>
      <c r="HAC7" s="663"/>
      <c r="HAD7" s="663"/>
      <c r="HAE7" s="663"/>
      <c r="HAF7" s="284"/>
      <c r="HAG7" s="285"/>
      <c r="HAH7" s="276"/>
      <c r="HAI7" s="286"/>
      <c r="HAJ7" s="663"/>
      <c r="HAK7" s="663"/>
      <c r="HAL7" s="663"/>
      <c r="HAM7" s="663"/>
      <c r="HAN7" s="663"/>
      <c r="HAO7" s="663"/>
      <c r="HAP7" s="284"/>
      <c r="HAQ7" s="285"/>
      <c r="HAR7" s="276"/>
      <c r="HAS7" s="286"/>
      <c r="HAT7" s="663"/>
      <c r="HAU7" s="663"/>
      <c r="HAV7" s="663"/>
      <c r="HAW7" s="663"/>
      <c r="HAX7" s="663"/>
      <c r="HAY7" s="663"/>
      <c r="HAZ7" s="284"/>
      <c r="HBA7" s="285"/>
      <c r="HBB7" s="276"/>
      <c r="HBC7" s="286"/>
      <c r="HBD7" s="663"/>
      <c r="HBE7" s="663"/>
      <c r="HBF7" s="663"/>
      <c r="HBG7" s="663"/>
      <c r="HBH7" s="663"/>
      <c r="HBI7" s="663"/>
      <c r="HBJ7" s="284"/>
      <c r="HBK7" s="285"/>
      <c r="HBL7" s="276"/>
      <c r="HBM7" s="286"/>
      <c r="HBN7" s="663"/>
      <c r="HBO7" s="663"/>
      <c r="HBP7" s="663"/>
      <c r="HBQ7" s="663"/>
      <c r="HBR7" s="663"/>
      <c r="HBS7" s="663"/>
      <c r="HBT7" s="284"/>
      <c r="HBU7" s="285"/>
      <c r="HBV7" s="276"/>
      <c r="HBW7" s="286"/>
      <c r="HBX7" s="663"/>
      <c r="HBY7" s="663"/>
      <c r="HBZ7" s="663"/>
      <c r="HCA7" s="663"/>
      <c r="HCB7" s="663"/>
      <c r="HCC7" s="663"/>
      <c r="HCD7" s="284"/>
      <c r="HCE7" s="285"/>
      <c r="HCF7" s="276"/>
      <c r="HCG7" s="286"/>
      <c r="HCH7" s="663"/>
      <c r="HCI7" s="663"/>
      <c r="HCJ7" s="663"/>
      <c r="HCK7" s="663"/>
      <c r="HCL7" s="663"/>
      <c r="HCM7" s="663"/>
      <c r="HCN7" s="284"/>
      <c r="HCO7" s="285"/>
      <c r="HCP7" s="276"/>
      <c r="HCQ7" s="286"/>
      <c r="HCR7" s="663"/>
      <c r="HCS7" s="663"/>
      <c r="HCT7" s="663"/>
      <c r="HCU7" s="663"/>
      <c r="HCV7" s="663"/>
      <c r="HCW7" s="663"/>
      <c r="HCX7" s="284"/>
      <c r="HCY7" s="285"/>
      <c r="HCZ7" s="276"/>
      <c r="HDA7" s="286"/>
      <c r="HDB7" s="663"/>
      <c r="HDC7" s="663"/>
      <c r="HDD7" s="663"/>
      <c r="HDE7" s="663"/>
      <c r="HDF7" s="663"/>
      <c r="HDG7" s="663"/>
      <c r="HDH7" s="284"/>
      <c r="HDI7" s="285"/>
      <c r="HDJ7" s="276"/>
      <c r="HDK7" s="286"/>
      <c r="HDL7" s="663"/>
      <c r="HDM7" s="663"/>
      <c r="HDN7" s="663"/>
      <c r="HDO7" s="663"/>
      <c r="HDP7" s="663"/>
      <c r="HDQ7" s="663"/>
      <c r="HDR7" s="284"/>
      <c r="HDS7" s="285"/>
      <c r="HDT7" s="276"/>
      <c r="HDU7" s="286"/>
      <c r="HDV7" s="663"/>
      <c r="HDW7" s="663"/>
      <c r="HDX7" s="663"/>
      <c r="HDY7" s="663"/>
      <c r="HDZ7" s="663"/>
      <c r="HEA7" s="663"/>
      <c r="HEB7" s="284"/>
      <c r="HEC7" s="285"/>
      <c r="HED7" s="276"/>
      <c r="HEE7" s="286"/>
      <c r="HEF7" s="663"/>
      <c r="HEG7" s="663"/>
      <c r="HEH7" s="663"/>
      <c r="HEI7" s="663"/>
      <c r="HEJ7" s="663"/>
      <c r="HEK7" s="663"/>
      <c r="HEL7" s="284"/>
      <c r="HEM7" s="285"/>
      <c r="HEN7" s="276"/>
      <c r="HEO7" s="286"/>
      <c r="HEP7" s="663"/>
      <c r="HEQ7" s="663"/>
      <c r="HER7" s="663"/>
      <c r="HES7" s="663"/>
      <c r="HET7" s="663"/>
      <c r="HEU7" s="663"/>
      <c r="HEV7" s="284"/>
      <c r="HEW7" s="285"/>
      <c r="HEX7" s="276"/>
      <c r="HEY7" s="286"/>
      <c r="HEZ7" s="663"/>
      <c r="HFA7" s="663"/>
      <c r="HFB7" s="663"/>
      <c r="HFC7" s="663"/>
      <c r="HFD7" s="663"/>
      <c r="HFE7" s="663"/>
      <c r="HFF7" s="284"/>
      <c r="HFG7" s="285"/>
      <c r="HFH7" s="276"/>
      <c r="HFI7" s="286"/>
      <c r="HFJ7" s="663"/>
      <c r="HFK7" s="663"/>
      <c r="HFL7" s="663"/>
      <c r="HFM7" s="663"/>
      <c r="HFN7" s="663"/>
      <c r="HFO7" s="663"/>
      <c r="HFP7" s="284"/>
      <c r="HFQ7" s="285"/>
      <c r="HFR7" s="276"/>
      <c r="HFS7" s="286"/>
      <c r="HFT7" s="663"/>
      <c r="HFU7" s="663"/>
      <c r="HFV7" s="663"/>
      <c r="HFW7" s="663"/>
      <c r="HFX7" s="663"/>
      <c r="HFY7" s="663"/>
      <c r="HFZ7" s="284"/>
      <c r="HGA7" s="285"/>
      <c r="HGB7" s="276"/>
      <c r="HGC7" s="286"/>
      <c r="HGD7" s="663"/>
      <c r="HGE7" s="663"/>
      <c r="HGF7" s="663"/>
      <c r="HGG7" s="663"/>
      <c r="HGH7" s="663"/>
      <c r="HGI7" s="663"/>
      <c r="HGJ7" s="284"/>
      <c r="HGK7" s="285"/>
      <c r="HGL7" s="276"/>
      <c r="HGM7" s="286"/>
      <c r="HGN7" s="663"/>
      <c r="HGO7" s="663"/>
      <c r="HGP7" s="663"/>
      <c r="HGQ7" s="663"/>
      <c r="HGR7" s="663"/>
      <c r="HGS7" s="663"/>
      <c r="HGT7" s="284"/>
      <c r="HGU7" s="285"/>
      <c r="HGV7" s="276"/>
      <c r="HGW7" s="286"/>
      <c r="HGX7" s="663"/>
      <c r="HGY7" s="663"/>
      <c r="HGZ7" s="663"/>
      <c r="HHA7" s="663"/>
      <c r="HHB7" s="663"/>
      <c r="HHC7" s="663"/>
      <c r="HHD7" s="284"/>
      <c r="HHE7" s="285"/>
      <c r="HHF7" s="276"/>
      <c r="HHG7" s="286"/>
      <c r="HHH7" s="663"/>
      <c r="HHI7" s="663"/>
      <c r="HHJ7" s="663"/>
      <c r="HHK7" s="663"/>
      <c r="HHL7" s="663"/>
      <c r="HHM7" s="663"/>
      <c r="HHN7" s="284"/>
      <c r="HHO7" s="285"/>
      <c r="HHP7" s="276"/>
      <c r="HHQ7" s="286"/>
      <c r="HHR7" s="663"/>
      <c r="HHS7" s="663"/>
      <c r="HHT7" s="663"/>
      <c r="HHU7" s="663"/>
      <c r="HHV7" s="663"/>
      <c r="HHW7" s="663"/>
      <c r="HHX7" s="284"/>
      <c r="HHY7" s="285"/>
      <c r="HHZ7" s="276"/>
      <c r="HIA7" s="286"/>
      <c r="HIB7" s="663"/>
      <c r="HIC7" s="663"/>
      <c r="HID7" s="663"/>
      <c r="HIE7" s="663"/>
      <c r="HIF7" s="663"/>
      <c r="HIG7" s="663"/>
      <c r="HIH7" s="284"/>
      <c r="HII7" s="285"/>
      <c r="HIJ7" s="276"/>
      <c r="HIK7" s="286"/>
      <c r="HIL7" s="663"/>
      <c r="HIM7" s="663"/>
      <c r="HIN7" s="663"/>
      <c r="HIO7" s="663"/>
      <c r="HIP7" s="663"/>
      <c r="HIQ7" s="663"/>
      <c r="HIR7" s="284"/>
      <c r="HIS7" s="285"/>
      <c r="HIT7" s="276"/>
      <c r="HIU7" s="286"/>
      <c r="HIV7" s="663"/>
      <c r="HIW7" s="663"/>
      <c r="HIX7" s="663"/>
      <c r="HIY7" s="663"/>
      <c r="HIZ7" s="663"/>
      <c r="HJA7" s="663"/>
      <c r="HJB7" s="284"/>
      <c r="HJC7" s="285"/>
      <c r="HJD7" s="276"/>
      <c r="HJE7" s="286"/>
      <c r="HJF7" s="663"/>
      <c r="HJG7" s="663"/>
      <c r="HJH7" s="663"/>
      <c r="HJI7" s="663"/>
      <c r="HJJ7" s="663"/>
      <c r="HJK7" s="663"/>
      <c r="HJL7" s="284"/>
      <c r="HJM7" s="285"/>
      <c r="HJN7" s="276"/>
      <c r="HJO7" s="286"/>
      <c r="HJP7" s="663"/>
      <c r="HJQ7" s="663"/>
      <c r="HJR7" s="663"/>
      <c r="HJS7" s="663"/>
      <c r="HJT7" s="663"/>
      <c r="HJU7" s="663"/>
      <c r="HJV7" s="284"/>
      <c r="HJW7" s="285"/>
      <c r="HJX7" s="276"/>
      <c r="HJY7" s="286"/>
      <c r="HJZ7" s="663"/>
      <c r="HKA7" s="663"/>
      <c r="HKB7" s="663"/>
      <c r="HKC7" s="663"/>
      <c r="HKD7" s="663"/>
      <c r="HKE7" s="663"/>
      <c r="HKF7" s="284"/>
      <c r="HKG7" s="285"/>
      <c r="HKH7" s="276"/>
      <c r="HKI7" s="286"/>
      <c r="HKJ7" s="663"/>
      <c r="HKK7" s="663"/>
      <c r="HKL7" s="663"/>
      <c r="HKM7" s="663"/>
      <c r="HKN7" s="663"/>
      <c r="HKO7" s="663"/>
      <c r="HKP7" s="284"/>
      <c r="HKQ7" s="285"/>
      <c r="HKR7" s="276"/>
      <c r="HKS7" s="286"/>
      <c r="HKT7" s="663"/>
      <c r="HKU7" s="663"/>
      <c r="HKV7" s="663"/>
      <c r="HKW7" s="663"/>
      <c r="HKX7" s="663"/>
      <c r="HKY7" s="663"/>
      <c r="HKZ7" s="284"/>
      <c r="HLA7" s="285"/>
      <c r="HLB7" s="276"/>
      <c r="HLC7" s="286"/>
      <c r="HLD7" s="663"/>
      <c r="HLE7" s="663"/>
      <c r="HLF7" s="663"/>
      <c r="HLG7" s="663"/>
      <c r="HLH7" s="663"/>
      <c r="HLI7" s="663"/>
      <c r="HLJ7" s="284"/>
      <c r="HLK7" s="285"/>
      <c r="HLL7" s="276"/>
      <c r="HLM7" s="286"/>
      <c r="HLN7" s="663"/>
      <c r="HLO7" s="663"/>
      <c r="HLP7" s="663"/>
      <c r="HLQ7" s="663"/>
      <c r="HLR7" s="663"/>
      <c r="HLS7" s="663"/>
      <c r="HLT7" s="284"/>
      <c r="HLU7" s="285"/>
      <c r="HLV7" s="276"/>
      <c r="HLW7" s="286"/>
      <c r="HLX7" s="663"/>
      <c r="HLY7" s="663"/>
      <c r="HLZ7" s="663"/>
      <c r="HMA7" s="663"/>
      <c r="HMB7" s="663"/>
      <c r="HMC7" s="663"/>
      <c r="HMD7" s="284"/>
      <c r="HME7" s="285"/>
      <c r="HMF7" s="276"/>
      <c r="HMG7" s="286"/>
      <c r="HMH7" s="663"/>
      <c r="HMI7" s="663"/>
      <c r="HMJ7" s="663"/>
      <c r="HMK7" s="663"/>
      <c r="HML7" s="663"/>
      <c r="HMM7" s="663"/>
      <c r="HMN7" s="284"/>
      <c r="HMO7" s="285"/>
      <c r="HMP7" s="276"/>
      <c r="HMQ7" s="286"/>
      <c r="HMR7" s="663"/>
      <c r="HMS7" s="663"/>
      <c r="HMT7" s="663"/>
      <c r="HMU7" s="663"/>
      <c r="HMV7" s="663"/>
      <c r="HMW7" s="663"/>
      <c r="HMX7" s="284"/>
      <c r="HMY7" s="285"/>
      <c r="HMZ7" s="276"/>
      <c r="HNA7" s="286"/>
      <c r="HNB7" s="663"/>
      <c r="HNC7" s="663"/>
      <c r="HND7" s="663"/>
      <c r="HNE7" s="663"/>
      <c r="HNF7" s="663"/>
      <c r="HNG7" s="663"/>
      <c r="HNH7" s="284"/>
      <c r="HNI7" s="285"/>
      <c r="HNJ7" s="276"/>
      <c r="HNK7" s="286"/>
      <c r="HNL7" s="663"/>
      <c r="HNM7" s="663"/>
      <c r="HNN7" s="663"/>
      <c r="HNO7" s="663"/>
      <c r="HNP7" s="663"/>
      <c r="HNQ7" s="663"/>
      <c r="HNR7" s="284"/>
      <c r="HNS7" s="285"/>
      <c r="HNT7" s="276"/>
      <c r="HNU7" s="286"/>
      <c r="HNV7" s="663"/>
      <c r="HNW7" s="663"/>
      <c r="HNX7" s="663"/>
      <c r="HNY7" s="663"/>
      <c r="HNZ7" s="663"/>
      <c r="HOA7" s="663"/>
      <c r="HOB7" s="284"/>
      <c r="HOC7" s="285"/>
      <c r="HOD7" s="276"/>
      <c r="HOE7" s="286"/>
      <c r="HOF7" s="663"/>
      <c r="HOG7" s="663"/>
      <c r="HOH7" s="663"/>
      <c r="HOI7" s="663"/>
      <c r="HOJ7" s="663"/>
      <c r="HOK7" s="663"/>
      <c r="HOL7" s="284"/>
      <c r="HOM7" s="285"/>
      <c r="HON7" s="276"/>
      <c r="HOO7" s="286"/>
      <c r="HOP7" s="663"/>
      <c r="HOQ7" s="663"/>
      <c r="HOR7" s="663"/>
      <c r="HOS7" s="663"/>
      <c r="HOT7" s="663"/>
      <c r="HOU7" s="663"/>
      <c r="HOV7" s="284"/>
      <c r="HOW7" s="285"/>
      <c r="HOX7" s="276"/>
      <c r="HOY7" s="286"/>
      <c r="HOZ7" s="663"/>
      <c r="HPA7" s="663"/>
      <c r="HPB7" s="663"/>
      <c r="HPC7" s="663"/>
      <c r="HPD7" s="663"/>
      <c r="HPE7" s="663"/>
      <c r="HPF7" s="284"/>
      <c r="HPG7" s="285"/>
      <c r="HPH7" s="276"/>
      <c r="HPI7" s="286"/>
      <c r="HPJ7" s="663"/>
      <c r="HPK7" s="663"/>
      <c r="HPL7" s="663"/>
      <c r="HPM7" s="663"/>
      <c r="HPN7" s="663"/>
      <c r="HPO7" s="663"/>
      <c r="HPP7" s="284"/>
      <c r="HPQ7" s="285"/>
      <c r="HPR7" s="276"/>
      <c r="HPS7" s="286"/>
      <c r="HPT7" s="663"/>
      <c r="HPU7" s="663"/>
      <c r="HPV7" s="663"/>
      <c r="HPW7" s="663"/>
      <c r="HPX7" s="663"/>
      <c r="HPY7" s="663"/>
      <c r="HPZ7" s="284"/>
      <c r="HQA7" s="285"/>
      <c r="HQB7" s="276"/>
      <c r="HQC7" s="286"/>
      <c r="HQD7" s="663"/>
      <c r="HQE7" s="663"/>
      <c r="HQF7" s="663"/>
      <c r="HQG7" s="663"/>
      <c r="HQH7" s="663"/>
      <c r="HQI7" s="663"/>
      <c r="HQJ7" s="284"/>
      <c r="HQK7" s="285"/>
      <c r="HQL7" s="276"/>
      <c r="HQM7" s="286"/>
      <c r="HQN7" s="663"/>
      <c r="HQO7" s="663"/>
      <c r="HQP7" s="663"/>
      <c r="HQQ7" s="663"/>
      <c r="HQR7" s="663"/>
      <c r="HQS7" s="663"/>
      <c r="HQT7" s="284"/>
      <c r="HQU7" s="285"/>
      <c r="HQV7" s="276"/>
      <c r="HQW7" s="286"/>
      <c r="HQX7" s="663"/>
      <c r="HQY7" s="663"/>
      <c r="HQZ7" s="663"/>
      <c r="HRA7" s="663"/>
      <c r="HRB7" s="663"/>
      <c r="HRC7" s="663"/>
      <c r="HRD7" s="284"/>
      <c r="HRE7" s="285"/>
      <c r="HRF7" s="276"/>
      <c r="HRG7" s="286"/>
      <c r="HRH7" s="663"/>
      <c r="HRI7" s="663"/>
      <c r="HRJ7" s="663"/>
      <c r="HRK7" s="663"/>
      <c r="HRL7" s="663"/>
      <c r="HRM7" s="663"/>
      <c r="HRN7" s="284"/>
      <c r="HRO7" s="285"/>
      <c r="HRP7" s="276"/>
      <c r="HRQ7" s="286"/>
      <c r="HRR7" s="663"/>
      <c r="HRS7" s="663"/>
      <c r="HRT7" s="663"/>
      <c r="HRU7" s="663"/>
      <c r="HRV7" s="663"/>
      <c r="HRW7" s="663"/>
      <c r="HRX7" s="284"/>
      <c r="HRY7" s="285"/>
      <c r="HRZ7" s="276"/>
      <c r="HSA7" s="286"/>
      <c r="HSB7" s="663"/>
      <c r="HSC7" s="663"/>
      <c r="HSD7" s="663"/>
      <c r="HSE7" s="663"/>
      <c r="HSF7" s="663"/>
      <c r="HSG7" s="663"/>
      <c r="HSH7" s="284"/>
      <c r="HSI7" s="285"/>
      <c r="HSJ7" s="276"/>
      <c r="HSK7" s="286"/>
      <c r="HSL7" s="663"/>
      <c r="HSM7" s="663"/>
      <c r="HSN7" s="663"/>
      <c r="HSO7" s="663"/>
      <c r="HSP7" s="663"/>
      <c r="HSQ7" s="663"/>
      <c r="HSR7" s="284"/>
      <c r="HSS7" s="285"/>
      <c r="HST7" s="276"/>
      <c r="HSU7" s="286"/>
      <c r="HSV7" s="663"/>
      <c r="HSW7" s="663"/>
      <c r="HSX7" s="663"/>
      <c r="HSY7" s="663"/>
      <c r="HSZ7" s="663"/>
      <c r="HTA7" s="663"/>
      <c r="HTB7" s="284"/>
      <c r="HTC7" s="285"/>
      <c r="HTD7" s="276"/>
      <c r="HTE7" s="286"/>
      <c r="HTF7" s="663"/>
      <c r="HTG7" s="663"/>
      <c r="HTH7" s="663"/>
      <c r="HTI7" s="663"/>
      <c r="HTJ7" s="663"/>
      <c r="HTK7" s="663"/>
      <c r="HTL7" s="284"/>
      <c r="HTM7" s="285"/>
      <c r="HTN7" s="276"/>
      <c r="HTO7" s="286"/>
      <c r="HTP7" s="663"/>
      <c r="HTQ7" s="663"/>
      <c r="HTR7" s="663"/>
      <c r="HTS7" s="663"/>
      <c r="HTT7" s="663"/>
      <c r="HTU7" s="663"/>
      <c r="HTV7" s="284"/>
      <c r="HTW7" s="285"/>
      <c r="HTX7" s="276"/>
      <c r="HTY7" s="286"/>
      <c r="HTZ7" s="663"/>
      <c r="HUA7" s="663"/>
      <c r="HUB7" s="663"/>
      <c r="HUC7" s="663"/>
      <c r="HUD7" s="663"/>
      <c r="HUE7" s="663"/>
      <c r="HUF7" s="284"/>
      <c r="HUG7" s="285"/>
      <c r="HUH7" s="276"/>
      <c r="HUI7" s="286"/>
      <c r="HUJ7" s="663"/>
      <c r="HUK7" s="663"/>
      <c r="HUL7" s="663"/>
      <c r="HUM7" s="663"/>
      <c r="HUN7" s="663"/>
      <c r="HUO7" s="663"/>
      <c r="HUP7" s="284"/>
      <c r="HUQ7" s="285"/>
      <c r="HUR7" s="276"/>
      <c r="HUS7" s="286"/>
      <c r="HUT7" s="663"/>
      <c r="HUU7" s="663"/>
      <c r="HUV7" s="663"/>
      <c r="HUW7" s="663"/>
      <c r="HUX7" s="663"/>
      <c r="HUY7" s="663"/>
      <c r="HUZ7" s="284"/>
      <c r="HVA7" s="285"/>
      <c r="HVB7" s="276"/>
      <c r="HVC7" s="286"/>
      <c r="HVD7" s="663"/>
      <c r="HVE7" s="663"/>
      <c r="HVF7" s="663"/>
      <c r="HVG7" s="663"/>
      <c r="HVH7" s="663"/>
      <c r="HVI7" s="663"/>
      <c r="HVJ7" s="284"/>
      <c r="HVK7" s="285"/>
      <c r="HVL7" s="276"/>
      <c r="HVM7" s="286"/>
      <c r="HVN7" s="663"/>
      <c r="HVO7" s="663"/>
      <c r="HVP7" s="663"/>
      <c r="HVQ7" s="663"/>
      <c r="HVR7" s="663"/>
      <c r="HVS7" s="663"/>
      <c r="HVT7" s="284"/>
      <c r="HVU7" s="285"/>
      <c r="HVV7" s="276"/>
      <c r="HVW7" s="286"/>
      <c r="HVX7" s="663"/>
      <c r="HVY7" s="663"/>
      <c r="HVZ7" s="663"/>
      <c r="HWA7" s="663"/>
      <c r="HWB7" s="663"/>
      <c r="HWC7" s="663"/>
      <c r="HWD7" s="284"/>
      <c r="HWE7" s="285"/>
      <c r="HWF7" s="276"/>
      <c r="HWG7" s="286"/>
      <c r="HWH7" s="663"/>
      <c r="HWI7" s="663"/>
      <c r="HWJ7" s="663"/>
      <c r="HWK7" s="663"/>
      <c r="HWL7" s="663"/>
      <c r="HWM7" s="663"/>
      <c r="HWN7" s="284"/>
      <c r="HWO7" s="285"/>
      <c r="HWP7" s="276"/>
      <c r="HWQ7" s="286"/>
      <c r="HWR7" s="663"/>
      <c r="HWS7" s="663"/>
      <c r="HWT7" s="663"/>
      <c r="HWU7" s="663"/>
      <c r="HWV7" s="663"/>
      <c r="HWW7" s="663"/>
      <c r="HWX7" s="284"/>
      <c r="HWY7" s="285"/>
      <c r="HWZ7" s="276"/>
      <c r="HXA7" s="286"/>
      <c r="HXB7" s="663"/>
      <c r="HXC7" s="663"/>
      <c r="HXD7" s="663"/>
      <c r="HXE7" s="663"/>
      <c r="HXF7" s="663"/>
      <c r="HXG7" s="663"/>
      <c r="HXH7" s="284"/>
      <c r="HXI7" s="285"/>
      <c r="HXJ7" s="276"/>
      <c r="HXK7" s="286"/>
      <c r="HXL7" s="663"/>
      <c r="HXM7" s="663"/>
      <c r="HXN7" s="663"/>
      <c r="HXO7" s="663"/>
      <c r="HXP7" s="663"/>
      <c r="HXQ7" s="663"/>
      <c r="HXR7" s="284"/>
      <c r="HXS7" s="285"/>
      <c r="HXT7" s="276"/>
      <c r="HXU7" s="286"/>
      <c r="HXV7" s="663"/>
      <c r="HXW7" s="663"/>
      <c r="HXX7" s="663"/>
      <c r="HXY7" s="663"/>
      <c r="HXZ7" s="663"/>
      <c r="HYA7" s="663"/>
      <c r="HYB7" s="284"/>
      <c r="HYC7" s="285"/>
      <c r="HYD7" s="276"/>
      <c r="HYE7" s="286"/>
      <c r="HYF7" s="663"/>
      <c r="HYG7" s="663"/>
      <c r="HYH7" s="663"/>
      <c r="HYI7" s="663"/>
      <c r="HYJ7" s="663"/>
      <c r="HYK7" s="663"/>
      <c r="HYL7" s="284"/>
      <c r="HYM7" s="285"/>
      <c r="HYN7" s="276"/>
      <c r="HYO7" s="286"/>
      <c r="HYP7" s="663"/>
      <c r="HYQ7" s="663"/>
      <c r="HYR7" s="663"/>
      <c r="HYS7" s="663"/>
      <c r="HYT7" s="663"/>
      <c r="HYU7" s="663"/>
      <c r="HYV7" s="284"/>
      <c r="HYW7" s="285"/>
      <c r="HYX7" s="276"/>
      <c r="HYY7" s="286"/>
      <c r="HYZ7" s="663"/>
      <c r="HZA7" s="663"/>
      <c r="HZB7" s="663"/>
      <c r="HZC7" s="663"/>
      <c r="HZD7" s="663"/>
      <c r="HZE7" s="663"/>
      <c r="HZF7" s="284"/>
      <c r="HZG7" s="285"/>
      <c r="HZH7" s="276"/>
      <c r="HZI7" s="286"/>
      <c r="HZJ7" s="663"/>
      <c r="HZK7" s="663"/>
      <c r="HZL7" s="663"/>
      <c r="HZM7" s="663"/>
      <c r="HZN7" s="663"/>
      <c r="HZO7" s="663"/>
      <c r="HZP7" s="284"/>
      <c r="HZQ7" s="285"/>
      <c r="HZR7" s="276"/>
      <c r="HZS7" s="286"/>
      <c r="HZT7" s="663"/>
      <c r="HZU7" s="663"/>
      <c r="HZV7" s="663"/>
      <c r="HZW7" s="663"/>
      <c r="HZX7" s="663"/>
      <c r="HZY7" s="663"/>
      <c r="HZZ7" s="284"/>
      <c r="IAA7" s="285"/>
      <c r="IAB7" s="276"/>
      <c r="IAC7" s="286"/>
      <c r="IAD7" s="663"/>
      <c r="IAE7" s="663"/>
      <c r="IAF7" s="663"/>
      <c r="IAG7" s="663"/>
      <c r="IAH7" s="663"/>
      <c r="IAI7" s="663"/>
      <c r="IAJ7" s="284"/>
      <c r="IAK7" s="285"/>
      <c r="IAL7" s="276"/>
      <c r="IAM7" s="286"/>
      <c r="IAN7" s="663"/>
      <c r="IAO7" s="663"/>
      <c r="IAP7" s="663"/>
      <c r="IAQ7" s="663"/>
      <c r="IAR7" s="663"/>
      <c r="IAS7" s="663"/>
      <c r="IAT7" s="284"/>
      <c r="IAU7" s="285"/>
      <c r="IAV7" s="276"/>
      <c r="IAW7" s="286"/>
      <c r="IAX7" s="663"/>
      <c r="IAY7" s="663"/>
      <c r="IAZ7" s="663"/>
      <c r="IBA7" s="663"/>
      <c r="IBB7" s="663"/>
      <c r="IBC7" s="663"/>
      <c r="IBD7" s="284"/>
      <c r="IBE7" s="285"/>
      <c r="IBF7" s="276"/>
      <c r="IBG7" s="286"/>
      <c r="IBH7" s="663"/>
      <c r="IBI7" s="663"/>
      <c r="IBJ7" s="663"/>
      <c r="IBK7" s="663"/>
      <c r="IBL7" s="663"/>
      <c r="IBM7" s="663"/>
      <c r="IBN7" s="284"/>
      <c r="IBO7" s="285"/>
      <c r="IBP7" s="276"/>
      <c r="IBQ7" s="286"/>
      <c r="IBR7" s="663"/>
      <c r="IBS7" s="663"/>
      <c r="IBT7" s="663"/>
      <c r="IBU7" s="663"/>
      <c r="IBV7" s="663"/>
      <c r="IBW7" s="663"/>
      <c r="IBX7" s="284"/>
      <c r="IBY7" s="285"/>
      <c r="IBZ7" s="276"/>
      <c r="ICA7" s="286"/>
      <c r="ICB7" s="663"/>
      <c r="ICC7" s="663"/>
      <c r="ICD7" s="663"/>
      <c r="ICE7" s="663"/>
      <c r="ICF7" s="663"/>
      <c r="ICG7" s="663"/>
      <c r="ICH7" s="284"/>
      <c r="ICI7" s="285"/>
      <c r="ICJ7" s="276"/>
      <c r="ICK7" s="286"/>
      <c r="ICL7" s="663"/>
      <c r="ICM7" s="663"/>
      <c r="ICN7" s="663"/>
      <c r="ICO7" s="663"/>
      <c r="ICP7" s="663"/>
      <c r="ICQ7" s="663"/>
      <c r="ICR7" s="284"/>
      <c r="ICS7" s="285"/>
      <c r="ICT7" s="276"/>
      <c r="ICU7" s="286"/>
      <c r="ICV7" s="663"/>
      <c r="ICW7" s="663"/>
      <c r="ICX7" s="663"/>
      <c r="ICY7" s="663"/>
      <c r="ICZ7" s="663"/>
      <c r="IDA7" s="663"/>
      <c r="IDB7" s="284"/>
      <c r="IDC7" s="285"/>
      <c r="IDD7" s="276"/>
      <c r="IDE7" s="286"/>
      <c r="IDF7" s="663"/>
      <c r="IDG7" s="663"/>
      <c r="IDH7" s="663"/>
      <c r="IDI7" s="663"/>
      <c r="IDJ7" s="663"/>
      <c r="IDK7" s="663"/>
      <c r="IDL7" s="284"/>
      <c r="IDM7" s="285"/>
      <c r="IDN7" s="276"/>
      <c r="IDO7" s="286"/>
      <c r="IDP7" s="663"/>
      <c r="IDQ7" s="663"/>
      <c r="IDR7" s="663"/>
      <c r="IDS7" s="663"/>
      <c r="IDT7" s="663"/>
      <c r="IDU7" s="663"/>
      <c r="IDV7" s="284"/>
      <c r="IDW7" s="285"/>
      <c r="IDX7" s="276"/>
      <c r="IDY7" s="286"/>
      <c r="IDZ7" s="663"/>
      <c r="IEA7" s="663"/>
      <c r="IEB7" s="663"/>
      <c r="IEC7" s="663"/>
      <c r="IED7" s="663"/>
      <c r="IEE7" s="663"/>
      <c r="IEF7" s="284"/>
      <c r="IEG7" s="285"/>
      <c r="IEH7" s="276"/>
      <c r="IEI7" s="286"/>
      <c r="IEJ7" s="663"/>
      <c r="IEK7" s="663"/>
      <c r="IEL7" s="663"/>
      <c r="IEM7" s="663"/>
      <c r="IEN7" s="663"/>
      <c r="IEO7" s="663"/>
      <c r="IEP7" s="284"/>
      <c r="IEQ7" s="285"/>
      <c r="IER7" s="276"/>
      <c r="IES7" s="286"/>
      <c r="IET7" s="663"/>
      <c r="IEU7" s="663"/>
      <c r="IEV7" s="663"/>
      <c r="IEW7" s="663"/>
      <c r="IEX7" s="663"/>
      <c r="IEY7" s="663"/>
      <c r="IEZ7" s="284"/>
      <c r="IFA7" s="285"/>
      <c r="IFB7" s="276"/>
      <c r="IFC7" s="286"/>
      <c r="IFD7" s="663"/>
      <c r="IFE7" s="663"/>
      <c r="IFF7" s="663"/>
      <c r="IFG7" s="663"/>
      <c r="IFH7" s="663"/>
      <c r="IFI7" s="663"/>
      <c r="IFJ7" s="284"/>
      <c r="IFK7" s="285"/>
      <c r="IFL7" s="276"/>
      <c r="IFM7" s="286"/>
      <c r="IFN7" s="663"/>
      <c r="IFO7" s="663"/>
      <c r="IFP7" s="663"/>
      <c r="IFQ7" s="663"/>
      <c r="IFR7" s="663"/>
      <c r="IFS7" s="663"/>
      <c r="IFT7" s="284"/>
      <c r="IFU7" s="285"/>
      <c r="IFV7" s="276"/>
      <c r="IFW7" s="286"/>
      <c r="IFX7" s="663"/>
      <c r="IFY7" s="663"/>
      <c r="IFZ7" s="663"/>
      <c r="IGA7" s="663"/>
      <c r="IGB7" s="663"/>
      <c r="IGC7" s="663"/>
      <c r="IGD7" s="284"/>
      <c r="IGE7" s="285"/>
      <c r="IGF7" s="276"/>
      <c r="IGG7" s="286"/>
      <c r="IGH7" s="663"/>
      <c r="IGI7" s="663"/>
      <c r="IGJ7" s="663"/>
      <c r="IGK7" s="663"/>
      <c r="IGL7" s="663"/>
      <c r="IGM7" s="663"/>
      <c r="IGN7" s="284"/>
      <c r="IGO7" s="285"/>
      <c r="IGP7" s="276"/>
      <c r="IGQ7" s="286"/>
      <c r="IGR7" s="663"/>
      <c r="IGS7" s="663"/>
      <c r="IGT7" s="663"/>
      <c r="IGU7" s="663"/>
      <c r="IGV7" s="663"/>
      <c r="IGW7" s="663"/>
      <c r="IGX7" s="284"/>
      <c r="IGY7" s="285"/>
      <c r="IGZ7" s="276"/>
      <c r="IHA7" s="286"/>
      <c r="IHB7" s="663"/>
      <c r="IHC7" s="663"/>
      <c r="IHD7" s="663"/>
      <c r="IHE7" s="663"/>
      <c r="IHF7" s="663"/>
      <c r="IHG7" s="663"/>
      <c r="IHH7" s="284"/>
      <c r="IHI7" s="285"/>
      <c r="IHJ7" s="276"/>
      <c r="IHK7" s="286"/>
      <c r="IHL7" s="663"/>
      <c r="IHM7" s="663"/>
      <c r="IHN7" s="663"/>
      <c r="IHO7" s="663"/>
      <c r="IHP7" s="663"/>
      <c r="IHQ7" s="663"/>
      <c r="IHR7" s="284"/>
      <c r="IHS7" s="285"/>
      <c r="IHT7" s="276"/>
      <c r="IHU7" s="286"/>
      <c r="IHV7" s="663"/>
      <c r="IHW7" s="663"/>
      <c r="IHX7" s="663"/>
      <c r="IHY7" s="663"/>
      <c r="IHZ7" s="663"/>
      <c r="IIA7" s="663"/>
      <c r="IIB7" s="284"/>
      <c r="IIC7" s="285"/>
      <c r="IID7" s="276"/>
      <c r="IIE7" s="286"/>
      <c r="IIF7" s="663"/>
      <c r="IIG7" s="663"/>
      <c r="IIH7" s="663"/>
      <c r="III7" s="663"/>
      <c r="IIJ7" s="663"/>
      <c r="IIK7" s="663"/>
      <c r="IIL7" s="284"/>
      <c r="IIM7" s="285"/>
      <c r="IIN7" s="276"/>
      <c r="IIO7" s="286"/>
      <c r="IIP7" s="663"/>
      <c r="IIQ7" s="663"/>
      <c r="IIR7" s="663"/>
      <c r="IIS7" s="663"/>
      <c r="IIT7" s="663"/>
      <c r="IIU7" s="663"/>
      <c r="IIV7" s="284"/>
      <c r="IIW7" s="285"/>
      <c r="IIX7" s="276"/>
      <c r="IIY7" s="286"/>
      <c r="IIZ7" s="663"/>
      <c r="IJA7" s="663"/>
      <c r="IJB7" s="663"/>
      <c r="IJC7" s="663"/>
      <c r="IJD7" s="663"/>
      <c r="IJE7" s="663"/>
      <c r="IJF7" s="284"/>
      <c r="IJG7" s="285"/>
      <c r="IJH7" s="276"/>
      <c r="IJI7" s="286"/>
      <c r="IJJ7" s="663"/>
      <c r="IJK7" s="663"/>
      <c r="IJL7" s="663"/>
      <c r="IJM7" s="663"/>
      <c r="IJN7" s="663"/>
      <c r="IJO7" s="663"/>
      <c r="IJP7" s="284"/>
      <c r="IJQ7" s="285"/>
      <c r="IJR7" s="276"/>
      <c r="IJS7" s="286"/>
      <c r="IJT7" s="663"/>
      <c r="IJU7" s="663"/>
      <c r="IJV7" s="663"/>
      <c r="IJW7" s="663"/>
      <c r="IJX7" s="663"/>
      <c r="IJY7" s="663"/>
      <c r="IJZ7" s="284"/>
      <c r="IKA7" s="285"/>
      <c r="IKB7" s="276"/>
      <c r="IKC7" s="286"/>
      <c r="IKD7" s="663"/>
      <c r="IKE7" s="663"/>
      <c r="IKF7" s="663"/>
      <c r="IKG7" s="663"/>
      <c r="IKH7" s="663"/>
      <c r="IKI7" s="663"/>
      <c r="IKJ7" s="284"/>
      <c r="IKK7" s="285"/>
      <c r="IKL7" s="276"/>
      <c r="IKM7" s="286"/>
      <c r="IKN7" s="663"/>
      <c r="IKO7" s="663"/>
      <c r="IKP7" s="663"/>
      <c r="IKQ7" s="663"/>
      <c r="IKR7" s="663"/>
      <c r="IKS7" s="663"/>
      <c r="IKT7" s="284"/>
      <c r="IKU7" s="285"/>
      <c r="IKV7" s="276"/>
      <c r="IKW7" s="286"/>
      <c r="IKX7" s="663"/>
      <c r="IKY7" s="663"/>
      <c r="IKZ7" s="663"/>
      <c r="ILA7" s="663"/>
      <c r="ILB7" s="663"/>
      <c r="ILC7" s="663"/>
      <c r="ILD7" s="284"/>
      <c r="ILE7" s="285"/>
      <c r="ILF7" s="276"/>
      <c r="ILG7" s="286"/>
      <c r="ILH7" s="663"/>
      <c r="ILI7" s="663"/>
      <c r="ILJ7" s="663"/>
      <c r="ILK7" s="663"/>
      <c r="ILL7" s="663"/>
      <c r="ILM7" s="663"/>
      <c r="ILN7" s="284"/>
      <c r="ILO7" s="285"/>
      <c r="ILP7" s="276"/>
      <c r="ILQ7" s="286"/>
      <c r="ILR7" s="663"/>
      <c r="ILS7" s="663"/>
      <c r="ILT7" s="663"/>
      <c r="ILU7" s="663"/>
      <c r="ILV7" s="663"/>
      <c r="ILW7" s="663"/>
      <c r="ILX7" s="284"/>
      <c r="ILY7" s="285"/>
      <c r="ILZ7" s="276"/>
      <c r="IMA7" s="286"/>
      <c r="IMB7" s="663"/>
      <c r="IMC7" s="663"/>
      <c r="IMD7" s="663"/>
      <c r="IME7" s="663"/>
      <c r="IMF7" s="663"/>
      <c r="IMG7" s="663"/>
      <c r="IMH7" s="284"/>
      <c r="IMI7" s="285"/>
      <c r="IMJ7" s="276"/>
      <c r="IMK7" s="286"/>
      <c r="IML7" s="663"/>
      <c r="IMM7" s="663"/>
      <c r="IMN7" s="663"/>
      <c r="IMO7" s="663"/>
      <c r="IMP7" s="663"/>
      <c r="IMQ7" s="663"/>
      <c r="IMR7" s="284"/>
      <c r="IMS7" s="285"/>
      <c r="IMT7" s="276"/>
      <c r="IMU7" s="286"/>
      <c r="IMV7" s="663"/>
      <c r="IMW7" s="663"/>
      <c r="IMX7" s="663"/>
      <c r="IMY7" s="663"/>
      <c r="IMZ7" s="663"/>
      <c r="INA7" s="663"/>
      <c r="INB7" s="284"/>
      <c r="INC7" s="285"/>
      <c r="IND7" s="276"/>
      <c r="INE7" s="286"/>
      <c r="INF7" s="663"/>
      <c r="ING7" s="663"/>
      <c r="INH7" s="663"/>
      <c r="INI7" s="663"/>
      <c r="INJ7" s="663"/>
      <c r="INK7" s="663"/>
      <c r="INL7" s="284"/>
      <c r="INM7" s="285"/>
      <c r="INN7" s="276"/>
      <c r="INO7" s="286"/>
      <c r="INP7" s="663"/>
      <c r="INQ7" s="663"/>
      <c r="INR7" s="663"/>
      <c r="INS7" s="663"/>
      <c r="INT7" s="663"/>
      <c r="INU7" s="663"/>
      <c r="INV7" s="284"/>
      <c r="INW7" s="285"/>
      <c r="INX7" s="276"/>
      <c r="INY7" s="286"/>
      <c r="INZ7" s="663"/>
      <c r="IOA7" s="663"/>
      <c r="IOB7" s="663"/>
      <c r="IOC7" s="663"/>
      <c r="IOD7" s="663"/>
      <c r="IOE7" s="663"/>
      <c r="IOF7" s="284"/>
      <c r="IOG7" s="285"/>
      <c r="IOH7" s="276"/>
      <c r="IOI7" s="286"/>
      <c r="IOJ7" s="663"/>
      <c r="IOK7" s="663"/>
      <c r="IOL7" s="663"/>
      <c r="IOM7" s="663"/>
      <c r="ION7" s="663"/>
      <c r="IOO7" s="663"/>
      <c r="IOP7" s="284"/>
      <c r="IOQ7" s="285"/>
      <c r="IOR7" s="276"/>
      <c r="IOS7" s="286"/>
      <c r="IOT7" s="663"/>
      <c r="IOU7" s="663"/>
      <c r="IOV7" s="663"/>
      <c r="IOW7" s="663"/>
      <c r="IOX7" s="663"/>
      <c r="IOY7" s="663"/>
      <c r="IOZ7" s="284"/>
      <c r="IPA7" s="285"/>
      <c r="IPB7" s="276"/>
      <c r="IPC7" s="286"/>
      <c r="IPD7" s="663"/>
      <c r="IPE7" s="663"/>
      <c r="IPF7" s="663"/>
      <c r="IPG7" s="663"/>
      <c r="IPH7" s="663"/>
      <c r="IPI7" s="663"/>
      <c r="IPJ7" s="284"/>
      <c r="IPK7" s="285"/>
      <c r="IPL7" s="276"/>
      <c r="IPM7" s="286"/>
      <c r="IPN7" s="663"/>
      <c r="IPO7" s="663"/>
      <c r="IPP7" s="663"/>
      <c r="IPQ7" s="663"/>
      <c r="IPR7" s="663"/>
      <c r="IPS7" s="663"/>
      <c r="IPT7" s="284"/>
      <c r="IPU7" s="285"/>
      <c r="IPV7" s="276"/>
      <c r="IPW7" s="286"/>
      <c r="IPX7" s="663"/>
      <c r="IPY7" s="663"/>
      <c r="IPZ7" s="663"/>
      <c r="IQA7" s="663"/>
      <c r="IQB7" s="663"/>
      <c r="IQC7" s="663"/>
      <c r="IQD7" s="284"/>
      <c r="IQE7" s="285"/>
      <c r="IQF7" s="276"/>
      <c r="IQG7" s="286"/>
      <c r="IQH7" s="663"/>
      <c r="IQI7" s="663"/>
      <c r="IQJ7" s="663"/>
      <c r="IQK7" s="663"/>
      <c r="IQL7" s="663"/>
      <c r="IQM7" s="663"/>
      <c r="IQN7" s="284"/>
      <c r="IQO7" s="285"/>
      <c r="IQP7" s="276"/>
      <c r="IQQ7" s="286"/>
      <c r="IQR7" s="663"/>
      <c r="IQS7" s="663"/>
      <c r="IQT7" s="663"/>
      <c r="IQU7" s="663"/>
      <c r="IQV7" s="663"/>
      <c r="IQW7" s="663"/>
      <c r="IQX7" s="284"/>
      <c r="IQY7" s="285"/>
      <c r="IQZ7" s="276"/>
      <c r="IRA7" s="286"/>
      <c r="IRB7" s="663"/>
      <c r="IRC7" s="663"/>
      <c r="IRD7" s="663"/>
      <c r="IRE7" s="663"/>
      <c r="IRF7" s="663"/>
      <c r="IRG7" s="663"/>
      <c r="IRH7" s="284"/>
      <c r="IRI7" s="285"/>
      <c r="IRJ7" s="276"/>
      <c r="IRK7" s="286"/>
      <c r="IRL7" s="663"/>
      <c r="IRM7" s="663"/>
      <c r="IRN7" s="663"/>
      <c r="IRO7" s="663"/>
      <c r="IRP7" s="663"/>
      <c r="IRQ7" s="663"/>
      <c r="IRR7" s="284"/>
      <c r="IRS7" s="285"/>
      <c r="IRT7" s="276"/>
      <c r="IRU7" s="286"/>
      <c r="IRV7" s="663"/>
      <c r="IRW7" s="663"/>
      <c r="IRX7" s="663"/>
      <c r="IRY7" s="663"/>
      <c r="IRZ7" s="663"/>
      <c r="ISA7" s="663"/>
      <c r="ISB7" s="284"/>
      <c r="ISC7" s="285"/>
      <c r="ISD7" s="276"/>
      <c r="ISE7" s="286"/>
      <c r="ISF7" s="663"/>
      <c r="ISG7" s="663"/>
      <c r="ISH7" s="663"/>
      <c r="ISI7" s="663"/>
      <c r="ISJ7" s="663"/>
      <c r="ISK7" s="663"/>
      <c r="ISL7" s="284"/>
      <c r="ISM7" s="285"/>
      <c r="ISN7" s="276"/>
      <c r="ISO7" s="286"/>
      <c r="ISP7" s="663"/>
      <c r="ISQ7" s="663"/>
      <c r="ISR7" s="663"/>
      <c r="ISS7" s="663"/>
      <c r="IST7" s="663"/>
      <c r="ISU7" s="663"/>
      <c r="ISV7" s="284"/>
      <c r="ISW7" s="285"/>
      <c r="ISX7" s="276"/>
      <c r="ISY7" s="286"/>
      <c r="ISZ7" s="663"/>
      <c r="ITA7" s="663"/>
      <c r="ITB7" s="663"/>
      <c r="ITC7" s="663"/>
      <c r="ITD7" s="663"/>
      <c r="ITE7" s="663"/>
      <c r="ITF7" s="284"/>
      <c r="ITG7" s="285"/>
      <c r="ITH7" s="276"/>
      <c r="ITI7" s="286"/>
      <c r="ITJ7" s="663"/>
      <c r="ITK7" s="663"/>
      <c r="ITL7" s="663"/>
      <c r="ITM7" s="663"/>
      <c r="ITN7" s="663"/>
      <c r="ITO7" s="663"/>
      <c r="ITP7" s="284"/>
      <c r="ITQ7" s="285"/>
      <c r="ITR7" s="276"/>
      <c r="ITS7" s="286"/>
      <c r="ITT7" s="663"/>
      <c r="ITU7" s="663"/>
      <c r="ITV7" s="663"/>
      <c r="ITW7" s="663"/>
      <c r="ITX7" s="663"/>
      <c r="ITY7" s="663"/>
      <c r="ITZ7" s="284"/>
      <c r="IUA7" s="285"/>
      <c r="IUB7" s="276"/>
      <c r="IUC7" s="286"/>
      <c r="IUD7" s="663"/>
      <c r="IUE7" s="663"/>
      <c r="IUF7" s="663"/>
      <c r="IUG7" s="663"/>
      <c r="IUH7" s="663"/>
      <c r="IUI7" s="663"/>
      <c r="IUJ7" s="284"/>
      <c r="IUK7" s="285"/>
      <c r="IUL7" s="276"/>
      <c r="IUM7" s="286"/>
      <c r="IUN7" s="663"/>
      <c r="IUO7" s="663"/>
      <c r="IUP7" s="663"/>
      <c r="IUQ7" s="663"/>
      <c r="IUR7" s="663"/>
      <c r="IUS7" s="663"/>
      <c r="IUT7" s="284"/>
      <c r="IUU7" s="285"/>
      <c r="IUV7" s="276"/>
      <c r="IUW7" s="286"/>
      <c r="IUX7" s="663"/>
      <c r="IUY7" s="663"/>
      <c r="IUZ7" s="663"/>
      <c r="IVA7" s="663"/>
      <c r="IVB7" s="663"/>
      <c r="IVC7" s="663"/>
      <c r="IVD7" s="284"/>
      <c r="IVE7" s="285"/>
      <c r="IVF7" s="276"/>
      <c r="IVG7" s="286"/>
      <c r="IVH7" s="663"/>
      <c r="IVI7" s="663"/>
      <c r="IVJ7" s="663"/>
      <c r="IVK7" s="663"/>
      <c r="IVL7" s="663"/>
      <c r="IVM7" s="663"/>
      <c r="IVN7" s="284"/>
      <c r="IVO7" s="285"/>
      <c r="IVP7" s="276"/>
      <c r="IVQ7" s="286"/>
      <c r="IVR7" s="663"/>
      <c r="IVS7" s="663"/>
      <c r="IVT7" s="663"/>
      <c r="IVU7" s="663"/>
      <c r="IVV7" s="663"/>
      <c r="IVW7" s="663"/>
      <c r="IVX7" s="284"/>
      <c r="IVY7" s="285"/>
      <c r="IVZ7" s="276"/>
      <c r="IWA7" s="286"/>
      <c r="IWB7" s="663"/>
      <c r="IWC7" s="663"/>
      <c r="IWD7" s="663"/>
      <c r="IWE7" s="663"/>
      <c r="IWF7" s="663"/>
      <c r="IWG7" s="663"/>
      <c r="IWH7" s="284"/>
      <c r="IWI7" s="285"/>
      <c r="IWJ7" s="276"/>
      <c r="IWK7" s="286"/>
      <c r="IWL7" s="663"/>
      <c r="IWM7" s="663"/>
      <c r="IWN7" s="663"/>
      <c r="IWO7" s="663"/>
      <c r="IWP7" s="663"/>
      <c r="IWQ7" s="663"/>
      <c r="IWR7" s="284"/>
      <c r="IWS7" s="285"/>
      <c r="IWT7" s="276"/>
      <c r="IWU7" s="286"/>
      <c r="IWV7" s="663"/>
      <c r="IWW7" s="663"/>
      <c r="IWX7" s="663"/>
      <c r="IWY7" s="663"/>
      <c r="IWZ7" s="663"/>
      <c r="IXA7" s="663"/>
      <c r="IXB7" s="284"/>
      <c r="IXC7" s="285"/>
      <c r="IXD7" s="276"/>
      <c r="IXE7" s="286"/>
      <c r="IXF7" s="663"/>
      <c r="IXG7" s="663"/>
      <c r="IXH7" s="663"/>
      <c r="IXI7" s="663"/>
      <c r="IXJ7" s="663"/>
      <c r="IXK7" s="663"/>
      <c r="IXL7" s="284"/>
      <c r="IXM7" s="285"/>
      <c r="IXN7" s="276"/>
      <c r="IXO7" s="286"/>
      <c r="IXP7" s="663"/>
      <c r="IXQ7" s="663"/>
      <c r="IXR7" s="663"/>
      <c r="IXS7" s="663"/>
      <c r="IXT7" s="663"/>
      <c r="IXU7" s="663"/>
      <c r="IXV7" s="284"/>
      <c r="IXW7" s="285"/>
      <c r="IXX7" s="276"/>
      <c r="IXY7" s="286"/>
      <c r="IXZ7" s="663"/>
      <c r="IYA7" s="663"/>
      <c r="IYB7" s="663"/>
      <c r="IYC7" s="663"/>
      <c r="IYD7" s="663"/>
      <c r="IYE7" s="663"/>
      <c r="IYF7" s="284"/>
      <c r="IYG7" s="285"/>
      <c r="IYH7" s="276"/>
      <c r="IYI7" s="286"/>
      <c r="IYJ7" s="663"/>
      <c r="IYK7" s="663"/>
      <c r="IYL7" s="663"/>
      <c r="IYM7" s="663"/>
      <c r="IYN7" s="663"/>
      <c r="IYO7" s="663"/>
      <c r="IYP7" s="284"/>
      <c r="IYQ7" s="285"/>
      <c r="IYR7" s="276"/>
      <c r="IYS7" s="286"/>
      <c r="IYT7" s="663"/>
      <c r="IYU7" s="663"/>
      <c r="IYV7" s="663"/>
      <c r="IYW7" s="663"/>
      <c r="IYX7" s="663"/>
      <c r="IYY7" s="663"/>
      <c r="IYZ7" s="284"/>
      <c r="IZA7" s="285"/>
      <c r="IZB7" s="276"/>
      <c r="IZC7" s="286"/>
      <c r="IZD7" s="663"/>
      <c r="IZE7" s="663"/>
      <c r="IZF7" s="663"/>
      <c r="IZG7" s="663"/>
      <c r="IZH7" s="663"/>
      <c r="IZI7" s="663"/>
      <c r="IZJ7" s="284"/>
      <c r="IZK7" s="285"/>
      <c r="IZL7" s="276"/>
      <c r="IZM7" s="286"/>
      <c r="IZN7" s="663"/>
      <c r="IZO7" s="663"/>
      <c r="IZP7" s="663"/>
      <c r="IZQ7" s="663"/>
      <c r="IZR7" s="663"/>
      <c r="IZS7" s="663"/>
      <c r="IZT7" s="284"/>
      <c r="IZU7" s="285"/>
      <c r="IZV7" s="276"/>
      <c r="IZW7" s="286"/>
      <c r="IZX7" s="663"/>
      <c r="IZY7" s="663"/>
      <c r="IZZ7" s="663"/>
      <c r="JAA7" s="663"/>
      <c r="JAB7" s="663"/>
      <c r="JAC7" s="663"/>
      <c r="JAD7" s="284"/>
      <c r="JAE7" s="285"/>
      <c r="JAF7" s="276"/>
      <c r="JAG7" s="286"/>
      <c r="JAH7" s="663"/>
      <c r="JAI7" s="663"/>
      <c r="JAJ7" s="663"/>
      <c r="JAK7" s="663"/>
      <c r="JAL7" s="663"/>
      <c r="JAM7" s="663"/>
      <c r="JAN7" s="284"/>
      <c r="JAO7" s="285"/>
      <c r="JAP7" s="276"/>
      <c r="JAQ7" s="286"/>
      <c r="JAR7" s="663"/>
      <c r="JAS7" s="663"/>
      <c r="JAT7" s="663"/>
      <c r="JAU7" s="663"/>
      <c r="JAV7" s="663"/>
      <c r="JAW7" s="663"/>
      <c r="JAX7" s="284"/>
      <c r="JAY7" s="285"/>
      <c r="JAZ7" s="276"/>
      <c r="JBA7" s="286"/>
      <c r="JBB7" s="663"/>
      <c r="JBC7" s="663"/>
      <c r="JBD7" s="663"/>
      <c r="JBE7" s="663"/>
      <c r="JBF7" s="663"/>
      <c r="JBG7" s="663"/>
      <c r="JBH7" s="284"/>
      <c r="JBI7" s="285"/>
      <c r="JBJ7" s="276"/>
      <c r="JBK7" s="286"/>
      <c r="JBL7" s="663"/>
      <c r="JBM7" s="663"/>
      <c r="JBN7" s="663"/>
      <c r="JBO7" s="663"/>
      <c r="JBP7" s="663"/>
      <c r="JBQ7" s="663"/>
      <c r="JBR7" s="284"/>
      <c r="JBS7" s="285"/>
      <c r="JBT7" s="276"/>
      <c r="JBU7" s="286"/>
      <c r="JBV7" s="663"/>
      <c r="JBW7" s="663"/>
      <c r="JBX7" s="663"/>
      <c r="JBY7" s="663"/>
      <c r="JBZ7" s="663"/>
      <c r="JCA7" s="663"/>
      <c r="JCB7" s="284"/>
      <c r="JCC7" s="285"/>
      <c r="JCD7" s="276"/>
      <c r="JCE7" s="286"/>
      <c r="JCF7" s="663"/>
      <c r="JCG7" s="663"/>
      <c r="JCH7" s="663"/>
      <c r="JCI7" s="663"/>
      <c r="JCJ7" s="663"/>
      <c r="JCK7" s="663"/>
      <c r="JCL7" s="284"/>
      <c r="JCM7" s="285"/>
      <c r="JCN7" s="276"/>
      <c r="JCO7" s="286"/>
      <c r="JCP7" s="663"/>
      <c r="JCQ7" s="663"/>
      <c r="JCR7" s="663"/>
      <c r="JCS7" s="663"/>
      <c r="JCT7" s="663"/>
      <c r="JCU7" s="663"/>
      <c r="JCV7" s="284"/>
      <c r="JCW7" s="285"/>
      <c r="JCX7" s="276"/>
      <c r="JCY7" s="286"/>
      <c r="JCZ7" s="663"/>
      <c r="JDA7" s="663"/>
      <c r="JDB7" s="663"/>
      <c r="JDC7" s="663"/>
      <c r="JDD7" s="663"/>
      <c r="JDE7" s="663"/>
      <c r="JDF7" s="284"/>
      <c r="JDG7" s="285"/>
      <c r="JDH7" s="276"/>
      <c r="JDI7" s="286"/>
      <c r="JDJ7" s="663"/>
      <c r="JDK7" s="663"/>
      <c r="JDL7" s="663"/>
      <c r="JDM7" s="663"/>
      <c r="JDN7" s="663"/>
      <c r="JDO7" s="663"/>
      <c r="JDP7" s="284"/>
      <c r="JDQ7" s="285"/>
      <c r="JDR7" s="276"/>
      <c r="JDS7" s="286"/>
      <c r="JDT7" s="663"/>
      <c r="JDU7" s="663"/>
      <c r="JDV7" s="663"/>
      <c r="JDW7" s="663"/>
      <c r="JDX7" s="663"/>
      <c r="JDY7" s="663"/>
      <c r="JDZ7" s="284"/>
      <c r="JEA7" s="285"/>
      <c r="JEB7" s="276"/>
      <c r="JEC7" s="286"/>
      <c r="JED7" s="663"/>
      <c r="JEE7" s="663"/>
      <c r="JEF7" s="663"/>
      <c r="JEG7" s="663"/>
      <c r="JEH7" s="663"/>
      <c r="JEI7" s="663"/>
      <c r="JEJ7" s="284"/>
      <c r="JEK7" s="285"/>
      <c r="JEL7" s="276"/>
      <c r="JEM7" s="286"/>
      <c r="JEN7" s="663"/>
      <c r="JEO7" s="663"/>
      <c r="JEP7" s="663"/>
      <c r="JEQ7" s="663"/>
      <c r="JER7" s="663"/>
      <c r="JES7" s="663"/>
      <c r="JET7" s="284"/>
      <c r="JEU7" s="285"/>
      <c r="JEV7" s="276"/>
      <c r="JEW7" s="286"/>
      <c r="JEX7" s="663"/>
      <c r="JEY7" s="663"/>
      <c r="JEZ7" s="663"/>
      <c r="JFA7" s="663"/>
      <c r="JFB7" s="663"/>
      <c r="JFC7" s="663"/>
      <c r="JFD7" s="284"/>
      <c r="JFE7" s="285"/>
      <c r="JFF7" s="276"/>
      <c r="JFG7" s="286"/>
      <c r="JFH7" s="663"/>
      <c r="JFI7" s="663"/>
      <c r="JFJ7" s="663"/>
      <c r="JFK7" s="663"/>
      <c r="JFL7" s="663"/>
      <c r="JFM7" s="663"/>
      <c r="JFN7" s="284"/>
      <c r="JFO7" s="285"/>
      <c r="JFP7" s="276"/>
      <c r="JFQ7" s="286"/>
      <c r="JFR7" s="663"/>
      <c r="JFS7" s="663"/>
      <c r="JFT7" s="663"/>
      <c r="JFU7" s="663"/>
      <c r="JFV7" s="663"/>
      <c r="JFW7" s="663"/>
      <c r="JFX7" s="284"/>
      <c r="JFY7" s="285"/>
      <c r="JFZ7" s="276"/>
      <c r="JGA7" s="286"/>
      <c r="JGB7" s="663"/>
      <c r="JGC7" s="663"/>
      <c r="JGD7" s="663"/>
      <c r="JGE7" s="663"/>
      <c r="JGF7" s="663"/>
      <c r="JGG7" s="663"/>
      <c r="JGH7" s="284"/>
      <c r="JGI7" s="285"/>
      <c r="JGJ7" s="276"/>
      <c r="JGK7" s="286"/>
      <c r="JGL7" s="663"/>
      <c r="JGM7" s="663"/>
      <c r="JGN7" s="663"/>
      <c r="JGO7" s="663"/>
      <c r="JGP7" s="663"/>
      <c r="JGQ7" s="663"/>
      <c r="JGR7" s="284"/>
      <c r="JGS7" s="285"/>
      <c r="JGT7" s="276"/>
      <c r="JGU7" s="286"/>
      <c r="JGV7" s="663"/>
      <c r="JGW7" s="663"/>
      <c r="JGX7" s="663"/>
      <c r="JGY7" s="663"/>
      <c r="JGZ7" s="663"/>
      <c r="JHA7" s="663"/>
      <c r="JHB7" s="284"/>
      <c r="JHC7" s="285"/>
      <c r="JHD7" s="276"/>
      <c r="JHE7" s="286"/>
      <c r="JHF7" s="663"/>
      <c r="JHG7" s="663"/>
      <c r="JHH7" s="663"/>
      <c r="JHI7" s="663"/>
      <c r="JHJ7" s="663"/>
      <c r="JHK7" s="663"/>
      <c r="JHL7" s="284"/>
      <c r="JHM7" s="285"/>
      <c r="JHN7" s="276"/>
      <c r="JHO7" s="286"/>
      <c r="JHP7" s="663"/>
      <c r="JHQ7" s="663"/>
      <c r="JHR7" s="663"/>
      <c r="JHS7" s="663"/>
      <c r="JHT7" s="663"/>
      <c r="JHU7" s="663"/>
      <c r="JHV7" s="284"/>
      <c r="JHW7" s="285"/>
      <c r="JHX7" s="276"/>
      <c r="JHY7" s="286"/>
      <c r="JHZ7" s="663"/>
      <c r="JIA7" s="663"/>
      <c r="JIB7" s="663"/>
      <c r="JIC7" s="663"/>
      <c r="JID7" s="663"/>
      <c r="JIE7" s="663"/>
      <c r="JIF7" s="284"/>
      <c r="JIG7" s="285"/>
      <c r="JIH7" s="276"/>
      <c r="JII7" s="286"/>
      <c r="JIJ7" s="663"/>
      <c r="JIK7" s="663"/>
      <c r="JIL7" s="663"/>
      <c r="JIM7" s="663"/>
      <c r="JIN7" s="663"/>
      <c r="JIO7" s="663"/>
      <c r="JIP7" s="284"/>
      <c r="JIQ7" s="285"/>
      <c r="JIR7" s="276"/>
      <c r="JIS7" s="286"/>
      <c r="JIT7" s="663"/>
      <c r="JIU7" s="663"/>
      <c r="JIV7" s="663"/>
      <c r="JIW7" s="663"/>
      <c r="JIX7" s="663"/>
      <c r="JIY7" s="663"/>
      <c r="JIZ7" s="284"/>
      <c r="JJA7" s="285"/>
      <c r="JJB7" s="276"/>
      <c r="JJC7" s="286"/>
      <c r="JJD7" s="663"/>
      <c r="JJE7" s="663"/>
      <c r="JJF7" s="663"/>
      <c r="JJG7" s="663"/>
      <c r="JJH7" s="663"/>
      <c r="JJI7" s="663"/>
      <c r="JJJ7" s="284"/>
      <c r="JJK7" s="285"/>
      <c r="JJL7" s="276"/>
      <c r="JJM7" s="286"/>
      <c r="JJN7" s="663"/>
      <c r="JJO7" s="663"/>
      <c r="JJP7" s="663"/>
      <c r="JJQ7" s="663"/>
      <c r="JJR7" s="663"/>
      <c r="JJS7" s="663"/>
      <c r="JJT7" s="284"/>
      <c r="JJU7" s="285"/>
      <c r="JJV7" s="276"/>
      <c r="JJW7" s="286"/>
      <c r="JJX7" s="663"/>
      <c r="JJY7" s="663"/>
      <c r="JJZ7" s="663"/>
      <c r="JKA7" s="663"/>
      <c r="JKB7" s="663"/>
      <c r="JKC7" s="663"/>
      <c r="JKD7" s="284"/>
      <c r="JKE7" s="285"/>
      <c r="JKF7" s="276"/>
      <c r="JKG7" s="286"/>
      <c r="JKH7" s="663"/>
      <c r="JKI7" s="663"/>
      <c r="JKJ7" s="663"/>
      <c r="JKK7" s="663"/>
      <c r="JKL7" s="663"/>
      <c r="JKM7" s="663"/>
      <c r="JKN7" s="284"/>
      <c r="JKO7" s="285"/>
      <c r="JKP7" s="276"/>
      <c r="JKQ7" s="286"/>
      <c r="JKR7" s="663"/>
      <c r="JKS7" s="663"/>
      <c r="JKT7" s="663"/>
      <c r="JKU7" s="663"/>
      <c r="JKV7" s="663"/>
      <c r="JKW7" s="663"/>
      <c r="JKX7" s="284"/>
      <c r="JKY7" s="285"/>
      <c r="JKZ7" s="276"/>
      <c r="JLA7" s="286"/>
      <c r="JLB7" s="663"/>
      <c r="JLC7" s="663"/>
      <c r="JLD7" s="663"/>
      <c r="JLE7" s="663"/>
      <c r="JLF7" s="663"/>
      <c r="JLG7" s="663"/>
      <c r="JLH7" s="284"/>
      <c r="JLI7" s="285"/>
      <c r="JLJ7" s="276"/>
      <c r="JLK7" s="286"/>
      <c r="JLL7" s="663"/>
      <c r="JLM7" s="663"/>
      <c r="JLN7" s="663"/>
      <c r="JLO7" s="663"/>
      <c r="JLP7" s="663"/>
      <c r="JLQ7" s="663"/>
      <c r="JLR7" s="284"/>
      <c r="JLS7" s="285"/>
      <c r="JLT7" s="276"/>
      <c r="JLU7" s="286"/>
      <c r="JLV7" s="663"/>
      <c r="JLW7" s="663"/>
      <c r="JLX7" s="663"/>
      <c r="JLY7" s="663"/>
      <c r="JLZ7" s="663"/>
      <c r="JMA7" s="663"/>
      <c r="JMB7" s="284"/>
      <c r="JMC7" s="285"/>
      <c r="JMD7" s="276"/>
      <c r="JME7" s="286"/>
      <c r="JMF7" s="663"/>
      <c r="JMG7" s="663"/>
      <c r="JMH7" s="663"/>
      <c r="JMI7" s="663"/>
      <c r="JMJ7" s="663"/>
      <c r="JMK7" s="663"/>
      <c r="JML7" s="284"/>
      <c r="JMM7" s="285"/>
      <c r="JMN7" s="276"/>
      <c r="JMO7" s="286"/>
      <c r="JMP7" s="663"/>
      <c r="JMQ7" s="663"/>
      <c r="JMR7" s="663"/>
      <c r="JMS7" s="663"/>
      <c r="JMT7" s="663"/>
      <c r="JMU7" s="663"/>
      <c r="JMV7" s="284"/>
      <c r="JMW7" s="285"/>
      <c r="JMX7" s="276"/>
      <c r="JMY7" s="286"/>
      <c r="JMZ7" s="663"/>
      <c r="JNA7" s="663"/>
      <c r="JNB7" s="663"/>
      <c r="JNC7" s="663"/>
      <c r="JND7" s="663"/>
      <c r="JNE7" s="663"/>
      <c r="JNF7" s="284"/>
      <c r="JNG7" s="285"/>
      <c r="JNH7" s="276"/>
      <c r="JNI7" s="286"/>
      <c r="JNJ7" s="663"/>
      <c r="JNK7" s="663"/>
      <c r="JNL7" s="663"/>
      <c r="JNM7" s="663"/>
      <c r="JNN7" s="663"/>
      <c r="JNO7" s="663"/>
      <c r="JNP7" s="284"/>
      <c r="JNQ7" s="285"/>
      <c r="JNR7" s="276"/>
      <c r="JNS7" s="286"/>
      <c r="JNT7" s="663"/>
      <c r="JNU7" s="663"/>
      <c r="JNV7" s="663"/>
      <c r="JNW7" s="663"/>
      <c r="JNX7" s="663"/>
      <c r="JNY7" s="663"/>
      <c r="JNZ7" s="284"/>
      <c r="JOA7" s="285"/>
      <c r="JOB7" s="276"/>
      <c r="JOC7" s="286"/>
      <c r="JOD7" s="663"/>
      <c r="JOE7" s="663"/>
      <c r="JOF7" s="663"/>
      <c r="JOG7" s="663"/>
      <c r="JOH7" s="663"/>
      <c r="JOI7" s="663"/>
      <c r="JOJ7" s="284"/>
      <c r="JOK7" s="285"/>
      <c r="JOL7" s="276"/>
      <c r="JOM7" s="286"/>
      <c r="JON7" s="663"/>
      <c r="JOO7" s="663"/>
      <c r="JOP7" s="663"/>
      <c r="JOQ7" s="663"/>
      <c r="JOR7" s="663"/>
      <c r="JOS7" s="663"/>
      <c r="JOT7" s="284"/>
      <c r="JOU7" s="285"/>
      <c r="JOV7" s="276"/>
      <c r="JOW7" s="286"/>
      <c r="JOX7" s="663"/>
      <c r="JOY7" s="663"/>
      <c r="JOZ7" s="663"/>
      <c r="JPA7" s="663"/>
      <c r="JPB7" s="663"/>
      <c r="JPC7" s="663"/>
      <c r="JPD7" s="284"/>
      <c r="JPE7" s="285"/>
      <c r="JPF7" s="276"/>
      <c r="JPG7" s="286"/>
      <c r="JPH7" s="663"/>
      <c r="JPI7" s="663"/>
      <c r="JPJ7" s="663"/>
      <c r="JPK7" s="663"/>
      <c r="JPL7" s="663"/>
      <c r="JPM7" s="663"/>
      <c r="JPN7" s="284"/>
      <c r="JPO7" s="285"/>
      <c r="JPP7" s="276"/>
      <c r="JPQ7" s="286"/>
      <c r="JPR7" s="663"/>
      <c r="JPS7" s="663"/>
      <c r="JPT7" s="663"/>
      <c r="JPU7" s="663"/>
      <c r="JPV7" s="663"/>
      <c r="JPW7" s="663"/>
      <c r="JPX7" s="284"/>
      <c r="JPY7" s="285"/>
      <c r="JPZ7" s="276"/>
      <c r="JQA7" s="286"/>
      <c r="JQB7" s="663"/>
      <c r="JQC7" s="663"/>
      <c r="JQD7" s="663"/>
      <c r="JQE7" s="663"/>
      <c r="JQF7" s="663"/>
      <c r="JQG7" s="663"/>
      <c r="JQH7" s="284"/>
      <c r="JQI7" s="285"/>
      <c r="JQJ7" s="276"/>
      <c r="JQK7" s="286"/>
      <c r="JQL7" s="663"/>
      <c r="JQM7" s="663"/>
      <c r="JQN7" s="663"/>
      <c r="JQO7" s="663"/>
      <c r="JQP7" s="663"/>
      <c r="JQQ7" s="663"/>
      <c r="JQR7" s="284"/>
      <c r="JQS7" s="285"/>
      <c r="JQT7" s="276"/>
      <c r="JQU7" s="286"/>
      <c r="JQV7" s="663"/>
      <c r="JQW7" s="663"/>
      <c r="JQX7" s="663"/>
      <c r="JQY7" s="663"/>
      <c r="JQZ7" s="663"/>
      <c r="JRA7" s="663"/>
      <c r="JRB7" s="284"/>
      <c r="JRC7" s="285"/>
      <c r="JRD7" s="276"/>
      <c r="JRE7" s="286"/>
      <c r="JRF7" s="663"/>
      <c r="JRG7" s="663"/>
      <c r="JRH7" s="663"/>
      <c r="JRI7" s="663"/>
      <c r="JRJ7" s="663"/>
      <c r="JRK7" s="663"/>
      <c r="JRL7" s="284"/>
      <c r="JRM7" s="285"/>
      <c r="JRN7" s="276"/>
      <c r="JRO7" s="286"/>
      <c r="JRP7" s="663"/>
      <c r="JRQ7" s="663"/>
      <c r="JRR7" s="663"/>
      <c r="JRS7" s="663"/>
      <c r="JRT7" s="663"/>
      <c r="JRU7" s="663"/>
      <c r="JRV7" s="284"/>
      <c r="JRW7" s="285"/>
      <c r="JRX7" s="276"/>
      <c r="JRY7" s="286"/>
      <c r="JRZ7" s="663"/>
      <c r="JSA7" s="663"/>
      <c r="JSB7" s="663"/>
      <c r="JSC7" s="663"/>
      <c r="JSD7" s="663"/>
      <c r="JSE7" s="663"/>
      <c r="JSF7" s="284"/>
      <c r="JSG7" s="285"/>
      <c r="JSH7" s="276"/>
      <c r="JSI7" s="286"/>
      <c r="JSJ7" s="663"/>
      <c r="JSK7" s="663"/>
      <c r="JSL7" s="663"/>
      <c r="JSM7" s="663"/>
      <c r="JSN7" s="663"/>
      <c r="JSO7" s="663"/>
      <c r="JSP7" s="284"/>
      <c r="JSQ7" s="285"/>
      <c r="JSR7" s="276"/>
      <c r="JSS7" s="286"/>
      <c r="JST7" s="663"/>
      <c r="JSU7" s="663"/>
      <c r="JSV7" s="663"/>
      <c r="JSW7" s="663"/>
      <c r="JSX7" s="663"/>
      <c r="JSY7" s="663"/>
      <c r="JSZ7" s="284"/>
      <c r="JTA7" s="285"/>
      <c r="JTB7" s="276"/>
      <c r="JTC7" s="286"/>
      <c r="JTD7" s="663"/>
      <c r="JTE7" s="663"/>
      <c r="JTF7" s="663"/>
      <c r="JTG7" s="663"/>
      <c r="JTH7" s="663"/>
      <c r="JTI7" s="663"/>
      <c r="JTJ7" s="284"/>
      <c r="JTK7" s="285"/>
      <c r="JTL7" s="276"/>
      <c r="JTM7" s="286"/>
      <c r="JTN7" s="663"/>
      <c r="JTO7" s="663"/>
      <c r="JTP7" s="663"/>
      <c r="JTQ7" s="663"/>
      <c r="JTR7" s="663"/>
      <c r="JTS7" s="663"/>
      <c r="JTT7" s="284"/>
      <c r="JTU7" s="285"/>
      <c r="JTV7" s="276"/>
      <c r="JTW7" s="286"/>
      <c r="JTX7" s="663"/>
      <c r="JTY7" s="663"/>
      <c r="JTZ7" s="663"/>
      <c r="JUA7" s="663"/>
      <c r="JUB7" s="663"/>
      <c r="JUC7" s="663"/>
      <c r="JUD7" s="284"/>
      <c r="JUE7" s="285"/>
      <c r="JUF7" s="276"/>
      <c r="JUG7" s="286"/>
      <c r="JUH7" s="663"/>
      <c r="JUI7" s="663"/>
      <c r="JUJ7" s="663"/>
      <c r="JUK7" s="663"/>
      <c r="JUL7" s="663"/>
      <c r="JUM7" s="663"/>
      <c r="JUN7" s="284"/>
      <c r="JUO7" s="285"/>
      <c r="JUP7" s="276"/>
      <c r="JUQ7" s="286"/>
      <c r="JUR7" s="663"/>
      <c r="JUS7" s="663"/>
      <c r="JUT7" s="663"/>
      <c r="JUU7" s="663"/>
      <c r="JUV7" s="663"/>
      <c r="JUW7" s="663"/>
      <c r="JUX7" s="284"/>
      <c r="JUY7" s="285"/>
      <c r="JUZ7" s="276"/>
      <c r="JVA7" s="286"/>
      <c r="JVB7" s="663"/>
      <c r="JVC7" s="663"/>
      <c r="JVD7" s="663"/>
      <c r="JVE7" s="663"/>
      <c r="JVF7" s="663"/>
      <c r="JVG7" s="663"/>
      <c r="JVH7" s="284"/>
      <c r="JVI7" s="285"/>
      <c r="JVJ7" s="276"/>
      <c r="JVK7" s="286"/>
      <c r="JVL7" s="663"/>
      <c r="JVM7" s="663"/>
      <c r="JVN7" s="663"/>
      <c r="JVO7" s="663"/>
      <c r="JVP7" s="663"/>
      <c r="JVQ7" s="663"/>
      <c r="JVR7" s="284"/>
      <c r="JVS7" s="285"/>
      <c r="JVT7" s="276"/>
      <c r="JVU7" s="286"/>
      <c r="JVV7" s="663"/>
      <c r="JVW7" s="663"/>
      <c r="JVX7" s="663"/>
      <c r="JVY7" s="663"/>
      <c r="JVZ7" s="663"/>
      <c r="JWA7" s="663"/>
      <c r="JWB7" s="284"/>
      <c r="JWC7" s="285"/>
      <c r="JWD7" s="276"/>
      <c r="JWE7" s="286"/>
      <c r="JWF7" s="663"/>
      <c r="JWG7" s="663"/>
      <c r="JWH7" s="663"/>
      <c r="JWI7" s="663"/>
      <c r="JWJ7" s="663"/>
      <c r="JWK7" s="663"/>
      <c r="JWL7" s="284"/>
      <c r="JWM7" s="285"/>
      <c r="JWN7" s="276"/>
      <c r="JWO7" s="286"/>
      <c r="JWP7" s="663"/>
      <c r="JWQ7" s="663"/>
      <c r="JWR7" s="663"/>
      <c r="JWS7" s="663"/>
      <c r="JWT7" s="663"/>
      <c r="JWU7" s="663"/>
      <c r="JWV7" s="284"/>
      <c r="JWW7" s="285"/>
      <c r="JWX7" s="276"/>
      <c r="JWY7" s="286"/>
      <c r="JWZ7" s="663"/>
      <c r="JXA7" s="663"/>
      <c r="JXB7" s="663"/>
      <c r="JXC7" s="663"/>
      <c r="JXD7" s="663"/>
      <c r="JXE7" s="663"/>
      <c r="JXF7" s="284"/>
      <c r="JXG7" s="285"/>
      <c r="JXH7" s="276"/>
      <c r="JXI7" s="286"/>
      <c r="JXJ7" s="663"/>
      <c r="JXK7" s="663"/>
      <c r="JXL7" s="663"/>
      <c r="JXM7" s="663"/>
      <c r="JXN7" s="663"/>
      <c r="JXO7" s="663"/>
      <c r="JXP7" s="284"/>
      <c r="JXQ7" s="285"/>
      <c r="JXR7" s="276"/>
      <c r="JXS7" s="286"/>
      <c r="JXT7" s="663"/>
      <c r="JXU7" s="663"/>
      <c r="JXV7" s="663"/>
      <c r="JXW7" s="663"/>
      <c r="JXX7" s="663"/>
      <c r="JXY7" s="663"/>
      <c r="JXZ7" s="284"/>
      <c r="JYA7" s="285"/>
      <c r="JYB7" s="276"/>
      <c r="JYC7" s="286"/>
      <c r="JYD7" s="663"/>
      <c r="JYE7" s="663"/>
      <c r="JYF7" s="663"/>
      <c r="JYG7" s="663"/>
      <c r="JYH7" s="663"/>
      <c r="JYI7" s="663"/>
      <c r="JYJ7" s="284"/>
      <c r="JYK7" s="285"/>
      <c r="JYL7" s="276"/>
      <c r="JYM7" s="286"/>
      <c r="JYN7" s="663"/>
      <c r="JYO7" s="663"/>
      <c r="JYP7" s="663"/>
      <c r="JYQ7" s="663"/>
      <c r="JYR7" s="663"/>
      <c r="JYS7" s="663"/>
      <c r="JYT7" s="284"/>
      <c r="JYU7" s="285"/>
      <c r="JYV7" s="276"/>
      <c r="JYW7" s="286"/>
      <c r="JYX7" s="663"/>
      <c r="JYY7" s="663"/>
      <c r="JYZ7" s="663"/>
      <c r="JZA7" s="663"/>
      <c r="JZB7" s="663"/>
      <c r="JZC7" s="663"/>
      <c r="JZD7" s="284"/>
      <c r="JZE7" s="285"/>
      <c r="JZF7" s="276"/>
      <c r="JZG7" s="286"/>
      <c r="JZH7" s="663"/>
      <c r="JZI7" s="663"/>
      <c r="JZJ7" s="663"/>
      <c r="JZK7" s="663"/>
      <c r="JZL7" s="663"/>
      <c r="JZM7" s="663"/>
      <c r="JZN7" s="284"/>
      <c r="JZO7" s="285"/>
      <c r="JZP7" s="276"/>
      <c r="JZQ7" s="286"/>
      <c r="JZR7" s="663"/>
      <c r="JZS7" s="663"/>
      <c r="JZT7" s="663"/>
      <c r="JZU7" s="663"/>
      <c r="JZV7" s="663"/>
      <c r="JZW7" s="663"/>
      <c r="JZX7" s="284"/>
      <c r="JZY7" s="285"/>
      <c r="JZZ7" s="276"/>
      <c r="KAA7" s="286"/>
      <c r="KAB7" s="663"/>
      <c r="KAC7" s="663"/>
      <c r="KAD7" s="663"/>
      <c r="KAE7" s="663"/>
      <c r="KAF7" s="663"/>
      <c r="KAG7" s="663"/>
      <c r="KAH7" s="284"/>
      <c r="KAI7" s="285"/>
      <c r="KAJ7" s="276"/>
      <c r="KAK7" s="286"/>
      <c r="KAL7" s="663"/>
      <c r="KAM7" s="663"/>
      <c r="KAN7" s="663"/>
      <c r="KAO7" s="663"/>
      <c r="KAP7" s="663"/>
      <c r="KAQ7" s="663"/>
      <c r="KAR7" s="284"/>
      <c r="KAS7" s="285"/>
      <c r="KAT7" s="276"/>
      <c r="KAU7" s="286"/>
      <c r="KAV7" s="663"/>
      <c r="KAW7" s="663"/>
      <c r="KAX7" s="663"/>
      <c r="KAY7" s="663"/>
      <c r="KAZ7" s="663"/>
      <c r="KBA7" s="663"/>
      <c r="KBB7" s="284"/>
      <c r="KBC7" s="285"/>
      <c r="KBD7" s="276"/>
      <c r="KBE7" s="286"/>
      <c r="KBF7" s="663"/>
      <c r="KBG7" s="663"/>
      <c r="KBH7" s="663"/>
      <c r="KBI7" s="663"/>
      <c r="KBJ7" s="663"/>
      <c r="KBK7" s="663"/>
      <c r="KBL7" s="284"/>
      <c r="KBM7" s="285"/>
      <c r="KBN7" s="276"/>
      <c r="KBO7" s="286"/>
      <c r="KBP7" s="663"/>
      <c r="KBQ7" s="663"/>
      <c r="KBR7" s="663"/>
      <c r="KBS7" s="663"/>
      <c r="KBT7" s="663"/>
      <c r="KBU7" s="663"/>
      <c r="KBV7" s="284"/>
      <c r="KBW7" s="285"/>
      <c r="KBX7" s="276"/>
      <c r="KBY7" s="286"/>
      <c r="KBZ7" s="663"/>
      <c r="KCA7" s="663"/>
      <c r="KCB7" s="663"/>
      <c r="KCC7" s="663"/>
      <c r="KCD7" s="663"/>
      <c r="KCE7" s="663"/>
      <c r="KCF7" s="284"/>
      <c r="KCG7" s="285"/>
      <c r="KCH7" s="276"/>
      <c r="KCI7" s="286"/>
      <c r="KCJ7" s="663"/>
      <c r="KCK7" s="663"/>
      <c r="KCL7" s="663"/>
      <c r="KCM7" s="663"/>
      <c r="KCN7" s="663"/>
      <c r="KCO7" s="663"/>
      <c r="KCP7" s="284"/>
      <c r="KCQ7" s="285"/>
      <c r="KCR7" s="276"/>
      <c r="KCS7" s="286"/>
      <c r="KCT7" s="663"/>
      <c r="KCU7" s="663"/>
      <c r="KCV7" s="663"/>
      <c r="KCW7" s="663"/>
      <c r="KCX7" s="663"/>
      <c r="KCY7" s="663"/>
      <c r="KCZ7" s="284"/>
      <c r="KDA7" s="285"/>
      <c r="KDB7" s="276"/>
      <c r="KDC7" s="286"/>
      <c r="KDD7" s="663"/>
      <c r="KDE7" s="663"/>
      <c r="KDF7" s="663"/>
      <c r="KDG7" s="663"/>
      <c r="KDH7" s="663"/>
      <c r="KDI7" s="663"/>
      <c r="KDJ7" s="284"/>
      <c r="KDK7" s="285"/>
      <c r="KDL7" s="276"/>
      <c r="KDM7" s="286"/>
      <c r="KDN7" s="663"/>
      <c r="KDO7" s="663"/>
      <c r="KDP7" s="663"/>
      <c r="KDQ7" s="663"/>
      <c r="KDR7" s="663"/>
      <c r="KDS7" s="663"/>
      <c r="KDT7" s="284"/>
      <c r="KDU7" s="285"/>
      <c r="KDV7" s="276"/>
      <c r="KDW7" s="286"/>
      <c r="KDX7" s="663"/>
      <c r="KDY7" s="663"/>
      <c r="KDZ7" s="663"/>
      <c r="KEA7" s="663"/>
      <c r="KEB7" s="663"/>
      <c r="KEC7" s="663"/>
      <c r="KED7" s="284"/>
      <c r="KEE7" s="285"/>
      <c r="KEF7" s="276"/>
      <c r="KEG7" s="286"/>
      <c r="KEH7" s="663"/>
      <c r="KEI7" s="663"/>
      <c r="KEJ7" s="663"/>
      <c r="KEK7" s="663"/>
      <c r="KEL7" s="663"/>
      <c r="KEM7" s="663"/>
      <c r="KEN7" s="284"/>
      <c r="KEO7" s="285"/>
      <c r="KEP7" s="276"/>
      <c r="KEQ7" s="286"/>
      <c r="KER7" s="663"/>
      <c r="KES7" s="663"/>
      <c r="KET7" s="663"/>
      <c r="KEU7" s="663"/>
      <c r="KEV7" s="663"/>
      <c r="KEW7" s="663"/>
      <c r="KEX7" s="284"/>
      <c r="KEY7" s="285"/>
      <c r="KEZ7" s="276"/>
      <c r="KFA7" s="286"/>
      <c r="KFB7" s="663"/>
      <c r="KFC7" s="663"/>
      <c r="KFD7" s="663"/>
      <c r="KFE7" s="663"/>
      <c r="KFF7" s="663"/>
      <c r="KFG7" s="663"/>
      <c r="KFH7" s="284"/>
      <c r="KFI7" s="285"/>
      <c r="KFJ7" s="276"/>
      <c r="KFK7" s="286"/>
      <c r="KFL7" s="663"/>
      <c r="KFM7" s="663"/>
      <c r="KFN7" s="663"/>
      <c r="KFO7" s="663"/>
      <c r="KFP7" s="663"/>
      <c r="KFQ7" s="663"/>
      <c r="KFR7" s="284"/>
      <c r="KFS7" s="285"/>
      <c r="KFT7" s="276"/>
      <c r="KFU7" s="286"/>
      <c r="KFV7" s="663"/>
      <c r="KFW7" s="663"/>
      <c r="KFX7" s="663"/>
      <c r="KFY7" s="663"/>
      <c r="KFZ7" s="663"/>
      <c r="KGA7" s="663"/>
      <c r="KGB7" s="284"/>
      <c r="KGC7" s="285"/>
      <c r="KGD7" s="276"/>
      <c r="KGE7" s="286"/>
      <c r="KGF7" s="663"/>
      <c r="KGG7" s="663"/>
      <c r="KGH7" s="663"/>
      <c r="KGI7" s="663"/>
      <c r="KGJ7" s="663"/>
      <c r="KGK7" s="663"/>
      <c r="KGL7" s="284"/>
      <c r="KGM7" s="285"/>
      <c r="KGN7" s="276"/>
      <c r="KGO7" s="286"/>
      <c r="KGP7" s="663"/>
      <c r="KGQ7" s="663"/>
      <c r="KGR7" s="663"/>
      <c r="KGS7" s="663"/>
      <c r="KGT7" s="663"/>
      <c r="KGU7" s="663"/>
      <c r="KGV7" s="284"/>
      <c r="KGW7" s="285"/>
      <c r="KGX7" s="276"/>
      <c r="KGY7" s="286"/>
      <c r="KGZ7" s="663"/>
      <c r="KHA7" s="663"/>
      <c r="KHB7" s="663"/>
      <c r="KHC7" s="663"/>
      <c r="KHD7" s="663"/>
      <c r="KHE7" s="663"/>
      <c r="KHF7" s="284"/>
      <c r="KHG7" s="285"/>
      <c r="KHH7" s="276"/>
      <c r="KHI7" s="286"/>
      <c r="KHJ7" s="663"/>
      <c r="KHK7" s="663"/>
      <c r="KHL7" s="663"/>
      <c r="KHM7" s="663"/>
      <c r="KHN7" s="663"/>
      <c r="KHO7" s="663"/>
      <c r="KHP7" s="284"/>
      <c r="KHQ7" s="285"/>
      <c r="KHR7" s="276"/>
      <c r="KHS7" s="286"/>
      <c r="KHT7" s="663"/>
      <c r="KHU7" s="663"/>
      <c r="KHV7" s="663"/>
      <c r="KHW7" s="663"/>
      <c r="KHX7" s="663"/>
      <c r="KHY7" s="663"/>
      <c r="KHZ7" s="284"/>
      <c r="KIA7" s="285"/>
      <c r="KIB7" s="276"/>
      <c r="KIC7" s="286"/>
      <c r="KID7" s="663"/>
      <c r="KIE7" s="663"/>
      <c r="KIF7" s="663"/>
      <c r="KIG7" s="663"/>
      <c r="KIH7" s="663"/>
      <c r="KII7" s="663"/>
      <c r="KIJ7" s="284"/>
      <c r="KIK7" s="285"/>
      <c r="KIL7" s="276"/>
      <c r="KIM7" s="286"/>
      <c r="KIN7" s="663"/>
      <c r="KIO7" s="663"/>
      <c r="KIP7" s="663"/>
      <c r="KIQ7" s="663"/>
      <c r="KIR7" s="663"/>
      <c r="KIS7" s="663"/>
      <c r="KIT7" s="284"/>
      <c r="KIU7" s="285"/>
      <c r="KIV7" s="276"/>
      <c r="KIW7" s="286"/>
      <c r="KIX7" s="663"/>
      <c r="KIY7" s="663"/>
      <c r="KIZ7" s="663"/>
      <c r="KJA7" s="663"/>
      <c r="KJB7" s="663"/>
      <c r="KJC7" s="663"/>
      <c r="KJD7" s="284"/>
      <c r="KJE7" s="285"/>
      <c r="KJF7" s="276"/>
      <c r="KJG7" s="286"/>
      <c r="KJH7" s="663"/>
      <c r="KJI7" s="663"/>
      <c r="KJJ7" s="663"/>
      <c r="KJK7" s="663"/>
      <c r="KJL7" s="663"/>
      <c r="KJM7" s="663"/>
      <c r="KJN7" s="284"/>
      <c r="KJO7" s="285"/>
      <c r="KJP7" s="276"/>
      <c r="KJQ7" s="286"/>
      <c r="KJR7" s="663"/>
      <c r="KJS7" s="663"/>
      <c r="KJT7" s="663"/>
      <c r="KJU7" s="663"/>
      <c r="KJV7" s="663"/>
      <c r="KJW7" s="663"/>
      <c r="KJX7" s="284"/>
      <c r="KJY7" s="285"/>
      <c r="KJZ7" s="276"/>
      <c r="KKA7" s="286"/>
      <c r="KKB7" s="663"/>
      <c r="KKC7" s="663"/>
      <c r="KKD7" s="663"/>
      <c r="KKE7" s="663"/>
      <c r="KKF7" s="663"/>
      <c r="KKG7" s="663"/>
      <c r="KKH7" s="284"/>
      <c r="KKI7" s="285"/>
      <c r="KKJ7" s="276"/>
      <c r="KKK7" s="286"/>
      <c r="KKL7" s="663"/>
      <c r="KKM7" s="663"/>
      <c r="KKN7" s="663"/>
      <c r="KKO7" s="663"/>
      <c r="KKP7" s="663"/>
      <c r="KKQ7" s="663"/>
      <c r="KKR7" s="284"/>
      <c r="KKS7" s="285"/>
      <c r="KKT7" s="276"/>
      <c r="KKU7" s="286"/>
      <c r="KKV7" s="663"/>
      <c r="KKW7" s="663"/>
      <c r="KKX7" s="663"/>
      <c r="KKY7" s="663"/>
      <c r="KKZ7" s="663"/>
      <c r="KLA7" s="663"/>
      <c r="KLB7" s="284"/>
      <c r="KLC7" s="285"/>
      <c r="KLD7" s="276"/>
      <c r="KLE7" s="286"/>
      <c r="KLF7" s="663"/>
      <c r="KLG7" s="663"/>
      <c r="KLH7" s="663"/>
      <c r="KLI7" s="663"/>
      <c r="KLJ7" s="663"/>
      <c r="KLK7" s="663"/>
      <c r="KLL7" s="284"/>
      <c r="KLM7" s="285"/>
      <c r="KLN7" s="276"/>
      <c r="KLO7" s="286"/>
      <c r="KLP7" s="663"/>
      <c r="KLQ7" s="663"/>
      <c r="KLR7" s="663"/>
      <c r="KLS7" s="663"/>
      <c r="KLT7" s="663"/>
      <c r="KLU7" s="663"/>
      <c r="KLV7" s="284"/>
      <c r="KLW7" s="285"/>
      <c r="KLX7" s="276"/>
      <c r="KLY7" s="286"/>
      <c r="KLZ7" s="663"/>
      <c r="KMA7" s="663"/>
      <c r="KMB7" s="663"/>
      <c r="KMC7" s="663"/>
      <c r="KMD7" s="663"/>
      <c r="KME7" s="663"/>
      <c r="KMF7" s="284"/>
      <c r="KMG7" s="285"/>
      <c r="KMH7" s="276"/>
      <c r="KMI7" s="286"/>
      <c r="KMJ7" s="663"/>
      <c r="KMK7" s="663"/>
      <c r="KML7" s="663"/>
      <c r="KMM7" s="663"/>
      <c r="KMN7" s="663"/>
      <c r="KMO7" s="663"/>
      <c r="KMP7" s="284"/>
      <c r="KMQ7" s="285"/>
      <c r="KMR7" s="276"/>
      <c r="KMS7" s="286"/>
      <c r="KMT7" s="663"/>
      <c r="KMU7" s="663"/>
      <c r="KMV7" s="663"/>
      <c r="KMW7" s="663"/>
      <c r="KMX7" s="663"/>
      <c r="KMY7" s="663"/>
      <c r="KMZ7" s="284"/>
      <c r="KNA7" s="285"/>
      <c r="KNB7" s="276"/>
      <c r="KNC7" s="286"/>
      <c r="KND7" s="663"/>
      <c r="KNE7" s="663"/>
      <c r="KNF7" s="663"/>
      <c r="KNG7" s="663"/>
      <c r="KNH7" s="663"/>
      <c r="KNI7" s="663"/>
      <c r="KNJ7" s="284"/>
      <c r="KNK7" s="285"/>
      <c r="KNL7" s="276"/>
      <c r="KNM7" s="286"/>
      <c r="KNN7" s="663"/>
      <c r="KNO7" s="663"/>
      <c r="KNP7" s="663"/>
      <c r="KNQ7" s="663"/>
      <c r="KNR7" s="663"/>
      <c r="KNS7" s="663"/>
      <c r="KNT7" s="284"/>
      <c r="KNU7" s="285"/>
      <c r="KNV7" s="276"/>
      <c r="KNW7" s="286"/>
      <c r="KNX7" s="663"/>
      <c r="KNY7" s="663"/>
      <c r="KNZ7" s="663"/>
      <c r="KOA7" s="663"/>
      <c r="KOB7" s="663"/>
      <c r="KOC7" s="663"/>
      <c r="KOD7" s="284"/>
      <c r="KOE7" s="285"/>
      <c r="KOF7" s="276"/>
      <c r="KOG7" s="286"/>
      <c r="KOH7" s="663"/>
      <c r="KOI7" s="663"/>
      <c r="KOJ7" s="663"/>
      <c r="KOK7" s="663"/>
      <c r="KOL7" s="663"/>
      <c r="KOM7" s="663"/>
      <c r="KON7" s="284"/>
      <c r="KOO7" s="285"/>
      <c r="KOP7" s="276"/>
      <c r="KOQ7" s="286"/>
      <c r="KOR7" s="663"/>
      <c r="KOS7" s="663"/>
      <c r="KOT7" s="663"/>
      <c r="KOU7" s="663"/>
      <c r="KOV7" s="663"/>
      <c r="KOW7" s="663"/>
      <c r="KOX7" s="284"/>
      <c r="KOY7" s="285"/>
      <c r="KOZ7" s="276"/>
      <c r="KPA7" s="286"/>
      <c r="KPB7" s="663"/>
      <c r="KPC7" s="663"/>
      <c r="KPD7" s="663"/>
      <c r="KPE7" s="663"/>
      <c r="KPF7" s="663"/>
      <c r="KPG7" s="663"/>
      <c r="KPH7" s="284"/>
      <c r="KPI7" s="285"/>
      <c r="KPJ7" s="276"/>
      <c r="KPK7" s="286"/>
      <c r="KPL7" s="663"/>
      <c r="KPM7" s="663"/>
      <c r="KPN7" s="663"/>
      <c r="KPO7" s="663"/>
      <c r="KPP7" s="663"/>
      <c r="KPQ7" s="663"/>
      <c r="KPR7" s="284"/>
      <c r="KPS7" s="285"/>
      <c r="KPT7" s="276"/>
      <c r="KPU7" s="286"/>
      <c r="KPV7" s="663"/>
      <c r="KPW7" s="663"/>
      <c r="KPX7" s="663"/>
      <c r="KPY7" s="663"/>
      <c r="KPZ7" s="663"/>
      <c r="KQA7" s="663"/>
      <c r="KQB7" s="284"/>
      <c r="KQC7" s="285"/>
      <c r="KQD7" s="276"/>
      <c r="KQE7" s="286"/>
      <c r="KQF7" s="663"/>
      <c r="KQG7" s="663"/>
      <c r="KQH7" s="663"/>
      <c r="KQI7" s="663"/>
      <c r="KQJ7" s="663"/>
      <c r="KQK7" s="663"/>
      <c r="KQL7" s="284"/>
      <c r="KQM7" s="285"/>
      <c r="KQN7" s="276"/>
      <c r="KQO7" s="286"/>
      <c r="KQP7" s="663"/>
      <c r="KQQ7" s="663"/>
      <c r="KQR7" s="663"/>
      <c r="KQS7" s="663"/>
      <c r="KQT7" s="663"/>
      <c r="KQU7" s="663"/>
      <c r="KQV7" s="284"/>
      <c r="KQW7" s="285"/>
      <c r="KQX7" s="276"/>
      <c r="KQY7" s="286"/>
      <c r="KQZ7" s="663"/>
      <c r="KRA7" s="663"/>
      <c r="KRB7" s="663"/>
      <c r="KRC7" s="663"/>
      <c r="KRD7" s="663"/>
      <c r="KRE7" s="663"/>
      <c r="KRF7" s="284"/>
      <c r="KRG7" s="285"/>
      <c r="KRH7" s="276"/>
      <c r="KRI7" s="286"/>
      <c r="KRJ7" s="663"/>
      <c r="KRK7" s="663"/>
      <c r="KRL7" s="663"/>
      <c r="KRM7" s="663"/>
      <c r="KRN7" s="663"/>
      <c r="KRO7" s="663"/>
      <c r="KRP7" s="284"/>
      <c r="KRQ7" s="285"/>
      <c r="KRR7" s="276"/>
      <c r="KRS7" s="286"/>
      <c r="KRT7" s="663"/>
      <c r="KRU7" s="663"/>
      <c r="KRV7" s="663"/>
      <c r="KRW7" s="663"/>
      <c r="KRX7" s="663"/>
      <c r="KRY7" s="663"/>
      <c r="KRZ7" s="284"/>
      <c r="KSA7" s="285"/>
      <c r="KSB7" s="276"/>
      <c r="KSC7" s="286"/>
      <c r="KSD7" s="663"/>
      <c r="KSE7" s="663"/>
      <c r="KSF7" s="663"/>
      <c r="KSG7" s="663"/>
      <c r="KSH7" s="663"/>
      <c r="KSI7" s="663"/>
      <c r="KSJ7" s="284"/>
      <c r="KSK7" s="285"/>
      <c r="KSL7" s="276"/>
      <c r="KSM7" s="286"/>
      <c r="KSN7" s="663"/>
      <c r="KSO7" s="663"/>
      <c r="KSP7" s="663"/>
      <c r="KSQ7" s="663"/>
      <c r="KSR7" s="663"/>
      <c r="KSS7" s="663"/>
      <c r="KST7" s="284"/>
      <c r="KSU7" s="285"/>
      <c r="KSV7" s="276"/>
      <c r="KSW7" s="286"/>
      <c r="KSX7" s="663"/>
      <c r="KSY7" s="663"/>
      <c r="KSZ7" s="663"/>
      <c r="KTA7" s="663"/>
      <c r="KTB7" s="663"/>
      <c r="KTC7" s="663"/>
      <c r="KTD7" s="284"/>
      <c r="KTE7" s="285"/>
      <c r="KTF7" s="276"/>
      <c r="KTG7" s="286"/>
      <c r="KTH7" s="663"/>
      <c r="KTI7" s="663"/>
      <c r="KTJ7" s="663"/>
      <c r="KTK7" s="663"/>
      <c r="KTL7" s="663"/>
      <c r="KTM7" s="663"/>
      <c r="KTN7" s="284"/>
      <c r="KTO7" s="285"/>
      <c r="KTP7" s="276"/>
      <c r="KTQ7" s="286"/>
      <c r="KTR7" s="663"/>
      <c r="KTS7" s="663"/>
      <c r="KTT7" s="663"/>
      <c r="KTU7" s="663"/>
      <c r="KTV7" s="663"/>
      <c r="KTW7" s="663"/>
      <c r="KTX7" s="284"/>
      <c r="KTY7" s="285"/>
      <c r="KTZ7" s="276"/>
      <c r="KUA7" s="286"/>
      <c r="KUB7" s="663"/>
      <c r="KUC7" s="663"/>
      <c r="KUD7" s="663"/>
      <c r="KUE7" s="663"/>
      <c r="KUF7" s="663"/>
      <c r="KUG7" s="663"/>
      <c r="KUH7" s="284"/>
      <c r="KUI7" s="285"/>
      <c r="KUJ7" s="276"/>
      <c r="KUK7" s="286"/>
      <c r="KUL7" s="663"/>
      <c r="KUM7" s="663"/>
      <c r="KUN7" s="663"/>
      <c r="KUO7" s="663"/>
      <c r="KUP7" s="663"/>
      <c r="KUQ7" s="663"/>
      <c r="KUR7" s="284"/>
      <c r="KUS7" s="285"/>
      <c r="KUT7" s="276"/>
      <c r="KUU7" s="286"/>
      <c r="KUV7" s="663"/>
      <c r="KUW7" s="663"/>
      <c r="KUX7" s="663"/>
      <c r="KUY7" s="663"/>
      <c r="KUZ7" s="663"/>
      <c r="KVA7" s="663"/>
      <c r="KVB7" s="284"/>
      <c r="KVC7" s="285"/>
      <c r="KVD7" s="276"/>
      <c r="KVE7" s="286"/>
      <c r="KVF7" s="663"/>
      <c r="KVG7" s="663"/>
      <c r="KVH7" s="663"/>
      <c r="KVI7" s="663"/>
      <c r="KVJ7" s="663"/>
      <c r="KVK7" s="663"/>
      <c r="KVL7" s="284"/>
      <c r="KVM7" s="285"/>
      <c r="KVN7" s="276"/>
      <c r="KVO7" s="286"/>
      <c r="KVP7" s="663"/>
      <c r="KVQ7" s="663"/>
      <c r="KVR7" s="663"/>
      <c r="KVS7" s="663"/>
      <c r="KVT7" s="663"/>
      <c r="KVU7" s="663"/>
      <c r="KVV7" s="284"/>
      <c r="KVW7" s="285"/>
      <c r="KVX7" s="276"/>
      <c r="KVY7" s="286"/>
      <c r="KVZ7" s="663"/>
      <c r="KWA7" s="663"/>
      <c r="KWB7" s="663"/>
      <c r="KWC7" s="663"/>
      <c r="KWD7" s="663"/>
      <c r="KWE7" s="663"/>
      <c r="KWF7" s="284"/>
      <c r="KWG7" s="285"/>
      <c r="KWH7" s="276"/>
      <c r="KWI7" s="286"/>
      <c r="KWJ7" s="663"/>
      <c r="KWK7" s="663"/>
      <c r="KWL7" s="663"/>
      <c r="KWM7" s="663"/>
      <c r="KWN7" s="663"/>
      <c r="KWO7" s="663"/>
      <c r="KWP7" s="284"/>
      <c r="KWQ7" s="285"/>
      <c r="KWR7" s="276"/>
      <c r="KWS7" s="286"/>
      <c r="KWT7" s="663"/>
      <c r="KWU7" s="663"/>
      <c r="KWV7" s="663"/>
      <c r="KWW7" s="663"/>
      <c r="KWX7" s="663"/>
      <c r="KWY7" s="663"/>
      <c r="KWZ7" s="284"/>
      <c r="KXA7" s="285"/>
      <c r="KXB7" s="276"/>
      <c r="KXC7" s="286"/>
      <c r="KXD7" s="663"/>
      <c r="KXE7" s="663"/>
      <c r="KXF7" s="663"/>
      <c r="KXG7" s="663"/>
      <c r="KXH7" s="663"/>
      <c r="KXI7" s="663"/>
      <c r="KXJ7" s="284"/>
      <c r="KXK7" s="285"/>
      <c r="KXL7" s="276"/>
      <c r="KXM7" s="286"/>
      <c r="KXN7" s="663"/>
      <c r="KXO7" s="663"/>
      <c r="KXP7" s="663"/>
      <c r="KXQ7" s="663"/>
      <c r="KXR7" s="663"/>
      <c r="KXS7" s="663"/>
      <c r="KXT7" s="284"/>
      <c r="KXU7" s="285"/>
      <c r="KXV7" s="276"/>
      <c r="KXW7" s="286"/>
      <c r="KXX7" s="663"/>
      <c r="KXY7" s="663"/>
      <c r="KXZ7" s="663"/>
      <c r="KYA7" s="663"/>
      <c r="KYB7" s="663"/>
      <c r="KYC7" s="663"/>
      <c r="KYD7" s="284"/>
      <c r="KYE7" s="285"/>
      <c r="KYF7" s="276"/>
      <c r="KYG7" s="286"/>
      <c r="KYH7" s="663"/>
      <c r="KYI7" s="663"/>
      <c r="KYJ7" s="663"/>
      <c r="KYK7" s="663"/>
      <c r="KYL7" s="663"/>
      <c r="KYM7" s="663"/>
      <c r="KYN7" s="284"/>
      <c r="KYO7" s="285"/>
      <c r="KYP7" s="276"/>
      <c r="KYQ7" s="286"/>
      <c r="KYR7" s="663"/>
      <c r="KYS7" s="663"/>
      <c r="KYT7" s="663"/>
      <c r="KYU7" s="663"/>
      <c r="KYV7" s="663"/>
      <c r="KYW7" s="663"/>
      <c r="KYX7" s="284"/>
      <c r="KYY7" s="285"/>
      <c r="KYZ7" s="276"/>
      <c r="KZA7" s="286"/>
      <c r="KZB7" s="663"/>
      <c r="KZC7" s="663"/>
      <c r="KZD7" s="663"/>
      <c r="KZE7" s="663"/>
      <c r="KZF7" s="663"/>
      <c r="KZG7" s="663"/>
      <c r="KZH7" s="284"/>
      <c r="KZI7" s="285"/>
      <c r="KZJ7" s="276"/>
      <c r="KZK7" s="286"/>
      <c r="KZL7" s="663"/>
      <c r="KZM7" s="663"/>
      <c r="KZN7" s="663"/>
      <c r="KZO7" s="663"/>
      <c r="KZP7" s="663"/>
      <c r="KZQ7" s="663"/>
      <c r="KZR7" s="284"/>
      <c r="KZS7" s="285"/>
      <c r="KZT7" s="276"/>
      <c r="KZU7" s="286"/>
      <c r="KZV7" s="663"/>
      <c r="KZW7" s="663"/>
      <c r="KZX7" s="663"/>
      <c r="KZY7" s="663"/>
      <c r="KZZ7" s="663"/>
      <c r="LAA7" s="663"/>
      <c r="LAB7" s="284"/>
      <c r="LAC7" s="285"/>
      <c r="LAD7" s="276"/>
      <c r="LAE7" s="286"/>
      <c r="LAF7" s="663"/>
      <c r="LAG7" s="663"/>
      <c r="LAH7" s="663"/>
      <c r="LAI7" s="663"/>
      <c r="LAJ7" s="663"/>
      <c r="LAK7" s="663"/>
      <c r="LAL7" s="284"/>
      <c r="LAM7" s="285"/>
      <c r="LAN7" s="276"/>
      <c r="LAO7" s="286"/>
      <c r="LAP7" s="663"/>
      <c r="LAQ7" s="663"/>
      <c r="LAR7" s="663"/>
      <c r="LAS7" s="663"/>
      <c r="LAT7" s="663"/>
      <c r="LAU7" s="663"/>
      <c r="LAV7" s="284"/>
      <c r="LAW7" s="285"/>
      <c r="LAX7" s="276"/>
      <c r="LAY7" s="286"/>
      <c r="LAZ7" s="663"/>
      <c r="LBA7" s="663"/>
      <c r="LBB7" s="663"/>
      <c r="LBC7" s="663"/>
      <c r="LBD7" s="663"/>
      <c r="LBE7" s="663"/>
      <c r="LBF7" s="284"/>
      <c r="LBG7" s="285"/>
      <c r="LBH7" s="276"/>
      <c r="LBI7" s="286"/>
      <c r="LBJ7" s="663"/>
      <c r="LBK7" s="663"/>
      <c r="LBL7" s="663"/>
      <c r="LBM7" s="663"/>
      <c r="LBN7" s="663"/>
      <c r="LBO7" s="663"/>
      <c r="LBP7" s="284"/>
      <c r="LBQ7" s="285"/>
      <c r="LBR7" s="276"/>
      <c r="LBS7" s="286"/>
      <c r="LBT7" s="663"/>
      <c r="LBU7" s="663"/>
      <c r="LBV7" s="663"/>
      <c r="LBW7" s="663"/>
      <c r="LBX7" s="663"/>
      <c r="LBY7" s="663"/>
      <c r="LBZ7" s="284"/>
      <c r="LCA7" s="285"/>
      <c r="LCB7" s="276"/>
      <c r="LCC7" s="286"/>
      <c r="LCD7" s="663"/>
      <c r="LCE7" s="663"/>
      <c r="LCF7" s="663"/>
      <c r="LCG7" s="663"/>
      <c r="LCH7" s="663"/>
      <c r="LCI7" s="663"/>
      <c r="LCJ7" s="284"/>
      <c r="LCK7" s="285"/>
      <c r="LCL7" s="276"/>
      <c r="LCM7" s="286"/>
      <c r="LCN7" s="663"/>
      <c r="LCO7" s="663"/>
      <c r="LCP7" s="663"/>
      <c r="LCQ7" s="663"/>
      <c r="LCR7" s="663"/>
      <c r="LCS7" s="663"/>
      <c r="LCT7" s="284"/>
      <c r="LCU7" s="285"/>
      <c r="LCV7" s="276"/>
      <c r="LCW7" s="286"/>
      <c r="LCX7" s="663"/>
      <c r="LCY7" s="663"/>
      <c r="LCZ7" s="663"/>
      <c r="LDA7" s="663"/>
      <c r="LDB7" s="663"/>
      <c r="LDC7" s="663"/>
      <c r="LDD7" s="284"/>
      <c r="LDE7" s="285"/>
      <c r="LDF7" s="276"/>
      <c r="LDG7" s="286"/>
      <c r="LDH7" s="663"/>
      <c r="LDI7" s="663"/>
      <c r="LDJ7" s="663"/>
      <c r="LDK7" s="663"/>
      <c r="LDL7" s="663"/>
      <c r="LDM7" s="663"/>
      <c r="LDN7" s="284"/>
      <c r="LDO7" s="285"/>
      <c r="LDP7" s="276"/>
      <c r="LDQ7" s="286"/>
      <c r="LDR7" s="663"/>
      <c r="LDS7" s="663"/>
      <c r="LDT7" s="663"/>
      <c r="LDU7" s="663"/>
      <c r="LDV7" s="663"/>
      <c r="LDW7" s="663"/>
      <c r="LDX7" s="284"/>
      <c r="LDY7" s="285"/>
      <c r="LDZ7" s="276"/>
      <c r="LEA7" s="286"/>
      <c r="LEB7" s="663"/>
      <c r="LEC7" s="663"/>
      <c r="LED7" s="663"/>
      <c r="LEE7" s="663"/>
      <c r="LEF7" s="663"/>
      <c r="LEG7" s="663"/>
      <c r="LEH7" s="284"/>
      <c r="LEI7" s="285"/>
      <c r="LEJ7" s="276"/>
      <c r="LEK7" s="286"/>
      <c r="LEL7" s="663"/>
      <c r="LEM7" s="663"/>
      <c r="LEN7" s="663"/>
      <c r="LEO7" s="663"/>
      <c r="LEP7" s="663"/>
      <c r="LEQ7" s="663"/>
      <c r="LER7" s="284"/>
      <c r="LES7" s="285"/>
      <c r="LET7" s="276"/>
      <c r="LEU7" s="286"/>
      <c r="LEV7" s="663"/>
      <c r="LEW7" s="663"/>
      <c r="LEX7" s="663"/>
      <c r="LEY7" s="663"/>
      <c r="LEZ7" s="663"/>
      <c r="LFA7" s="663"/>
      <c r="LFB7" s="284"/>
      <c r="LFC7" s="285"/>
      <c r="LFD7" s="276"/>
      <c r="LFE7" s="286"/>
      <c r="LFF7" s="663"/>
      <c r="LFG7" s="663"/>
      <c r="LFH7" s="663"/>
      <c r="LFI7" s="663"/>
      <c r="LFJ7" s="663"/>
      <c r="LFK7" s="663"/>
      <c r="LFL7" s="284"/>
      <c r="LFM7" s="285"/>
      <c r="LFN7" s="276"/>
      <c r="LFO7" s="286"/>
      <c r="LFP7" s="663"/>
      <c r="LFQ7" s="663"/>
      <c r="LFR7" s="663"/>
      <c r="LFS7" s="663"/>
      <c r="LFT7" s="663"/>
      <c r="LFU7" s="663"/>
      <c r="LFV7" s="284"/>
      <c r="LFW7" s="285"/>
      <c r="LFX7" s="276"/>
      <c r="LFY7" s="286"/>
      <c r="LFZ7" s="663"/>
      <c r="LGA7" s="663"/>
      <c r="LGB7" s="663"/>
      <c r="LGC7" s="663"/>
      <c r="LGD7" s="663"/>
      <c r="LGE7" s="663"/>
      <c r="LGF7" s="284"/>
      <c r="LGG7" s="285"/>
      <c r="LGH7" s="276"/>
      <c r="LGI7" s="286"/>
      <c r="LGJ7" s="663"/>
      <c r="LGK7" s="663"/>
      <c r="LGL7" s="663"/>
      <c r="LGM7" s="663"/>
      <c r="LGN7" s="663"/>
      <c r="LGO7" s="663"/>
      <c r="LGP7" s="284"/>
      <c r="LGQ7" s="285"/>
      <c r="LGR7" s="276"/>
      <c r="LGS7" s="286"/>
      <c r="LGT7" s="663"/>
      <c r="LGU7" s="663"/>
      <c r="LGV7" s="663"/>
      <c r="LGW7" s="663"/>
      <c r="LGX7" s="663"/>
      <c r="LGY7" s="663"/>
      <c r="LGZ7" s="284"/>
      <c r="LHA7" s="285"/>
      <c r="LHB7" s="276"/>
      <c r="LHC7" s="286"/>
      <c r="LHD7" s="663"/>
      <c r="LHE7" s="663"/>
      <c r="LHF7" s="663"/>
      <c r="LHG7" s="663"/>
      <c r="LHH7" s="663"/>
      <c r="LHI7" s="663"/>
      <c r="LHJ7" s="284"/>
      <c r="LHK7" s="285"/>
      <c r="LHL7" s="276"/>
      <c r="LHM7" s="286"/>
      <c r="LHN7" s="663"/>
      <c r="LHO7" s="663"/>
      <c r="LHP7" s="663"/>
      <c r="LHQ7" s="663"/>
      <c r="LHR7" s="663"/>
      <c r="LHS7" s="663"/>
      <c r="LHT7" s="284"/>
      <c r="LHU7" s="285"/>
      <c r="LHV7" s="276"/>
      <c r="LHW7" s="286"/>
      <c r="LHX7" s="663"/>
      <c r="LHY7" s="663"/>
      <c r="LHZ7" s="663"/>
      <c r="LIA7" s="663"/>
      <c r="LIB7" s="663"/>
      <c r="LIC7" s="663"/>
      <c r="LID7" s="284"/>
      <c r="LIE7" s="285"/>
      <c r="LIF7" s="276"/>
      <c r="LIG7" s="286"/>
      <c r="LIH7" s="663"/>
      <c r="LII7" s="663"/>
      <c r="LIJ7" s="663"/>
      <c r="LIK7" s="663"/>
      <c r="LIL7" s="663"/>
      <c r="LIM7" s="663"/>
      <c r="LIN7" s="284"/>
      <c r="LIO7" s="285"/>
      <c r="LIP7" s="276"/>
      <c r="LIQ7" s="286"/>
      <c r="LIR7" s="663"/>
      <c r="LIS7" s="663"/>
      <c r="LIT7" s="663"/>
      <c r="LIU7" s="663"/>
      <c r="LIV7" s="663"/>
      <c r="LIW7" s="663"/>
      <c r="LIX7" s="284"/>
      <c r="LIY7" s="285"/>
      <c r="LIZ7" s="276"/>
      <c r="LJA7" s="286"/>
      <c r="LJB7" s="663"/>
      <c r="LJC7" s="663"/>
      <c r="LJD7" s="663"/>
      <c r="LJE7" s="663"/>
      <c r="LJF7" s="663"/>
      <c r="LJG7" s="663"/>
      <c r="LJH7" s="284"/>
      <c r="LJI7" s="285"/>
      <c r="LJJ7" s="276"/>
      <c r="LJK7" s="286"/>
      <c r="LJL7" s="663"/>
      <c r="LJM7" s="663"/>
      <c r="LJN7" s="663"/>
      <c r="LJO7" s="663"/>
      <c r="LJP7" s="663"/>
      <c r="LJQ7" s="663"/>
      <c r="LJR7" s="284"/>
      <c r="LJS7" s="285"/>
      <c r="LJT7" s="276"/>
      <c r="LJU7" s="286"/>
      <c r="LJV7" s="663"/>
      <c r="LJW7" s="663"/>
      <c r="LJX7" s="663"/>
      <c r="LJY7" s="663"/>
      <c r="LJZ7" s="663"/>
      <c r="LKA7" s="663"/>
      <c r="LKB7" s="284"/>
      <c r="LKC7" s="285"/>
      <c r="LKD7" s="276"/>
      <c r="LKE7" s="286"/>
      <c r="LKF7" s="663"/>
      <c r="LKG7" s="663"/>
      <c r="LKH7" s="663"/>
      <c r="LKI7" s="663"/>
      <c r="LKJ7" s="663"/>
      <c r="LKK7" s="663"/>
      <c r="LKL7" s="284"/>
      <c r="LKM7" s="285"/>
      <c r="LKN7" s="276"/>
      <c r="LKO7" s="286"/>
      <c r="LKP7" s="663"/>
      <c r="LKQ7" s="663"/>
      <c r="LKR7" s="663"/>
      <c r="LKS7" s="663"/>
      <c r="LKT7" s="663"/>
      <c r="LKU7" s="663"/>
      <c r="LKV7" s="284"/>
      <c r="LKW7" s="285"/>
      <c r="LKX7" s="276"/>
      <c r="LKY7" s="286"/>
      <c r="LKZ7" s="663"/>
      <c r="LLA7" s="663"/>
      <c r="LLB7" s="663"/>
      <c r="LLC7" s="663"/>
      <c r="LLD7" s="663"/>
      <c r="LLE7" s="663"/>
      <c r="LLF7" s="284"/>
      <c r="LLG7" s="285"/>
      <c r="LLH7" s="276"/>
      <c r="LLI7" s="286"/>
      <c r="LLJ7" s="663"/>
      <c r="LLK7" s="663"/>
      <c r="LLL7" s="663"/>
      <c r="LLM7" s="663"/>
      <c r="LLN7" s="663"/>
      <c r="LLO7" s="663"/>
      <c r="LLP7" s="284"/>
      <c r="LLQ7" s="285"/>
      <c r="LLR7" s="276"/>
      <c r="LLS7" s="286"/>
      <c r="LLT7" s="663"/>
      <c r="LLU7" s="663"/>
      <c r="LLV7" s="663"/>
      <c r="LLW7" s="663"/>
      <c r="LLX7" s="663"/>
      <c r="LLY7" s="663"/>
      <c r="LLZ7" s="284"/>
      <c r="LMA7" s="285"/>
      <c r="LMB7" s="276"/>
      <c r="LMC7" s="286"/>
      <c r="LMD7" s="663"/>
      <c r="LME7" s="663"/>
      <c r="LMF7" s="663"/>
      <c r="LMG7" s="663"/>
      <c r="LMH7" s="663"/>
      <c r="LMI7" s="663"/>
      <c r="LMJ7" s="284"/>
      <c r="LMK7" s="285"/>
      <c r="LML7" s="276"/>
      <c r="LMM7" s="286"/>
      <c r="LMN7" s="663"/>
      <c r="LMO7" s="663"/>
      <c r="LMP7" s="663"/>
      <c r="LMQ7" s="663"/>
      <c r="LMR7" s="663"/>
      <c r="LMS7" s="663"/>
      <c r="LMT7" s="284"/>
      <c r="LMU7" s="285"/>
      <c r="LMV7" s="276"/>
      <c r="LMW7" s="286"/>
      <c r="LMX7" s="663"/>
      <c r="LMY7" s="663"/>
      <c r="LMZ7" s="663"/>
      <c r="LNA7" s="663"/>
      <c r="LNB7" s="663"/>
      <c r="LNC7" s="663"/>
      <c r="LND7" s="284"/>
      <c r="LNE7" s="285"/>
      <c r="LNF7" s="276"/>
      <c r="LNG7" s="286"/>
      <c r="LNH7" s="663"/>
      <c r="LNI7" s="663"/>
      <c r="LNJ7" s="663"/>
      <c r="LNK7" s="663"/>
      <c r="LNL7" s="663"/>
      <c r="LNM7" s="663"/>
      <c r="LNN7" s="284"/>
      <c r="LNO7" s="285"/>
      <c r="LNP7" s="276"/>
      <c r="LNQ7" s="286"/>
      <c r="LNR7" s="663"/>
      <c r="LNS7" s="663"/>
      <c r="LNT7" s="663"/>
      <c r="LNU7" s="663"/>
      <c r="LNV7" s="663"/>
      <c r="LNW7" s="663"/>
      <c r="LNX7" s="284"/>
      <c r="LNY7" s="285"/>
      <c r="LNZ7" s="276"/>
      <c r="LOA7" s="286"/>
      <c r="LOB7" s="663"/>
      <c r="LOC7" s="663"/>
      <c r="LOD7" s="663"/>
      <c r="LOE7" s="663"/>
      <c r="LOF7" s="663"/>
      <c r="LOG7" s="663"/>
      <c r="LOH7" s="284"/>
      <c r="LOI7" s="285"/>
      <c r="LOJ7" s="276"/>
      <c r="LOK7" s="286"/>
      <c r="LOL7" s="663"/>
      <c r="LOM7" s="663"/>
      <c r="LON7" s="663"/>
      <c r="LOO7" s="663"/>
      <c r="LOP7" s="663"/>
      <c r="LOQ7" s="663"/>
      <c r="LOR7" s="284"/>
      <c r="LOS7" s="285"/>
      <c r="LOT7" s="276"/>
      <c r="LOU7" s="286"/>
      <c r="LOV7" s="663"/>
      <c r="LOW7" s="663"/>
      <c r="LOX7" s="663"/>
      <c r="LOY7" s="663"/>
      <c r="LOZ7" s="663"/>
      <c r="LPA7" s="663"/>
      <c r="LPB7" s="284"/>
      <c r="LPC7" s="285"/>
      <c r="LPD7" s="276"/>
      <c r="LPE7" s="286"/>
      <c r="LPF7" s="663"/>
      <c r="LPG7" s="663"/>
      <c r="LPH7" s="663"/>
      <c r="LPI7" s="663"/>
      <c r="LPJ7" s="663"/>
      <c r="LPK7" s="663"/>
      <c r="LPL7" s="284"/>
      <c r="LPM7" s="285"/>
      <c r="LPN7" s="276"/>
      <c r="LPO7" s="286"/>
      <c r="LPP7" s="663"/>
      <c r="LPQ7" s="663"/>
      <c r="LPR7" s="663"/>
      <c r="LPS7" s="663"/>
      <c r="LPT7" s="663"/>
      <c r="LPU7" s="663"/>
      <c r="LPV7" s="284"/>
      <c r="LPW7" s="285"/>
      <c r="LPX7" s="276"/>
      <c r="LPY7" s="286"/>
      <c r="LPZ7" s="663"/>
      <c r="LQA7" s="663"/>
      <c r="LQB7" s="663"/>
      <c r="LQC7" s="663"/>
      <c r="LQD7" s="663"/>
      <c r="LQE7" s="663"/>
      <c r="LQF7" s="284"/>
      <c r="LQG7" s="285"/>
      <c r="LQH7" s="276"/>
      <c r="LQI7" s="286"/>
      <c r="LQJ7" s="663"/>
      <c r="LQK7" s="663"/>
      <c r="LQL7" s="663"/>
      <c r="LQM7" s="663"/>
      <c r="LQN7" s="663"/>
      <c r="LQO7" s="663"/>
      <c r="LQP7" s="284"/>
      <c r="LQQ7" s="285"/>
      <c r="LQR7" s="276"/>
      <c r="LQS7" s="286"/>
      <c r="LQT7" s="663"/>
      <c r="LQU7" s="663"/>
      <c r="LQV7" s="663"/>
      <c r="LQW7" s="663"/>
      <c r="LQX7" s="663"/>
      <c r="LQY7" s="663"/>
      <c r="LQZ7" s="284"/>
      <c r="LRA7" s="285"/>
      <c r="LRB7" s="276"/>
      <c r="LRC7" s="286"/>
      <c r="LRD7" s="663"/>
      <c r="LRE7" s="663"/>
      <c r="LRF7" s="663"/>
      <c r="LRG7" s="663"/>
      <c r="LRH7" s="663"/>
      <c r="LRI7" s="663"/>
      <c r="LRJ7" s="284"/>
      <c r="LRK7" s="285"/>
      <c r="LRL7" s="276"/>
      <c r="LRM7" s="286"/>
      <c r="LRN7" s="663"/>
      <c r="LRO7" s="663"/>
      <c r="LRP7" s="663"/>
      <c r="LRQ7" s="663"/>
      <c r="LRR7" s="663"/>
      <c r="LRS7" s="663"/>
      <c r="LRT7" s="284"/>
      <c r="LRU7" s="285"/>
      <c r="LRV7" s="276"/>
      <c r="LRW7" s="286"/>
      <c r="LRX7" s="663"/>
      <c r="LRY7" s="663"/>
      <c r="LRZ7" s="663"/>
      <c r="LSA7" s="663"/>
      <c r="LSB7" s="663"/>
      <c r="LSC7" s="663"/>
      <c r="LSD7" s="284"/>
      <c r="LSE7" s="285"/>
      <c r="LSF7" s="276"/>
      <c r="LSG7" s="286"/>
      <c r="LSH7" s="663"/>
      <c r="LSI7" s="663"/>
      <c r="LSJ7" s="663"/>
      <c r="LSK7" s="663"/>
      <c r="LSL7" s="663"/>
      <c r="LSM7" s="663"/>
      <c r="LSN7" s="284"/>
      <c r="LSO7" s="285"/>
      <c r="LSP7" s="276"/>
      <c r="LSQ7" s="286"/>
      <c r="LSR7" s="663"/>
      <c r="LSS7" s="663"/>
      <c r="LST7" s="663"/>
      <c r="LSU7" s="663"/>
      <c r="LSV7" s="663"/>
      <c r="LSW7" s="663"/>
      <c r="LSX7" s="284"/>
      <c r="LSY7" s="285"/>
      <c r="LSZ7" s="276"/>
      <c r="LTA7" s="286"/>
      <c r="LTB7" s="663"/>
      <c r="LTC7" s="663"/>
      <c r="LTD7" s="663"/>
      <c r="LTE7" s="663"/>
      <c r="LTF7" s="663"/>
      <c r="LTG7" s="663"/>
      <c r="LTH7" s="284"/>
      <c r="LTI7" s="285"/>
      <c r="LTJ7" s="276"/>
      <c r="LTK7" s="286"/>
      <c r="LTL7" s="663"/>
      <c r="LTM7" s="663"/>
      <c r="LTN7" s="663"/>
      <c r="LTO7" s="663"/>
      <c r="LTP7" s="663"/>
      <c r="LTQ7" s="663"/>
      <c r="LTR7" s="284"/>
      <c r="LTS7" s="285"/>
      <c r="LTT7" s="276"/>
      <c r="LTU7" s="286"/>
      <c r="LTV7" s="663"/>
      <c r="LTW7" s="663"/>
      <c r="LTX7" s="663"/>
      <c r="LTY7" s="663"/>
      <c r="LTZ7" s="663"/>
      <c r="LUA7" s="663"/>
      <c r="LUB7" s="284"/>
      <c r="LUC7" s="285"/>
      <c r="LUD7" s="276"/>
      <c r="LUE7" s="286"/>
      <c r="LUF7" s="663"/>
      <c r="LUG7" s="663"/>
      <c r="LUH7" s="663"/>
      <c r="LUI7" s="663"/>
      <c r="LUJ7" s="663"/>
      <c r="LUK7" s="663"/>
      <c r="LUL7" s="284"/>
      <c r="LUM7" s="285"/>
      <c r="LUN7" s="276"/>
      <c r="LUO7" s="286"/>
      <c r="LUP7" s="663"/>
      <c r="LUQ7" s="663"/>
      <c r="LUR7" s="663"/>
      <c r="LUS7" s="663"/>
      <c r="LUT7" s="663"/>
      <c r="LUU7" s="663"/>
      <c r="LUV7" s="284"/>
      <c r="LUW7" s="285"/>
      <c r="LUX7" s="276"/>
      <c r="LUY7" s="286"/>
      <c r="LUZ7" s="663"/>
      <c r="LVA7" s="663"/>
      <c r="LVB7" s="663"/>
      <c r="LVC7" s="663"/>
      <c r="LVD7" s="663"/>
      <c r="LVE7" s="663"/>
      <c r="LVF7" s="284"/>
      <c r="LVG7" s="285"/>
      <c r="LVH7" s="276"/>
      <c r="LVI7" s="286"/>
      <c r="LVJ7" s="663"/>
      <c r="LVK7" s="663"/>
      <c r="LVL7" s="663"/>
      <c r="LVM7" s="663"/>
      <c r="LVN7" s="663"/>
      <c r="LVO7" s="663"/>
      <c r="LVP7" s="284"/>
      <c r="LVQ7" s="285"/>
      <c r="LVR7" s="276"/>
      <c r="LVS7" s="286"/>
      <c r="LVT7" s="663"/>
      <c r="LVU7" s="663"/>
      <c r="LVV7" s="663"/>
      <c r="LVW7" s="663"/>
      <c r="LVX7" s="663"/>
      <c r="LVY7" s="663"/>
      <c r="LVZ7" s="284"/>
      <c r="LWA7" s="285"/>
      <c r="LWB7" s="276"/>
      <c r="LWC7" s="286"/>
      <c r="LWD7" s="663"/>
      <c r="LWE7" s="663"/>
      <c r="LWF7" s="663"/>
      <c r="LWG7" s="663"/>
      <c r="LWH7" s="663"/>
      <c r="LWI7" s="663"/>
      <c r="LWJ7" s="284"/>
      <c r="LWK7" s="285"/>
      <c r="LWL7" s="276"/>
      <c r="LWM7" s="286"/>
      <c r="LWN7" s="663"/>
      <c r="LWO7" s="663"/>
      <c r="LWP7" s="663"/>
      <c r="LWQ7" s="663"/>
      <c r="LWR7" s="663"/>
      <c r="LWS7" s="663"/>
      <c r="LWT7" s="284"/>
      <c r="LWU7" s="285"/>
      <c r="LWV7" s="276"/>
      <c r="LWW7" s="286"/>
      <c r="LWX7" s="663"/>
      <c r="LWY7" s="663"/>
      <c r="LWZ7" s="663"/>
      <c r="LXA7" s="663"/>
      <c r="LXB7" s="663"/>
      <c r="LXC7" s="663"/>
      <c r="LXD7" s="284"/>
      <c r="LXE7" s="285"/>
      <c r="LXF7" s="276"/>
      <c r="LXG7" s="286"/>
      <c r="LXH7" s="663"/>
      <c r="LXI7" s="663"/>
      <c r="LXJ7" s="663"/>
      <c r="LXK7" s="663"/>
      <c r="LXL7" s="663"/>
      <c r="LXM7" s="663"/>
      <c r="LXN7" s="284"/>
      <c r="LXO7" s="285"/>
      <c r="LXP7" s="276"/>
      <c r="LXQ7" s="286"/>
      <c r="LXR7" s="663"/>
      <c r="LXS7" s="663"/>
      <c r="LXT7" s="663"/>
      <c r="LXU7" s="663"/>
      <c r="LXV7" s="663"/>
      <c r="LXW7" s="663"/>
      <c r="LXX7" s="284"/>
      <c r="LXY7" s="285"/>
      <c r="LXZ7" s="276"/>
      <c r="LYA7" s="286"/>
      <c r="LYB7" s="663"/>
      <c r="LYC7" s="663"/>
      <c r="LYD7" s="663"/>
      <c r="LYE7" s="663"/>
      <c r="LYF7" s="663"/>
      <c r="LYG7" s="663"/>
      <c r="LYH7" s="284"/>
      <c r="LYI7" s="285"/>
      <c r="LYJ7" s="276"/>
      <c r="LYK7" s="286"/>
      <c r="LYL7" s="663"/>
      <c r="LYM7" s="663"/>
      <c r="LYN7" s="663"/>
      <c r="LYO7" s="663"/>
      <c r="LYP7" s="663"/>
      <c r="LYQ7" s="663"/>
      <c r="LYR7" s="284"/>
      <c r="LYS7" s="285"/>
      <c r="LYT7" s="276"/>
      <c r="LYU7" s="286"/>
      <c r="LYV7" s="663"/>
      <c r="LYW7" s="663"/>
      <c r="LYX7" s="663"/>
      <c r="LYY7" s="663"/>
      <c r="LYZ7" s="663"/>
      <c r="LZA7" s="663"/>
      <c r="LZB7" s="284"/>
      <c r="LZC7" s="285"/>
      <c r="LZD7" s="276"/>
      <c r="LZE7" s="286"/>
      <c r="LZF7" s="663"/>
      <c r="LZG7" s="663"/>
      <c r="LZH7" s="663"/>
      <c r="LZI7" s="663"/>
      <c r="LZJ7" s="663"/>
      <c r="LZK7" s="663"/>
      <c r="LZL7" s="284"/>
      <c r="LZM7" s="285"/>
      <c r="LZN7" s="276"/>
      <c r="LZO7" s="286"/>
      <c r="LZP7" s="663"/>
      <c r="LZQ7" s="663"/>
      <c r="LZR7" s="663"/>
      <c r="LZS7" s="663"/>
      <c r="LZT7" s="663"/>
      <c r="LZU7" s="663"/>
      <c r="LZV7" s="284"/>
      <c r="LZW7" s="285"/>
      <c r="LZX7" s="276"/>
      <c r="LZY7" s="286"/>
      <c r="LZZ7" s="663"/>
      <c r="MAA7" s="663"/>
      <c r="MAB7" s="663"/>
      <c r="MAC7" s="663"/>
      <c r="MAD7" s="663"/>
      <c r="MAE7" s="663"/>
      <c r="MAF7" s="284"/>
      <c r="MAG7" s="285"/>
      <c r="MAH7" s="276"/>
      <c r="MAI7" s="286"/>
      <c r="MAJ7" s="663"/>
      <c r="MAK7" s="663"/>
      <c r="MAL7" s="663"/>
      <c r="MAM7" s="663"/>
      <c r="MAN7" s="663"/>
      <c r="MAO7" s="663"/>
      <c r="MAP7" s="284"/>
      <c r="MAQ7" s="285"/>
      <c r="MAR7" s="276"/>
      <c r="MAS7" s="286"/>
      <c r="MAT7" s="663"/>
      <c r="MAU7" s="663"/>
      <c r="MAV7" s="663"/>
      <c r="MAW7" s="663"/>
      <c r="MAX7" s="663"/>
      <c r="MAY7" s="663"/>
      <c r="MAZ7" s="284"/>
      <c r="MBA7" s="285"/>
      <c r="MBB7" s="276"/>
      <c r="MBC7" s="286"/>
      <c r="MBD7" s="663"/>
      <c r="MBE7" s="663"/>
      <c r="MBF7" s="663"/>
      <c r="MBG7" s="663"/>
      <c r="MBH7" s="663"/>
      <c r="MBI7" s="663"/>
      <c r="MBJ7" s="284"/>
      <c r="MBK7" s="285"/>
      <c r="MBL7" s="276"/>
      <c r="MBM7" s="286"/>
      <c r="MBN7" s="663"/>
      <c r="MBO7" s="663"/>
      <c r="MBP7" s="663"/>
      <c r="MBQ7" s="663"/>
      <c r="MBR7" s="663"/>
      <c r="MBS7" s="663"/>
      <c r="MBT7" s="284"/>
      <c r="MBU7" s="285"/>
      <c r="MBV7" s="276"/>
      <c r="MBW7" s="286"/>
      <c r="MBX7" s="663"/>
      <c r="MBY7" s="663"/>
      <c r="MBZ7" s="663"/>
      <c r="MCA7" s="663"/>
      <c r="MCB7" s="663"/>
      <c r="MCC7" s="663"/>
      <c r="MCD7" s="284"/>
      <c r="MCE7" s="285"/>
      <c r="MCF7" s="276"/>
      <c r="MCG7" s="286"/>
      <c r="MCH7" s="663"/>
      <c r="MCI7" s="663"/>
      <c r="MCJ7" s="663"/>
      <c r="MCK7" s="663"/>
      <c r="MCL7" s="663"/>
      <c r="MCM7" s="663"/>
      <c r="MCN7" s="284"/>
      <c r="MCO7" s="285"/>
      <c r="MCP7" s="276"/>
      <c r="MCQ7" s="286"/>
      <c r="MCR7" s="663"/>
      <c r="MCS7" s="663"/>
      <c r="MCT7" s="663"/>
      <c r="MCU7" s="663"/>
      <c r="MCV7" s="663"/>
      <c r="MCW7" s="663"/>
      <c r="MCX7" s="284"/>
      <c r="MCY7" s="285"/>
      <c r="MCZ7" s="276"/>
      <c r="MDA7" s="286"/>
      <c r="MDB7" s="663"/>
      <c r="MDC7" s="663"/>
      <c r="MDD7" s="663"/>
      <c r="MDE7" s="663"/>
      <c r="MDF7" s="663"/>
      <c r="MDG7" s="663"/>
      <c r="MDH7" s="284"/>
      <c r="MDI7" s="285"/>
      <c r="MDJ7" s="276"/>
      <c r="MDK7" s="286"/>
      <c r="MDL7" s="663"/>
      <c r="MDM7" s="663"/>
      <c r="MDN7" s="663"/>
      <c r="MDO7" s="663"/>
      <c r="MDP7" s="663"/>
      <c r="MDQ7" s="663"/>
      <c r="MDR7" s="284"/>
      <c r="MDS7" s="285"/>
      <c r="MDT7" s="276"/>
      <c r="MDU7" s="286"/>
      <c r="MDV7" s="663"/>
      <c r="MDW7" s="663"/>
      <c r="MDX7" s="663"/>
      <c r="MDY7" s="663"/>
      <c r="MDZ7" s="663"/>
      <c r="MEA7" s="663"/>
      <c r="MEB7" s="284"/>
      <c r="MEC7" s="285"/>
      <c r="MED7" s="276"/>
      <c r="MEE7" s="286"/>
      <c r="MEF7" s="663"/>
      <c r="MEG7" s="663"/>
      <c r="MEH7" s="663"/>
      <c r="MEI7" s="663"/>
      <c r="MEJ7" s="663"/>
      <c r="MEK7" s="663"/>
      <c r="MEL7" s="284"/>
      <c r="MEM7" s="285"/>
      <c r="MEN7" s="276"/>
      <c r="MEO7" s="286"/>
      <c r="MEP7" s="663"/>
      <c r="MEQ7" s="663"/>
      <c r="MER7" s="663"/>
      <c r="MES7" s="663"/>
      <c r="MET7" s="663"/>
      <c r="MEU7" s="663"/>
      <c r="MEV7" s="284"/>
      <c r="MEW7" s="285"/>
      <c r="MEX7" s="276"/>
      <c r="MEY7" s="286"/>
      <c r="MEZ7" s="663"/>
      <c r="MFA7" s="663"/>
      <c r="MFB7" s="663"/>
      <c r="MFC7" s="663"/>
      <c r="MFD7" s="663"/>
      <c r="MFE7" s="663"/>
      <c r="MFF7" s="284"/>
      <c r="MFG7" s="285"/>
      <c r="MFH7" s="276"/>
      <c r="MFI7" s="286"/>
      <c r="MFJ7" s="663"/>
      <c r="MFK7" s="663"/>
      <c r="MFL7" s="663"/>
      <c r="MFM7" s="663"/>
      <c r="MFN7" s="663"/>
      <c r="MFO7" s="663"/>
      <c r="MFP7" s="284"/>
      <c r="MFQ7" s="285"/>
      <c r="MFR7" s="276"/>
      <c r="MFS7" s="286"/>
      <c r="MFT7" s="663"/>
      <c r="MFU7" s="663"/>
      <c r="MFV7" s="663"/>
      <c r="MFW7" s="663"/>
      <c r="MFX7" s="663"/>
      <c r="MFY7" s="663"/>
      <c r="MFZ7" s="284"/>
      <c r="MGA7" s="285"/>
      <c r="MGB7" s="276"/>
      <c r="MGC7" s="286"/>
      <c r="MGD7" s="663"/>
      <c r="MGE7" s="663"/>
      <c r="MGF7" s="663"/>
      <c r="MGG7" s="663"/>
      <c r="MGH7" s="663"/>
      <c r="MGI7" s="663"/>
      <c r="MGJ7" s="284"/>
      <c r="MGK7" s="285"/>
      <c r="MGL7" s="276"/>
      <c r="MGM7" s="286"/>
      <c r="MGN7" s="663"/>
      <c r="MGO7" s="663"/>
      <c r="MGP7" s="663"/>
      <c r="MGQ7" s="663"/>
      <c r="MGR7" s="663"/>
      <c r="MGS7" s="663"/>
      <c r="MGT7" s="284"/>
      <c r="MGU7" s="285"/>
      <c r="MGV7" s="276"/>
      <c r="MGW7" s="286"/>
      <c r="MGX7" s="663"/>
      <c r="MGY7" s="663"/>
      <c r="MGZ7" s="663"/>
      <c r="MHA7" s="663"/>
      <c r="MHB7" s="663"/>
      <c r="MHC7" s="663"/>
      <c r="MHD7" s="284"/>
      <c r="MHE7" s="285"/>
      <c r="MHF7" s="276"/>
      <c r="MHG7" s="286"/>
      <c r="MHH7" s="663"/>
      <c r="MHI7" s="663"/>
      <c r="MHJ7" s="663"/>
      <c r="MHK7" s="663"/>
      <c r="MHL7" s="663"/>
      <c r="MHM7" s="663"/>
      <c r="MHN7" s="284"/>
      <c r="MHO7" s="285"/>
      <c r="MHP7" s="276"/>
      <c r="MHQ7" s="286"/>
      <c r="MHR7" s="663"/>
      <c r="MHS7" s="663"/>
      <c r="MHT7" s="663"/>
      <c r="MHU7" s="663"/>
      <c r="MHV7" s="663"/>
      <c r="MHW7" s="663"/>
      <c r="MHX7" s="284"/>
      <c r="MHY7" s="285"/>
      <c r="MHZ7" s="276"/>
      <c r="MIA7" s="286"/>
      <c r="MIB7" s="663"/>
      <c r="MIC7" s="663"/>
      <c r="MID7" s="663"/>
      <c r="MIE7" s="663"/>
      <c r="MIF7" s="663"/>
      <c r="MIG7" s="663"/>
      <c r="MIH7" s="284"/>
      <c r="MII7" s="285"/>
      <c r="MIJ7" s="276"/>
      <c r="MIK7" s="286"/>
      <c r="MIL7" s="663"/>
      <c r="MIM7" s="663"/>
      <c r="MIN7" s="663"/>
      <c r="MIO7" s="663"/>
      <c r="MIP7" s="663"/>
      <c r="MIQ7" s="663"/>
      <c r="MIR7" s="284"/>
      <c r="MIS7" s="285"/>
      <c r="MIT7" s="276"/>
      <c r="MIU7" s="286"/>
      <c r="MIV7" s="663"/>
      <c r="MIW7" s="663"/>
      <c r="MIX7" s="663"/>
      <c r="MIY7" s="663"/>
      <c r="MIZ7" s="663"/>
      <c r="MJA7" s="663"/>
      <c r="MJB7" s="284"/>
      <c r="MJC7" s="285"/>
      <c r="MJD7" s="276"/>
      <c r="MJE7" s="286"/>
      <c r="MJF7" s="663"/>
      <c r="MJG7" s="663"/>
      <c r="MJH7" s="663"/>
      <c r="MJI7" s="663"/>
      <c r="MJJ7" s="663"/>
      <c r="MJK7" s="663"/>
      <c r="MJL7" s="284"/>
      <c r="MJM7" s="285"/>
      <c r="MJN7" s="276"/>
      <c r="MJO7" s="286"/>
      <c r="MJP7" s="663"/>
      <c r="MJQ7" s="663"/>
      <c r="MJR7" s="663"/>
      <c r="MJS7" s="663"/>
      <c r="MJT7" s="663"/>
      <c r="MJU7" s="663"/>
      <c r="MJV7" s="284"/>
      <c r="MJW7" s="285"/>
      <c r="MJX7" s="276"/>
      <c r="MJY7" s="286"/>
      <c r="MJZ7" s="663"/>
      <c r="MKA7" s="663"/>
      <c r="MKB7" s="663"/>
      <c r="MKC7" s="663"/>
      <c r="MKD7" s="663"/>
      <c r="MKE7" s="663"/>
      <c r="MKF7" s="284"/>
      <c r="MKG7" s="285"/>
      <c r="MKH7" s="276"/>
      <c r="MKI7" s="286"/>
      <c r="MKJ7" s="663"/>
      <c r="MKK7" s="663"/>
      <c r="MKL7" s="663"/>
      <c r="MKM7" s="663"/>
      <c r="MKN7" s="663"/>
      <c r="MKO7" s="663"/>
      <c r="MKP7" s="284"/>
      <c r="MKQ7" s="285"/>
      <c r="MKR7" s="276"/>
      <c r="MKS7" s="286"/>
      <c r="MKT7" s="663"/>
      <c r="MKU7" s="663"/>
      <c r="MKV7" s="663"/>
      <c r="MKW7" s="663"/>
      <c r="MKX7" s="663"/>
      <c r="MKY7" s="663"/>
      <c r="MKZ7" s="284"/>
      <c r="MLA7" s="285"/>
      <c r="MLB7" s="276"/>
      <c r="MLC7" s="286"/>
      <c r="MLD7" s="663"/>
      <c r="MLE7" s="663"/>
      <c r="MLF7" s="663"/>
      <c r="MLG7" s="663"/>
      <c r="MLH7" s="663"/>
      <c r="MLI7" s="663"/>
      <c r="MLJ7" s="284"/>
      <c r="MLK7" s="285"/>
      <c r="MLL7" s="276"/>
      <c r="MLM7" s="286"/>
      <c r="MLN7" s="663"/>
      <c r="MLO7" s="663"/>
      <c r="MLP7" s="663"/>
      <c r="MLQ7" s="663"/>
      <c r="MLR7" s="663"/>
      <c r="MLS7" s="663"/>
      <c r="MLT7" s="284"/>
      <c r="MLU7" s="285"/>
      <c r="MLV7" s="276"/>
      <c r="MLW7" s="286"/>
      <c r="MLX7" s="663"/>
      <c r="MLY7" s="663"/>
      <c r="MLZ7" s="663"/>
      <c r="MMA7" s="663"/>
      <c r="MMB7" s="663"/>
      <c r="MMC7" s="663"/>
      <c r="MMD7" s="284"/>
      <c r="MME7" s="285"/>
      <c r="MMF7" s="276"/>
      <c r="MMG7" s="286"/>
      <c r="MMH7" s="663"/>
      <c r="MMI7" s="663"/>
      <c r="MMJ7" s="663"/>
      <c r="MMK7" s="663"/>
      <c r="MML7" s="663"/>
      <c r="MMM7" s="663"/>
      <c r="MMN7" s="284"/>
      <c r="MMO7" s="285"/>
      <c r="MMP7" s="276"/>
      <c r="MMQ7" s="286"/>
      <c r="MMR7" s="663"/>
      <c r="MMS7" s="663"/>
      <c r="MMT7" s="663"/>
      <c r="MMU7" s="663"/>
      <c r="MMV7" s="663"/>
      <c r="MMW7" s="663"/>
      <c r="MMX7" s="284"/>
      <c r="MMY7" s="285"/>
      <c r="MMZ7" s="276"/>
      <c r="MNA7" s="286"/>
      <c r="MNB7" s="663"/>
      <c r="MNC7" s="663"/>
      <c r="MND7" s="663"/>
      <c r="MNE7" s="663"/>
      <c r="MNF7" s="663"/>
      <c r="MNG7" s="663"/>
      <c r="MNH7" s="284"/>
      <c r="MNI7" s="285"/>
      <c r="MNJ7" s="276"/>
      <c r="MNK7" s="286"/>
      <c r="MNL7" s="663"/>
      <c r="MNM7" s="663"/>
      <c r="MNN7" s="663"/>
      <c r="MNO7" s="663"/>
      <c r="MNP7" s="663"/>
      <c r="MNQ7" s="663"/>
      <c r="MNR7" s="284"/>
      <c r="MNS7" s="285"/>
      <c r="MNT7" s="276"/>
      <c r="MNU7" s="286"/>
      <c r="MNV7" s="663"/>
      <c r="MNW7" s="663"/>
      <c r="MNX7" s="663"/>
      <c r="MNY7" s="663"/>
      <c r="MNZ7" s="663"/>
      <c r="MOA7" s="663"/>
      <c r="MOB7" s="284"/>
      <c r="MOC7" s="285"/>
      <c r="MOD7" s="276"/>
      <c r="MOE7" s="286"/>
      <c r="MOF7" s="663"/>
      <c r="MOG7" s="663"/>
      <c r="MOH7" s="663"/>
      <c r="MOI7" s="663"/>
      <c r="MOJ7" s="663"/>
      <c r="MOK7" s="663"/>
      <c r="MOL7" s="284"/>
      <c r="MOM7" s="285"/>
      <c r="MON7" s="276"/>
      <c r="MOO7" s="286"/>
      <c r="MOP7" s="663"/>
      <c r="MOQ7" s="663"/>
      <c r="MOR7" s="663"/>
      <c r="MOS7" s="663"/>
      <c r="MOT7" s="663"/>
      <c r="MOU7" s="663"/>
      <c r="MOV7" s="284"/>
      <c r="MOW7" s="285"/>
      <c r="MOX7" s="276"/>
      <c r="MOY7" s="286"/>
      <c r="MOZ7" s="663"/>
      <c r="MPA7" s="663"/>
      <c r="MPB7" s="663"/>
      <c r="MPC7" s="663"/>
      <c r="MPD7" s="663"/>
      <c r="MPE7" s="663"/>
      <c r="MPF7" s="284"/>
      <c r="MPG7" s="285"/>
      <c r="MPH7" s="276"/>
      <c r="MPI7" s="286"/>
      <c r="MPJ7" s="663"/>
      <c r="MPK7" s="663"/>
      <c r="MPL7" s="663"/>
      <c r="MPM7" s="663"/>
      <c r="MPN7" s="663"/>
      <c r="MPO7" s="663"/>
      <c r="MPP7" s="284"/>
      <c r="MPQ7" s="285"/>
      <c r="MPR7" s="276"/>
      <c r="MPS7" s="286"/>
      <c r="MPT7" s="663"/>
      <c r="MPU7" s="663"/>
      <c r="MPV7" s="663"/>
      <c r="MPW7" s="663"/>
      <c r="MPX7" s="663"/>
      <c r="MPY7" s="663"/>
      <c r="MPZ7" s="284"/>
      <c r="MQA7" s="285"/>
      <c r="MQB7" s="276"/>
      <c r="MQC7" s="286"/>
      <c r="MQD7" s="663"/>
      <c r="MQE7" s="663"/>
      <c r="MQF7" s="663"/>
      <c r="MQG7" s="663"/>
      <c r="MQH7" s="663"/>
      <c r="MQI7" s="663"/>
      <c r="MQJ7" s="284"/>
      <c r="MQK7" s="285"/>
      <c r="MQL7" s="276"/>
      <c r="MQM7" s="286"/>
      <c r="MQN7" s="663"/>
      <c r="MQO7" s="663"/>
      <c r="MQP7" s="663"/>
      <c r="MQQ7" s="663"/>
      <c r="MQR7" s="663"/>
      <c r="MQS7" s="663"/>
      <c r="MQT7" s="284"/>
      <c r="MQU7" s="285"/>
      <c r="MQV7" s="276"/>
      <c r="MQW7" s="286"/>
      <c r="MQX7" s="663"/>
      <c r="MQY7" s="663"/>
      <c r="MQZ7" s="663"/>
      <c r="MRA7" s="663"/>
      <c r="MRB7" s="663"/>
      <c r="MRC7" s="663"/>
      <c r="MRD7" s="284"/>
      <c r="MRE7" s="285"/>
      <c r="MRF7" s="276"/>
      <c r="MRG7" s="286"/>
      <c r="MRH7" s="663"/>
      <c r="MRI7" s="663"/>
      <c r="MRJ7" s="663"/>
      <c r="MRK7" s="663"/>
      <c r="MRL7" s="663"/>
      <c r="MRM7" s="663"/>
      <c r="MRN7" s="284"/>
      <c r="MRO7" s="285"/>
      <c r="MRP7" s="276"/>
      <c r="MRQ7" s="286"/>
      <c r="MRR7" s="663"/>
      <c r="MRS7" s="663"/>
      <c r="MRT7" s="663"/>
      <c r="MRU7" s="663"/>
      <c r="MRV7" s="663"/>
      <c r="MRW7" s="663"/>
      <c r="MRX7" s="284"/>
      <c r="MRY7" s="285"/>
      <c r="MRZ7" s="276"/>
      <c r="MSA7" s="286"/>
      <c r="MSB7" s="663"/>
      <c r="MSC7" s="663"/>
      <c r="MSD7" s="663"/>
      <c r="MSE7" s="663"/>
      <c r="MSF7" s="663"/>
      <c r="MSG7" s="663"/>
      <c r="MSH7" s="284"/>
      <c r="MSI7" s="285"/>
      <c r="MSJ7" s="276"/>
      <c r="MSK7" s="286"/>
      <c r="MSL7" s="663"/>
      <c r="MSM7" s="663"/>
      <c r="MSN7" s="663"/>
      <c r="MSO7" s="663"/>
      <c r="MSP7" s="663"/>
      <c r="MSQ7" s="663"/>
      <c r="MSR7" s="284"/>
      <c r="MSS7" s="285"/>
      <c r="MST7" s="276"/>
      <c r="MSU7" s="286"/>
      <c r="MSV7" s="663"/>
      <c r="MSW7" s="663"/>
      <c r="MSX7" s="663"/>
      <c r="MSY7" s="663"/>
      <c r="MSZ7" s="663"/>
      <c r="MTA7" s="663"/>
      <c r="MTB7" s="284"/>
      <c r="MTC7" s="285"/>
      <c r="MTD7" s="276"/>
      <c r="MTE7" s="286"/>
      <c r="MTF7" s="663"/>
      <c r="MTG7" s="663"/>
      <c r="MTH7" s="663"/>
      <c r="MTI7" s="663"/>
      <c r="MTJ7" s="663"/>
      <c r="MTK7" s="663"/>
      <c r="MTL7" s="284"/>
      <c r="MTM7" s="285"/>
      <c r="MTN7" s="276"/>
      <c r="MTO7" s="286"/>
      <c r="MTP7" s="663"/>
      <c r="MTQ7" s="663"/>
      <c r="MTR7" s="663"/>
      <c r="MTS7" s="663"/>
      <c r="MTT7" s="663"/>
      <c r="MTU7" s="663"/>
      <c r="MTV7" s="284"/>
      <c r="MTW7" s="285"/>
      <c r="MTX7" s="276"/>
      <c r="MTY7" s="286"/>
      <c r="MTZ7" s="663"/>
      <c r="MUA7" s="663"/>
      <c r="MUB7" s="663"/>
      <c r="MUC7" s="663"/>
      <c r="MUD7" s="663"/>
      <c r="MUE7" s="663"/>
      <c r="MUF7" s="284"/>
      <c r="MUG7" s="285"/>
      <c r="MUH7" s="276"/>
      <c r="MUI7" s="286"/>
      <c r="MUJ7" s="663"/>
      <c r="MUK7" s="663"/>
      <c r="MUL7" s="663"/>
      <c r="MUM7" s="663"/>
      <c r="MUN7" s="663"/>
      <c r="MUO7" s="663"/>
      <c r="MUP7" s="284"/>
      <c r="MUQ7" s="285"/>
      <c r="MUR7" s="276"/>
      <c r="MUS7" s="286"/>
      <c r="MUT7" s="663"/>
      <c r="MUU7" s="663"/>
      <c r="MUV7" s="663"/>
      <c r="MUW7" s="663"/>
      <c r="MUX7" s="663"/>
      <c r="MUY7" s="663"/>
      <c r="MUZ7" s="284"/>
      <c r="MVA7" s="285"/>
      <c r="MVB7" s="276"/>
      <c r="MVC7" s="286"/>
      <c r="MVD7" s="663"/>
      <c r="MVE7" s="663"/>
      <c r="MVF7" s="663"/>
      <c r="MVG7" s="663"/>
      <c r="MVH7" s="663"/>
      <c r="MVI7" s="663"/>
      <c r="MVJ7" s="284"/>
      <c r="MVK7" s="285"/>
      <c r="MVL7" s="276"/>
      <c r="MVM7" s="286"/>
      <c r="MVN7" s="663"/>
      <c r="MVO7" s="663"/>
      <c r="MVP7" s="663"/>
      <c r="MVQ7" s="663"/>
      <c r="MVR7" s="663"/>
      <c r="MVS7" s="663"/>
      <c r="MVT7" s="284"/>
      <c r="MVU7" s="285"/>
      <c r="MVV7" s="276"/>
      <c r="MVW7" s="286"/>
      <c r="MVX7" s="663"/>
      <c r="MVY7" s="663"/>
      <c r="MVZ7" s="663"/>
      <c r="MWA7" s="663"/>
      <c r="MWB7" s="663"/>
      <c r="MWC7" s="663"/>
      <c r="MWD7" s="284"/>
      <c r="MWE7" s="285"/>
      <c r="MWF7" s="276"/>
      <c r="MWG7" s="286"/>
      <c r="MWH7" s="663"/>
      <c r="MWI7" s="663"/>
      <c r="MWJ7" s="663"/>
      <c r="MWK7" s="663"/>
      <c r="MWL7" s="663"/>
      <c r="MWM7" s="663"/>
      <c r="MWN7" s="284"/>
      <c r="MWO7" s="285"/>
      <c r="MWP7" s="276"/>
      <c r="MWQ7" s="286"/>
      <c r="MWR7" s="663"/>
      <c r="MWS7" s="663"/>
      <c r="MWT7" s="663"/>
      <c r="MWU7" s="663"/>
      <c r="MWV7" s="663"/>
      <c r="MWW7" s="663"/>
      <c r="MWX7" s="284"/>
      <c r="MWY7" s="285"/>
      <c r="MWZ7" s="276"/>
      <c r="MXA7" s="286"/>
      <c r="MXB7" s="663"/>
      <c r="MXC7" s="663"/>
      <c r="MXD7" s="663"/>
      <c r="MXE7" s="663"/>
      <c r="MXF7" s="663"/>
      <c r="MXG7" s="663"/>
      <c r="MXH7" s="284"/>
      <c r="MXI7" s="285"/>
      <c r="MXJ7" s="276"/>
      <c r="MXK7" s="286"/>
      <c r="MXL7" s="663"/>
      <c r="MXM7" s="663"/>
      <c r="MXN7" s="663"/>
      <c r="MXO7" s="663"/>
      <c r="MXP7" s="663"/>
      <c r="MXQ7" s="663"/>
      <c r="MXR7" s="284"/>
      <c r="MXS7" s="285"/>
      <c r="MXT7" s="276"/>
      <c r="MXU7" s="286"/>
      <c r="MXV7" s="663"/>
      <c r="MXW7" s="663"/>
      <c r="MXX7" s="663"/>
      <c r="MXY7" s="663"/>
      <c r="MXZ7" s="663"/>
      <c r="MYA7" s="663"/>
      <c r="MYB7" s="284"/>
      <c r="MYC7" s="285"/>
      <c r="MYD7" s="276"/>
      <c r="MYE7" s="286"/>
      <c r="MYF7" s="663"/>
      <c r="MYG7" s="663"/>
      <c r="MYH7" s="663"/>
      <c r="MYI7" s="663"/>
      <c r="MYJ7" s="663"/>
      <c r="MYK7" s="663"/>
      <c r="MYL7" s="284"/>
      <c r="MYM7" s="285"/>
      <c r="MYN7" s="276"/>
      <c r="MYO7" s="286"/>
      <c r="MYP7" s="663"/>
      <c r="MYQ7" s="663"/>
      <c r="MYR7" s="663"/>
      <c r="MYS7" s="663"/>
      <c r="MYT7" s="663"/>
      <c r="MYU7" s="663"/>
      <c r="MYV7" s="284"/>
      <c r="MYW7" s="285"/>
      <c r="MYX7" s="276"/>
      <c r="MYY7" s="286"/>
      <c r="MYZ7" s="663"/>
      <c r="MZA7" s="663"/>
      <c r="MZB7" s="663"/>
      <c r="MZC7" s="663"/>
      <c r="MZD7" s="663"/>
      <c r="MZE7" s="663"/>
      <c r="MZF7" s="284"/>
      <c r="MZG7" s="285"/>
      <c r="MZH7" s="276"/>
      <c r="MZI7" s="286"/>
      <c r="MZJ7" s="663"/>
      <c r="MZK7" s="663"/>
      <c r="MZL7" s="663"/>
      <c r="MZM7" s="663"/>
      <c r="MZN7" s="663"/>
      <c r="MZO7" s="663"/>
      <c r="MZP7" s="284"/>
      <c r="MZQ7" s="285"/>
      <c r="MZR7" s="276"/>
      <c r="MZS7" s="286"/>
      <c r="MZT7" s="663"/>
      <c r="MZU7" s="663"/>
      <c r="MZV7" s="663"/>
      <c r="MZW7" s="663"/>
      <c r="MZX7" s="663"/>
      <c r="MZY7" s="663"/>
      <c r="MZZ7" s="284"/>
      <c r="NAA7" s="285"/>
      <c r="NAB7" s="276"/>
      <c r="NAC7" s="286"/>
      <c r="NAD7" s="663"/>
      <c r="NAE7" s="663"/>
      <c r="NAF7" s="663"/>
      <c r="NAG7" s="663"/>
      <c r="NAH7" s="663"/>
      <c r="NAI7" s="663"/>
      <c r="NAJ7" s="284"/>
      <c r="NAK7" s="285"/>
      <c r="NAL7" s="276"/>
      <c r="NAM7" s="286"/>
      <c r="NAN7" s="663"/>
      <c r="NAO7" s="663"/>
      <c r="NAP7" s="663"/>
      <c r="NAQ7" s="663"/>
      <c r="NAR7" s="663"/>
      <c r="NAS7" s="663"/>
      <c r="NAT7" s="284"/>
      <c r="NAU7" s="285"/>
      <c r="NAV7" s="276"/>
      <c r="NAW7" s="286"/>
      <c r="NAX7" s="663"/>
      <c r="NAY7" s="663"/>
      <c r="NAZ7" s="663"/>
      <c r="NBA7" s="663"/>
      <c r="NBB7" s="663"/>
      <c r="NBC7" s="663"/>
      <c r="NBD7" s="284"/>
      <c r="NBE7" s="285"/>
      <c r="NBF7" s="276"/>
      <c r="NBG7" s="286"/>
      <c r="NBH7" s="663"/>
      <c r="NBI7" s="663"/>
      <c r="NBJ7" s="663"/>
      <c r="NBK7" s="663"/>
      <c r="NBL7" s="663"/>
      <c r="NBM7" s="663"/>
      <c r="NBN7" s="284"/>
      <c r="NBO7" s="285"/>
      <c r="NBP7" s="276"/>
      <c r="NBQ7" s="286"/>
      <c r="NBR7" s="663"/>
      <c r="NBS7" s="663"/>
      <c r="NBT7" s="663"/>
      <c r="NBU7" s="663"/>
      <c r="NBV7" s="663"/>
      <c r="NBW7" s="663"/>
      <c r="NBX7" s="284"/>
      <c r="NBY7" s="285"/>
      <c r="NBZ7" s="276"/>
      <c r="NCA7" s="286"/>
      <c r="NCB7" s="663"/>
      <c r="NCC7" s="663"/>
      <c r="NCD7" s="663"/>
      <c r="NCE7" s="663"/>
      <c r="NCF7" s="663"/>
      <c r="NCG7" s="663"/>
      <c r="NCH7" s="284"/>
      <c r="NCI7" s="285"/>
      <c r="NCJ7" s="276"/>
      <c r="NCK7" s="286"/>
      <c r="NCL7" s="663"/>
      <c r="NCM7" s="663"/>
      <c r="NCN7" s="663"/>
      <c r="NCO7" s="663"/>
      <c r="NCP7" s="663"/>
      <c r="NCQ7" s="663"/>
      <c r="NCR7" s="284"/>
      <c r="NCS7" s="285"/>
      <c r="NCT7" s="276"/>
      <c r="NCU7" s="286"/>
      <c r="NCV7" s="663"/>
      <c r="NCW7" s="663"/>
      <c r="NCX7" s="663"/>
      <c r="NCY7" s="663"/>
      <c r="NCZ7" s="663"/>
      <c r="NDA7" s="663"/>
      <c r="NDB7" s="284"/>
      <c r="NDC7" s="285"/>
      <c r="NDD7" s="276"/>
      <c r="NDE7" s="286"/>
      <c r="NDF7" s="663"/>
      <c r="NDG7" s="663"/>
      <c r="NDH7" s="663"/>
      <c r="NDI7" s="663"/>
      <c r="NDJ7" s="663"/>
      <c r="NDK7" s="663"/>
      <c r="NDL7" s="284"/>
      <c r="NDM7" s="285"/>
      <c r="NDN7" s="276"/>
      <c r="NDO7" s="286"/>
      <c r="NDP7" s="663"/>
      <c r="NDQ7" s="663"/>
      <c r="NDR7" s="663"/>
      <c r="NDS7" s="663"/>
      <c r="NDT7" s="663"/>
      <c r="NDU7" s="663"/>
      <c r="NDV7" s="284"/>
      <c r="NDW7" s="285"/>
      <c r="NDX7" s="276"/>
      <c r="NDY7" s="286"/>
      <c r="NDZ7" s="663"/>
      <c r="NEA7" s="663"/>
      <c r="NEB7" s="663"/>
      <c r="NEC7" s="663"/>
      <c r="NED7" s="663"/>
      <c r="NEE7" s="663"/>
      <c r="NEF7" s="284"/>
      <c r="NEG7" s="285"/>
      <c r="NEH7" s="276"/>
      <c r="NEI7" s="286"/>
      <c r="NEJ7" s="663"/>
      <c r="NEK7" s="663"/>
      <c r="NEL7" s="663"/>
      <c r="NEM7" s="663"/>
      <c r="NEN7" s="663"/>
      <c r="NEO7" s="663"/>
      <c r="NEP7" s="284"/>
      <c r="NEQ7" s="285"/>
      <c r="NER7" s="276"/>
      <c r="NES7" s="286"/>
      <c r="NET7" s="663"/>
      <c r="NEU7" s="663"/>
      <c r="NEV7" s="663"/>
      <c r="NEW7" s="663"/>
      <c r="NEX7" s="663"/>
      <c r="NEY7" s="663"/>
      <c r="NEZ7" s="284"/>
      <c r="NFA7" s="285"/>
      <c r="NFB7" s="276"/>
      <c r="NFC7" s="286"/>
      <c r="NFD7" s="663"/>
      <c r="NFE7" s="663"/>
      <c r="NFF7" s="663"/>
      <c r="NFG7" s="663"/>
      <c r="NFH7" s="663"/>
      <c r="NFI7" s="663"/>
      <c r="NFJ7" s="284"/>
      <c r="NFK7" s="285"/>
      <c r="NFL7" s="276"/>
      <c r="NFM7" s="286"/>
      <c r="NFN7" s="663"/>
      <c r="NFO7" s="663"/>
      <c r="NFP7" s="663"/>
      <c r="NFQ7" s="663"/>
      <c r="NFR7" s="663"/>
      <c r="NFS7" s="663"/>
      <c r="NFT7" s="284"/>
      <c r="NFU7" s="285"/>
      <c r="NFV7" s="276"/>
      <c r="NFW7" s="286"/>
      <c r="NFX7" s="663"/>
      <c r="NFY7" s="663"/>
      <c r="NFZ7" s="663"/>
      <c r="NGA7" s="663"/>
      <c r="NGB7" s="663"/>
      <c r="NGC7" s="663"/>
      <c r="NGD7" s="284"/>
      <c r="NGE7" s="285"/>
      <c r="NGF7" s="276"/>
      <c r="NGG7" s="286"/>
      <c r="NGH7" s="663"/>
      <c r="NGI7" s="663"/>
      <c r="NGJ7" s="663"/>
      <c r="NGK7" s="663"/>
      <c r="NGL7" s="663"/>
      <c r="NGM7" s="663"/>
      <c r="NGN7" s="284"/>
      <c r="NGO7" s="285"/>
      <c r="NGP7" s="276"/>
      <c r="NGQ7" s="286"/>
      <c r="NGR7" s="663"/>
      <c r="NGS7" s="663"/>
      <c r="NGT7" s="663"/>
      <c r="NGU7" s="663"/>
      <c r="NGV7" s="663"/>
      <c r="NGW7" s="663"/>
      <c r="NGX7" s="284"/>
      <c r="NGY7" s="285"/>
      <c r="NGZ7" s="276"/>
      <c r="NHA7" s="286"/>
      <c r="NHB7" s="663"/>
      <c r="NHC7" s="663"/>
      <c r="NHD7" s="663"/>
      <c r="NHE7" s="663"/>
      <c r="NHF7" s="663"/>
      <c r="NHG7" s="663"/>
      <c r="NHH7" s="284"/>
      <c r="NHI7" s="285"/>
      <c r="NHJ7" s="276"/>
      <c r="NHK7" s="286"/>
      <c r="NHL7" s="663"/>
      <c r="NHM7" s="663"/>
      <c r="NHN7" s="663"/>
      <c r="NHO7" s="663"/>
      <c r="NHP7" s="663"/>
      <c r="NHQ7" s="663"/>
      <c r="NHR7" s="284"/>
      <c r="NHS7" s="285"/>
      <c r="NHT7" s="276"/>
      <c r="NHU7" s="286"/>
      <c r="NHV7" s="663"/>
      <c r="NHW7" s="663"/>
      <c r="NHX7" s="663"/>
      <c r="NHY7" s="663"/>
      <c r="NHZ7" s="663"/>
      <c r="NIA7" s="663"/>
      <c r="NIB7" s="284"/>
      <c r="NIC7" s="285"/>
      <c r="NID7" s="276"/>
      <c r="NIE7" s="286"/>
      <c r="NIF7" s="663"/>
      <c r="NIG7" s="663"/>
      <c r="NIH7" s="663"/>
      <c r="NII7" s="663"/>
      <c r="NIJ7" s="663"/>
      <c r="NIK7" s="663"/>
      <c r="NIL7" s="284"/>
      <c r="NIM7" s="285"/>
      <c r="NIN7" s="276"/>
      <c r="NIO7" s="286"/>
      <c r="NIP7" s="663"/>
      <c r="NIQ7" s="663"/>
      <c r="NIR7" s="663"/>
      <c r="NIS7" s="663"/>
      <c r="NIT7" s="663"/>
      <c r="NIU7" s="663"/>
      <c r="NIV7" s="284"/>
      <c r="NIW7" s="285"/>
      <c r="NIX7" s="276"/>
      <c r="NIY7" s="286"/>
      <c r="NIZ7" s="663"/>
      <c r="NJA7" s="663"/>
      <c r="NJB7" s="663"/>
      <c r="NJC7" s="663"/>
      <c r="NJD7" s="663"/>
      <c r="NJE7" s="663"/>
      <c r="NJF7" s="284"/>
      <c r="NJG7" s="285"/>
      <c r="NJH7" s="276"/>
      <c r="NJI7" s="286"/>
      <c r="NJJ7" s="663"/>
      <c r="NJK7" s="663"/>
      <c r="NJL7" s="663"/>
      <c r="NJM7" s="663"/>
      <c r="NJN7" s="663"/>
      <c r="NJO7" s="663"/>
      <c r="NJP7" s="284"/>
      <c r="NJQ7" s="285"/>
      <c r="NJR7" s="276"/>
      <c r="NJS7" s="286"/>
      <c r="NJT7" s="663"/>
      <c r="NJU7" s="663"/>
      <c r="NJV7" s="663"/>
      <c r="NJW7" s="663"/>
      <c r="NJX7" s="663"/>
      <c r="NJY7" s="663"/>
      <c r="NJZ7" s="284"/>
      <c r="NKA7" s="285"/>
      <c r="NKB7" s="276"/>
      <c r="NKC7" s="286"/>
      <c r="NKD7" s="663"/>
      <c r="NKE7" s="663"/>
      <c r="NKF7" s="663"/>
      <c r="NKG7" s="663"/>
      <c r="NKH7" s="663"/>
      <c r="NKI7" s="663"/>
      <c r="NKJ7" s="284"/>
      <c r="NKK7" s="285"/>
      <c r="NKL7" s="276"/>
      <c r="NKM7" s="286"/>
      <c r="NKN7" s="663"/>
      <c r="NKO7" s="663"/>
      <c r="NKP7" s="663"/>
      <c r="NKQ7" s="663"/>
      <c r="NKR7" s="663"/>
      <c r="NKS7" s="663"/>
      <c r="NKT7" s="284"/>
      <c r="NKU7" s="285"/>
      <c r="NKV7" s="276"/>
      <c r="NKW7" s="286"/>
      <c r="NKX7" s="663"/>
      <c r="NKY7" s="663"/>
      <c r="NKZ7" s="663"/>
      <c r="NLA7" s="663"/>
      <c r="NLB7" s="663"/>
      <c r="NLC7" s="663"/>
      <c r="NLD7" s="284"/>
      <c r="NLE7" s="285"/>
      <c r="NLF7" s="276"/>
      <c r="NLG7" s="286"/>
      <c r="NLH7" s="663"/>
      <c r="NLI7" s="663"/>
      <c r="NLJ7" s="663"/>
      <c r="NLK7" s="663"/>
      <c r="NLL7" s="663"/>
      <c r="NLM7" s="663"/>
      <c r="NLN7" s="284"/>
      <c r="NLO7" s="285"/>
      <c r="NLP7" s="276"/>
      <c r="NLQ7" s="286"/>
      <c r="NLR7" s="663"/>
      <c r="NLS7" s="663"/>
      <c r="NLT7" s="663"/>
      <c r="NLU7" s="663"/>
      <c r="NLV7" s="663"/>
      <c r="NLW7" s="663"/>
      <c r="NLX7" s="284"/>
      <c r="NLY7" s="285"/>
      <c r="NLZ7" s="276"/>
      <c r="NMA7" s="286"/>
      <c r="NMB7" s="663"/>
      <c r="NMC7" s="663"/>
      <c r="NMD7" s="663"/>
      <c r="NME7" s="663"/>
      <c r="NMF7" s="663"/>
      <c r="NMG7" s="663"/>
      <c r="NMH7" s="284"/>
      <c r="NMI7" s="285"/>
      <c r="NMJ7" s="276"/>
      <c r="NMK7" s="286"/>
      <c r="NML7" s="663"/>
      <c r="NMM7" s="663"/>
      <c r="NMN7" s="663"/>
      <c r="NMO7" s="663"/>
      <c r="NMP7" s="663"/>
      <c r="NMQ7" s="663"/>
      <c r="NMR7" s="284"/>
      <c r="NMS7" s="285"/>
      <c r="NMT7" s="276"/>
      <c r="NMU7" s="286"/>
      <c r="NMV7" s="663"/>
      <c r="NMW7" s="663"/>
      <c r="NMX7" s="663"/>
      <c r="NMY7" s="663"/>
      <c r="NMZ7" s="663"/>
      <c r="NNA7" s="663"/>
      <c r="NNB7" s="284"/>
      <c r="NNC7" s="285"/>
      <c r="NND7" s="276"/>
      <c r="NNE7" s="286"/>
      <c r="NNF7" s="663"/>
      <c r="NNG7" s="663"/>
      <c r="NNH7" s="663"/>
      <c r="NNI7" s="663"/>
      <c r="NNJ7" s="663"/>
      <c r="NNK7" s="663"/>
      <c r="NNL7" s="284"/>
      <c r="NNM7" s="285"/>
      <c r="NNN7" s="276"/>
      <c r="NNO7" s="286"/>
      <c r="NNP7" s="663"/>
      <c r="NNQ7" s="663"/>
      <c r="NNR7" s="663"/>
      <c r="NNS7" s="663"/>
      <c r="NNT7" s="663"/>
      <c r="NNU7" s="663"/>
      <c r="NNV7" s="284"/>
      <c r="NNW7" s="285"/>
      <c r="NNX7" s="276"/>
      <c r="NNY7" s="286"/>
      <c r="NNZ7" s="663"/>
      <c r="NOA7" s="663"/>
      <c r="NOB7" s="663"/>
      <c r="NOC7" s="663"/>
      <c r="NOD7" s="663"/>
      <c r="NOE7" s="663"/>
      <c r="NOF7" s="284"/>
      <c r="NOG7" s="285"/>
      <c r="NOH7" s="276"/>
      <c r="NOI7" s="286"/>
      <c r="NOJ7" s="663"/>
      <c r="NOK7" s="663"/>
      <c r="NOL7" s="663"/>
      <c r="NOM7" s="663"/>
      <c r="NON7" s="663"/>
      <c r="NOO7" s="663"/>
      <c r="NOP7" s="284"/>
      <c r="NOQ7" s="285"/>
      <c r="NOR7" s="276"/>
      <c r="NOS7" s="286"/>
      <c r="NOT7" s="663"/>
      <c r="NOU7" s="663"/>
      <c r="NOV7" s="663"/>
      <c r="NOW7" s="663"/>
      <c r="NOX7" s="663"/>
      <c r="NOY7" s="663"/>
      <c r="NOZ7" s="284"/>
      <c r="NPA7" s="285"/>
      <c r="NPB7" s="276"/>
      <c r="NPC7" s="286"/>
      <c r="NPD7" s="663"/>
      <c r="NPE7" s="663"/>
      <c r="NPF7" s="663"/>
      <c r="NPG7" s="663"/>
      <c r="NPH7" s="663"/>
      <c r="NPI7" s="663"/>
      <c r="NPJ7" s="284"/>
      <c r="NPK7" s="285"/>
      <c r="NPL7" s="276"/>
      <c r="NPM7" s="286"/>
      <c r="NPN7" s="663"/>
      <c r="NPO7" s="663"/>
      <c r="NPP7" s="663"/>
      <c r="NPQ7" s="663"/>
      <c r="NPR7" s="663"/>
      <c r="NPS7" s="663"/>
      <c r="NPT7" s="284"/>
      <c r="NPU7" s="285"/>
      <c r="NPV7" s="276"/>
      <c r="NPW7" s="286"/>
      <c r="NPX7" s="663"/>
      <c r="NPY7" s="663"/>
      <c r="NPZ7" s="663"/>
      <c r="NQA7" s="663"/>
      <c r="NQB7" s="663"/>
      <c r="NQC7" s="663"/>
      <c r="NQD7" s="284"/>
      <c r="NQE7" s="285"/>
      <c r="NQF7" s="276"/>
      <c r="NQG7" s="286"/>
      <c r="NQH7" s="663"/>
      <c r="NQI7" s="663"/>
      <c r="NQJ7" s="663"/>
      <c r="NQK7" s="663"/>
      <c r="NQL7" s="663"/>
      <c r="NQM7" s="663"/>
      <c r="NQN7" s="284"/>
      <c r="NQO7" s="285"/>
      <c r="NQP7" s="276"/>
      <c r="NQQ7" s="286"/>
      <c r="NQR7" s="663"/>
      <c r="NQS7" s="663"/>
      <c r="NQT7" s="663"/>
      <c r="NQU7" s="663"/>
      <c r="NQV7" s="663"/>
      <c r="NQW7" s="663"/>
      <c r="NQX7" s="284"/>
      <c r="NQY7" s="285"/>
      <c r="NQZ7" s="276"/>
      <c r="NRA7" s="286"/>
      <c r="NRB7" s="663"/>
      <c r="NRC7" s="663"/>
      <c r="NRD7" s="663"/>
      <c r="NRE7" s="663"/>
      <c r="NRF7" s="663"/>
      <c r="NRG7" s="663"/>
      <c r="NRH7" s="284"/>
      <c r="NRI7" s="285"/>
      <c r="NRJ7" s="276"/>
      <c r="NRK7" s="286"/>
      <c r="NRL7" s="663"/>
      <c r="NRM7" s="663"/>
      <c r="NRN7" s="663"/>
      <c r="NRO7" s="663"/>
      <c r="NRP7" s="663"/>
      <c r="NRQ7" s="663"/>
      <c r="NRR7" s="284"/>
      <c r="NRS7" s="285"/>
      <c r="NRT7" s="276"/>
      <c r="NRU7" s="286"/>
      <c r="NRV7" s="663"/>
      <c r="NRW7" s="663"/>
      <c r="NRX7" s="663"/>
      <c r="NRY7" s="663"/>
      <c r="NRZ7" s="663"/>
      <c r="NSA7" s="663"/>
      <c r="NSB7" s="284"/>
      <c r="NSC7" s="285"/>
      <c r="NSD7" s="276"/>
      <c r="NSE7" s="286"/>
      <c r="NSF7" s="663"/>
      <c r="NSG7" s="663"/>
      <c r="NSH7" s="663"/>
      <c r="NSI7" s="663"/>
      <c r="NSJ7" s="663"/>
      <c r="NSK7" s="663"/>
      <c r="NSL7" s="284"/>
      <c r="NSM7" s="285"/>
      <c r="NSN7" s="276"/>
      <c r="NSO7" s="286"/>
      <c r="NSP7" s="663"/>
      <c r="NSQ7" s="663"/>
      <c r="NSR7" s="663"/>
      <c r="NSS7" s="663"/>
      <c r="NST7" s="663"/>
      <c r="NSU7" s="663"/>
      <c r="NSV7" s="284"/>
      <c r="NSW7" s="285"/>
      <c r="NSX7" s="276"/>
      <c r="NSY7" s="286"/>
      <c r="NSZ7" s="663"/>
      <c r="NTA7" s="663"/>
      <c r="NTB7" s="663"/>
      <c r="NTC7" s="663"/>
      <c r="NTD7" s="663"/>
      <c r="NTE7" s="663"/>
      <c r="NTF7" s="284"/>
      <c r="NTG7" s="285"/>
      <c r="NTH7" s="276"/>
      <c r="NTI7" s="286"/>
      <c r="NTJ7" s="663"/>
      <c r="NTK7" s="663"/>
      <c r="NTL7" s="663"/>
      <c r="NTM7" s="663"/>
      <c r="NTN7" s="663"/>
      <c r="NTO7" s="663"/>
      <c r="NTP7" s="284"/>
      <c r="NTQ7" s="285"/>
      <c r="NTR7" s="276"/>
      <c r="NTS7" s="286"/>
      <c r="NTT7" s="663"/>
      <c r="NTU7" s="663"/>
      <c r="NTV7" s="663"/>
      <c r="NTW7" s="663"/>
      <c r="NTX7" s="663"/>
      <c r="NTY7" s="663"/>
      <c r="NTZ7" s="284"/>
      <c r="NUA7" s="285"/>
      <c r="NUB7" s="276"/>
      <c r="NUC7" s="286"/>
      <c r="NUD7" s="663"/>
      <c r="NUE7" s="663"/>
      <c r="NUF7" s="663"/>
      <c r="NUG7" s="663"/>
      <c r="NUH7" s="663"/>
      <c r="NUI7" s="663"/>
      <c r="NUJ7" s="284"/>
      <c r="NUK7" s="285"/>
      <c r="NUL7" s="276"/>
      <c r="NUM7" s="286"/>
      <c r="NUN7" s="663"/>
      <c r="NUO7" s="663"/>
      <c r="NUP7" s="663"/>
      <c r="NUQ7" s="663"/>
      <c r="NUR7" s="663"/>
      <c r="NUS7" s="663"/>
      <c r="NUT7" s="284"/>
      <c r="NUU7" s="285"/>
      <c r="NUV7" s="276"/>
      <c r="NUW7" s="286"/>
      <c r="NUX7" s="663"/>
      <c r="NUY7" s="663"/>
      <c r="NUZ7" s="663"/>
      <c r="NVA7" s="663"/>
      <c r="NVB7" s="663"/>
      <c r="NVC7" s="663"/>
      <c r="NVD7" s="284"/>
      <c r="NVE7" s="285"/>
      <c r="NVF7" s="276"/>
      <c r="NVG7" s="286"/>
      <c r="NVH7" s="663"/>
      <c r="NVI7" s="663"/>
      <c r="NVJ7" s="663"/>
      <c r="NVK7" s="663"/>
      <c r="NVL7" s="663"/>
      <c r="NVM7" s="663"/>
      <c r="NVN7" s="284"/>
      <c r="NVO7" s="285"/>
      <c r="NVP7" s="276"/>
      <c r="NVQ7" s="286"/>
      <c r="NVR7" s="663"/>
      <c r="NVS7" s="663"/>
      <c r="NVT7" s="663"/>
      <c r="NVU7" s="663"/>
      <c r="NVV7" s="663"/>
      <c r="NVW7" s="663"/>
      <c r="NVX7" s="284"/>
      <c r="NVY7" s="285"/>
      <c r="NVZ7" s="276"/>
      <c r="NWA7" s="286"/>
      <c r="NWB7" s="663"/>
      <c r="NWC7" s="663"/>
      <c r="NWD7" s="663"/>
      <c r="NWE7" s="663"/>
      <c r="NWF7" s="663"/>
      <c r="NWG7" s="663"/>
      <c r="NWH7" s="284"/>
      <c r="NWI7" s="285"/>
      <c r="NWJ7" s="276"/>
      <c r="NWK7" s="286"/>
      <c r="NWL7" s="663"/>
      <c r="NWM7" s="663"/>
      <c r="NWN7" s="663"/>
      <c r="NWO7" s="663"/>
      <c r="NWP7" s="663"/>
      <c r="NWQ7" s="663"/>
      <c r="NWR7" s="284"/>
      <c r="NWS7" s="285"/>
      <c r="NWT7" s="276"/>
      <c r="NWU7" s="286"/>
      <c r="NWV7" s="663"/>
      <c r="NWW7" s="663"/>
      <c r="NWX7" s="663"/>
      <c r="NWY7" s="663"/>
      <c r="NWZ7" s="663"/>
      <c r="NXA7" s="663"/>
      <c r="NXB7" s="284"/>
      <c r="NXC7" s="285"/>
      <c r="NXD7" s="276"/>
      <c r="NXE7" s="286"/>
      <c r="NXF7" s="663"/>
      <c r="NXG7" s="663"/>
      <c r="NXH7" s="663"/>
      <c r="NXI7" s="663"/>
      <c r="NXJ7" s="663"/>
      <c r="NXK7" s="663"/>
      <c r="NXL7" s="284"/>
      <c r="NXM7" s="285"/>
      <c r="NXN7" s="276"/>
      <c r="NXO7" s="286"/>
      <c r="NXP7" s="663"/>
      <c r="NXQ7" s="663"/>
      <c r="NXR7" s="663"/>
      <c r="NXS7" s="663"/>
      <c r="NXT7" s="663"/>
      <c r="NXU7" s="663"/>
      <c r="NXV7" s="284"/>
      <c r="NXW7" s="285"/>
      <c r="NXX7" s="276"/>
      <c r="NXY7" s="286"/>
      <c r="NXZ7" s="663"/>
      <c r="NYA7" s="663"/>
      <c r="NYB7" s="663"/>
      <c r="NYC7" s="663"/>
      <c r="NYD7" s="663"/>
      <c r="NYE7" s="663"/>
      <c r="NYF7" s="284"/>
      <c r="NYG7" s="285"/>
      <c r="NYH7" s="276"/>
      <c r="NYI7" s="286"/>
      <c r="NYJ7" s="663"/>
      <c r="NYK7" s="663"/>
      <c r="NYL7" s="663"/>
      <c r="NYM7" s="663"/>
      <c r="NYN7" s="663"/>
      <c r="NYO7" s="663"/>
      <c r="NYP7" s="284"/>
      <c r="NYQ7" s="285"/>
      <c r="NYR7" s="276"/>
      <c r="NYS7" s="286"/>
      <c r="NYT7" s="663"/>
      <c r="NYU7" s="663"/>
      <c r="NYV7" s="663"/>
      <c r="NYW7" s="663"/>
      <c r="NYX7" s="663"/>
      <c r="NYY7" s="663"/>
      <c r="NYZ7" s="284"/>
      <c r="NZA7" s="285"/>
      <c r="NZB7" s="276"/>
      <c r="NZC7" s="286"/>
      <c r="NZD7" s="663"/>
      <c r="NZE7" s="663"/>
      <c r="NZF7" s="663"/>
      <c r="NZG7" s="663"/>
      <c r="NZH7" s="663"/>
      <c r="NZI7" s="663"/>
      <c r="NZJ7" s="284"/>
      <c r="NZK7" s="285"/>
      <c r="NZL7" s="276"/>
      <c r="NZM7" s="286"/>
      <c r="NZN7" s="663"/>
      <c r="NZO7" s="663"/>
      <c r="NZP7" s="663"/>
      <c r="NZQ7" s="663"/>
      <c r="NZR7" s="663"/>
      <c r="NZS7" s="663"/>
      <c r="NZT7" s="284"/>
      <c r="NZU7" s="285"/>
      <c r="NZV7" s="276"/>
      <c r="NZW7" s="286"/>
      <c r="NZX7" s="663"/>
      <c r="NZY7" s="663"/>
      <c r="NZZ7" s="663"/>
      <c r="OAA7" s="663"/>
      <c r="OAB7" s="663"/>
      <c r="OAC7" s="663"/>
      <c r="OAD7" s="284"/>
      <c r="OAE7" s="285"/>
      <c r="OAF7" s="276"/>
      <c r="OAG7" s="286"/>
      <c r="OAH7" s="663"/>
      <c r="OAI7" s="663"/>
      <c r="OAJ7" s="663"/>
      <c r="OAK7" s="663"/>
      <c r="OAL7" s="663"/>
      <c r="OAM7" s="663"/>
      <c r="OAN7" s="284"/>
      <c r="OAO7" s="285"/>
      <c r="OAP7" s="276"/>
      <c r="OAQ7" s="286"/>
      <c r="OAR7" s="663"/>
      <c r="OAS7" s="663"/>
      <c r="OAT7" s="663"/>
      <c r="OAU7" s="663"/>
      <c r="OAV7" s="663"/>
      <c r="OAW7" s="663"/>
      <c r="OAX7" s="284"/>
      <c r="OAY7" s="285"/>
      <c r="OAZ7" s="276"/>
      <c r="OBA7" s="286"/>
      <c r="OBB7" s="663"/>
      <c r="OBC7" s="663"/>
      <c r="OBD7" s="663"/>
      <c r="OBE7" s="663"/>
      <c r="OBF7" s="663"/>
      <c r="OBG7" s="663"/>
      <c r="OBH7" s="284"/>
      <c r="OBI7" s="285"/>
      <c r="OBJ7" s="276"/>
      <c r="OBK7" s="286"/>
      <c r="OBL7" s="663"/>
      <c r="OBM7" s="663"/>
      <c r="OBN7" s="663"/>
      <c r="OBO7" s="663"/>
      <c r="OBP7" s="663"/>
      <c r="OBQ7" s="663"/>
      <c r="OBR7" s="284"/>
      <c r="OBS7" s="285"/>
      <c r="OBT7" s="276"/>
      <c r="OBU7" s="286"/>
      <c r="OBV7" s="663"/>
      <c r="OBW7" s="663"/>
      <c r="OBX7" s="663"/>
      <c r="OBY7" s="663"/>
      <c r="OBZ7" s="663"/>
      <c r="OCA7" s="663"/>
      <c r="OCB7" s="284"/>
      <c r="OCC7" s="285"/>
      <c r="OCD7" s="276"/>
      <c r="OCE7" s="286"/>
      <c r="OCF7" s="663"/>
      <c r="OCG7" s="663"/>
      <c r="OCH7" s="663"/>
      <c r="OCI7" s="663"/>
      <c r="OCJ7" s="663"/>
      <c r="OCK7" s="663"/>
      <c r="OCL7" s="284"/>
      <c r="OCM7" s="285"/>
      <c r="OCN7" s="276"/>
      <c r="OCO7" s="286"/>
      <c r="OCP7" s="663"/>
      <c r="OCQ7" s="663"/>
      <c r="OCR7" s="663"/>
      <c r="OCS7" s="663"/>
      <c r="OCT7" s="663"/>
      <c r="OCU7" s="663"/>
      <c r="OCV7" s="284"/>
      <c r="OCW7" s="285"/>
      <c r="OCX7" s="276"/>
      <c r="OCY7" s="286"/>
      <c r="OCZ7" s="663"/>
      <c r="ODA7" s="663"/>
      <c r="ODB7" s="663"/>
      <c r="ODC7" s="663"/>
      <c r="ODD7" s="663"/>
      <c r="ODE7" s="663"/>
      <c r="ODF7" s="284"/>
      <c r="ODG7" s="285"/>
      <c r="ODH7" s="276"/>
      <c r="ODI7" s="286"/>
      <c r="ODJ7" s="663"/>
      <c r="ODK7" s="663"/>
      <c r="ODL7" s="663"/>
      <c r="ODM7" s="663"/>
      <c r="ODN7" s="663"/>
      <c r="ODO7" s="663"/>
      <c r="ODP7" s="284"/>
      <c r="ODQ7" s="285"/>
      <c r="ODR7" s="276"/>
      <c r="ODS7" s="286"/>
      <c r="ODT7" s="663"/>
      <c r="ODU7" s="663"/>
      <c r="ODV7" s="663"/>
      <c r="ODW7" s="663"/>
      <c r="ODX7" s="663"/>
      <c r="ODY7" s="663"/>
      <c r="ODZ7" s="284"/>
      <c r="OEA7" s="285"/>
      <c r="OEB7" s="276"/>
      <c r="OEC7" s="286"/>
      <c r="OED7" s="663"/>
      <c r="OEE7" s="663"/>
      <c r="OEF7" s="663"/>
      <c r="OEG7" s="663"/>
      <c r="OEH7" s="663"/>
      <c r="OEI7" s="663"/>
      <c r="OEJ7" s="284"/>
      <c r="OEK7" s="285"/>
      <c r="OEL7" s="276"/>
      <c r="OEM7" s="286"/>
      <c r="OEN7" s="663"/>
      <c r="OEO7" s="663"/>
      <c r="OEP7" s="663"/>
      <c r="OEQ7" s="663"/>
      <c r="OER7" s="663"/>
      <c r="OES7" s="663"/>
      <c r="OET7" s="284"/>
      <c r="OEU7" s="285"/>
      <c r="OEV7" s="276"/>
      <c r="OEW7" s="286"/>
      <c r="OEX7" s="663"/>
      <c r="OEY7" s="663"/>
      <c r="OEZ7" s="663"/>
      <c r="OFA7" s="663"/>
      <c r="OFB7" s="663"/>
      <c r="OFC7" s="663"/>
      <c r="OFD7" s="284"/>
      <c r="OFE7" s="285"/>
      <c r="OFF7" s="276"/>
      <c r="OFG7" s="286"/>
      <c r="OFH7" s="663"/>
      <c r="OFI7" s="663"/>
      <c r="OFJ7" s="663"/>
      <c r="OFK7" s="663"/>
      <c r="OFL7" s="663"/>
      <c r="OFM7" s="663"/>
      <c r="OFN7" s="284"/>
      <c r="OFO7" s="285"/>
      <c r="OFP7" s="276"/>
      <c r="OFQ7" s="286"/>
      <c r="OFR7" s="663"/>
      <c r="OFS7" s="663"/>
      <c r="OFT7" s="663"/>
      <c r="OFU7" s="663"/>
      <c r="OFV7" s="663"/>
      <c r="OFW7" s="663"/>
      <c r="OFX7" s="284"/>
      <c r="OFY7" s="285"/>
      <c r="OFZ7" s="276"/>
      <c r="OGA7" s="286"/>
      <c r="OGB7" s="663"/>
      <c r="OGC7" s="663"/>
      <c r="OGD7" s="663"/>
      <c r="OGE7" s="663"/>
      <c r="OGF7" s="663"/>
      <c r="OGG7" s="663"/>
      <c r="OGH7" s="284"/>
      <c r="OGI7" s="285"/>
      <c r="OGJ7" s="276"/>
      <c r="OGK7" s="286"/>
      <c r="OGL7" s="663"/>
      <c r="OGM7" s="663"/>
      <c r="OGN7" s="663"/>
      <c r="OGO7" s="663"/>
      <c r="OGP7" s="663"/>
      <c r="OGQ7" s="663"/>
      <c r="OGR7" s="284"/>
      <c r="OGS7" s="285"/>
      <c r="OGT7" s="276"/>
      <c r="OGU7" s="286"/>
      <c r="OGV7" s="663"/>
      <c r="OGW7" s="663"/>
      <c r="OGX7" s="663"/>
      <c r="OGY7" s="663"/>
      <c r="OGZ7" s="663"/>
      <c r="OHA7" s="663"/>
      <c r="OHB7" s="284"/>
      <c r="OHC7" s="285"/>
      <c r="OHD7" s="276"/>
      <c r="OHE7" s="286"/>
      <c r="OHF7" s="663"/>
      <c r="OHG7" s="663"/>
      <c r="OHH7" s="663"/>
      <c r="OHI7" s="663"/>
      <c r="OHJ7" s="663"/>
      <c r="OHK7" s="663"/>
      <c r="OHL7" s="284"/>
      <c r="OHM7" s="285"/>
      <c r="OHN7" s="276"/>
      <c r="OHO7" s="286"/>
      <c r="OHP7" s="663"/>
      <c r="OHQ7" s="663"/>
      <c r="OHR7" s="663"/>
      <c r="OHS7" s="663"/>
      <c r="OHT7" s="663"/>
      <c r="OHU7" s="663"/>
      <c r="OHV7" s="284"/>
      <c r="OHW7" s="285"/>
      <c r="OHX7" s="276"/>
      <c r="OHY7" s="286"/>
      <c r="OHZ7" s="663"/>
      <c r="OIA7" s="663"/>
      <c r="OIB7" s="663"/>
      <c r="OIC7" s="663"/>
      <c r="OID7" s="663"/>
      <c r="OIE7" s="663"/>
      <c r="OIF7" s="284"/>
      <c r="OIG7" s="285"/>
      <c r="OIH7" s="276"/>
      <c r="OII7" s="286"/>
      <c r="OIJ7" s="663"/>
      <c r="OIK7" s="663"/>
      <c r="OIL7" s="663"/>
      <c r="OIM7" s="663"/>
      <c r="OIN7" s="663"/>
      <c r="OIO7" s="663"/>
      <c r="OIP7" s="284"/>
      <c r="OIQ7" s="285"/>
      <c r="OIR7" s="276"/>
      <c r="OIS7" s="286"/>
      <c r="OIT7" s="663"/>
      <c r="OIU7" s="663"/>
      <c r="OIV7" s="663"/>
      <c r="OIW7" s="663"/>
      <c r="OIX7" s="663"/>
      <c r="OIY7" s="663"/>
      <c r="OIZ7" s="284"/>
      <c r="OJA7" s="285"/>
      <c r="OJB7" s="276"/>
      <c r="OJC7" s="286"/>
      <c r="OJD7" s="663"/>
      <c r="OJE7" s="663"/>
      <c r="OJF7" s="663"/>
      <c r="OJG7" s="663"/>
      <c r="OJH7" s="663"/>
      <c r="OJI7" s="663"/>
      <c r="OJJ7" s="284"/>
      <c r="OJK7" s="285"/>
      <c r="OJL7" s="276"/>
      <c r="OJM7" s="286"/>
      <c r="OJN7" s="663"/>
      <c r="OJO7" s="663"/>
      <c r="OJP7" s="663"/>
      <c r="OJQ7" s="663"/>
      <c r="OJR7" s="663"/>
      <c r="OJS7" s="663"/>
      <c r="OJT7" s="284"/>
      <c r="OJU7" s="285"/>
      <c r="OJV7" s="276"/>
      <c r="OJW7" s="286"/>
      <c r="OJX7" s="663"/>
      <c r="OJY7" s="663"/>
      <c r="OJZ7" s="663"/>
      <c r="OKA7" s="663"/>
      <c r="OKB7" s="663"/>
      <c r="OKC7" s="663"/>
      <c r="OKD7" s="284"/>
      <c r="OKE7" s="285"/>
      <c r="OKF7" s="276"/>
      <c r="OKG7" s="286"/>
      <c r="OKH7" s="663"/>
      <c r="OKI7" s="663"/>
      <c r="OKJ7" s="663"/>
      <c r="OKK7" s="663"/>
      <c r="OKL7" s="663"/>
      <c r="OKM7" s="663"/>
      <c r="OKN7" s="284"/>
      <c r="OKO7" s="285"/>
      <c r="OKP7" s="276"/>
      <c r="OKQ7" s="286"/>
      <c r="OKR7" s="663"/>
      <c r="OKS7" s="663"/>
      <c r="OKT7" s="663"/>
      <c r="OKU7" s="663"/>
      <c r="OKV7" s="663"/>
      <c r="OKW7" s="663"/>
      <c r="OKX7" s="284"/>
      <c r="OKY7" s="285"/>
      <c r="OKZ7" s="276"/>
      <c r="OLA7" s="286"/>
      <c r="OLB7" s="663"/>
      <c r="OLC7" s="663"/>
      <c r="OLD7" s="663"/>
      <c r="OLE7" s="663"/>
      <c r="OLF7" s="663"/>
      <c r="OLG7" s="663"/>
      <c r="OLH7" s="284"/>
      <c r="OLI7" s="285"/>
      <c r="OLJ7" s="276"/>
      <c r="OLK7" s="286"/>
      <c r="OLL7" s="663"/>
      <c r="OLM7" s="663"/>
      <c r="OLN7" s="663"/>
      <c r="OLO7" s="663"/>
      <c r="OLP7" s="663"/>
      <c r="OLQ7" s="663"/>
      <c r="OLR7" s="284"/>
      <c r="OLS7" s="285"/>
      <c r="OLT7" s="276"/>
      <c r="OLU7" s="286"/>
      <c r="OLV7" s="663"/>
      <c r="OLW7" s="663"/>
      <c r="OLX7" s="663"/>
      <c r="OLY7" s="663"/>
      <c r="OLZ7" s="663"/>
      <c r="OMA7" s="663"/>
      <c r="OMB7" s="284"/>
      <c r="OMC7" s="285"/>
      <c r="OMD7" s="276"/>
      <c r="OME7" s="286"/>
      <c r="OMF7" s="663"/>
      <c r="OMG7" s="663"/>
      <c r="OMH7" s="663"/>
      <c r="OMI7" s="663"/>
      <c r="OMJ7" s="663"/>
      <c r="OMK7" s="663"/>
      <c r="OML7" s="284"/>
      <c r="OMM7" s="285"/>
      <c r="OMN7" s="276"/>
      <c r="OMO7" s="286"/>
      <c r="OMP7" s="663"/>
      <c r="OMQ7" s="663"/>
      <c r="OMR7" s="663"/>
      <c r="OMS7" s="663"/>
      <c r="OMT7" s="663"/>
      <c r="OMU7" s="663"/>
      <c r="OMV7" s="284"/>
      <c r="OMW7" s="285"/>
      <c r="OMX7" s="276"/>
      <c r="OMY7" s="286"/>
      <c r="OMZ7" s="663"/>
      <c r="ONA7" s="663"/>
      <c r="ONB7" s="663"/>
      <c r="ONC7" s="663"/>
      <c r="OND7" s="663"/>
      <c r="ONE7" s="663"/>
      <c r="ONF7" s="284"/>
      <c r="ONG7" s="285"/>
      <c r="ONH7" s="276"/>
      <c r="ONI7" s="286"/>
      <c r="ONJ7" s="663"/>
      <c r="ONK7" s="663"/>
      <c r="ONL7" s="663"/>
      <c r="ONM7" s="663"/>
      <c r="ONN7" s="663"/>
      <c r="ONO7" s="663"/>
      <c r="ONP7" s="284"/>
      <c r="ONQ7" s="285"/>
      <c r="ONR7" s="276"/>
      <c r="ONS7" s="286"/>
      <c r="ONT7" s="663"/>
      <c r="ONU7" s="663"/>
      <c r="ONV7" s="663"/>
      <c r="ONW7" s="663"/>
      <c r="ONX7" s="663"/>
      <c r="ONY7" s="663"/>
      <c r="ONZ7" s="284"/>
      <c r="OOA7" s="285"/>
      <c r="OOB7" s="276"/>
      <c r="OOC7" s="286"/>
      <c r="OOD7" s="663"/>
      <c r="OOE7" s="663"/>
      <c r="OOF7" s="663"/>
      <c r="OOG7" s="663"/>
      <c r="OOH7" s="663"/>
      <c r="OOI7" s="663"/>
      <c r="OOJ7" s="284"/>
      <c r="OOK7" s="285"/>
      <c r="OOL7" s="276"/>
      <c r="OOM7" s="286"/>
      <c r="OON7" s="663"/>
      <c r="OOO7" s="663"/>
      <c r="OOP7" s="663"/>
      <c r="OOQ7" s="663"/>
      <c r="OOR7" s="663"/>
      <c r="OOS7" s="663"/>
      <c r="OOT7" s="284"/>
      <c r="OOU7" s="285"/>
      <c r="OOV7" s="276"/>
      <c r="OOW7" s="286"/>
      <c r="OOX7" s="663"/>
      <c r="OOY7" s="663"/>
      <c r="OOZ7" s="663"/>
      <c r="OPA7" s="663"/>
      <c r="OPB7" s="663"/>
      <c r="OPC7" s="663"/>
      <c r="OPD7" s="284"/>
      <c r="OPE7" s="285"/>
      <c r="OPF7" s="276"/>
      <c r="OPG7" s="286"/>
      <c r="OPH7" s="663"/>
      <c r="OPI7" s="663"/>
      <c r="OPJ7" s="663"/>
      <c r="OPK7" s="663"/>
      <c r="OPL7" s="663"/>
      <c r="OPM7" s="663"/>
      <c r="OPN7" s="284"/>
      <c r="OPO7" s="285"/>
      <c r="OPP7" s="276"/>
      <c r="OPQ7" s="286"/>
      <c r="OPR7" s="663"/>
      <c r="OPS7" s="663"/>
      <c r="OPT7" s="663"/>
      <c r="OPU7" s="663"/>
      <c r="OPV7" s="663"/>
      <c r="OPW7" s="663"/>
      <c r="OPX7" s="284"/>
      <c r="OPY7" s="285"/>
      <c r="OPZ7" s="276"/>
      <c r="OQA7" s="286"/>
      <c r="OQB7" s="663"/>
      <c r="OQC7" s="663"/>
      <c r="OQD7" s="663"/>
      <c r="OQE7" s="663"/>
      <c r="OQF7" s="663"/>
      <c r="OQG7" s="663"/>
      <c r="OQH7" s="284"/>
      <c r="OQI7" s="285"/>
      <c r="OQJ7" s="276"/>
      <c r="OQK7" s="286"/>
      <c r="OQL7" s="663"/>
      <c r="OQM7" s="663"/>
      <c r="OQN7" s="663"/>
      <c r="OQO7" s="663"/>
      <c r="OQP7" s="663"/>
      <c r="OQQ7" s="663"/>
      <c r="OQR7" s="284"/>
      <c r="OQS7" s="285"/>
      <c r="OQT7" s="276"/>
      <c r="OQU7" s="286"/>
      <c r="OQV7" s="663"/>
      <c r="OQW7" s="663"/>
      <c r="OQX7" s="663"/>
      <c r="OQY7" s="663"/>
      <c r="OQZ7" s="663"/>
      <c r="ORA7" s="663"/>
      <c r="ORB7" s="284"/>
      <c r="ORC7" s="285"/>
      <c r="ORD7" s="276"/>
      <c r="ORE7" s="286"/>
      <c r="ORF7" s="663"/>
      <c r="ORG7" s="663"/>
      <c r="ORH7" s="663"/>
      <c r="ORI7" s="663"/>
      <c r="ORJ7" s="663"/>
      <c r="ORK7" s="663"/>
      <c r="ORL7" s="284"/>
      <c r="ORM7" s="285"/>
      <c r="ORN7" s="276"/>
      <c r="ORO7" s="286"/>
      <c r="ORP7" s="663"/>
      <c r="ORQ7" s="663"/>
      <c r="ORR7" s="663"/>
      <c r="ORS7" s="663"/>
      <c r="ORT7" s="663"/>
      <c r="ORU7" s="663"/>
      <c r="ORV7" s="284"/>
      <c r="ORW7" s="285"/>
      <c r="ORX7" s="276"/>
      <c r="ORY7" s="286"/>
      <c r="ORZ7" s="663"/>
      <c r="OSA7" s="663"/>
      <c r="OSB7" s="663"/>
      <c r="OSC7" s="663"/>
      <c r="OSD7" s="663"/>
      <c r="OSE7" s="663"/>
      <c r="OSF7" s="284"/>
      <c r="OSG7" s="285"/>
      <c r="OSH7" s="276"/>
      <c r="OSI7" s="286"/>
      <c r="OSJ7" s="663"/>
      <c r="OSK7" s="663"/>
      <c r="OSL7" s="663"/>
      <c r="OSM7" s="663"/>
      <c r="OSN7" s="663"/>
      <c r="OSO7" s="663"/>
      <c r="OSP7" s="284"/>
      <c r="OSQ7" s="285"/>
      <c r="OSR7" s="276"/>
      <c r="OSS7" s="286"/>
      <c r="OST7" s="663"/>
      <c r="OSU7" s="663"/>
      <c r="OSV7" s="663"/>
      <c r="OSW7" s="663"/>
      <c r="OSX7" s="663"/>
      <c r="OSY7" s="663"/>
      <c r="OSZ7" s="284"/>
      <c r="OTA7" s="285"/>
      <c r="OTB7" s="276"/>
      <c r="OTC7" s="286"/>
      <c r="OTD7" s="663"/>
      <c r="OTE7" s="663"/>
      <c r="OTF7" s="663"/>
      <c r="OTG7" s="663"/>
      <c r="OTH7" s="663"/>
      <c r="OTI7" s="663"/>
      <c r="OTJ7" s="284"/>
      <c r="OTK7" s="285"/>
      <c r="OTL7" s="276"/>
      <c r="OTM7" s="286"/>
      <c r="OTN7" s="663"/>
      <c r="OTO7" s="663"/>
      <c r="OTP7" s="663"/>
      <c r="OTQ7" s="663"/>
      <c r="OTR7" s="663"/>
      <c r="OTS7" s="663"/>
      <c r="OTT7" s="284"/>
      <c r="OTU7" s="285"/>
      <c r="OTV7" s="276"/>
      <c r="OTW7" s="286"/>
      <c r="OTX7" s="663"/>
      <c r="OTY7" s="663"/>
      <c r="OTZ7" s="663"/>
      <c r="OUA7" s="663"/>
      <c r="OUB7" s="663"/>
      <c r="OUC7" s="663"/>
      <c r="OUD7" s="284"/>
      <c r="OUE7" s="285"/>
      <c r="OUF7" s="276"/>
      <c r="OUG7" s="286"/>
      <c r="OUH7" s="663"/>
      <c r="OUI7" s="663"/>
      <c r="OUJ7" s="663"/>
      <c r="OUK7" s="663"/>
      <c r="OUL7" s="663"/>
      <c r="OUM7" s="663"/>
      <c r="OUN7" s="284"/>
      <c r="OUO7" s="285"/>
      <c r="OUP7" s="276"/>
      <c r="OUQ7" s="286"/>
      <c r="OUR7" s="663"/>
      <c r="OUS7" s="663"/>
      <c r="OUT7" s="663"/>
      <c r="OUU7" s="663"/>
      <c r="OUV7" s="663"/>
      <c r="OUW7" s="663"/>
      <c r="OUX7" s="284"/>
      <c r="OUY7" s="285"/>
      <c r="OUZ7" s="276"/>
      <c r="OVA7" s="286"/>
      <c r="OVB7" s="663"/>
      <c r="OVC7" s="663"/>
      <c r="OVD7" s="663"/>
      <c r="OVE7" s="663"/>
      <c r="OVF7" s="663"/>
      <c r="OVG7" s="663"/>
      <c r="OVH7" s="284"/>
      <c r="OVI7" s="285"/>
      <c r="OVJ7" s="276"/>
      <c r="OVK7" s="286"/>
      <c r="OVL7" s="663"/>
      <c r="OVM7" s="663"/>
      <c r="OVN7" s="663"/>
      <c r="OVO7" s="663"/>
      <c r="OVP7" s="663"/>
      <c r="OVQ7" s="663"/>
      <c r="OVR7" s="284"/>
      <c r="OVS7" s="285"/>
      <c r="OVT7" s="276"/>
      <c r="OVU7" s="286"/>
      <c r="OVV7" s="663"/>
      <c r="OVW7" s="663"/>
      <c r="OVX7" s="663"/>
      <c r="OVY7" s="663"/>
      <c r="OVZ7" s="663"/>
      <c r="OWA7" s="663"/>
      <c r="OWB7" s="284"/>
      <c r="OWC7" s="285"/>
      <c r="OWD7" s="276"/>
      <c r="OWE7" s="286"/>
      <c r="OWF7" s="663"/>
      <c r="OWG7" s="663"/>
      <c r="OWH7" s="663"/>
      <c r="OWI7" s="663"/>
      <c r="OWJ7" s="663"/>
      <c r="OWK7" s="663"/>
      <c r="OWL7" s="284"/>
      <c r="OWM7" s="285"/>
      <c r="OWN7" s="276"/>
      <c r="OWO7" s="286"/>
      <c r="OWP7" s="663"/>
      <c r="OWQ7" s="663"/>
      <c r="OWR7" s="663"/>
      <c r="OWS7" s="663"/>
      <c r="OWT7" s="663"/>
      <c r="OWU7" s="663"/>
      <c r="OWV7" s="284"/>
      <c r="OWW7" s="285"/>
      <c r="OWX7" s="276"/>
      <c r="OWY7" s="286"/>
      <c r="OWZ7" s="663"/>
      <c r="OXA7" s="663"/>
      <c r="OXB7" s="663"/>
      <c r="OXC7" s="663"/>
      <c r="OXD7" s="663"/>
      <c r="OXE7" s="663"/>
      <c r="OXF7" s="284"/>
      <c r="OXG7" s="285"/>
      <c r="OXH7" s="276"/>
      <c r="OXI7" s="286"/>
      <c r="OXJ7" s="663"/>
      <c r="OXK7" s="663"/>
      <c r="OXL7" s="663"/>
      <c r="OXM7" s="663"/>
      <c r="OXN7" s="663"/>
      <c r="OXO7" s="663"/>
      <c r="OXP7" s="284"/>
      <c r="OXQ7" s="285"/>
      <c r="OXR7" s="276"/>
      <c r="OXS7" s="286"/>
      <c r="OXT7" s="663"/>
      <c r="OXU7" s="663"/>
      <c r="OXV7" s="663"/>
      <c r="OXW7" s="663"/>
      <c r="OXX7" s="663"/>
      <c r="OXY7" s="663"/>
      <c r="OXZ7" s="284"/>
      <c r="OYA7" s="285"/>
      <c r="OYB7" s="276"/>
      <c r="OYC7" s="286"/>
      <c r="OYD7" s="663"/>
      <c r="OYE7" s="663"/>
      <c r="OYF7" s="663"/>
      <c r="OYG7" s="663"/>
      <c r="OYH7" s="663"/>
      <c r="OYI7" s="663"/>
      <c r="OYJ7" s="284"/>
      <c r="OYK7" s="285"/>
      <c r="OYL7" s="276"/>
      <c r="OYM7" s="286"/>
      <c r="OYN7" s="663"/>
      <c r="OYO7" s="663"/>
      <c r="OYP7" s="663"/>
      <c r="OYQ7" s="663"/>
      <c r="OYR7" s="663"/>
      <c r="OYS7" s="663"/>
      <c r="OYT7" s="284"/>
      <c r="OYU7" s="285"/>
      <c r="OYV7" s="276"/>
      <c r="OYW7" s="286"/>
      <c r="OYX7" s="663"/>
      <c r="OYY7" s="663"/>
      <c r="OYZ7" s="663"/>
      <c r="OZA7" s="663"/>
      <c r="OZB7" s="663"/>
      <c r="OZC7" s="663"/>
      <c r="OZD7" s="284"/>
      <c r="OZE7" s="285"/>
      <c r="OZF7" s="276"/>
      <c r="OZG7" s="286"/>
      <c r="OZH7" s="663"/>
      <c r="OZI7" s="663"/>
      <c r="OZJ7" s="663"/>
      <c r="OZK7" s="663"/>
      <c r="OZL7" s="663"/>
      <c r="OZM7" s="663"/>
      <c r="OZN7" s="284"/>
      <c r="OZO7" s="285"/>
      <c r="OZP7" s="276"/>
      <c r="OZQ7" s="286"/>
      <c r="OZR7" s="663"/>
      <c r="OZS7" s="663"/>
      <c r="OZT7" s="663"/>
      <c r="OZU7" s="663"/>
      <c r="OZV7" s="663"/>
      <c r="OZW7" s="663"/>
      <c r="OZX7" s="284"/>
      <c r="OZY7" s="285"/>
      <c r="OZZ7" s="276"/>
      <c r="PAA7" s="286"/>
      <c r="PAB7" s="663"/>
      <c r="PAC7" s="663"/>
      <c r="PAD7" s="663"/>
      <c r="PAE7" s="663"/>
      <c r="PAF7" s="663"/>
      <c r="PAG7" s="663"/>
      <c r="PAH7" s="284"/>
      <c r="PAI7" s="285"/>
      <c r="PAJ7" s="276"/>
      <c r="PAK7" s="286"/>
      <c r="PAL7" s="663"/>
      <c r="PAM7" s="663"/>
      <c r="PAN7" s="663"/>
      <c r="PAO7" s="663"/>
      <c r="PAP7" s="663"/>
      <c r="PAQ7" s="663"/>
      <c r="PAR7" s="284"/>
      <c r="PAS7" s="285"/>
      <c r="PAT7" s="276"/>
      <c r="PAU7" s="286"/>
      <c r="PAV7" s="663"/>
      <c r="PAW7" s="663"/>
      <c r="PAX7" s="663"/>
      <c r="PAY7" s="663"/>
      <c r="PAZ7" s="663"/>
      <c r="PBA7" s="663"/>
      <c r="PBB7" s="284"/>
      <c r="PBC7" s="285"/>
      <c r="PBD7" s="276"/>
      <c r="PBE7" s="286"/>
      <c r="PBF7" s="663"/>
      <c r="PBG7" s="663"/>
      <c r="PBH7" s="663"/>
      <c r="PBI7" s="663"/>
      <c r="PBJ7" s="663"/>
      <c r="PBK7" s="663"/>
      <c r="PBL7" s="284"/>
      <c r="PBM7" s="285"/>
      <c r="PBN7" s="276"/>
      <c r="PBO7" s="286"/>
      <c r="PBP7" s="663"/>
      <c r="PBQ7" s="663"/>
      <c r="PBR7" s="663"/>
      <c r="PBS7" s="663"/>
      <c r="PBT7" s="663"/>
      <c r="PBU7" s="663"/>
      <c r="PBV7" s="284"/>
      <c r="PBW7" s="285"/>
      <c r="PBX7" s="276"/>
      <c r="PBY7" s="286"/>
      <c r="PBZ7" s="663"/>
      <c r="PCA7" s="663"/>
      <c r="PCB7" s="663"/>
      <c r="PCC7" s="663"/>
      <c r="PCD7" s="663"/>
      <c r="PCE7" s="663"/>
      <c r="PCF7" s="284"/>
      <c r="PCG7" s="285"/>
      <c r="PCH7" s="276"/>
      <c r="PCI7" s="286"/>
      <c r="PCJ7" s="663"/>
      <c r="PCK7" s="663"/>
      <c r="PCL7" s="663"/>
      <c r="PCM7" s="663"/>
      <c r="PCN7" s="663"/>
      <c r="PCO7" s="663"/>
      <c r="PCP7" s="284"/>
      <c r="PCQ7" s="285"/>
      <c r="PCR7" s="276"/>
      <c r="PCS7" s="286"/>
      <c r="PCT7" s="663"/>
      <c r="PCU7" s="663"/>
      <c r="PCV7" s="663"/>
      <c r="PCW7" s="663"/>
      <c r="PCX7" s="663"/>
      <c r="PCY7" s="663"/>
      <c r="PCZ7" s="284"/>
      <c r="PDA7" s="285"/>
      <c r="PDB7" s="276"/>
      <c r="PDC7" s="286"/>
      <c r="PDD7" s="663"/>
      <c r="PDE7" s="663"/>
      <c r="PDF7" s="663"/>
      <c r="PDG7" s="663"/>
      <c r="PDH7" s="663"/>
      <c r="PDI7" s="663"/>
      <c r="PDJ7" s="284"/>
      <c r="PDK7" s="285"/>
      <c r="PDL7" s="276"/>
      <c r="PDM7" s="286"/>
      <c r="PDN7" s="663"/>
      <c r="PDO7" s="663"/>
      <c r="PDP7" s="663"/>
      <c r="PDQ7" s="663"/>
      <c r="PDR7" s="663"/>
      <c r="PDS7" s="663"/>
      <c r="PDT7" s="284"/>
      <c r="PDU7" s="285"/>
      <c r="PDV7" s="276"/>
      <c r="PDW7" s="286"/>
      <c r="PDX7" s="663"/>
      <c r="PDY7" s="663"/>
      <c r="PDZ7" s="663"/>
      <c r="PEA7" s="663"/>
      <c r="PEB7" s="663"/>
      <c r="PEC7" s="663"/>
      <c r="PED7" s="284"/>
      <c r="PEE7" s="285"/>
      <c r="PEF7" s="276"/>
      <c r="PEG7" s="286"/>
      <c r="PEH7" s="663"/>
      <c r="PEI7" s="663"/>
      <c r="PEJ7" s="663"/>
      <c r="PEK7" s="663"/>
      <c r="PEL7" s="663"/>
      <c r="PEM7" s="663"/>
      <c r="PEN7" s="284"/>
      <c r="PEO7" s="285"/>
      <c r="PEP7" s="276"/>
      <c r="PEQ7" s="286"/>
      <c r="PER7" s="663"/>
      <c r="PES7" s="663"/>
      <c r="PET7" s="663"/>
      <c r="PEU7" s="663"/>
      <c r="PEV7" s="663"/>
      <c r="PEW7" s="663"/>
      <c r="PEX7" s="284"/>
      <c r="PEY7" s="285"/>
      <c r="PEZ7" s="276"/>
      <c r="PFA7" s="286"/>
      <c r="PFB7" s="663"/>
      <c r="PFC7" s="663"/>
      <c r="PFD7" s="663"/>
      <c r="PFE7" s="663"/>
      <c r="PFF7" s="663"/>
      <c r="PFG7" s="663"/>
      <c r="PFH7" s="284"/>
      <c r="PFI7" s="285"/>
      <c r="PFJ7" s="276"/>
      <c r="PFK7" s="286"/>
      <c r="PFL7" s="663"/>
      <c r="PFM7" s="663"/>
      <c r="PFN7" s="663"/>
      <c r="PFO7" s="663"/>
      <c r="PFP7" s="663"/>
      <c r="PFQ7" s="663"/>
      <c r="PFR7" s="284"/>
      <c r="PFS7" s="285"/>
      <c r="PFT7" s="276"/>
      <c r="PFU7" s="286"/>
      <c r="PFV7" s="663"/>
      <c r="PFW7" s="663"/>
      <c r="PFX7" s="663"/>
      <c r="PFY7" s="663"/>
      <c r="PFZ7" s="663"/>
      <c r="PGA7" s="663"/>
      <c r="PGB7" s="284"/>
      <c r="PGC7" s="285"/>
      <c r="PGD7" s="276"/>
      <c r="PGE7" s="286"/>
      <c r="PGF7" s="663"/>
      <c r="PGG7" s="663"/>
      <c r="PGH7" s="663"/>
      <c r="PGI7" s="663"/>
      <c r="PGJ7" s="663"/>
      <c r="PGK7" s="663"/>
      <c r="PGL7" s="284"/>
      <c r="PGM7" s="285"/>
      <c r="PGN7" s="276"/>
      <c r="PGO7" s="286"/>
      <c r="PGP7" s="663"/>
      <c r="PGQ7" s="663"/>
      <c r="PGR7" s="663"/>
      <c r="PGS7" s="663"/>
      <c r="PGT7" s="663"/>
      <c r="PGU7" s="663"/>
      <c r="PGV7" s="284"/>
      <c r="PGW7" s="285"/>
      <c r="PGX7" s="276"/>
      <c r="PGY7" s="286"/>
      <c r="PGZ7" s="663"/>
      <c r="PHA7" s="663"/>
      <c r="PHB7" s="663"/>
      <c r="PHC7" s="663"/>
      <c r="PHD7" s="663"/>
      <c r="PHE7" s="663"/>
      <c r="PHF7" s="284"/>
      <c r="PHG7" s="285"/>
      <c r="PHH7" s="276"/>
      <c r="PHI7" s="286"/>
      <c r="PHJ7" s="663"/>
      <c r="PHK7" s="663"/>
      <c r="PHL7" s="663"/>
      <c r="PHM7" s="663"/>
      <c r="PHN7" s="663"/>
      <c r="PHO7" s="663"/>
      <c r="PHP7" s="284"/>
      <c r="PHQ7" s="285"/>
      <c r="PHR7" s="276"/>
      <c r="PHS7" s="286"/>
      <c r="PHT7" s="663"/>
      <c r="PHU7" s="663"/>
      <c r="PHV7" s="663"/>
      <c r="PHW7" s="663"/>
      <c r="PHX7" s="663"/>
      <c r="PHY7" s="663"/>
      <c r="PHZ7" s="284"/>
      <c r="PIA7" s="285"/>
      <c r="PIB7" s="276"/>
      <c r="PIC7" s="286"/>
      <c r="PID7" s="663"/>
      <c r="PIE7" s="663"/>
      <c r="PIF7" s="663"/>
      <c r="PIG7" s="663"/>
      <c r="PIH7" s="663"/>
      <c r="PII7" s="663"/>
      <c r="PIJ7" s="284"/>
      <c r="PIK7" s="285"/>
      <c r="PIL7" s="276"/>
      <c r="PIM7" s="286"/>
      <c r="PIN7" s="663"/>
      <c r="PIO7" s="663"/>
      <c r="PIP7" s="663"/>
      <c r="PIQ7" s="663"/>
      <c r="PIR7" s="663"/>
      <c r="PIS7" s="663"/>
      <c r="PIT7" s="284"/>
      <c r="PIU7" s="285"/>
      <c r="PIV7" s="276"/>
      <c r="PIW7" s="286"/>
      <c r="PIX7" s="663"/>
      <c r="PIY7" s="663"/>
      <c r="PIZ7" s="663"/>
      <c r="PJA7" s="663"/>
      <c r="PJB7" s="663"/>
      <c r="PJC7" s="663"/>
      <c r="PJD7" s="284"/>
      <c r="PJE7" s="285"/>
      <c r="PJF7" s="276"/>
      <c r="PJG7" s="286"/>
      <c r="PJH7" s="663"/>
      <c r="PJI7" s="663"/>
      <c r="PJJ7" s="663"/>
      <c r="PJK7" s="663"/>
      <c r="PJL7" s="663"/>
      <c r="PJM7" s="663"/>
      <c r="PJN7" s="284"/>
      <c r="PJO7" s="285"/>
      <c r="PJP7" s="276"/>
      <c r="PJQ7" s="286"/>
      <c r="PJR7" s="663"/>
      <c r="PJS7" s="663"/>
      <c r="PJT7" s="663"/>
      <c r="PJU7" s="663"/>
      <c r="PJV7" s="663"/>
      <c r="PJW7" s="663"/>
      <c r="PJX7" s="284"/>
      <c r="PJY7" s="285"/>
      <c r="PJZ7" s="276"/>
      <c r="PKA7" s="286"/>
      <c r="PKB7" s="663"/>
      <c r="PKC7" s="663"/>
      <c r="PKD7" s="663"/>
      <c r="PKE7" s="663"/>
      <c r="PKF7" s="663"/>
      <c r="PKG7" s="663"/>
      <c r="PKH7" s="284"/>
      <c r="PKI7" s="285"/>
      <c r="PKJ7" s="276"/>
      <c r="PKK7" s="286"/>
      <c r="PKL7" s="663"/>
      <c r="PKM7" s="663"/>
      <c r="PKN7" s="663"/>
      <c r="PKO7" s="663"/>
      <c r="PKP7" s="663"/>
      <c r="PKQ7" s="663"/>
      <c r="PKR7" s="284"/>
      <c r="PKS7" s="285"/>
      <c r="PKT7" s="276"/>
      <c r="PKU7" s="286"/>
      <c r="PKV7" s="663"/>
      <c r="PKW7" s="663"/>
      <c r="PKX7" s="663"/>
      <c r="PKY7" s="663"/>
      <c r="PKZ7" s="663"/>
      <c r="PLA7" s="663"/>
      <c r="PLB7" s="284"/>
      <c r="PLC7" s="285"/>
      <c r="PLD7" s="276"/>
      <c r="PLE7" s="286"/>
      <c r="PLF7" s="663"/>
      <c r="PLG7" s="663"/>
      <c r="PLH7" s="663"/>
      <c r="PLI7" s="663"/>
      <c r="PLJ7" s="663"/>
      <c r="PLK7" s="663"/>
      <c r="PLL7" s="284"/>
      <c r="PLM7" s="285"/>
      <c r="PLN7" s="276"/>
      <c r="PLO7" s="286"/>
      <c r="PLP7" s="663"/>
      <c r="PLQ7" s="663"/>
      <c r="PLR7" s="663"/>
      <c r="PLS7" s="663"/>
      <c r="PLT7" s="663"/>
      <c r="PLU7" s="663"/>
      <c r="PLV7" s="284"/>
      <c r="PLW7" s="285"/>
      <c r="PLX7" s="276"/>
      <c r="PLY7" s="286"/>
      <c r="PLZ7" s="663"/>
      <c r="PMA7" s="663"/>
      <c r="PMB7" s="663"/>
      <c r="PMC7" s="663"/>
      <c r="PMD7" s="663"/>
      <c r="PME7" s="663"/>
      <c r="PMF7" s="284"/>
      <c r="PMG7" s="285"/>
      <c r="PMH7" s="276"/>
      <c r="PMI7" s="286"/>
      <c r="PMJ7" s="663"/>
      <c r="PMK7" s="663"/>
      <c r="PML7" s="663"/>
      <c r="PMM7" s="663"/>
      <c r="PMN7" s="663"/>
      <c r="PMO7" s="663"/>
      <c r="PMP7" s="284"/>
      <c r="PMQ7" s="285"/>
      <c r="PMR7" s="276"/>
      <c r="PMS7" s="286"/>
      <c r="PMT7" s="663"/>
      <c r="PMU7" s="663"/>
      <c r="PMV7" s="663"/>
      <c r="PMW7" s="663"/>
      <c r="PMX7" s="663"/>
      <c r="PMY7" s="663"/>
      <c r="PMZ7" s="284"/>
      <c r="PNA7" s="285"/>
      <c r="PNB7" s="276"/>
      <c r="PNC7" s="286"/>
      <c r="PND7" s="663"/>
      <c r="PNE7" s="663"/>
      <c r="PNF7" s="663"/>
      <c r="PNG7" s="663"/>
      <c r="PNH7" s="663"/>
      <c r="PNI7" s="663"/>
      <c r="PNJ7" s="284"/>
      <c r="PNK7" s="285"/>
      <c r="PNL7" s="276"/>
      <c r="PNM7" s="286"/>
      <c r="PNN7" s="663"/>
      <c r="PNO7" s="663"/>
      <c r="PNP7" s="663"/>
      <c r="PNQ7" s="663"/>
      <c r="PNR7" s="663"/>
      <c r="PNS7" s="663"/>
      <c r="PNT7" s="284"/>
      <c r="PNU7" s="285"/>
      <c r="PNV7" s="276"/>
      <c r="PNW7" s="286"/>
      <c r="PNX7" s="663"/>
      <c r="PNY7" s="663"/>
      <c r="PNZ7" s="663"/>
      <c r="POA7" s="663"/>
      <c r="POB7" s="663"/>
      <c r="POC7" s="663"/>
      <c r="POD7" s="284"/>
      <c r="POE7" s="285"/>
      <c r="POF7" s="276"/>
      <c r="POG7" s="286"/>
      <c r="POH7" s="663"/>
      <c r="POI7" s="663"/>
      <c r="POJ7" s="663"/>
      <c r="POK7" s="663"/>
      <c r="POL7" s="663"/>
      <c r="POM7" s="663"/>
      <c r="PON7" s="284"/>
      <c r="POO7" s="285"/>
      <c r="POP7" s="276"/>
      <c r="POQ7" s="286"/>
      <c r="POR7" s="663"/>
      <c r="POS7" s="663"/>
      <c r="POT7" s="663"/>
      <c r="POU7" s="663"/>
      <c r="POV7" s="663"/>
      <c r="POW7" s="663"/>
      <c r="POX7" s="284"/>
      <c r="POY7" s="285"/>
      <c r="POZ7" s="276"/>
      <c r="PPA7" s="286"/>
      <c r="PPB7" s="663"/>
      <c r="PPC7" s="663"/>
      <c r="PPD7" s="663"/>
      <c r="PPE7" s="663"/>
      <c r="PPF7" s="663"/>
      <c r="PPG7" s="663"/>
      <c r="PPH7" s="284"/>
      <c r="PPI7" s="285"/>
      <c r="PPJ7" s="276"/>
      <c r="PPK7" s="286"/>
      <c r="PPL7" s="663"/>
      <c r="PPM7" s="663"/>
      <c r="PPN7" s="663"/>
      <c r="PPO7" s="663"/>
      <c r="PPP7" s="663"/>
      <c r="PPQ7" s="663"/>
      <c r="PPR7" s="284"/>
      <c r="PPS7" s="285"/>
      <c r="PPT7" s="276"/>
      <c r="PPU7" s="286"/>
      <c r="PPV7" s="663"/>
      <c r="PPW7" s="663"/>
      <c r="PPX7" s="663"/>
      <c r="PPY7" s="663"/>
      <c r="PPZ7" s="663"/>
      <c r="PQA7" s="663"/>
      <c r="PQB7" s="284"/>
      <c r="PQC7" s="285"/>
      <c r="PQD7" s="276"/>
      <c r="PQE7" s="286"/>
      <c r="PQF7" s="663"/>
      <c r="PQG7" s="663"/>
      <c r="PQH7" s="663"/>
      <c r="PQI7" s="663"/>
      <c r="PQJ7" s="663"/>
      <c r="PQK7" s="663"/>
      <c r="PQL7" s="284"/>
      <c r="PQM7" s="285"/>
      <c r="PQN7" s="276"/>
      <c r="PQO7" s="286"/>
      <c r="PQP7" s="663"/>
      <c r="PQQ7" s="663"/>
      <c r="PQR7" s="663"/>
      <c r="PQS7" s="663"/>
      <c r="PQT7" s="663"/>
      <c r="PQU7" s="663"/>
      <c r="PQV7" s="284"/>
      <c r="PQW7" s="285"/>
      <c r="PQX7" s="276"/>
      <c r="PQY7" s="286"/>
      <c r="PQZ7" s="663"/>
      <c r="PRA7" s="663"/>
      <c r="PRB7" s="663"/>
      <c r="PRC7" s="663"/>
      <c r="PRD7" s="663"/>
      <c r="PRE7" s="663"/>
      <c r="PRF7" s="284"/>
      <c r="PRG7" s="285"/>
      <c r="PRH7" s="276"/>
      <c r="PRI7" s="286"/>
      <c r="PRJ7" s="663"/>
      <c r="PRK7" s="663"/>
      <c r="PRL7" s="663"/>
      <c r="PRM7" s="663"/>
      <c r="PRN7" s="663"/>
      <c r="PRO7" s="663"/>
      <c r="PRP7" s="284"/>
      <c r="PRQ7" s="285"/>
      <c r="PRR7" s="276"/>
      <c r="PRS7" s="286"/>
      <c r="PRT7" s="663"/>
      <c r="PRU7" s="663"/>
      <c r="PRV7" s="663"/>
      <c r="PRW7" s="663"/>
      <c r="PRX7" s="663"/>
      <c r="PRY7" s="663"/>
      <c r="PRZ7" s="284"/>
      <c r="PSA7" s="285"/>
      <c r="PSB7" s="276"/>
      <c r="PSC7" s="286"/>
      <c r="PSD7" s="663"/>
      <c r="PSE7" s="663"/>
      <c r="PSF7" s="663"/>
      <c r="PSG7" s="663"/>
      <c r="PSH7" s="663"/>
      <c r="PSI7" s="663"/>
      <c r="PSJ7" s="284"/>
      <c r="PSK7" s="285"/>
      <c r="PSL7" s="276"/>
      <c r="PSM7" s="286"/>
      <c r="PSN7" s="663"/>
      <c r="PSO7" s="663"/>
      <c r="PSP7" s="663"/>
      <c r="PSQ7" s="663"/>
      <c r="PSR7" s="663"/>
      <c r="PSS7" s="663"/>
      <c r="PST7" s="284"/>
      <c r="PSU7" s="285"/>
      <c r="PSV7" s="276"/>
      <c r="PSW7" s="286"/>
      <c r="PSX7" s="663"/>
      <c r="PSY7" s="663"/>
      <c r="PSZ7" s="663"/>
      <c r="PTA7" s="663"/>
      <c r="PTB7" s="663"/>
      <c r="PTC7" s="663"/>
      <c r="PTD7" s="284"/>
      <c r="PTE7" s="285"/>
      <c r="PTF7" s="276"/>
      <c r="PTG7" s="286"/>
      <c r="PTH7" s="663"/>
      <c r="PTI7" s="663"/>
      <c r="PTJ7" s="663"/>
      <c r="PTK7" s="663"/>
      <c r="PTL7" s="663"/>
      <c r="PTM7" s="663"/>
      <c r="PTN7" s="284"/>
      <c r="PTO7" s="285"/>
      <c r="PTP7" s="276"/>
      <c r="PTQ7" s="286"/>
      <c r="PTR7" s="663"/>
      <c r="PTS7" s="663"/>
      <c r="PTT7" s="663"/>
      <c r="PTU7" s="663"/>
      <c r="PTV7" s="663"/>
      <c r="PTW7" s="663"/>
      <c r="PTX7" s="284"/>
      <c r="PTY7" s="285"/>
      <c r="PTZ7" s="276"/>
      <c r="PUA7" s="286"/>
      <c r="PUB7" s="663"/>
      <c r="PUC7" s="663"/>
      <c r="PUD7" s="663"/>
      <c r="PUE7" s="663"/>
      <c r="PUF7" s="663"/>
      <c r="PUG7" s="663"/>
      <c r="PUH7" s="284"/>
      <c r="PUI7" s="285"/>
      <c r="PUJ7" s="276"/>
      <c r="PUK7" s="286"/>
      <c r="PUL7" s="663"/>
      <c r="PUM7" s="663"/>
      <c r="PUN7" s="663"/>
      <c r="PUO7" s="663"/>
      <c r="PUP7" s="663"/>
      <c r="PUQ7" s="663"/>
      <c r="PUR7" s="284"/>
      <c r="PUS7" s="285"/>
      <c r="PUT7" s="276"/>
      <c r="PUU7" s="286"/>
      <c r="PUV7" s="663"/>
      <c r="PUW7" s="663"/>
      <c r="PUX7" s="663"/>
      <c r="PUY7" s="663"/>
      <c r="PUZ7" s="663"/>
      <c r="PVA7" s="663"/>
      <c r="PVB7" s="284"/>
      <c r="PVC7" s="285"/>
      <c r="PVD7" s="276"/>
      <c r="PVE7" s="286"/>
      <c r="PVF7" s="663"/>
      <c r="PVG7" s="663"/>
      <c r="PVH7" s="663"/>
      <c r="PVI7" s="663"/>
      <c r="PVJ7" s="663"/>
      <c r="PVK7" s="663"/>
      <c r="PVL7" s="284"/>
      <c r="PVM7" s="285"/>
      <c r="PVN7" s="276"/>
      <c r="PVO7" s="286"/>
      <c r="PVP7" s="663"/>
      <c r="PVQ7" s="663"/>
      <c r="PVR7" s="663"/>
      <c r="PVS7" s="663"/>
      <c r="PVT7" s="663"/>
      <c r="PVU7" s="663"/>
      <c r="PVV7" s="284"/>
      <c r="PVW7" s="285"/>
      <c r="PVX7" s="276"/>
      <c r="PVY7" s="286"/>
      <c r="PVZ7" s="663"/>
      <c r="PWA7" s="663"/>
      <c r="PWB7" s="663"/>
      <c r="PWC7" s="663"/>
      <c r="PWD7" s="663"/>
      <c r="PWE7" s="663"/>
      <c r="PWF7" s="284"/>
      <c r="PWG7" s="285"/>
      <c r="PWH7" s="276"/>
      <c r="PWI7" s="286"/>
      <c r="PWJ7" s="663"/>
      <c r="PWK7" s="663"/>
      <c r="PWL7" s="663"/>
      <c r="PWM7" s="663"/>
      <c r="PWN7" s="663"/>
      <c r="PWO7" s="663"/>
      <c r="PWP7" s="284"/>
      <c r="PWQ7" s="285"/>
      <c r="PWR7" s="276"/>
      <c r="PWS7" s="286"/>
      <c r="PWT7" s="663"/>
      <c r="PWU7" s="663"/>
      <c r="PWV7" s="663"/>
      <c r="PWW7" s="663"/>
      <c r="PWX7" s="663"/>
      <c r="PWY7" s="663"/>
      <c r="PWZ7" s="284"/>
      <c r="PXA7" s="285"/>
      <c r="PXB7" s="276"/>
      <c r="PXC7" s="286"/>
      <c r="PXD7" s="663"/>
      <c r="PXE7" s="663"/>
      <c r="PXF7" s="663"/>
      <c r="PXG7" s="663"/>
      <c r="PXH7" s="663"/>
      <c r="PXI7" s="663"/>
      <c r="PXJ7" s="284"/>
      <c r="PXK7" s="285"/>
      <c r="PXL7" s="276"/>
      <c r="PXM7" s="286"/>
      <c r="PXN7" s="663"/>
      <c r="PXO7" s="663"/>
      <c r="PXP7" s="663"/>
      <c r="PXQ7" s="663"/>
      <c r="PXR7" s="663"/>
      <c r="PXS7" s="663"/>
      <c r="PXT7" s="284"/>
      <c r="PXU7" s="285"/>
      <c r="PXV7" s="276"/>
      <c r="PXW7" s="286"/>
      <c r="PXX7" s="663"/>
      <c r="PXY7" s="663"/>
      <c r="PXZ7" s="663"/>
      <c r="PYA7" s="663"/>
      <c r="PYB7" s="663"/>
      <c r="PYC7" s="663"/>
      <c r="PYD7" s="284"/>
      <c r="PYE7" s="285"/>
      <c r="PYF7" s="276"/>
      <c r="PYG7" s="286"/>
      <c r="PYH7" s="663"/>
      <c r="PYI7" s="663"/>
      <c r="PYJ7" s="663"/>
      <c r="PYK7" s="663"/>
      <c r="PYL7" s="663"/>
      <c r="PYM7" s="663"/>
      <c r="PYN7" s="284"/>
      <c r="PYO7" s="285"/>
      <c r="PYP7" s="276"/>
      <c r="PYQ7" s="286"/>
      <c r="PYR7" s="663"/>
      <c r="PYS7" s="663"/>
      <c r="PYT7" s="663"/>
      <c r="PYU7" s="663"/>
      <c r="PYV7" s="663"/>
      <c r="PYW7" s="663"/>
      <c r="PYX7" s="284"/>
      <c r="PYY7" s="285"/>
      <c r="PYZ7" s="276"/>
      <c r="PZA7" s="286"/>
      <c r="PZB7" s="663"/>
      <c r="PZC7" s="663"/>
      <c r="PZD7" s="663"/>
      <c r="PZE7" s="663"/>
      <c r="PZF7" s="663"/>
      <c r="PZG7" s="663"/>
      <c r="PZH7" s="284"/>
      <c r="PZI7" s="285"/>
      <c r="PZJ7" s="276"/>
      <c r="PZK7" s="286"/>
      <c r="PZL7" s="663"/>
      <c r="PZM7" s="663"/>
      <c r="PZN7" s="663"/>
      <c r="PZO7" s="663"/>
      <c r="PZP7" s="663"/>
      <c r="PZQ7" s="663"/>
      <c r="PZR7" s="284"/>
      <c r="PZS7" s="285"/>
      <c r="PZT7" s="276"/>
      <c r="PZU7" s="286"/>
      <c r="PZV7" s="663"/>
      <c r="PZW7" s="663"/>
      <c r="PZX7" s="663"/>
      <c r="PZY7" s="663"/>
      <c r="PZZ7" s="663"/>
      <c r="QAA7" s="663"/>
      <c r="QAB7" s="284"/>
      <c r="QAC7" s="285"/>
      <c r="QAD7" s="276"/>
      <c r="QAE7" s="286"/>
      <c r="QAF7" s="663"/>
      <c r="QAG7" s="663"/>
      <c r="QAH7" s="663"/>
      <c r="QAI7" s="663"/>
      <c r="QAJ7" s="663"/>
      <c r="QAK7" s="663"/>
      <c r="QAL7" s="284"/>
      <c r="QAM7" s="285"/>
      <c r="QAN7" s="276"/>
      <c r="QAO7" s="286"/>
      <c r="QAP7" s="663"/>
      <c r="QAQ7" s="663"/>
      <c r="QAR7" s="663"/>
      <c r="QAS7" s="663"/>
      <c r="QAT7" s="663"/>
      <c r="QAU7" s="663"/>
      <c r="QAV7" s="284"/>
      <c r="QAW7" s="285"/>
      <c r="QAX7" s="276"/>
      <c r="QAY7" s="286"/>
      <c r="QAZ7" s="663"/>
      <c r="QBA7" s="663"/>
      <c r="QBB7" s="663"/>
      <c r="QBC7" s="663"/>
      <c r="QBD7" s="663"/>
      <c r="QBE7" s="663"/>
      <c r="QBF7" s="284"/>
      <c r="QBG7" s="285"/>
      <c r="QBH7" s="276"/>
      <c r="QBI7" s="286"/>
      <c r="QBJ7" s="663"/>
      <c r="QBK7" s="663"/>
      <c r="QBL7" s="663"/>
      <c r="QBM7" s="663"/>
      <c r="QBN7" s="663"/>
      <c r="QBO7" s="663"/>
      <c r="QBP7" s="284"/>
      <c r="QBQ7" s="285"/>
      <c r="QBR7" s="276"/>
      <c r="QBS7" s="286"/>
      <c r="QBT7" s="663"/>
      <c r="QBU7" s="663"/>
      <c r="QBV7" s="663"/>
      <c r="QBW7" s="663"/>
      <c r="QBX7" s="663"/>
      <c r="QBY7" s="663"/>
      <c r="QBZ7" s="284"/>
      <c r="QCA7" s="285"/>
      <c r="QCB7" s="276"/>
      <c r="QCC7" s="286"/>
      <c r="QCD7" s="663"/>
      <c r="QCE7" s="663"/>
      <c r="QCF7" s="663"/>
      <c r="QCG7" s="663"/>
      <c r="QCH7" s="663"/>
      <c r="QCI7" s="663"/>
      <c r="QCJ7" s="284"/>
      <c r="QCK7" s="285"/>
      <c r="QCL7" s="276"/>
      <c r="QCM7" s="286"/>
      <c r="QCN7" s="663"/>
      <c r="QCO7" s="663"/>
      <c r="QCP7" s="663"/>
      <c r="QCQ7" s="663"/>
      <c r="QCR7" s="663"/>
      <c r="QCS7" s="663"/>
      <c r="QCT7" s="284"/>
      <c r="QCU7" s="285"/>
      <c r="QCV7" s="276"/>
      <c r="QCW7" s="286"/>
      <c r="QCX7" s="663"/>
      <c r="QCY7" s="663"/>
      <c r="QCZ7" s="663"/>
      <c r="QDA7" s="663"/>
      <c r="QDB7" s="663"/>
      <c r="QDC7" s="663"/>
      <c r="QDD7" s="284"/>
      <c r="QDE7" s="285"/>
      <c r="QDF7" s="276"/>
      <c r="QDG7" s="286"/>
      <c r="QDH7" s="663"/>
      <c r="QDI7" s="663"/>
      <c r="QDJ7" s="663"/>
      <c r="QDK7" s="663"/>
      <c r="QDL7" s="663"/>
      <c r="QDM7" s="663"/>
      <c r="QDN7" s="284"/>
      <c r="QDO7" s="285"/>
      <c r="QDP7" s="276"/>
      <c r="QDQ7" s="286"/>
      <c r="QDR7" s="663"/>
      <c r="QDS7" s="663"/>
      <c r="QDT7" s="663"/>
      <c r="QDU7" s="663"/>
      <c r="QDV7" s="663"/>
      <c r="QDW7" s="663"/>
      <c r="QDX7" s="284"/>
      <c r="QDY7" s="285"/>
      <c r="QDZ7" s="276"/>
      <c r="QEA7" s="286"/>
      <c r="QEB7" s="663"/>
      <c r="QEC7" s="663"/>
      <c r="QED7" s="663"/>
      <c r="QEE7" s="663"/>
      <c r="QEF7" s="663"/>
      <c r="QEG7" s="663"/>
      <c r="QEH7" s="284"/>
      <c r="QEI7" s="285"/>
      <c r="QEJ7" s="276"/>
      <c r="QEK7" s="286"/>
      <c r="QEL7" s="663"/>
      <c r="QEM7" s="663"/>
      <c r="QEN7" s="663"/>
      <c r="QEO7" s="663"/>
      <c r="QEP7" s="663"/>
      <c r="QEQ7" s="663"/>
      <c r="QER7" s="284"/>
      <c r="QES7" s="285"/>
      <c r="QET7" s="276"/>
      <c r="QEU7" s="286"/>
      <c r="QEV7" s="663"/>
      <c r="QEW7" s="663"/>
      <c r="QEX7" s="663"/>
      <c r="QEY7" s="663"/>
      <c r="QEZ7" s="663"/>
      <c r="QFA7" s="663"/>
      <c r="QFB7" s="284"/>
      <c r="QFC7" s="285"/>
      <c r="QFD7" s="276"/>
      <c r="QFE7" s="286"/>
      <c r="QFF7" s="663"/>
      <c r="QFG7" s="663"/>
      <c r="QFH7" s="663"/>
      <c r="QFI7" s="663"/>
      <c r="QFJ7" s="663"/>
      <c r="QFK7" s="663"/>
      <c r="QFL7" s="284"/>
      <c r="QFM7" s="285"/>
      <c r="QFN7" s="276"/>
      <c r="QFO7" s="286"/>
      <c r="QFP7" s="663"/>
      <c r="QFQ7" s="663"/>
      <c r="QFR7" s="663"/>
      <c r="QFS7" s="663"/>
      <c r="QFT7" s="663"/>
      <c r="QFU7" s="663"/>
      <c r="QFV7" s="284"/>
      <c r="QFW7" s="285"/>
      <c r="QFX7" s="276"/>
      <c r="QFY7" s="286"/>
      <c r="QFZ7" s="663"/>
      <c r="QGA7" s="663"/>
      <c r="QGB7" s="663"/>
      <c r="QGC7" s="663"/>
      <c r="QGD7" s="663"/>
      <c r="QGE7" s="663"/>
      <c r="QGF7" s="284"/>
      <c r="QGG7" s="285"/>
      <c r="QGH7" s="276"/>
      <c r="QGI7" s="286"/>
      <c r="QGJ7" s="663"/>
      <c r="QGK7" s="663"/>
      <c r="QGL7" s="663"/>
      <c r="QGM7" s="663"/>
      <c r="QGN7" s="663"/>
      <c r="QGO7" s="663"/>
      <c r="QGP7" s="284"/>
      <c r="QGQ7" s="285"/>
      <c r="QGR7" s="276"/>
      <c r="QGS7" s="286"/>
      <c r="QGT7" s="663"/>
      <c r="QGU7" s="663"/>
      <c r="QGV7" s="663"/>
      <c r="QGW7" s="663"/>
      <c r="QGX7" s="663"/>
      <c r="QGY7" s="663"/>
      <c r="QGZ7" s="284"/>
      <c r="QHA7" s="285"/>
      <c r="QHB7" s="276"/>
      <c r="QHC7" s="286"/>
      <c r="QHD7" s="663"/>
      <c r="QHE7" s="663"/>
      <c r="QHF7" s="663"/>
      <c r="QHG7" s="663"/>
      <c r="QHH7" s="663"/>
      <c r="QHI7" s="663"/>
      <c r="QHJ7" s="284"/>
      <c r="QHK7" s="285"/>
      <c r="QHL7" s="276"/>
      <c r="QHM7" s="286"/>
      <c r="QHN7" s="663"/>
      <c r="QHO7" s="663"/>
      <c r="QHP7" s="663"/>
      <c r="QHQ7" s="663"/>
      <c r="QHR7" s="663"/>
      <c r="QHS7" s="663"/>
      <c r="QHT7" s="284"/>
      <c r="QHU7" s="285"/>
      <c r="QHV7" s="276"/>
      <c r="QHW7" s="286"/>
      <c r="QHX7" s="663"/>
      <c r="QHY7" s="663"/>
      <c r="QHZ7" s="663"/>
      <c r="QIA7" s="663"/>
      <c r="QIB7" s="663"/>
      <c r="QIC7" s="663"/>
      <c r="QID7" s="284"/>
      <c r="QIE7" s="285"/>
      <c r="QIF7" s="276"/>
      <c r="QIG7" s="286"/>
      <c r="QIH7" s="663"/>
      <c r="QII7" s="663"/>
      <c r="QIJ7" s="663"/>
      <c r="QIK7" s="663"/>
      <c r="QIL7" s="663"/>
      <c r="QIM7" s="663"/>
      <c r="QIN7" s="284"/>
      <c r="QIO7" s="285"/>
      <c r="QIP7" s="276"/>
      <c r="QIQ7" s="286"/>
      <c r="QIR7" s="663"/>
      <c r="QIS7" s="663"/>
      <c r="QIT7" s="663"/>
      <c r="QIU7" s="663"/>
      <c r="QIV7" s="663"/>
      <c r="QIW7" s="663"/>
      <c r="QIX7" s="284"/>
      <c r="QIY7" s="285"/>
      <c r="QIZ7" s="276"/>
      <c r="QJA7" s="286"/>
      <c r="QJB7" s="663"/>
      <c r="QJC7" s="663"/>
      <c r="QJD7" s="663"/>
      <c r="QJE7" s="663"/>
      <c r="QJF7" s="663"/>
      <c r="QJG7" s="663"/>
      <c r="QJH7" s="284"/>
      <c r="QJI7" s="285"/>
      <c r="QJJ7" s="276"/>
      <c r="QJK7" s="286"/>
      <c r="QJL7" s="663"/>
      <c r="QJM7" s="663"/>
      <c r="QJN7" s="663"/>
      <c r="QJO7" s="663"/>
      <c r="QJP7" s="663"/>
      <c r="QJQ7" s="663"/>
      <c r="QJR7" s="284"/>
      <c r="QJS7" s="285"/>
      <c r="QJT7" s="276"/>
      <c r="QJU7" s="286"/>
      <c r="QJV7" s="663"/>
      <c r="QJW7" s="663"/>
      <c r="QJX7" s="663"/>
      <c r="QJY7" s="663"/>
      <c r="QJZ7" s="663"/>
      <c r="QKA7" s="663"/>
      <c r="QKB7" s="284"/>
      <c r="QKC7" s="285"/>
      <c r="QKD7" s="276"/>
      <c r="QKE7" s="286"/>
      <c r="QKF7" s="663"/>
      <c r="QKG7" s="663"/>
      <c r="QKH7" s="663"/>
      <c r="QKI7" s="663"/>
      <c r="QKJ7" s="663"/>
      <c r="QKK7" s="663"/>
      <c r="QKL7" s="284"/>
      <c r="QKM7" s="285"/>
      <c r="QKN7" s="276"/>
      <c r="QKO7" s="286"/>
      <c r="QKP7" s="663"/>
      <c r="QKQ7" s="663"/>
      <c r="QKR7" s="663"/>
      <c r="QKS7" s="663"/>
      <c r="QKT7" s="663"/>
      <c r="QKU7" s="663"/>
      <c r="QKV7" s="284"/>
      <c r="QKW7" s="285"/>
      <c r="QKX7" s="276"/>
      <c r="QKY7" s="286"/>
      <c r="QKZ7" s="663"/>
      <c r="QLA7" s="663"/>
      <c r="QLB7" s="663"/>
      <c r="QLC7" s="663"/>
      <c r="QLD7" s="663"/>
      <c r="QLE7" s="663"/>
      <c r="QLF7" s="284"/>
      <c r="QLG7" s="285"/>
      <c r="QLH7" s="276"/>
      <c r="QLI7" s="286"/>
      <c r="QLJ7" s="663"/>
      <c r="QLK7" s="663"/>
      <c r="QLL7" s="663"/>
      <c r="QLM7" s="663"/>
      <c r="QLN7" s="663"/>
      <c r="QLO7" s="663"/>
      <c r="QLP7" s="284"/>
      <c r="QLQ7" s="285"/>
      <c r="QLR7" s="276"/>
      <c r="QLS7" s="286"/>
      <c r="QLT7" s="663"/>
      <c r="QLU7" s="663"/>
      <c r="QLV7" s="663"/>
      <c r="QLW7" s="663"/>
      <c r="QLX7" s="663"/>
      <c r="QLY7" s="663"/>
      <c r="QLZ7" s="284"/>
      <c r="QMA7" s="285"/>
      <c r="QMB7" s="276"/>
      <c r="QMC7" s="286"/>
      <c r="QMD7" s="663"/>
      <c r="QME7" s="663"/>
      <c r="QMF7" s="663"/>
      <c r="QMG7" s="663"/>
      <c r="QMH7" s="663"/>
      <c r="QMI7" s="663"/>
      <c r="QMJ7" s="284"/>
      <c r="QMK7" s="285"/>
      <c r="QML7" s="276"/>
      <c r="QMM7" s="286"/>
      <c r="QMN7" s="663"/>
      <c r="QMO7" s="663"/>
      <c r="QMP7" s="663"/>
      <c r="QMQ7" s="663"/>
      <c r="QMR7" s="663"/>
      <c r="QMS7" s="663"/>
      <c r="QMT7" s="284"/>
      <c r="QMU7" s="285"/>
      <c r="QMV7" s="276"/>
      <c r="QMW7" s="286"/>
      <c r="QMX7" s="663"/>
      <c r="QMY7" s="663"/>
      <c r="QMZ7" s="663"/>
      <c r="QNA7" s="663"/>
      <c r="QNB7" s="663"/>
      <c r="QNC7" s="663"/>
      <c r="QND7" s="284"/>
      <c r="QNE7" s="285"/>
      <c r="QNF7" s="276"/>
      <c r="QNG7" s="286"/>
      <c r="QNH7" s="663"/>
      <c r="QNI7" s="663"/>
      <c r="QNJ7" s="663"/>
      <c r="QNK7" s="663"/>
      <c r="QNL7" s="663"/>
      <c r="QNM7" s="663"/>
      <c r="QNN7" s="284"/>
      <c r="QNO7" s="285"/>
      <c r="QNP7" s="276"/>
      <c r="QNQ7" s="286"/>
      <c r="QNR7" s="663"/>
      <c r="QNS7" s="663"/>
      <c r="QNT7" s="663"/>
      <c r="QNU7" s="663"/>
      <c r="QNV7" s="663"/>
      <c r="QNW7" s="663"/>
      <c r="QNX7" s="284"/>
      <c r="QNY7" s="285"/>
      <c r="QNZ7" s="276"/>
      <c r="QOA7" s="286"/>
      <c r="QOB7" s="663"/>
      <c r="QOC7" s="663"/>
      <c r="QOD7" s="663"/>
      <c r="QOE7" s="663"/>
      <c r="QOF7" s="663"/>
      <c r="QOG7" s="663"/>
      <c r="QOH7" s="284"/>
      <c r="QOI7" s="285"/>
      <c r="QOJ7" s="276"/>
      <c r="QOK7" s="286"/>
      <c r="QOL7" s="663"/>
      <c r="QOM7" s="663"/>
      <c r="QON7" s="663"/>
      <c r="QOO7" s="663"/>
      <c r="QOP7" s="663"/>
      <c r="QOQ7" s="663"/>
      <c r="QOR7" s="284"/>
      <c r="QOS7" s="285"/>
      <c r="QOT7" s="276"/>
      <c r="QOU7" s="286"/>
      <c r="QOV7" s="663"/>
      <c r="QOW7" s="663"/>
      <c r="QOX7" s="663"/>
      <c r="QOY7" s="663"/>
      <c r="QOZ7" s="663"/>
      <c r="QPA7" s="663"/>
      <c r="QPB7" s="284"/>
      <c r="QPC7" s="285"/>
      <c r="QPD7" s="276"/>
      <c r="QPE7" s="286"/>
      <c r="QPF7" s="663"/>
      <c r="QPG7" s="663"/>
      <c r="QPH7" s="663"/>
      <c r="QPI7" s="663"/>
      <c r="QPJ7" s="663"/>
      <c r="QPK7" s="663"/>
      <c r="QPL7" s="284"/>
      <c r="QPM7" s="285"/>
      <c r="QPN7" s="276"/>
      <c r="QPO7" s="286"/>
      <c r="QPP7" s="663"/>
      <c r="QPQ7" s="663"/>
      <c r="QPR7" s="663"/>
      <c r="QPS7" s="663"/>
      <c r="QPT7" s="663"/>
      <c r="QPU7" s="663"/>
      <c r="QPV7" s="284"/>
      <c r="QPW7" s="285"/>
      <c r="QPX7" s="276"/>
      <c r="QPY7" s="286"/>
      <c r="QPZ7" s="663"/>
      <c r="QQA7" s="663"/>
      <c r="QQB7" s="663"/>
      <c r="QQC7" s="663"/>
      <c r="QQD7" s="663"/>
      <c r="QQE7" s="663"/>
      <c r="QQF7" s="284"/>
      <c r="QQG7" s="285"/>
      <c r="QQH7" s="276"/>
      <c r="QQI7" s="286"/>
      <c r="QQJ7" s="663"/>
      <c r="QQK7" s="663"/>
      <c r="QQL7" s="663"/>
      <c r="QQM7" s="663"/>
      <c r="QQN7" s="663"/>
      <c r="QQO7" s="663"/>
      <c r="QQP7" s="284"/>
      <c r="QQQ7" s="285"/>
      <c r="QQR7" s="276"/>
      <c r="QQS7" s="286"/>
      <c r="QQT7" s="663"/>
      <c r="QQU7" s="663"/>
      <c r="QQV7" s="663"/>
      <c r="QQW7" s="663"/>
      <c r="QQX7" s="663"/>
      <c r="QQY7" s="663"/>
      <c r="QQZ7" s="284"/>
      <c r="QRA7" s="285"/>
      <c r="QRB7" s="276"/>
      <c r="QRC7" s="286"/>
      <c r="QRD7" s="663"/>
      <c r="QRE7" s="663"/>
      <c r="QRF7" s="663"/>
      <c r="QRG7" s="663"/>
      <c r="QRH7" s="663"/>
      <c r="QRI7" s="663"/>
      <c r="QRJ7" s="284"/>
      <c r="QRK7" s="285"/>
      <c r="QRL7" s="276"/>
      <c r="QRM7" s="286"/>
      <c r="QRN7" s="663"/>
      <c r="QRO7" s="663"/>
      <c r="QRP7" s="663"/>
      <c r="QRQ7" s="663"/>
      <c r="QRR7" s="663"/>
      <c r="QRS7" s="663"/>
      <c r="QRT7" s="284"/>
      <c r="QRU7" s="285"/>
      <c r="QRV7" s="276"/>
      <c r="QRW7" s="286"/>
      <c r="QRX7" s="663"/>
      <c r="QRY7" s="663"/>
      <c r="QRZ7" s="663"/>
      <c r="QSA7" s="663"/>
      <c r="QSB7" s="663"/>
      <c r="QSC7" s="663"/>
      <c r="QSD7" s="284"/>
      <c r="QSE7" s="285"/>
      <c r="QSF7" s="276"/>
      <c r="QSG7" s="286"/>
      <c r="QSH7" s="663"/>
      <c r="QSI7" s="663"/>
      <c r="QSJ7" s="663"/>
      <c r="QSK7" s="663"/>
      <c r="QSL7" s="663"/>
      <c r="QSM7" s="663"/>
      <c r="QSN7" s="284"/>
      <c r="QSO7" s="285"/>
      <c r="QSP7" s="276"/>
      <c r="QSQ7" s="286"/>
      <c r="QSR7" s="663"/>
      <c r="QSS7" s="663"/>
      <c r="QST7" s="663"/>
      <c r="QSU7" s="663"/>
      <c r="QSV7" s="663"/>
      <c r="QSW7" s="663"/>
      <c r="QSX7" s="284"/>
      <c r="QSY7" s="285"/>
      <c r="QSZ7" s="276"/>
      <c r="QTA7" s="286"/>
      <c r="QTB7" s="663"/>
      <c r="QTC7" s="663"/>
      <c r="QTD7" s="663"/>
      <c r="QTE7" s="663"/>
      <c r="QTF7" s="663"/>
      <c r="QTG7" s="663"/>
      <c r="QTH7" s="284"/>
      <c r="QTI7" s="285"/>
      <c r="QTJ7" s="276"/>
      <c r="QTK7" s="286"/>
      <c r="QTL7" s="663"/>
      <c r="QTM7" s="663"/>
      <c r="QTN7" s="663"/>
      <c r="QTO7" s="663"/>
      <c r="QTP7" s="663"/>
      <c r="QTQ7" s="663"/>
      <c r="QTR7" s="284"/>
      <c r="QTS7" s="285"/>
      <c r="QTT7" s="276"/>
      <c r="QTU7" s="286"/>
      <c r="QTV7" s="663"/>
      <c r="QTW7" s="663"/>
      <c r="QTX7" s="663"/>
      <c r="QTY7" s="663"/>
      <c r="QTZ7" s="663"/>
      <c r="QUA7" s="663"/>
      <c r="QUB7" s="284"/>
      <c r="QUC7" s="285"/>
      <c r="QUD7" s="276"/>
      <c r="QUE7" s="286"/>
      <c r="QUF7" s="663"/>
      <c r="QUG7" s="663"/>
      <c r="QUH7" s="663"/>
      <c r="QUI7" s="663"/>
      <c r="QUJ7" s="663"/>
      <c r="QUK7" s="663"/>
      <c r="QUL7" s="284"/>
      <c r="QUM7" s="285"/>
      <c r="QUN7" s="276"/>
      <c r="QUO7" s="286"/>
      <c r="QUP7" s="663"/>
      <c r="QUQ7" s="663"/>
      <c r="QUR7" s="663"/>
      <c r="QUS7" s="663"/>
      <c r="QUT7" s="663"/>
      <c r="QUU7" s="663"/>
      <c r="QUV7" s="284"/>
      <c r="QUW7" s="285"/>
      <c r="QUX7" s="276"/>
      <c r="QUY7" s="286"/>
      <c r="QUZ7" s="663"/>
      <c r="QVA7" s="663"/>
      <c r="QVB7" s="663"/>
      <c r="QVC7" s="663"/>
      <c r="QVD7" s="663"/>
      <c r="QVE7" s="663"/>
      <c r="QVF7" s="284"/>
      <c r="QVG7" s="285"/>
      <c r="QVH7" s="276"/>
      <c r="QVI7" s="286"/>
      <c r="QVJ7" s="663"/>
      <c r="QVK7" s="663"/>
      <c r="QVL7" s="663"/>
      <c r="QVM7" s="663"/>
      <c r="QVN7" s="663"/>
      <c r="QVO7" s="663"/>
      <c r="QVP7" s="284"/>
      <c r="QVQ7" s="285"/>
      <c r="QVR7" s="276"/>
      <c r="QVS7" s="286"/>
      <c r="QVT7" s="663"/>
      <c r="QVU7" s="663"/>
      <c r="QVV7" s="663"/>
      <c r="QVW7" s="663"/>
      <c r="QVX7" s="663"/>
      <c r="QVY7" s="663"/>
      <c r="QVZ7" s="284"/>
      <c r="QWA7" s="285"/>
      <c r="QWB7" s="276"/>
      <c r="QWC7" s="286"/>
      <c r="QWD7" s="663"/>
      <c r="QWE7" s="663"/>
      <c r="QWF7" s="663"/>
      <c r="QWG7" s="663"/>
      <c r="QWH7" s="663"/>
      <c r="QWI7" s="663"/>
      <c r="QWJ7" s="284"/>
      <c r="QWK7" s="285"/>
      <c r="QWL7" s="276"/>
      <c r="QWM7" s="286"/>
      <c r="QWN7" s="663"/>
      <c r="QWO7" s="663"/>
      <c r="QWP7" s="663"/>
      <c r="QWQ7" s="663"/>
      <c r="QWR7" s="663"/>
      <c r="QWS7" s="663"/>
      <c r="QWT7" s="284"/>
      <c r="QWU7" s="285"/>
      <c r="QWV7" s="276"/>
      <c r="QWW7" s="286"/>
      <c r="QWX7" s="663"/>
      <c r="QWY7" s="663"/>
      <c r="QWZ7" s="663"/>
      <c r="QXA7" s="663"/>
      <c r="QXB7" s="663"/>
      <c r="QXC7" s="663"/>
      <c r="QXD7" s="284"/>
      <c r="QXE7" s="285"/>
      <c r="QXF7" s="276"/>
      <c r="QXG7" s="286"/>
      <c r="QXH7" s="663"/>
      <c r="QXI7" s="663"/>
      <c r="QXJ7" s="663"/>
      <c r="QXK7" s="663"/>
      <c r="QXL7" s="663"/>
      <c r="QXM7" s="663"/>
      <c r="QXN7" s="284"/>
      <c r="QXO7" s="285"/>
      <c r="QXP7" s="276"/>
      <c r="QXQ7" s="286"/>
      <c r="QXR7" s="663"/>
      <c r="QXS7" s="663"/>
      <c r="QXT7" s="663"/>
      <c r="QXU7" s="663"/>
      <c r="QXV7" s="663"/>
      <c r="QXW7" s="663"/>
      <c r="QXX7" s="284"/>
      <c r="QXY7" s="285"/>
      <c r="QXZ7" s="276"/>
      <c r="QYA7" s="286"/>
      <c r="QYB7" s="663"/>
      <c r="QYC7" s="663"/>
      <c r="QYD7" s="663"/>
      <c r="QYE7" s="663"/>
      <c r="QYF7" s="663"/>
      <c r="QYG7" s="663"/>
      <c r="QYH7" s="284"/>
      <c r="QYI7" s="285"/>
      <c r="QYJ7" s="276"/>
      <c r="QYK7" s="286"/>
      <c r="QYL7" s="663"/>
      <c r="QYM7" s="663"/>
      <c r="QYN7" s="663"/>
      <c r="QYO7" s="663"/>
      <c r="QYP7" s="663"/>
      <c r="QYQ7" s="663"/>
      <c r="QYR7" s="284"/>
      <c r="QYS7" s="285"/>
      <c r="QYT7" s="276"/>
      <c r="QYU7" s="286"/>
      <c r="QYV7" s="663"/>
      <c r="QYW7" s="663"/>
      <c r="QYX7" s="663"/>
      <c r="QYY7" s="663"/>
      <c r="QYZ7" s="663"/>
      <c r="QZA7" s="663"/>
      <c r="QZB7" s="284"/>
      <c r="QZC7" s="285"/>
      <c r="QZD7" s="276"/>
      <c r="QZE7" s="286"/>
      <c r="QZF7" s="663"/>
      <c r="QZG7" s="663"/>
      <c r="QZH7" s="663"/>
      <c r="QZI7" s="663"/>
      <c r="QZJ7" s="663"/>
      <c r="QZK7" s="663"/>
      <c r="QZL7" s="284"/>
      <c r="QZM7" s="285"/>
      <c r="QZN7" s="276"/>
      <c r="QZO7" s="286"/>
      <c r="QZP7" s="663"/>
      <c r="QZQ7" s="663"/>
      <c r="QZR7" s="663"/>
      <c r="QZS7" s="663"/>
      <c r="QZT7" s="663"/>
      <c r="QZU7" s="663"/>
      <c r="QZV7" s="284"/>
      <c r="QZW7" s="285"/>
      <c r="QZX7" s="276"/>
      <c r="QZY7" s="286"/>
      <c r="QZZ7" s="663"/>
      <c r="RAA7" s="663"/>
      <c r="RAB7" s="663"/>
      <c r="RAC7" s="663"/>
      <c r="RAD7" s="663"/>
      <c r="RAE7" s="663"/>
      <c r="RAF7" s="284"/>
      <c r="RAG7" s="285"/>
      <c r="RAH7" s="276"/>
      <c r="RAI7" s="286"/>
      <c r="RAJ7" s="663"/>
      <c r="RAK7" s="663"/>
      <c r="RAL7" s="663"/>
      <c r="RAM7" s="663"/>
      <c r="RAN7" s="663"/>
      <c r="RAO7" s="663"/>
      <c r="RAP7" s="284"/>
      <c r="RAQ7" s="285"/>
      <c r="RAR7" s="276"/>
      <c r="RAS7" s="286"/>
      <c r="RAT7" s="663"/>
      <c r="RAU7" s="663"/>
      <c r="RAV7" s="663"/>
      <c r="RAW7" s="663"/>
      <c r="RAX7" s="663"/>
      <c r="RAY7" s="663"/>
      <c r="RAZ7" s="284"/>
      <c r="RBA7" s="285"/>
      <c r="RBB7" s="276"/>
      <c r="RBC7" s="286"/>
      <c r="RBD7" s="663"/>
      <c r="RBE7" s="663"/>
      <c r="RBF7" s="663"/>
      <c r="RBG7" s="663"/>
      <c r="RBH7" s="663"/>
      <c r="RBI7" s="663"/>
      <c r="RBJ7" s="284"/>
      <c r="RBK7" s="285"/>
      <c r="RBL7" s="276"/>
      <c r="RBM7" s="286"/>
      <c r="RBN7" s="663"/>
      <c r="RBO7" s="663"/>
      <c r="RBP7" s="663"/>
      <c r="RBQ7" s="663"/>
      <c r="RBR7" s="663"/>
      <c r="RBS7" s="663"/>
      <c r="RBT7" s="284"/>
      <c r="RBU7" s="285"/>
      <c r="RBV7" s="276"/>
      <c r="RBW7" s="286"/>
      <c r="RBX7" s="663"/>
      <c r="RBY7" s="663"/>
      <c r="RBZ7" s="663"/>
      <c r="RCA7" s="663"/>
      <c r="RCB7" s="663"/>
      <c r="RCC7" s="663"/>
      <c r="RCD7" s="284"/>
      <c r="RCE7" s="285"/>
      <c r="RCF7" s="276"/>
      <c r="RCG7" s="286"/>
      <c r="RCH7" s="663"/>
      <c r="RCI7" s="663"/>
      <c r="RCJ7" s="663"/>
      <c r="RCK7" s="663"/>
      <c r="RCL7" s="663"/>
      <c r="RCM7" s="663"/>
      <c r="RCN7" s="284"/>
      <c r="RCO7" s="285"/>
      <c r="RCP7" s="276"/>
      <c r="RCQ7" s="286"/>
      <c r="RCR7" s="663"/>
      <c r="RCS7" s="663"/>
      <c r="RCT7" s="663"/>
      <c r="RCU7" s="663"/>
      <c r="RCV7" s="663"/>
      <c r="RCW7" s="663"/>
      <c r="RCX7" s="284"/>
      <c r="RCY7" s="285"/>
      <c r="RCZ7" s="276"/>
      <c r="RDA7" s="286"/>
      <c r="RDB7" s="663"/>
      <c r="RDC7" s="663"/>
      <c r="RDD7" s="663"/>
      <c r="RDE7" s="663"/>
      <c r="RDF7" s="663"/>
      <c r="RDG7" s="663"/>
      <c r="RDH7" s="284"/>
      <c r="RDI7" s="285"/>
      <c r="RDJ7" s="276"/>
      <c r="RDK7" s="286"/>
      <c r="RDL7" s="663"/>
      <c r="RDM7" s="663"/>
      <c r="RDN7" s="663"/>
      <c r="RDO7" s="663"/>
      <c r="RDP7" s="663"/>
      <c r="RDQ7" s="663"/>
      <c r="RDR7" s="284"/>
      <c r="RDS7" s="285"/>
      <c r="RDT7" s="276"/>
      <c r="RDU7" s="286"/>
      <c r="RDV7" s="663"/>
      <c r="RDW7" s="663"/>
      <c r="RDX7" s="663"/>
      <c r="RDY7" s="663"/>
      <c r="RDZ7" s="663"/>
      <c r="REA7" s="663"/>
      <c r="REB7" s="284"/>
      <c r="REC7" s="285"/>
      <c r="RED7" s="276"/>
      <c r="REE7" s="286"/>
      <c r="REF7" s="663"/>
      <c r="REG7" s="663"/>
      <c r="REH7" s="663"/>
      <c r="REI7" s="663"/>
      <c r="REJ7" s="663"/>
      <c r="REK7" s="663"/>
      <c r="REL7" s="284"/>
      <c r="REM7" s="285"/>
      <c r="REN7" s="276"/>
      <c r="REO7" s="286"/>
      <c r="REP7" s="663"/>
      <c r="REQ7" s="663"/>
      <c r="RER7" s="663"/>
      <c r="RES7" s="663"/>
      <c r="RET7" s="663"/>
      <c r="REU7" s="663"/>
      <c r="REV7" s="284"/>
      <c r="REW7" s="285"/>
      <c r="REX7" s="276"/>
      <c r="REY7" s="286"/>
      <c r="REZ7" s="663"/>
      <c r="RFA7" s="663"/>
      <c r="RFB7" s="663"/>
      <c r="RFC7" s="663"/>
      <c r="RFD7" s="663"/>
      <c r="RFE7" s="663"/>
      <c r="RFF7" s="284"/>
      <c r="RFG7" s="285"/>
      <c r="RFH7" s="276"/>
      <c r="RFI7" s="286"/>
      <c r="RFJ7" s="663"/>
      <c r="RFK7" s="663"/>
      <c r="RFL7" s="663"/>
      <c r="RFM7" s="663"/>
      <c r="RFN7" s="663"/>
      <c r="RFO7" s="663"/>
      <c r="RFP7" s="284"/>
      <c r="RFQ7" s="285"/>
      <c r="RFR7" s="276"/>
      <c r="RFS7" s="286"/>
      <c r="RFT7" s="663"/>
      <c r="RFU7" s="663"/>
      <c r="RFV7" s="663"/>
      <c r="RFW7" s="663"/>
      <c r="RFX7" s="663"/>
      <c r="RFY7" s="663"/>
      <c r="RFZ7" s="284"/>
      <c r="RGA7" s="285"/>
      <c r="RGB7" s="276"/>
      <c r="RGC7" s="286"/>
      <c r="RGD7" s="663"/>
      <c r="RGE7" s="663"/>
      <c r="RGF7" s="663"/>
      <c r="RGG7" s="663"/>
      <c r="RGH7" s="663"/>
      <c r="RGI7" s="663"/>
      <c r="RGJ7" s="284"/>
      <c r="RGK7" s="285"/>
      <c r="RGL7" s="276"/>
      <c r="RGM7" s="286"/>
      <c r="RGN7" s="663"/>
      <c r="RGO7" s="663"/>
      <c r="RGP7" s="663"/>
      <c r="RGQ7" s="663"/>
      <c r="RGR7" s="663"/>
      <c r="RGS7" s="663"/>
      <c r="RGT7" s="284"/>
      <c r="RGU7" s="285"/>
      <c r="RGV7" s="276"/>
      <c r="RGW7" s="286"/>
      <c r="RGX7" s="663"/>
      <c r="RGY7" s="663"/>
      <c r="RGZ7" s="663"/>
      <c r="RHA7" s="663"/>
      <c r="RHB7" s="663"/>
      <c r="RHC7" s="663"/>
      <c r="RHD7" s="284"/>
      <c r="RHE7" s="285"/>
      <c r="RHF7" s="276"/>
      <c r="RHG7" s="286"/>
      <c r="RHH7" s="663"/>
      <c r="RHI7" s="663"/>
      <c r="RHJ7" s="663"/>
      <c r="RHK7" s="663"/>
      <c r="RHL7" s="663"/>
      <c r="RHM7" s="663"/>
      <c r="RHN7" s="284"/>
      <c r="RHO7" s="285"/>
      <c r="RHP7" s="276"/>
      <c r="RHQ7" s="286"/>
      <c r="RHR7" s="663"/>
      <c r="RHS7" s="663"/>
      <c r="RHT7" s="663"/>
      <c r="RHU7" s="663"/>
      <c r="RHV7" s="663"/>
      <c r="RHW7" s="663"/>
      <c r="RHX7" s="284"/>
      <c r="RHY7" s="285"/>
      <c r="RHZ7" s="276"/>
      <c r="RIA7" s="286"/>
      <c r="RIB7" s="663"/>
      <c r="RIC7" s="663"/>
      <c r="RID7" s="663"/>
      <c r="RIE7" s="663"/>
      <c r="RIF7" s="663"/>
      <c r="RIG7" s="663"/>
      <c r="RIH7" s="284"/>
      <c r="RII7" s="285"/>
      <c r="RIJ7" s="276"/>
      <c r="RIK7" s="286"/>
      <c r="RIL7" s="663"/>
      <c r="RIM7" s="663"/>
      <c r="RIN7" s="663"/>
      <c r="RIO7" s="663"/>
      <c r="RIP7" s="663"/>
      <c r="RIQ7" s="663"/>
      <c r="RIR7" s="284"/>
      <c r="RIS7" s="285"/>
      <c r="RIT7" s="276"/>
      <c r="RIU7" s="286"/>
      <c r="RIV7" s="663"/>
      <c r="RIW7" s="663"/>
      <c r="RIX7" s="663"/>
      <c r="RIY7" s="663"/>
      <c r="RIZ7" s="663"/>
      <c r="RJA7" s="663"/>
      <c r="RJB7" s="284"/>
      <c r="RJC7" s="285"/>
      <c r="RJD7" s="276"/>
      <c r="RJE7" s="286"/>
      <c r="RJF7" s="663"/>
      <c r="RJG7" s="663"/>
      <c r="RJH7" s="663"/>
      <c r="RJI7" s="663"/>
      <c r="RJJ7" s="663"/>
      <c r="RJK7" s="663"/>
      <c r="RJL7" s="284"/>
      <c r="RJM7" s="285"/>
      <c r="RJN7" s="276"/>
      <c r="RJO7" s="286"/>
      <c r="RJP7" s="663"/>
      <c r="RJQ7" s="663"/>
      <c r="RJR7" s="663"/>
      <c r="RJS7" s="663"/>
      <c r="RJT7" s="663"/>
      <c r="RJU7" s="663"/>
      <c r="RJV7" s="284"/>
      <c r="RJW7" s="285"/>
      <c r="RJX7" s="276"/>
      <c r="RJY7" s="286"/>
      <c r="RJZ7" s="663"/>
      <c r="RKA7" s="663"/>
      <c r="RKB7" s="663"/>
      <c r="RKC7" s="663"/>
      <c r="RKD7" s="663"/>
      <c r="RKE7" s="663"/>
      <c r="RKF7" s="284"/>
      <c r="RKG7" s="285"/>
      <c r="RKH7" s="276"/>
      <c r="RKI7" s="286"/>
      <c r="RKJ7" s="663"/>
      <c r="RKK7" s="663"/>
      <c r="RKL7" s="663"/>
      <c r="RKM7" s="663"/>
      <c r="RKN7" s="663"/>
      <c r="RKO7" s="663"/>
      <c r="RKP7" s="284"/>
      <c r="RKQ7" s="285"/>
      <c r="RKR7" s="276"/>
      <c r="RKS7" s="286"/>
      <c r="RKT7" s="663"/>
      <c r="RKU7" s="663"/>
      <c r="RKV7" s="663"/>
      <c r="RKW7" s="663"/>
      <c r="RKX7" s="663"/>
      <c r="RKY7" s="663"/>
      <c r="RKZ7" s="284"/>
      <c r="RLA7" s="285"/>
      <c r="RLB7" s="276"/>
      <c r="RLC7" s="286"/>
      <c r="RLD7" s="663"/>
      <c r="RLE7" s="663"/>
      <c r="RLF7" s="663"/>
      <c r="RLG7" s="663"/>
      <c r="RLH7" s="663"/>
      <c r="RLI7" s="663"/>
      <c r="RLJ7" s="284"/>
      <c r="RLK7" s="285"/>
      <c r="RLL7" s="276"/>
      <c r="RLM7" s="286"/>
      <c r="RLN7" s="663"/>
      <c r="RLO7" s="663"/>
      <c r="RLP7" s="663"/>
      <c r="RLQ7" s="663"/>
      <c r="RLR7" s="663"/>
      <c r="RLS7" s="663"/>
      <c r="RLT7" s="284"/>
      <c r="RLU7" s="285"/>
      <c r="RLV7" s="276"/>
      <c r="RLW7" s="286"/>
      <c r="RLX7" s="663"/>
      <c r="RLY7" s="663"/>
      <c r="RLZ7" s="663"/>
      <c r="RMA7" s="663"/>
      <c r="RMB7" s="663"/>
      <c r="RMC7" s="663"/>
      <c r="RMD7" s="284"/>
      <c r="RME7" s="285"/>
      <c r="RMF7" s="276"/>
      <c r="RMG7" s="286"/>
      <c r="RMH7" s="663"/>
      <c r="RMI7" s="663"/>
      <c r="RMJ7" s="663"/>
      <c r="RMK7" s="663"/>
      <c r="RML7" s="663"/>
      <c r="RMM7" s="663"/>
      <c r="RMN7" s="284"/>
      <c r="RMO7" s="285"/>
      <c r="RMP7" s="276"/>
      <c r="RMQ7" s="286"/>
      <c r="RMR7" s="663"/>
      <c r="RMS7" s="663"/>
      <c r="RMT7" s="663"/>
      <c r="RMU7" s="663"/>
      <c r="RMV7" s="663"/>
      <c r="RMW7" s="663"/>
      <c r="RMX7" s="284"/>
      <c r="RMY7" s="285"/>
      <c r="RMZ7" s="276"/>
      <c r="RNA7" s="286"/>
      <c r="RNB7" s="663"/>
      <c r="RNC7" s="663"/>
      <c r="RND7" s="663"/>
      <c r="RNE7" s="663"/>
      <c r="RNF7" s="663"/>
      <c r="RNG7" s="663"/>
      <c r="RNH7" s="284"/>
      <c r="RNI7" s="285"/>
      <c r="RNJ7" s="276"/>
      <c r="RNK7" s="286"/>
      <c r="RNL7" s="663"/>
      <c r="RNM7" s="663"/>
      <c r="RNN7" s="663"/>
      <c r="RNO7" s="663"/>
      <c r="RNP7" s="663"/>
      <c r="RNQ7" s="663"/>
      <c r="RNR7" s="284"/>
      <c r="RNS7" s="285"/>
      <c r="RNT7" s="276"/>
      <c r="RNU7" s="286"/>
      <c r="RNV7" s="663"/>
      <c r="RNW7" s="663"/>
      <c r="RNX7" s="663"/>
      <c r="RNY7" s="663"/>
      <c r="RNZ7" s="663"/>
      <c r="ROA7" s="663"/>
      <c r="ROB7" s="284"/>
      <c r="ROC7" s="285"/>
      <c r="ROD7" s="276"/>
      <c r="ROE7" s="286"/>
      <c r="ROF7" s="663"/>
      <c r="ROG7" s="663"/>
      <c r="ROH7" s="663"/>
      <c r="ROI7" s="663"/>
      <c r="ROJ7" s="663"/>
      <c r="ROK7" s="663"/>
      <c r="ROL7" s="284"/>
      <c r="ROM7" s="285"/>
      <c r="RON7" s="276"/>
      <c r="ROO7" s="286"/>
      <c r="ROP7" s="663"/>
      <c r="ROQ7" s="663"/>
      <c r="ROR7" s="663"/>
      <c r="ROS7" s="663"/>
      <c r="ROT7" s="663"/>
      <c r="ROU7" s="663"/>
      <c r="ROV7" s="284"/>
      <c r="ROW7" s="285"/>
      <c r="ROX7" s="276"/>
      <c r="ROY7" s="286"/>
      <c r="ROZ7" s="663"/>
      <c r="RPA7" s="663"/>
      <c r="RPB7" s="663"/>
      <c r="RPC7" s="663"/>
      <c r="RPD7" s="663"/>
      <c r="RPE7" s="663"/>
      <c r="RPF7" s="284"/>
      <c r="RPG7" s="285"/>
      <c r="RPH7" s="276"/>
      <c r="RPI7" s="286"/>
      <c r="RPJ7" s="663"/>
      <c r="RPK7" s="663"/>
      <c r="RPL7" s="663"/>
      <c r="RPM7" s="663"/>
      <c r="RPN7" s="663"/>
      <c r="RPO7" s="663"/>
      <c r="RPP7" s="284"/>
      <c r="RPQ7" s="285"/>
      <c r="RPR7" s="276"/>
      <c r="RPS7" s="286"/>
      <c r="RPT7" s="663"/>
      <c r="RPU7" s="663"/>
      <c r="RPV7" s="663"/>
      <c r="RPW7" s="663"/>
      <c r="RPX7" s="663"/>
      <c r="RPY7" s="663"/>
      <c r="RPZ7" s="284"/>
      <c r="RQA7" s="285"/>
      <c r="RQB7" s="276"/>
      <c r="RQC7" s="286"/>
      <c r="RQD7" s="663"/>
      <c r="RQE7" s="663"/>
      <c r="RQF7" s="663"/>
      <c r="RQG7" s="663"/>
      <c r="RQH7" s="663"/>
      <c r="RQI7" s="663"/>
      <c r="RQJ7" s="284"/>
      <c r="RQK7" s="285"/>
      <c r="RQL7" s="276"/>
      <c r="RQM7" s="286"/>
      <c r="RQN7" s="663"/>
      <c r="RQO7" s="663"/>
      <c r="RQP7" s="663"/>
      <c r="RQQ7" s="663"/>
      <c r="RQR7" s="663"/>
      <c r="RQS7" s="663"/>
      <c r="RQT7" s="284"/>
      <c r="RQU7" s="285"/>
      <c r="RQV7" s="276"/>
      <c r="RQW7" s="286"/>
      <c r="RQX7" s="663"/>
      <c r="RQY7" s="663"/>
      <c r="RQZ7" s="663"/>
      <c r="RRA7" s="663"/>
      <c r="RRB7" s="663"/>
      <c r="RRC7" s="663"/>
      <c r="RRD7" s="284"/>
      <c r="RRE7" s="285"/>
      <c r="RRF7" s="276"/>
      <c r="RRG7" s="286"/>
      <c r="RRH7" s="663"/>
      <c r="RRI7" s="663"/>
      <c r="RRJ7" s="663"/>
      <c r="RRK7" s="663"/>
      <c r="RRL7" s="663"/>
      <c r="RRM7" s="663"/>
      <c r="RRN7" s="284"/>
      <c r="RRO7" s="285"/>
      <c r="RRP7" s="276"/>
      <c r="RRQ7" s="286"/>
      <c r="RRR7" s="663"/>
      <c r="RRS7" s="663"/>
      <c r="RRT7" s="663"/>
      <c r="RRU7" s="663"/>
      <c r="RRV7" s="663"/>
      <c r="RRW7" s="663"/>
      <c r="RRX7" s="284"/>
      <c r="RRY7" s="285"/>
      <c r="RRZ7" s="276"/>
      <c r="RSA7" s="286"/>
      <c r="RSB7" s="663"/>
      <c r="RSC7" s="663"/>
      <c r="RSD7" s="663"/>
      <c r="RSE7" s="663"/>
      <c r="RSF7" s="663"/>
      <c r="RSG7" s="663"/>
      <c r="RSH7" s="284"/>
      <c r="RSI7" s="285"/>
      <c r="RSJ7" s="276"/>
      <c r="RSK7" s="286"/>
      <c r="RSL7" s="663"/>
      <c r="RSM7" s="663"/>
      <c r="RSN7" s="663"/>
      <c r="RSO7" s="663"/>
      <c r="RSP7" s="663"/>
      <c r="RSQ7" s="663"/>
      <c r="RSR7" s="284"/>
      <c r="RSS7" s="285"/>
      <c r="RST7" s="276"/>
      <c r="RSU7" s="286"/>
      <c r="RSV7" s="663"/>
      <c r="RSW7" s="663"/>
      <c r="RSX7" s="663"/>
      <c r="RSY7" s="663"/>
      <c r="RSZ7" s="663"/>
      <c r="RTA7" s="663"/>
      <c r="RTB7" s="284"/>
      <c r="RTC7" s="285"/>
      <c r="RTD7" s="276"/>
      <c r="RTE7" s="286"/>
      <c r="RTF7" s="663"/>
      <c r="RTG7" s="663"/>
      <c r="RTH7" s="663"/>
      <c r="RTI7" s="663"/>
      <c r="RTJ7" s="663"/>
      <c r="RTK7" s="663"/>
      <c r="RTL7" s="284"/>
      <c r="RTM7" s="285"/>
      <c r="RTN7" s="276"/>
      <c r="RTO7" s="286"/>
      <c r="RTP7" s="663"/>
      <c r="RTQ7" s="663"/>
      <c r="RTR7" s="663"/>
      <c r="RTS7" s="663"/>
      <c r="RTT7" s="663"/>
      <c r="RTU7" s="663"/>
      <c r="RTV7" s="284"/>
      <c r="RTW7" s="285"/>
      <c r="RTX7" s="276"/>
      <c r="RTY7" s="286"/>
      <c r="RTZ7" s="663"/>
      <c r="RUA7" s="663"/>
      <c r="RUB7" s="663"/>
      <c r="RUC7" s="663"/>
      <c r="RUD7" s="663"/>
      <c r="RUE7" s="663"/>
      <c r="RUF7" s="284"/>
      <c r="RUG7" s="285"/>
      <c r="RUH7" s="276"/>
      <c r="RUI7" s="286"/>
      <c r="RUJ7" s="663"/>
      <c r="RUK7" s="663"/>
      <c r="RUL7" s="663"/>
      <c r="RUM7" s="663"/>
      <c r="RUN7" s="663"/>
      <c r="RUO7" s="663"/>
      <c r="RUP7" s="284"/>
      <c r="RUQ7" s="285"/>
      <c r="RUR7" s="276"/>
      <c r="RUS7" s="286"/>
      <c r="RUT7" s="663"/>
      <c r="RUU7" s="663"/>
      <c r="RUV7" s="663"/>
      <c r="RUW7" s="663"/>
      <c r="RUX7" s="663"/>
      <c r="RUY7" s="663"/>
      <c r="RUZ7" s="284"/>
      <c r="RVA7" s="285"/>
      <c r="RVB7" s="276"/>
      <c r="RVC7" s="286"/>
      <c r="RVD7" s="663"/>
      <c r="RVE7" s="663"/>
      <c r="RVF7" s="663"/>
      <c r="RVG7" s="663"/>
      <c r="RVH7" s="663"/>
      <c r="RVI7" s="663"/>
      <c r="RVJ7" s="284"/>
      <c r="RVK7" s="285"/>
      <c r="RVL7" s="276"/>
      <c r="RVM7" s="286"/>
      <c r="RVN7" s="663"/>
      <c r="RVO7" s="663"/>
      <c r="RVP7" s="663"/>
      <c r="RVQ7" s="663"/>
      <c r="RVR7" s="663"/>
      <c r="RVS7" s="663"/>
      <c r="RVT7" s="284"/>
      <c r="RVU7" s="285"/>
      <c r="RVV7" s="276"/>
      <c r="RVW7" s="286"/>
      <c r="RVX7" s="663"/>
      <c r="RVY7" s="663"/>
      <c r="RVZ7" s="663"/>
      <c r="RWA7" s="663"/>
      <c r="RWB7" s="663"/>
      <c r="RWC7" s="663"/>
      <c r="RWD7" s="284"/>
      <c r="RWE7" s="285"/>
      <c r="RWF7" s="276"/>
      <c r="RWG7" s="286"/>
      <c r="RWH7" s="663"/>
      <c r="RWI7" s="663"/>
      <c r="RWJ7" s="663"/>
      <c r="RWK7" s="663"/>
      <c r="RWL7" s="663"/>
      <c r="RWM7" s="663"/>
      <c r="RWN7" s="284"/>
      <c r="RWO7" s="285"/>
      <c r="RWP7" s="276"/>
      <c r="RWQ7" s="286"/>
      <c r="RWR7" s="663"/>
      <c r="RWS7" s="663"/>
      <c r="RWT7" s="663"/>
      <c r="RWU7" s="663"/>
      <c r="RWV7" s="663"/>
      <c r="RWW7" s="663"/>
      <c r="RWX7" s="284"/>
      <c r="RWY7" s="285"/>
      <c r="RWZ7" s="276"/>
      <c r="RXA7" s="286"/>
      <c r="RXB7" s="663"/>
      <c r="RXC7" s="663"/>
      <c r="RXD7" s="663"/>
      <c r="RXE7" s="663"/>
      <c r="RXF7" s="663"/>
      <c r="RXG7" s="663"/>
      <c r="RXH7" s="284"/>
      <c r="RXI7" s="285"/>
      <c r="RXJ7" s="276"/>
      <c r="RXK7" s="286"/>
      <c r="RXL7" s="663"/>
      <c r="RXM7" s="663"/>
      <c r="RXN7" s="663"/>
      <c r="RXO7" s="663"/>
      <c r="RXP7" s="663"/>
      <c r="RXQ7" s="663"/>
      <c r="RXR7" s="284"/>
      <c r="RXS7" s="285"/>
      <c r="RXT7" s="276"/>
      <c r="RXU7" s="286"/>
      <c r="RXV7" s="663"/>
      <c r="RXW7" s="663"/>
      <c r="RXX7" s="663"/>
      <c r="RXY7" s="663"/>
      <c r="RXZ7" s="663"/>
      <c r="RYA7" s="663"/>
      <c r="RYB7" s="284"/>
      <c r="RYC7" s="285"/>
      <c r="RYD7" s="276"/>
      <c r="RYE7" s="286"/>
      <c r="RYF7" s="663"/>
      <c r="RYG7" s="663"/>
      <c r="RYH7" s="663"/>
      <c r="RYI7" s="663"/>
      <c r="RYJ7" s="663"/>
      <c r="RYK7" s="663"/>
      <c r="RYL7" s="284"/>
      <c r="RYM7" s="285"/>
      <c r="RYN7" s="276"/>
      <c r="RYO7" s="286"/>
      <c r="RYP7" s="663"/>
      <c r="RYQ7" s="663"/>
      <c r="RYR7" s="663"/>
      <c r="RYS7" s="663"/>
      <c r="RYT7" s="663"/>
      <c r="RYU7" s="663"/>
      <c r="RYV7" s="284"/>
      <c r="RYW7" s="285"/>
      <c r="RYX7" s="276"/>
      <c r="RYY7" s="286"/>
      <c r="RYZ7" s="663"/>
      <c r="RZA7" s="663"/>
      <c r="RZB7" s="663"/>
      <c r="RZC7" s="663"/>
      <c r="RZD7" s="663"/>
      <c r="RZE7" s="663"/>
      <c r="RZF7" s="284"/>
      <c r="RZG7" s="285"/>
      <c r="RZH7" s="276"/>
      <c r="RZI7" s="286"/>
      <c r="RZJ7" s="663"/>
      <c r="RZK7" s="663"/>
      <c r="RZL7" s="663"/>
      <c r="RZM7" s="663"/>
      <c r="RZN7" s="663"/>
      <c r="RZO7" s="663"/>
      <c r="RZP7" s="284"/>
      <c r="RZQ7" s="285"/>
      <c r="RZR7" s="276"/>
      <c r="RZS7" s="286"/>
      <c r="RZT7" s="663"/>
      <c r="RZU7" s="663"/>
      <c r="RZV7" s="663"/>
      <c r="RZW7" s="663"/>
      <c r="RZX7" s="663"/>
      <c r="RZY7" s="663"/>
      <c r="RZZ7" s="284"/>
      <c r="SAA7" s="285"/>
      <c r="SAB7" s="276"/>
      <c r="SAC7" s="286"/>
      <c r="SAD7" s="663"/>
      <c r="SAE7" s="663"/>
      <c r="SAF7" s="663"/>
      <c r="SAG7" s="663"/>
      <c r="SAH7" s="663"/>
      <c r="SAI7" s="663"/>
      <c r="SAJ7" s="284"/>
      <c r="SAK7" s="285"/>
      <c r="SAL7" s="276"/>
      <c r="SAM7" s="286"/>
      <c r="SAN7" s="663"/>
      <c r="SAO7" s="663"/>
      <c r="SAP7" s="663"/>
      <c r="SAQ7" s="663"/>
      <c r="SAR7" s="663"/>
      <c r="SAS7" s="663"/>
      <c r="SAT7" s="284"/>
      <c r="SAU7" s="285"/>
      <c r="SAV7" s="276"/>
      <c r="SAW7" s="286"/>
      <c r="SAX7" s="663"/>
      <c r="SAY7" s="663"/>
      <c r="SAZ7" s="663"/>
      <c r="SBA7" s="663"/>
      <c r="SBB7" s="663"/>
      <c r="SBC7" s="663"/>
      <c r="SBD7" s="284"/>
      <c r="SBE7" s="285"/>
      <c r="SBF7" s="276"/>
      <c r="SBG7" s="286"/>
      <c r="SBH7" s="663"/>
      <c r="SBI7" s="663"/>
      <c r="SBJ7" s="663"/>
      <c r="SBK7" s="663"/>
      <c r="SBL7" s="663"/>
      <c r="SBM7" s="663"/>
      <c r="SBN7" s="284"/>
      <c r="SBO7" s="285"/>
      <c r="SBP7" s="276"/>
      <c r="SBQ7" s="286"/>
      <c r="SBR7" s="663"/>
      <c r="SBS7" s="663"/>
      <c r="SBT7" s="663"/>
      <c r="SBU7" s="663"/>
      <c r="SBV7" s="663"/>
      <c r="SBW7" s="663"/>
      <c r="SBX7" s="284"/>
      <c r="SBY7" s="285"/>
      <c r="SBZ7" s="276"/>
      <c r="SCA7" s="286"/>
      <c r="SCB7" s="663"/>
      <c r="SCC7" s="663"/>
      <c r="SCD7" s="663"/>
      <c r="SCE7" s="663"/>
      <c r="SCF7" s="663"/>
      <c r="SCG7" s="663"/>
      <c r="SCH7" s="284"/>
      <c r="SCI7" s="285"/>
      <c r="SCJ7" s="276"/>
      <c r="SCK7" s="286"/>
      <c r="SCL7" s="663"/>
      <c r="SCM7" s="663"/>
      <c r="SCN7" s="663"/>
      <c r="SCO7" s="663"/>
      <c r="SCP7" s="663"/>
      <c r="SCQ7" s="663"/>
      <c r="SCR7" s="284"/>
      <c r="SCS7" s="285"/>
      <c r="SCT7" s="276"/>
      <c r="SCU7" s="286"/>
      <c r="SCV7" s="663"/>
      <c r="SCW7" s="663"/>
      <c r="SCX7" s="663"/>
      <c r="SCY7" s="663"/>
      <c r="SCZ7" s="663"/>
      <c r="SDA7" s="663"/>
      <c r="SDB7" s="284"/>
      <c r="SDC7" s="285"/>
      <c r="SDD7" s="276"/>
      <c r="SDE7" s="286"/>
      <c r="SDF7" s="663"/>
      <c r="SDG7" s="663"/>
      <c r="SDH7" s="663"/>
      <c r="SDI7" s="663"/>
      <c r="SDJ7" s="663"/>
      <c r="SDK7" s="663"/>
      <c r="SDL7" s="284"/>
      <c r="SDM7" s="285"/>
      <c r="SDN7" s="276"/>
      <c r="SDO7" s="286"/>
      <c r="SDP7" s="663"/>
      <c r="SDQ7" s="663"/>
      <c r="SDR7" s="663"/>
      <c r="SDS7" s="663"/>
      <c r="SDT7" s="663"/>
      <c r="SDU7" s="663"/>
      <c r="SDV7" s="284"/>
      <c r="SDW7" s="285"/>
      <c r="SDX7" s="276"/>
      <c r="SDY7" s="286"/>
      <c r="SDZ7" s="663"/>
      <c r="SEA7" s="663"/>
      <c r="SEB7" s="663"/>
      <c r="SEC7" s="663"/>
      <c r="SED7" s="663"/>
      <c r="SEE7" s="663"/>
      <c r="SEF7" s="284"/>
      <c r="SEG7" s="285"/>
      <c r="SEH7" s="276"/>
      <c r="SEI7" s="286"/>
      <c r="SEJ7" s="663"/>
      <c r="SEK7" s="663"/>
      <c r="SEL7" s="663"/>
      <c r="SEM7" s="663"/>
      <c r="SEN7" s="663"/>
      <c r="SEO7" s="663"/>
      <c r="SEP7" s="284"/>
      <c r="SEQ7" s="285"/>
      <c r="SER7" s="276"/>
      <c r="SES7" s="286"/>
      <c r="SET7" s="663"/>
      <c r="SEU7" s="663"/>
      <c r="SEV7" s="663"/>
      <c r="SEW7" s="663"/>
      <c r="SEX7" s="663"/>
      <c r="SEY7" s="663"/>
      <c r="SEZ7" s="284"/>
      <c r="SFA7" s="285"/>
      <c r="SFB7" s="276"/>
      <c r="SFC7" s="286"/>
      <c r="SFD7" s="663"/>
      <c r="SFE7" s="663"/>
      <c r="SFF7" s="663"/>
      <c r="SFG7" s="663"/>
      <c r="SFH7" s="663"/>
      <c r="SFI7" s="663"/>
      <c r="SFJ7" s="284"/>
      <c r="SFK7" s="285"/>
      <c r="SFL7" s="276"/>
      <c r="SFM7" s="286"/>
      <c r="SFN7" s="663"/>
      <c r="SFO7" s="663"/>
      <c r="SFP7" s="663"/>
      <c r="SFQ7" s="663"/>
      <c r="SFR7" s="663"/>
      <c r="SFS7" s="663"/>
      <c r="SFT7" s="284"/>
      <c r="SFU7" s="285"/>
      <c r="SFV7" s="276"/>
      <c r="SFW7" s="286"/>
      <c r="SFX7" s="663"/>
      <c r="SFY7" s="663"/>
      <c r="SFZ7" s="663"/>
      <c r="SGA7" s="663"/>
      <c r="SGB7" s="663"/>
      <c r="SGC7" s="663"/>
      <c r="SGD7" s="284"/>
      <c r="SGE7" s="285"/>
      <c r="SGF7" s="276"/>
      <c r="SGG7" s="286"/>
      <c r="SGH7" s="663"/>
      <c r="SGI7" s="663"/>
      <c r="SGJ7" s="663"/>
      <c r="SGK7" s="663"/>
      <c r="SGL7" s="663"/>
      <c r="SGM7" s="663"/>
      <c r="SGN7" s="284"/>
      <c r="SGO7" s="285"/>
      <c r="SGP7" s="276"/>
      <c r="SGQ7" s="286"/>
      <c r="SGR7" s="663"/>
      <c r="SGS7" s="663"/>
      <c r="SGT7" s="663"/>
      <c r="SGU7" s="663"/>
      <c r="SGV7" s="663"/>
      <c r="SGW7" s="663"/>
      <c r="SGX7" s="284"/>
      <c r="SGY7" s="285"/>
      <c r="SGZ7" s="276"/>
      <c r="SHA7" s="286"/>
      <c r="SHB7" s="663"/>
      <c r="SHC7" s="663"/>
      <c r="SHD7" s="663"/>
      <c r="SHE7" s="663"/>
      <c r="SHF7" s="663"/>
      <c r="SHG7" s="663"/>
      <c r="SHH7" s="284"/>
      <c r="SHI7" s="285"/>
      <c r="SHJ7" s="276"/>
      <c r="SHK7" s="286"/>
      <c r="SHL7" s="663"/>
      <c r="SHM7" s="663"/>
      <c r="SHN7" s="663"/>
      <c r="SHO7" s="663"/>
      <c r="SHP7" s="663"/>
      <c r="SHQ7" s="663"/>
      <c r="SHR7" s="284"/>
      <c r="SHS7" s="285"/>
      <c r="SHT7" s="276"/>
      <c r="SHU7" s="286"/>
      <c r="SHV7" s="663"/>
      <c r="SHW7" s="663"/>
      <c r="SHX7" s="663"/>
      <c r="SHY7" s="663"/>
      <c r="SHZ7" s="663"/>
      <c r="SIA7" s="663"/>
      <c r="SIB7" s="284"/>
      <c r="SIC7" s="285"/>
      <c r="SID7" s="276"/>
      <c r="SIE7" s="286"/>
      <c r="SIF7" s="663"/>
      <c r="SIG7" s="663"/>
      <c r="SIH7" s="663"/>
      <c r="SII7" s="663"/>
      <c r="SIJ7" s="663"/>
      <c r="SIK7" s="663"/>
      <c r="SIL7" s="284"/>
      <c r="SIM7" s="285"/>
      <c r="SIN7" s="276"/>
      <c r="SIO7" s="286"/>
      <c r="SIP7" s="663"/>
      <c r="SIQ7" s="663"/>
      <c r="SIR7" s="663"/>
      <c r="SIS7" s="663"/>
      <c r="SIT7" s="663"/>
      <c r="SIU7" s="663"/>
      <c r="SIV7" s="284"/>
      <c r="SIW7" s="285"/>
      <c r="SIX7" s="276"/>
      <c r="SIY7" s="286"/>
      <c r="SIZ7" s="663"/>
      <c r="SJA7" s="663"/>
      <c r="SJB7" s="663"/>
      <c r="SJC7" s="663"/>
      <c r="SJD7" s="663"/>
      <c r="SJE7" s="663"/>
      <c r="SJF7" s="284"/>
      <c r="SJG7" s="285"/>
      <c r="SJH7" s="276"/>
      <c r="SJI7" s="286"/>
      <c r="SJJ7" s="663"/>
      <c r="SJK7" s="663"/>
      <c r="SJL7" s="663"/>
      <c r="SJM7" s="663"/>
      <c r="SJN7" s="663"/>
      <c r="SJO7" s="663"/>
      <c r="SJP7" s="284"/>
      <c r="SJQ7" s="285"/>
      <c r="SJR7" s="276"/>
      <c r="SJS7" s="286"/>
      <c r="SJT7" s="663"/>
      <c r="SJU7" s="663"/>
      <c r="SJV7" s="663"/>
      <c r="SJW7" s="663"/>
      <c r="SJX7" s="663"/>
      <c r="SJY7" s="663"/>
      <c r="SJZ7" s="284"/>
      <c r="SKA7" s="285"/>
      <c r="SKB7" s="276"/>
      <c r="SKC7" s="286"/>
      <c r="SKD7" s="663"/>
      <c r="SKE7" s="663"/>
      <c r="SKF7" s="663"/>
      <c r="SKG7" s="663"/>
      <c r="SKH7" s="663"/>
      <c r="SKI7" s="663"/>
      <c r="SKJ7" s="284"/>
      <c r="SKK7" s="285"/>
      <c r="SKL7" s="276"/>
      <c r="SKM7" s="286"/>
      <c r="SKN7" s="663"/>
      <c r="SKO7" s="663"/>
      <c r="SKP7" s="663"/>
      <c r="SKQ7" s="663"/>
      <c r="SKR7" s="663"/>
      <c r="SKS7" s="663"/>
      <c r="SKT7" s="284"/>
      <c r="SKU7" s="285"/>
      <c r="SKV7" s="276"/>
      <c r="SKW7" s="286"/>
      <c r="SKX7" s="663"/>
      <c r="SKY7" s="663"/>
      <c r="SKZ7" s="663"/>
      <c r="SLA7" s="663"/>
      <c r="SLB7" s="663"/>
      <c r="SLC7" s="663"/>
      <c r="SLD7" s="284"/>
      <c r="SLE7" s="285"/>
      <c r="SLF7" s="276"/>
      <c r="SLG7" s="286"/>
      <c r="SLH7" s="663"/>
      <c r="SLI7" s="663"/>
      <c r="SLJ7" s="663"/>
      <c r="SLK7" s="663"/>
      <c r="SLL7" s="663"/>
      <c r="SLM7" s="663"/>
      <c r="SLN7" s="284"/>
      <c r="SLO7" s="285"/>
      <c r="SLP7" s="276"/>
      <c r="SLQ7" s="286"/>
      <c r="SLR7" s="663"/>
      <c r="SLS7" s="663"/>
      <c r="SLT7" s="663"/>
      <c r="SLU7" s="663"/>
      <c r="SLV7" s="663"/>
      <c r="SLW7" s="663"/>
      <c r="SLX7" s="284"/>
      <c r="SLY7" s="285"/>
      <c r="SLZ7" s="276"/>
      <c r="SMA7" s="286"/>
      <c r="SMB7" s="663"/>
      <c r="SMC7" s="663"/>
      <c r="SMD7" s="663"/>
      <c r="SME7" s="663"/>
      <c r="SMF7" s="663"/>
      <c r="SMG7" s="663"/>
      <c r="SMH7" s="284"/>
      <c r="SMI7" s="285"/>
      <c r="SMJ7" s="276"/>
      <c r="SMK7" s="286"/>
      <c r="SML7" s="663"/>
      <c r="SMM7" s="663"/>
      <c r="SMN7" s="663"/>
      <c r="SMO7" s="663"/>
      <c r="SMP7" s="663"/>
      <c r="SMQ7" s="663"/>
      <c r="SMR7" s="284"/>
      <c r="SMS7" s="285"/>
      <c r="SMT7" s="276"/>
      <c r="SMU7" s="286"/>
      <c r="SMV7" s="663"/>
      <c r="SMW7" s="663"/>
      <c r="SMX7" s="663"/>
      <c r="SMY7" s="663"/>
      <c r="SMZ7" s="663"/>
      <c r="SNA7" s="663"/>
      <c r="SNB7" s="284"/>
      <c r="SNC7" s="285"/>
      <c r="SND7" s="276"/>
      <c r="SNE7" s="286"/>
      <c r="SNF7" s="663"/>
      <c r="SNG7" s="663"/>
      <c r="SNH7" s="663"/>
      <c r="SNI7" s="663"/>
      <c r="SNJ7" s="663"/>
      <c r="SNK7" s="663"/>
      <c r="SNL7" s="284"/>
      <c r="SNM7" s="285"/>
      <c r="SNN7" s="276"/>
      <c r="SNO7" s="286"/>
      <c r="SNP7" s="663"/>
      <c r="SNQ7" s="663"/>
      <c r="SNR7" s="663"/>
      <c r="SNS7" s="663"/>
      <c r="SNT7" s="663"/>
      <c r="SNU7" s="663"/>
      <c r="SNV7" s="284"/>
      <c r="SNW7" s="285"/>
      <c r="SNX7" s="276"/>
      <c r="SNY7" s="286"/>
      <c r="SNZ7" s="663"/>
      <c r="SOA7" s="663"/>
      <c r="SOB7" s="663"/>
      <c r="SOC7" s="663"/>
      <c r="SOD7" s="663"/>
      <c r="SOE7" s="663"/>
      <c r="SOF7" s="284"/>
      <c r="SOG7" s="285"/>
      <c r="SOH7" s="276"/>
      <c r="SOI7" s="286"/>
      <c r="SOJ7" s="663"/>
      <c r="SOK7" s="663"/>
      <c r="SOL7" s="663"/>
      <c r="SOM7" s="663"/>
      <c r="SON7" s="663"/>
      <c r="SOO7" s="663"/>
      <c r="SOP7" s="284"/>
      <c r="SOQ7" s="285"/>
      <c r="SOR7" s="276"/>
      <c r="SOS7" s="286"/>
      <c r="SOT7" s="663"/>
      <c r="SOU7" s="663"/>
      <c r="SOV7" s="663"/>
      <c r="SOW7" s="663"/>
      <c r="SOX7" s="663"/>
      <c r="SOY7" s="663"/>
      <c r="SOZ7" s="284"/>
      <c r="SPA7" s="285"/>
      <c r="SPB7" s="276"/>
      <c r="SPC7" s="286"/>
      <c r="SPD7" s="663"/>
      <c r="SPE7" s="663"/>
      <c r="SPF7" s="663"/>
      <c r="SPG7" s="663"/>
      <c r="SPH7" s="663"/>
      <c r="SPI7" s="663"/>
      <c r="SPJ7" s="284"/>
      <c r="SPK7" s="285"/>
      <c r="SPL7" s="276"/>
      <c r="SPM7" s="286"/>
      <c r="SPN7" s="663"/>
      <c r="SPO7" s="663"/>
      <c r="SPP7" s="663"/>
      <c r="SPQ7" s="663"/>
      <c r="SPR7" s="663"/>
      <c r="SPS7" s="663"/>
      <c r="SPT7" s="284"/>
      <c r="SPU7" s="285"/>
      <c r="SPV7" s="276"/>
      <c r="SPW7" s="286"/>
      <c r="SPX7" s="663"/>
      <c r="SPY7" s="663"/>
      <c r="SPZ7" s="663"/>
      <c r="SQA7" s="663"/>
      <c r="SQB7" s="663"/>
      <c r="SQC7" s="663"/>
      <c r="SQD7" s="284"/>
      <c r="SQE7" s="285"/>
      <c r="SQF7" s="276"/>
      <c r="SQG7" s="286"/>
      <c r="SQH7" s="663"/>
      <c r="SQI7" s="663"/>
      <c r="SQJ7" s="663"/>
      <c r="SQK7" s="663"/>
      <c r="SQL7" s="663"/>
      <c r="SQM7" s="663"/>
      <c r="SQN7" s="284"/>
      <c r="SQO7" s="285"/>
      <c r="SQP7" s="276"/>
      <c r="SQQ7" s="286"/>
      <c r="SQR7" s="663"/>
      <c r="SQS7" s="663"/>
      <c r="SQT7" s="663"/>
      <c r="SQU7" s="663"/>
      <c r="SQV7" s="663"/>
      <c r="SQW7" s="663"/>
      <c r="SQX7" s="284"/>
      <c r="SQY7" s="285"/>
      <c r="SQZ7" s="276"/>
      <c r="SRA7" s="286"/>
      <c r="SRB7" s="663"/>
      <c r="SRC7" s="663"/>
      <c r="SRD7" s="663"/>
      <c r="SRE7" s="663"/>
      <c r="SRF7" s="663"/>
      <c r="SRG7" s="663"/>
      <c r="SRH7" s="284"/>
      <c r="SRI7" s="285"/>
      <c r="SRJ7" s="276"/>
      <c r="SRK7" s="286"/>
      <c r="SRL7" s="663"/>
      <c r="SRM7" s="663"/>
      <c r="SRN7" s="663"/>
      <c r="SRO7" s="663"/>
      <c r="SRP7" s="663"/>
      <c r="SRQ7" s="663"/>
      <c r="SRR7" s="284"/>
      <c r="SRS7" s="285"/>
      <c r="SRT7" s="276"/>
      <c r="SRU7" s="286"/>
      <c r="SRV7" s="663"/>
      <c r="SRW7" s="663"/>
      <c r="SRX7" s="663"/>
      <c r="SRY7" s="663"/>
      <c r="SRZ7" s="663"/>
      <c r="SSA7" s="663"/>
      <c r="SSB7" s="284"/>
      <c r="SSC7" s="285"/>
      <c r="SSD7" s="276"/>
      <c r="SSE7" s="286"/>
      <c r="SSF7" s="663"/>
      <c r="SSG7" s="663"/>
      <c r="SSH7" s="663"/>
      <c r="SSI7" s="663"/>
      <c r="SSJ7" s="663"/>
      <c r="SSK7" s="663"/>
      <c r="SSL7" s="284"/>
      <c r="SSM7" s="285"/>
      <c r="SSN7" s="276"/>
      <c r="SSO7" s="286"/>
      <c r="SSP7" s="663"/>
      <c r="SSQ7" s="663"/>
      <c r="SSR7" s="663"/>
      <c r="SSS7" s="663"/>
      <c r="SST7" s="663"/>
      <c r="SSU7" s="663"/>
      <c r="SSV7" s="284"/>
      <c r="SSW7" s="285"/>
      <c r="SSX7" s="276"/>
      <c r="SSY7" s="286"/>
      <c r="SSZ7" s="663"/>
      <c r="STA7" s="663"/>
      <c r="STB7" s="663"/>
      <c r="STC7" s="663"/>
      <c r="STD7" s="663"/>
      <c r="STE7" s="663"/>
      <c r="STF7" s="284"/>
      <c r="STG7" s="285"/>
      <c r="STH7" s="276"/>
      <c r="STI7" s="286"/>
      <c r="STJ7" s="663"/>
      <c r="STK7" s="663"/>
      <c r="STL7" s="663"/>
      <c r="STM7" s="663"/>
      <c r="STN7" s="663"/>
      <c r="STO7" s="663"/>
      <c r="STP7" s="284"/>
      <c r="STQ7" s="285"/>
      <c r="STR7" s="276"/>
      <c r="STS7" s="286"/>
      <c r="STT7" s="663"/>
      <c r="STU7" s="663"/>
      <c r="STV7" s="663"/>
      <c r="STW7" s="663"/>
      <c r="STX7" s="663"/>
      <c r="STY7" s="663"/>
      <c r="STZ7" s="284"/>
      <c r="SUA7" s="285"/>
      <c r="SUB7" s="276"/>
      <c r="SUC7" s="286"/>
      <c r="SUD7" s="663"/>
      <c r="SUE7" s="663"/>
      <c r="SUF7" s="663"/>
      <c r="SUG7" s="663"/>
      <c r="SUH7" s="663"/>
      <c r="SUI7" s="663"/>
      <c r="SUJ7" s="284"/>
      <c r="SUK7" s="285"/>
      <c r="SUL7" s="276"/>
      <c r="SUM7" s="286"/>
      <c r="SUN7" s="663"/>
      <c r="SUO7" s="663"/>
      <c r="SUP7" s="663"/>
      <c r="SUQ7" s="663"/>
      <c r="SUR7" s="663"/>
      <c r="SUS7" s="663"/>
      <c r="SUT7" s="284"/>
      <c r="SUU7" s="285"/>
      <c r="SUV7" s="276"/>
      <c r="SUW7" s="286"/>
      <c r="SUX7" s="663"/>
      <c r="SUY7" s="663"/>
      <c r="SUZ7" s="663"/>
      <c r="SVA7" s="663"/>
      <c r="SVB7" s="663"/>
      <c r="SVC7" s="663"/>
      <c r="SVD7" s="284"/>
      <c r="SVE7" s="285"/>
      <c r="SVF7" s="276"/>
      <c r="SVG7" s="286"/>
      <c r="SVH7" s="663"/>
      <c r="SVI7" s="663"/>
      <c r="SVJ7" s="663"/>
      <c r="SVK7" s="663"/>
      <c r="SVL7" s="663"/>
      <c r="SVM7" s="663"/>
      <c r="SVN7" s="284"/>
      <c r="SVO7" s="285"/>
      <c r="SVP7" s="276"/>
      <c r="SVQ7" s="286"/>
      <c r="SVR7" s="663"/>
      <c r="SVS7" s="663"/>
      <c r="SVT7" s="663"/>
      <c r="SVU7" s="663"/>
      <c r="SVV7" s="663"/>
      <c r="SVW7" s="663"/>
      <c r="SVX7" s="284"/>
      <c r="SVY7" s="285"/>
      <c r="SVZ7" s="276"/>
      <c r="SWA7" s="286"/>
      <c r="SWB7" s="663"/>
      <c r="SWC7" s="663"/>
      <c r="SWD7" s="663"/>
      <c r="SWE7" s="663"/>
      <c r="SWF7" s="663"/>
      <c r="SWG7" s="663"/>
      <c r="SWH7" s="284"/>
      <c r="SWI7" s="285"/>
      <c r="SWJ7" s="276"/>
      <c r="SWK7" s="286"/>
      <c r="SWL7" s="663"/>
      <c r="SWM7" s="663"/>
      <c r="SWN7" s="663"/>
      <c r="SWO7" s="663"/>
      <c r="SWP7" s="663"/>
      <c r="SWQ7" s="663"/>
      <c r="SWR7" s="284"/>
      <c r="SWS7" s="285"/>
      <c r="SWT7" s="276"/>
      <c r="SWU7" s="286"/>
      <c r="SWV7" s="663"/>
      <c r="SWW7" s="663"/>
      <c r="SWX7" s="663"/>
      <c r="SWY7" s="663"/>
      <c r="SWZ7" s="663"/>
      <c r="SXA7" s="663"/>
      <c r="SXB7" s="284"/>
      <c r="SXC7" s="285"/>
      <c r="SXD7" s="276"/>
      <c r="SXE7" s="286"/>
      <c r="SXF7" s="663"/>
      <c r="SXG7" s="663"/>
      <c r="SXH7" s="663"/>
      <c r="SXI7" s="663"/>
      <c r="SXJ7" s="663"/>
      <c r="SXK7" s="663"/>
      <c r="SXL7" s="284"/>
      <c r="SXM7" s="285"/>
      <c r="SXN7" s="276"/>
      <c r="SXO7" s="286"/>
      <c r="SXP7" s="663"/>
      <c r="SXQ7" s="663"/>
      <c r="SXR7" s="663"/>
      <c r="SXS7" s="663"/>
      <c r="SXT7" s="663"/>
      <c r="SXU7" s="663"/>
      <c r="SXV7" s="284"/>
      <c r="SXW7" s="285"/>
      <c r="SXX7" s="276"/>
      <c r="SXY7" s="286"/>
      <c r="SXZ7" s="663"/>
      <c r="SYA7" s="663"/>
      <c r="SYB7" s="663"/>
      <c r="SYC7" s="663"/>
      <c r="SYD7" s="663"/>
      <c r="SYE7" s="663"/>
      <c r="SYF7" s="284"/>
      <c r="SYG7" s="285"/>
      <c r="SYH7" s="276"/>
      <c r="SYI7" s="286"/>
      <c r="SYJ7" s="663"/>
      <c r="SYK7" s="663"/>
      <c r="SYL7" s="663"/>
      <c r="SYM7" s="663"/>
      <c r="SYN7" s="663"/>
      <c r="SYO7" s="663"/>
      <c r="SYP7" s="284"/>
      <c r="SYQ7" s="285"/>
      <c r="SYR7" s="276"/>
      <c r="SYS7" s="286"/>
      <c r="SYT7" s="663"/>
      <c r="SYU7" s="663"/>
      <c r="SYV7" s="663"/>
      <c r="SYW7" s="663"/>
      <c r="SYX7" s="663"/>
      <c r="SYY7" s="663"/>
      <c r="SYZ7" s="284"/>
      <c r="SZA7" s="285"/>
      <c r="SZB7" s="276"/>
      <c r="SZC7" s="286"/>
      <c r="SZD7" s="663"/>
      <c r="SZE7" s="663"/>
      <c r="SZF7" s="663"/>
      <c r="SZG7" s="663"/>
      <c r="SZH7" s="663"/>
      <c r="SZI7" s="663"/>
      <c r="SZJ7" s="284"/>
      <c r="SZK7" s="285"/>
      <c r="SZL7" s="276"/>
      <c r="SZM7" s="286"/>
      <c r="SZN7" s="663"/>
      <c r="SZO7" s="663"/>
      <c r="SZP7" s="663"/>
      <c r="SZQ7" s="663"/>
      <c r="SZR7" s="663"/>
      <c r="SZS7" s="663"/>
      <c r="SZT7" s="284"/>
      <c r="SZU7" s="285"/>
      <c r="SZV7" s="276"/>
      <c r="SZW7" s="286"/>
      <c r="SZX7" s="663"/>
      <c r="SZY7" s="663"/>
      <c r="SZZ7" s="663"/>
      <c r="TAA7" s="663"/>
      <c r="TAB7" s="663"/>
      <c r="TAC7" s="663"/>
      <c r="TAD7" s="284"/>
      <c r="TAE7" s="285"/>
      <c r="TAF7" s="276"/>
      <c r="TAG7" s="286"/>
      <c r="TAH7" s="663"/>
      <c r="TAI7" s="663"/>
      <c r="TAJ7" s="663"/>
      <c r="TAK7" s="663"/>
      <c r="TAL7" s="663"/>
      <c r="TAM7" s="663"/>
      <c r="TAN7" s="284"/>
      <c r="TAO7" s="285"/>
      <c r="TAP7" s="276"/>
      <c r="TAQ7" s="286"/>
      <c r="TAR7" s="663"/>
      <c r="TAS7" s="663"/>
      <c r="TAT7" s="663"/>
      <c r="TAU7" s="663"/>
      <c r="TAV7" s="663"/>
      <c r="TAW7" s="663"/>
      <c r="TAX7" s="284"/>
      <c r="TAY7" s="285"/>
      <c r="TAZ7" s="276"/>
      <c r="TBA7" s="286"/>
      <c r="TBB7" s="663"/>
      <c r="TBC7" s="663"/>
      <c r="TBD7" s="663"/>
      <c r="TBE7" s="663"/>
      <c r="TBF7" s="663"/>
      <c r="TBG7" s="663"/>
      <c r="TBH7" s="284"/>
      <c r="TBI7" s="285"/>
      <c r="TBJ7" s="276"/>
      <c r="TBK7" s="286"/>
      <c r="TBL7" s="663"/>
      <c r="TBM7" s="663"/>
      <c r="TBN7" s="663"/>
      <c r="TBO7" s="663"/>
      <c r="TBP7" s="663"/>
      <c r="TBQ7" s="663"/>
      <c r="TBR7" s="284"/>
      <c r="TBS7" s="285"/>
      <c r="TBT7" s="276"/>
      <c r="TBU7" s="286"/>
      <c r="TBV7" s="663"/>
      <c r="TBW7" s="663"/>
      <c r="TBX7" s="663"/>
      <c r="TBY7" s="663"/>
      <c r="TBZ7" s="663"/>
      <c r="TCA7" s="663"/>
      <c r="TCB7" s="284"/>
      <c r="TCC7" s="285"/>
      <c r="TCD7" s="276"/>
      <c r="TCE7" s="286"/>
      <c r="TCF7" s="663"/>
      <c r="TCG7" s="663"/>
      <c r="TCH7" s="663"/>
      <c r="TCI7" s="663"/>
      <c r="TCJ7" s="663"/>
      <c r="TCK7" s="663"/>
      <c r="TCL7" s="284"/>
      <c r="TCM7" s="285"/>
      <c r="TCN7" s="276"/>
      <c r="TCO7" s="286"/>
      <c r="TCP7" s="663"/>
      <c r="TCQ7" s="663"/>
      <c r="TCR7" s="663"/>
      <c r="TCS7" s="663"/>
      <c r="TCT7" s="663"/>
      <c r="TCU7" s="663"/>
      <c r="TCV7" s="284"/>
      <c r="TCW7" s="285"/>
      <c r="TCX7" s="276"/>
      <c r="TCY7" s="286"/>
      <c r="TCZ7" s="663"/>
      <c r="TDA7" s="663"/>
      <c r="TDB7" s="663"/>
      <c r="TDC7" s="663"/>
      <c r="TDD7" s="663"/>
      <c r="TDE7" s="663"/>
      <c r="TDF7" s="284"/>
      <c r="TDG7" s="285"/>
      <c r="TDH7" s="276"/>
      <c r="TDI7" s="286"/>
      <c r="TDJ7" s="663"/>
      <c r="TDK7" s="663"/>
      <c r="TDL7" s="663"/>
      <c r="TDM7" s="663"/>
      <c r="TDN7" s="663"/>
      <c r="TDO7" s="663"/>
      <c r="TDP7" s="284"/>
      <c r="TDQ7" s="285"/>
      <c r="TDR7" s="276"/>
      <c r="TDS7" s="286"/>
      <c r="TDT7" s="663"/>
      <c r="TDU7" s="663"/>
      <c r="TDV7" s="663"/>
      <c r="TDW7" s="663"/>
      <c r="TDX7" s="663"/>
      <c r="TDY7" s="663"/>
      <c r="TDZ7" s="284"/>
      <c r="TEA7" s="285"/>
      <c r="TEB7" s="276"/>
      <c r="TEC7" s="286"/>
      <c r="TED7" s="663"/>
      <c r="TEE7" s="663"/>
      <c r="TEF7" s="663"/>
      <c r="TEG7" s="663"/>
      <c r="TEH7" s="663"/>
      <c r="TEI7" s="663"/>
      <c r="TEJ7" s="284"/>
      <c r="TEK7" s="285"/>
      <c r="TEL7" s="276"/>
      <c r="TEM7" s="286"/>
      <c r="TEN7" s="663"/>
      <c r="TEO7" s="663"/>
      <c r="TEP7" s="663"/>
      <c r="TEQ7" s="663"/>
      <c r="TER7" s="663"/>
      <c r="TES7" s="663"/>
      <c r="TET7" s="284"/>
      <c r="TEU7" s="285"/>
      <c r="TEV7" s="276"/>
      <c r="TEW7" s="286"/>
      <c r="TEX7" s="663"/>
      <c r="TEY7" s="663"/>
      <c r="TEZ7" s="663"/>
      <c r="TFA7" s="663"/>
      <c r="TFB7" s="663"/>
      <c r="TFC7" s="663"/>
      <c r="TFD7" s="284"/>
      <c r="TFE7" s="285"/>
      <c r="TFF7" s="276"/>
      <c r="TFG7" s="286"/>
      <c r="TFH7" s="663"/>
      <c r="TFI7" s="663"/>
      <c r="TFJ7" s="663"/>
      <c r="TFK7" s="663"/>
      <c r="TFL7" s="663"/>
      <c r="TFM7" s="663"/>
      <c r="TFN7" s="284"/>
      <c r="TFO7" s="285"/>
      <c r="TFP7" s="276"/>
      <c r="TFQ7" s="286"/>
      <c r="TFR7" s="663"/>
      <c r="TFS7" s="663"/>
      <c r="TFT7" s="663"/>
      <c r="TFU7" s="663"/>
      <c r="TFV7" s="663"/>
      <c r="TFW7" s="663"/>
      <c r="TFX7" s="284"/>
      <c r="TFY7" s="285"/>
      <c r="TFZ7" s="276"/>
      <c r="TGA7" s="286"/>
      <c r="TGB7" s="663"/>
      <c r="TGC7" s="663"/>
      <c r="TGD7" s="663"/>
      <c r="TGE7" s="663"/>
      <c r="TGF7" s="663"/>
      <c r="TGG7" s="663"/>
      <c r="TGH7" s="284"/>
      <c r="TGI7" s="285"/>
      <c r="TGJ7" s="276"/>
      <c r="TGK7" s="286"/>
      <c r="TGL7" s="663"/>
      <c r="TGM7" s="663"/>
      <c r="TGN7" s="663"/>
      <c r="TGO7" s="663"/>
      <c r="TGP7" s="663"/>
      <c r="TGQ7" s="663"/>
      <c r="TGR7" s="284"/>
      <c r="TGS7" s="285"/>
      <c r="TGT7" s="276"/>
      <c r="TGU7" s="286"/>
      <c r="TGV7" s="663"/>
      <c r="TGW7" s="663"/>
      <c r="TGX7" s="663"/>
      <c r="TGY7" s="663"/>
      <c r="TGZ7" s="663"/>
      <c r="THA7" s="663"/>
      <c r="THB7" s="284"/>
      <c r="THC7" s="285"/>
      <c r="THD7" s="276"/>
      <c r="THE7" s="286"/>
      <c r="THF7" s="663"/>
      <c r="THG7" s="663"/>
      <c r="THH7" s="663"/>
      <c r="THI7" s="663"/>
      <c r="THJ7" s="663"/>
      <c r="THK7" s="663"/>
      <c r="THL7" s="284"/>
      <c r="THM7" s="285"/>
      <c r="THN7" s="276"/>
      <c r="THO7" s="286"/>
      <c r="THP7" s="663"/>
      <c r="THQ7" s="663"/>
      <c r="THR7" s="663"/>
      <c r="THS7" s="663"/>
      <c r="THT7" s="663"/>
      <c r="THU7" s="663"/>
      <c r="THV7" s="284"/>
      <c r="THW7" s="285"/>
      <c r="THX7" s="276"/>
      <c r="THY7" s="286"/>
      <c r="THZ7" s="663"/>
      <c r="TIA7" s="663"/>
      <c r="TIB7" s="663"/>
      <c r="TIC7" s="663"/>
      <c r="TID7" s="663"/>
      <c r="TIE7" s="663"/>
      <c r="TIF7" s="284"/>
      <c r="TIG7" s="285"/>
      <c r="TIH7" s="276"/>
      <c r="TII7" s="286"/>
      <c r="TIJ7" s="663"/>
      <c r="TIK7" s="663"/>
      <c r="TIL7" s="663"/>
      <c r="TIM7" s="663"/>
      <c r="TIN7" s="663"/>
      <c r="TIO7" s="663"/>
      <c r="TIP7" s="284"/>
      <c r="TIQ7" s="285"/>
      <c r="TIR7" s="276"/>
      <c r="TIS7" s="286"/>
      <c r="TIT7" s="663"/>
      <c r="TIU7" s="663"/>
      <c r="TIV7" s="663"/>
      <c r="TIW7" s="663"/>
      <c r="TIX7" s="663"/>
      <c r="TIY7" s="663"/>
      <c r="TIZ7" s="284"/>
      <c r="TJA7" s="285"/>
      <c r="TJB7" s="276"/>
      <c r="TJC7" s="286"/>
      <c r="TJD7" s="663"/>
      <c r="TJE7" s="663"/>
      <c r="TJF7" s="663"/>
      <c r="TJG7" s="663"/>
      <c r="TJH7" s="663"/>
      <c r="TJI7" s="663"/>
      <c r="TJJ7" s="284"/>
      <c r="TJK7" s="285"/>
      <c r="TJL7" s="276"/>
      <c r="TJM7" s="286"/>
      <c r="TJN7" s="663"/>
      <c r="TJO7" s="663"/>
      <c r="TJP7" s="663"/>
      <c r="TJQ7" s="663"/>
      <c r="TJR7" s="663"/>
      <c r="TJS7" s="663"/>
      <c r="TJT7" s="284"/>
      <c r="TJU7" s="285"/>
      <c r="TJV7" s="276"/>
      <c r="TJW7" s="286"/>
      <c r="TJX7" s="663"/>
      <c r="TJY7" s="663"/>
      <c r="TJZ7" s="663"/>
      <c r="TKA7" s="663"/>
      <c r="TKB7" s="663"/>
      <c r="TKC7" s="663"/>
      <c r="TKD7" s="284"/>
      <c r="TKE7" s="285"/>
      <c r="TKF7" s="276"/>
      <c r="TKG7" s="286"/>
      <c r="TKH7" s="663"/>
      <c r="TKI7" s="663"/>
      <c r="TKJ7" s="663"/>
      <c r="TKK7" s="663"/>
      <c r="TKL7" s="663"/>
      <c r="TKM7" s="663"/>
      <c r="TKN7" s="284"/>
      <c r="TKO7" s="285"/>
      <c r="TKP7" s="276"/>
      <c r="TKQ7" s="286"/>
      <c r="TKR7" s="663"/>
      <c r="TKS7" s="663"/>
      <c r="TKT7" s="663"/>
      <c r="TKU7" s="663"/>
      <c r="TKV7" s="663"/>
      <c r="TKW7" s="663"/>
      <c r="TKX7" s="284"/>
      <c r="TKY7" s="285"/>
      <c r="TKZ7" s="276"/>
      <c r="TLA7" s="286"/>
      <c r="TLB7" s="663"/>
      <c r="TLC7" s="663"/>
      <c r="TLD7" s="663"/>
      <c r="TLE7" s="663"/>
      <c r="TLF7" s="663"/>
      <c r="TLG7" s="663"/>
      <c r="TLH7" s="284"/>
      <c r="TLI7" s="285"/>
      <c r="TLJ7" s="276"/>
      <c r="TLK7" s="286"/>
      <c r="TLL7" s="663"/>
      <c r="TLM7" s="663"/>
      <c r="TLN7" s="663"/>
      <c r="TLO7" s="663"/>
      <c r="TLP7" s="663"/>
      <c r="TLQ7" s="663"/>
      <c r="TLR7" s="284"/>
      <c r="TLS7" s="285"/>
      <c r="TLT7" s="276"/>
      <c r="TLU7" s="286"/>
      <c r="TLV7" s="663"/>
      <c r="TLW7" s="663"/>
      <c r="TLX7" s="663"/>
      <c r="TLY7" s="663"/>
      <c r="TLZ7" s="663"/>
      <c r="TMA7" s="663"/>
      <c r="TMB7" s="284"/>
      <c r="TMC7" s="285"/>
      <c r="TMD7" s="276"/>
      <c r="TME7" s="286"/>
      <c r="TMF7" s="663"/>
      <c r="TMG7" s="663"/>
      <c r="TMH7" s="663"/>
      <c r="TMI7" s="663"/>
      <c r="TMJ7" s="663"/>
      <c r="TMK7" s="663"/>
      <c r="TML7" s="284"/>
      <c r="TMM7" s="285"/>
      <c r="TMN7" s="276"/>
      <c r="TMO7" s="286"/>
      <c r="TMP7" s="663"/>
      <c r="TMQ7" s="663"/>
      <c r="TMR7" s="663"/>
      <c r="TMS7" s="663"/>
      <c r="TMT7" s="663"/>
      <c r="TMU7" s="663"/>
      <c r="TMV7" s="284"/>
      <c r="TMW7" s="285"/>
      <c r="TMX7" s="276"/>
      <c r="TMY7" s="286"/>
      <c r="TMZ7" s="663"/>
      <c r="TNA7" s="663"/>
      <c r="TNB7" s="663"/>
      <c r="TNC7" s="663"/>
      <c r="TND7" s="663"/>
      <c r="TNE7" s="663"/>
      <c r="TNF7" s="284"/>
      <c r="TNG7" s="285"/>
      <c r="TNH7" s="276"/>
      <c r="TNI7" s="286"/>
      <c r="TNJ7" s="663"/>
      <c r="TNK7" s="663"/>
      <c r="TNL7" s="663"/>
      <c r="TNM7" s="663"/>
      <c r="TNN7" s="663"/>
      <c r="TNO7" s="663"/>
      <c r="TNP7" s="284"/>
      <c r="TNQ7" s="285"/>
      <c r="TNR7" s="276"/>
      <c r="TNS7" s="286"/>
      <c r="TNT7" s="663"/>
      <c r="TNU7" s="663"/>
      <c r="TNV7" s="663"/>
      <c r="TNW7" s="663"/>
      <c r="TNX7" s="663"/>
      <c r="TNY7" s="663"/>
      <c r="TNZ7" s="284"/>
      <c r="TOA7" s="285"/>
      <c r="TOB7" s="276"/>
      <c r="TOC7" s="286"/>
      <c r="TOD7" s="663"/>
      <c r="TOE7" s="663"/>
      <c r="TOF7" s="663"/>
      <c r="TOG7" s="663"/>
      <c r="TOH7" s="663"/>
      <c r="TOI7" s="663"/>
      <c r="TOJ7" s="284"/>
      <c r="TOK7" s="285"/>
      <c r="TOL7" s="276"/>
      <c r="TOM7" s="286"/>
      <c r="TON7" s="663"/>
      <c r="TOO7" s="663"/>
      <c r="TOP7" s="663"/>
      <c r="TOQ7" s="663"/>
      <c r="TOR7" s="663"/>
      <c r="TOS7" s="663"/>
      <c r="TOT7" s="284"/>
      <c r="TOU7" s="285"/>
      <c r="TOV7" s="276"/>
      <c r="TOW7" s="286"/>
      <c r="TOX7" s="663"/>
      <c r="TOY7" s="663"/>
      <c r="TOZ7" s="663"/>
      <c r="TPA7" s="663"/>
      <c r="TPB7" s="663"/>
      <c r="TPC7" s="663"/>
      <c r="TPD7" s="284"/>
      <c r="TPE7" s="285"/>
      <c r="TPF7" s="276"/>
      <c r="TPG7" s="286"/>
      <c r="TPH7" s="663"/>
      <c r="TPI7" s="663"/>
      <c r="TPJ7" s="663"/>
      <c r="TPK7" s="663"/>
      <c r="TPL7" s="663"/>
      <c r="TPM7" s="663"/>
      <c r="TPN7" s="284"/>
      <c r="TPO7" s="285"/>
      <c r="TPP7" s="276"/>
      <c r="TPQ7" s="286"/>
      <c r="TPR7" s="663"/>
      <c r="TPS7" s="663"/>
      <c r="TPT7" s="663"/>
      <c r="TPU7" s="663"/>
      <c r="TPV7" s="663"/>
      <c r="TPW7" s="663"/>
      <c r="TPX7" s="284"/>
      <c r="TPY7" s="285"/>
      <c r="TPZ7" s="276"/>
      <c r="TQA7" s="286"/>
      <c r="TQB7" s="663"/>
      <c r="TQC7" s="663"/>
      <c r="TQD7" s="663"/>
      <c r="TQE7" s="663"/>
      <c r="TQF7" s="663"/>
      <c r="TQG7" s="663"/>
      <c r="TQH7" s="284"/>
      <c r="TQI7" s="285"/>
      <c r="TQJ7" s="276"/>
      <c r="TQK7" s="286"/>
      <c r="TQL7" s="663"/>
      <c r="TQM7" s="663"/>
      <c r="TQN7" s="663"/>
      <c r="TQO7" s="663"/>
      <c r="TQP7" s="663"/>
      <c r="TQQ7" s="663"/>
      <c r="TQR7" s="284"/>
      <c r="TQS7" s="285"/>
      <c r="TQT7" s="276"/>
      <c r="TQU7" s="286"/>
      <c r="TQV7" s="663"/>
      <c r="TQW7" s="663"/>
      <c r="TQX7" s="663"/>
      <c r="TQY7" s="663"/>
      <c r="TQZ7" s="663"/>
      <c r="TRA7" s="663"/>
      <c r="TRB7" s="284"/>
      <c r="TRC7" s="285"/>
      <c r="TRD7" s="276"/>
      <c r="TRE7" s="286"/>
      <c r="TRF7" s="663"/>
      <c r="TRG7" s="663"/>
      <c r="TRH7" s="663"/>
      <c r="TRI7" s="663"/>
      <c r="TRJ7" s="663"/>
      <c r="TRK7" s="663"/>
      <c r="TRL7" s="284"/>
      <c r="TRM7" s="285"/>
      <c r="TRN7" s="276"/>
      <c r="TRO7" s="286"/>
      <c r="TRP7" s="663"/>
      <c r="TRQ7" s="663"/>
      <c r="TRR7" s="663"/>
      <c r="TRS7" s="663"/>
      <c r="TRT7" s="663"/>
      <c r="TRU7" s="663"/>
      <c r="TRV7" s="284"/>
      <c r="TRW7" s="285"/>
      <c r="TRX7" s="276"/>
      <c r="TRY7" s="286"/>
      <c r="TRZ7" s="663"/>
      <c r="TSA7" s="663"/>
      <c r="TSB7" s="663"/>
      <c r="TSC7" s="663"/>
      <c r="TSD7" s="663"/>
      <c r="TSE7" s="663"/>
      <c r="TSF7" s="284"/>
      <c r="TSG7" s="285"/>
      <c r="TSH7" s="276"/>
      <c r="TSI7" s="286"/>
      <c r="TSJ7" s="663"/>
      <c r="TSK7" s="663"/>
      <c r="TSL7" s="663"/>
      <c r="TSM7" s="663"/>
      <c r="TSN7" s="663"/>
      <c r="TSO7" s="663"/>
      <c r="TSP7" s="284"/>
      <c r="TSQ7" s="285"/>
      <c r="TSR7" s="276"/>
      <c r="TSS7" s="286"/>
      <c r="TST7" s="663"/>
      <c r="TSU7" s="663"/>
      <c r="TSV7" s="663"/>
      <c r="TSW7" s="663"/>
      <c r="TSX7" s="663"/>
      <c r="TSY7" s="663"/>
      <c r="TSZ7" s="284"/>
      <c r="TTA7" s="285"/>
      <c r="TTB7" s="276"/>
      <c r="TTC7" s="286"/>
      <c r="TTD7" s="663"/>
      <c r="TTE7" s="663"/>
      <c r="TTF7" s="663"/>
      <c r="TTG7" s="663"/>
      <c r="TTH7" s="663"/>
      <c r="TTI7" s="663"/>
      <c r="TTJ7" s="284"/>
      <c r="TTK7" s="285"/>
      <c r="TTL7" s="276"/>
      <c r="TTM7" s="286"/>
      <c r="TTN7" s="663"/>
      <c r="TTO7" s="663"/>
      <c r="TTP7" s="663"/>
      <c r="TTQ7" s="663"/>
      <c r="TTR7" s="663"/>
      <c r="TTS7" s="663"/>
      <c r="TTT7" s="284"/>
      <c r="TTU7" s="285"/>
      <c r="TTV7" s="276"/>
      <c r="TTW7" s="286"/>
      <c r="TTX7" s="663"/>
      <c r="TTY7" s="663"/>
      <c r="TTZ7" s="663"/>
      <c r="TUA7" s="663"/>
      <c r="TUB7" s="663"/>
      <c r="TUC7" s="663"/>
      <c r="TUD7" s="284"/>
      <c r="TUE7" s="285"/>
      <c r="TUF7" s="276"/>
      <c r="TUG7" s="286"/>
      <c r="TUH7" s="663"/>
      <c r="TUI7" s="663"/>
      <c r="TUJ7" s="663"/>
      <c r="TUK7" s="663"/>
      <c r="TUL7" s="663"/>
      <c r="TUM7" s="663"/>
      <c r="TUN7" s="284"/>
      <c r="TUO7" s="285"/>
      <c r="TUP7" s="276"/>
      <c r="TUQ7" s="286"/>
      <c r="TUR7" s="663"/>
      <c r="TUS7" s="663"/>
      <c r="TUT7" s="663"/>
      <c r="TUU7" s="663"/>
      <c r="TUV7" s="663"/>
      <c r="TUW7" s="663"/>
      <c r="TUX7" s="284"/>
      <c r="TUY7" s="285"/>
      <c r="TUZ7" s="276"/>
      <c r="TVA7" s="286"/>
      <c r="TVB7" s="663"/>
      <c r="TVC7" s="663"/>
      <c r="TVD7" s="663"/>
      <c r="TVE7" s="663"/>
      <c r="TVF7" s="663"/>
      <c r="TVG7" s="663"/>
      <c r="TVH7" s="284"/>
      <c r="TVI7" s="285"/>
      <c r="TVJ7" s="276"/>
      <c r="TVK7" s="286"/>
      <c r="TVL7" s="663"/>
      <c r="TVM7" s="663"/>
      <c r="TVN7" s="663"/>
      <c r="TVO7" s="663"/>
      <c r="TVP7" s="663"/>
      <c r="TVQ7" s="663"/>
      <c r="TVR7" s="284"/>
      <c r="TVS7" s="285"/>
      <c r="TVT7" s="276"/>
      <c r="TVU7" s="286"/>
      <c r="TVV7" s="663"/>
      <c r="TVW7" s="663"/>
      <c r="TVX7" s="663"/>
      <c r="TVY7" s="663"/>
      <c r="TVZ7" s="663"/>
      <c r="TWA7" s="663"/>
      <c r="TWB7" s="284"/>
      <c r="TWC7" s="285"/>
      <c r="TWD7" s="276"/>
      <c r="TWE7" s="286"/>
      <c r="TWF7" s="663"/>
      <c r="TWG7" s="663"/>
      <c r="TWH7" s="663"/>
      <c r="TWI7" s="663"/>
      <c r="TWJ7" s="663"/>
      <c r="TWK7" s="663"/>
      <c r="TWL7" s="284"/>
      <c r="TWM7" s="285"/>
      <c r="TWN7" s="276"/>
      <c r="TWO7" s="286"/>
      <c r="TWP7" s="663"/>
      <c r="TWQ7" s="663"/>
      <c r="TWR7" s="663"/>
      <c r="TWS7" s="663"/>
      <c r="TWT7" s="663"/>
      <c r="TWU7" s="663"/>
      <c r="TWV7" s="284"/>
      <c r="TWW7" s="285"/>
      <c r="TWX7" s="276"/>
      <c r="TWY7" s="286"/>
      <c r="TWZ7" s="663"/>
      <c r="TXA7" s="663"/>
      <c r="TXB7" s="663"/>
      <c r="TXC7" s="663"/>
      <c r="TXD7" s="663"/>
      <c r="TXE7" s="663"/>
      <c r="TXF7" s="284"/>
      <c r="TXG7" s="285"/>
      <c r="TXH7" s="276"/>
      <c r="TXI7" s="286"/>
      <c r="TXJ7" s="663"/>
      <c r="TXK7" s="663"/>
      <c r="TXL7" s="663"/>
      <c r="TXM7" s="663"/>
      <c r="TXN7" s="663"/>
      <c r="TXO7" s="663"/>
      <c r="TXP7" s="284"/>
      <c r="TXQ7" s="285"/>
      <c r="TXR7" s="276"/>
      <c r="TXS7" s="286"/>
      <c r="TXT7" s="663"/>
      <c r="TXU7" s="663"/>
      <c r="TXV7" s="663"/>
      <c r="TXW7" s="663"/>
      <c r="TXX7" s="663"/>
      <c r="TXY7" s="663"/>
      <c r="TXZ7" s="284"/>
      <c r="TYA7" s="285"/>
      <c r="TYB7" s="276"/>
      <c r="TYC7" s="286"/>
      <c r="TYD7" s="663"/>
      <c r="TYE7" s="663"/>
      <c r="TYF7" s="663"/>
      <c r="TYG7" s="663"/>
      <c r="TYH7" s="663"/>
      <c r="TYI7" s="663"/>
      <c r="TYJ7" s="284"/>
      <c r="TYK7" s="285"/>
      <c r="TYL7" s="276"/>
      <c r="TYM7" s="286"/>
      <c r="TYN7" s="663"/>
      <c r="TYO7" s="663"/>
      <c r="TYP7" s="663"/>
      <c r="TYQ7" s="663"/>
      <c r="TYR7" s="663"/>
      <c r="TYS7" s="663"/>
      <c r="TYT7" s="284"/>
      <c r="TYU7" s="285"/>
      <c r="TYV7" s="276"/>
      <c r="TYW7" s="286"/>
      <c r="TYX7" s="663"/>
      <c r="TYY7" s="663"/>
      <c r="TYZ7" s="663"/>
      <c r="TZA7" s="663"/>
      <c r="TZB7" s="663"/>
      <c r="TZC7" s="663"/>
      <c r="TZD7" s="284"/>
      <c r="TZE7" s="285"/>
      <c r="TZF7" s="276"/>
      <c r="TZG7" s="286"/>
      <c r="TZH7" s="663"/>
      <c r="TZI7" s="663"/>
      <c r="TZJ7" s="663"/>
      <c r="TZK7" s="663"/>
      <c r="TZL7" s="663"/>
      <c r="TZM7" s="663"/>
      <c r="TZN7" s="284"/>
      <c r="TZO7" s="285"/>
      <c r="TZP7" s="276"/>
      <c r="TZQ7" s="286"/>
      <c r="TZR7" s="663"/>
      <c r="TZS7" s="663"/>
      <c r="TZT7" s="663"/>
      <c r="TZU7" s="663"/>
      <c r="TZV7" s="663"/>
      <c r="TZW7" s="663"/>
      <c r="TZX7" s="284"/>
      <c r="TZY7" s="285"/>
      <c r="TZZ7" s="276"/>
      <c r="UAA7" s="286"/>
      <c r="UAB7" s="663"/>
      <c r="UAC7" s="663"/>
      <c r="UAD7" s="663"/>
      <c r="UAE7" s="663"/>
      <c r="UAF7" s="663"/>
      <c r="UAG7" s="663"/>
      <c r="UAH7" s="284"/>
      <c r="UAI7" s="285"/>
      <c r="UAJ7" s="276"/>
      <c r="UAK7" s="286"/>
      <c r="UAL7" s="663"/>
      <c r="UAM7" s="663"/>
      <c r="UAN7" s="663"/>
      <c r="UAO7" s="663"/>
      <c r="UAP7" s="663"/>
      <c r="UAQ7" s="663"/>
      <c r="UAR7" s="284"/>
      <c r="UAS7" s="285"/>
      <c r="UAT7" s="276"/>
      <c r="UAU7" s="286"/>
      <c r="UAV7" s="663"/>
      <c r="UAW7" s="663"/>
      <c r="UAX7" s="663"/>
      <c r="UAY7" s="663"/>
      <c r="UAZ7" s="663"/>
      <c r="UBA7" s="663"/>
      <c r="UBB7" s="284"/>
      <c r="UBC7" s="285"/>
      <c r="UBD7" s="276"/>
      <c r="UBE7" s="286"/>
      <c r="UBF7" s="663"/>
      <c r="UBG7" s="663"/>
      <c r="UBH7" s="663"/>
      <c r="UBI7" s="663"/>
      <c r="UBJ7" s="663"/>
      <c r="UBK7" s="663"/>
      <c r="UBL7" s="284"/>
      <c r="UBM7" s="285"/>
      <c r="UBN7" s="276"/>
      <c r="UBO7" s="286"/>
      <c r="UBP7" s="663"/>
      <c r="UBQ7" s="663"/>
      <c r="UBR7" s="663"/>
      <c r="UBS7" s="663"/>
      <c r="UBT7" s="663"/>
      <c r="UBU7" s="663"/>
      <c r="UBV7" s="284"/>
      <c r="UBW7" s="285"/>
      <c r="UBX7" s="276"/>
      <c r="UBY7" s="286"/>
      <c r="UBZ7" s="663"/>
      <c r="UCA7" s="663"/>
      <c r="UCB7" s="663"/>
      <c r="UCC7" s="663"/>
      <c r="UCD7" s="663"/>
      <c r="UCE7" s="663"/>
      <c r="UCF7" s="284"/>
      <c r="UCG7" s="285"/>
      <c r="UCH7" s="276"/>
      <c r="UCI7" s="286"/>
      <c r="UCJ7" s="663"/>
      <c r="UCK7" s="663"/>
      <c r="UCL7" s="663"/>
      <c r="UCM7" s="663"/>
      <c r="UCN7" s="663"/>
      <c r="UCO7" s="663"/>
      <c r="UCP7" s="284"/>
      <c r="UCQ7" s="285"/>
      <c r="UCR7" s="276"/>
      <c r="UCS7" s="286"/>
      <c r="UCT7" s="663"/>
      <c r="UCU7" s="663"/>
      <c r="UCV7" s="663"/>
      <c r="UCW7" s="663"/>
      <c r="UCX7" s="663"/>
      <c r="UCY7" s="663"/>
      <c r="UCZ7" s="284"/>
      <c r="UDA7" s="285"/>
      <c r="UDB7" s="276"/>
      <c r="UDC7" s="286"/>
      <c r="UDD7" s="663"/>
      <c r="UDE7" s="663"/>
      <c r="UDF7" s="663"/>
      <c r="UDG7" s="663"/>
      <c r="UDH7" s="663"/>
      <c r="UDI7" s="663"/>
      <c r="UDJ7" s="284"/>
      <c r="UDK7" s="285"/>
      <c r="UDL7" s="276"/>
      <c r="UDM7" s="286"/>
      <c r="UDN7" s="663"/>
      <c r="UDO7" s="663"/>
      <c r="UDP7" s="663"/>
      <c r="UDQ7" s="663"/>
      <c r="UDR7" s="663"/>
      <c r="UDS7" s="663"/>
      <c r="UDT7" s="284"/>
      <c r="UDU7" s="285"/>
      <c r="UDV7" s="276"/>
      <c r="UDW7" s="286"/>
      <c r="UDX7" s="663"/>
      <c r="UDY7" s="663"/>
      <c r="UDZ7" s="663"/>
      <c r="UEA7" s="663"/>
      <c r="UEB7" s="663"/>
      <c r="UEC7" s="663"/>
      <c r="UED7" s="284"/>
      <c r="UEE7" s="285"/>
      <c r="UEF7" s="276"/>
      <c r="UEG7" s="286"/>
      <c r="UEH7" s="663"/>
      <c r="UEI7" s="663"/>
      <c r="UEJ7" s="663"/>
      <c r="UEK7" s="663"/>
      <c r="UEL7" s="663"/>
      <c r="UEM7" s="663"/>
      <c r="UEN7" s="284"/>
      <c r="UEO7" s="285"/>
      <c r="UEP7" s="276"/>
      <c r="UEQ7" s="286"/>
      <c r="UER7" s="663"/>
      <c r="UES7" s="663"/>
      <c r="UET7" s="663"/>
      <c r="UEU7" s="663"/>
      <c r="UEV7" s="663"/>
      <c r="UEW7" s="663"/>
      <c r="UEX7" s="284"/>
      <c r="UEY7" s="285"/>
      <c r="UEZ7" s="276"/>
      <c r="UFA7" s="286"/>
      <c r="UFB7" s="663"/>
      <c r="UFC7" s="663"/>
      <c r="UFD7" s="663"/>
      <c r="UFE7" s="663"/>
      <c r="UFF7" s="663"/>
      <c r="UFG7" s="663"/>
      <c r="UFH7" s="284"/>
      <c r="UFI7" s="285"/>
      <c r="UFJ7" s="276"/>
      <c r="UFK7" s="286"/>
      <c r="UFL7" s="663"/>
      <c r="UFM7" s="663"/>
      <c r="UFN7" s="663"/>
      <c r="UFO7" s="663"/>
      <c r="UFP7" s="663"/>
      <c r="UFQ7" s="663"/>
      <c r="UFR7" s="284"/>
      <c r="UFS7" s="285"/>
      <c r="UFT7" s="276"/>
      <c r="UFU7" s="286"/>
      <c r="UFV7" s="663"/>
      <c r="UFW7" s="663"/>
      <c r="UFX7" s="663"/>
      <c r="UFY7" s="663"/>
      <c r="UFZ7" s="663"/>
      <c r="UGA7" s="663"/>
      <c r="UGB7" s="284"/>
      <c r="UGC7" s="285"/>
      <c r="UGD7" s="276"/>
      <c r="UGE7" s="286"/>
      <c r="UGF7" s="663"/>
      <c r="UGG7" s="663"/>
      <c r="UGH7" s="663"/>
      <c r="UGI7" s="663"/>
      <c r="UGJ7" s="663"/>
      <c r="UGK7" s="663"/>
      <c r="UGL7" s="284"/>
      <c r="UGM7" s="285"/>
      <c r="UGN7" s="276"/>
      <c r="UGO7" s="286"/>
      <c r="UGP7" s="663"/>
      <c r="UGQ7" s="663"/>
      <c r="UGR7" s="663"/>
      <c r="UGS7" s="663"/>
      <c r="UGT7" s="663"/>
      <c r="UGU7" s="663"/>
      <c r="UGV7" s="284"/>
      <c r="UGW7" s="285"/>
      <c r="UGX7" s="276"/>
      <c r="UGY7" s="286"/>
      <c r="UGZ7" s="663"/>
      <c r="UHA7" s="663"/>
      <c r="UHB7" s="663"/>
      <c r="UHC7" s="663"/>
      <c r="UHD7" s="663"/>
      <c r="UHE7" s="663"/>
      <c r="UHF7" s="284"/>
      <c r="UHG7" s="285"/>
      <c r="UHH7" s="276"/>
      <c r="UHI7" s="286"/>
      <c r="UHJ7" s="663"/>
      <c r="UHK7" s="663"/>
      <c r="UHL7" s="663"/>
      <c r="UHM7" s="663"/>
      <c r="UHN7" s="663"/>
      <c r="UHO7" s="663"/>
      <c r="UHP7" s="284"/>
      <c r="UHQ7" s="285"/>
      <c r="UHR7" s="276"/>
      <c r="UHS7" s="286"/>
      <c r="UHT7" s="663"/>
      <c r="UHU7" s="663"/>
      <c r="UHV7" s="663"/>
      <c r="UHW7" s="663"/>
      <c r="UHX7" s="663"/>
      <c r="UHY7" s="663"/>
      <c r="UHZ7" s="284"/>
      <c r="UIA7" s="285"/>
      <c r="UIB7" s="276"/>
      <c r="UIC7" s="286"/>
      <c r="UID7" s="663"/>
      <c r="UIE7" s="663"/>
      <c r="UIF7" s="663"/>
      <c r="UIG7" s="663"/>
      <c r="UIH7" s="663"/>
      <c r="UII7" s="663"/>
      <c r="UIJ7" s="284"/>
      <c r="UIK7" s="285"/>
      <c r="UIL7" s="276"/>
      <c r="UIM7" s="286"/>
      <c r="UIN7" s="663"/>
      <c r="UIO7" s="663"/>
      <c r="UIP7" s="663"/>
      <c r="UIQ7" s="663"/>
      <c r="UIR7" s="663"/>
      <c r="UIS7" s="663"/>
      <c r="UIT7" s="284"/>
      <c r="UIU7" s="285"/>
      <c r="UIV7" s="276"/>
      <c r="UIW7" s="286"/>
      <c r="UIX7" s="663"/>
      <c r="UIY7" s="663"/>
      <c r="UIZ7" s="663"/>
      <c r="UJA7" s="663"/>
      <c r="UJB7" s="663"/>
      <c r="UJC7" s="663"/>
      <c r="UJD7" s="284"/>
      <c r="UJE7" s="285"/>
      <c r="UJF7" s="276"/>
      <c r="UJG7" s="286"/>
      <c r="UJH7" s="663"/>
      <c r="UJI7" s="663"/>
      <c r="UJJ7" s="663"/>
      <c r="UJK7" s="663"/>
      <c r="UJL7" s="663"/>
      <c r="UJM7" s="663"/>
      <c r="UJN7" s="284"/>
      <c r="UJO7" s="285"/>
      <c r="UJP7" s="276"/>
      <c r="UJQ7" s="286"/>
      <c r="UJR7" s="663"/>
      <c r="UJS7" s="663"/>
      <c r="UJT7" s="663"/>
      <c r="UJU7" s="663"/>
      <c r="UJV7" s="663"/>
      <c r="UJW7" s="663"/>
      <c r="UJX7" s="284"/>
      <c r="UJY7" s="285"/>
      <c r="UJZ7" s="276"/>
      <c r="UKA7" s="286"/>
      <c r="UKB7" s="663"/>
      <c r="UKC7" s="663"/>
      <c r="UKD7" s="663"/>
      <c r="UKE7" s="663"/>
      <c r="UKF7" s="663"/>
      <c r="UKG7" s="663"/>
      <c r="UKH7" s="284"/>
      <c r="UKI7" s="285"/>
      <c r="UKJ7" s="276"/>
      <c r="UKK7" s="286"/>
      <c r="UKL7" s="663"/>
      <c r="UKM7" s="663"/>
      <c r="UKN7" s="663"/>
      <c r="UKO7" s="663"/>
      <c r="UKP7" s="663"/>
      <c r="UKQ7" s="663"/>
      <c r="UKR7" s="284"/>
      <c r="UKS7" s="285"/>
      <c r="UKT7" s="276"/>
      <c r="UKU7" s="286"/>
      <c r="UKV7" s="663"/>
      <c r="UKW7" s="663"/>
      <c r="UKX7" s="663"/>
      <c r="UKY7" s="663"/>
      <c r="UKZ7" s="663"/>
      <c r="ULA7" s="663"/>
      <c r="ULB7" s="284"/>
      <c r="ULC7" s="285"/>
      <c r="ULD7" s="276"/>
      <c r="ULE7" s="286"/>
      <c r="ULF7" s="663"/>
      <c r="ULG7" s="663"/>
      <c r="ULH7" s="663"/>
      <c r="ULI7" s="663"/>
      <c r="ULJ7" s="663"/>
      <c r="ULK7" s="663"/>
      <c r="ULL7" s="284"/>
      <c r="ULM7" s="285"/>
      <c r="ULN7" s="276"/>
      <c r="ULO7" s="286"/>
      <c r="ULP7" s="663"/>
      <c r="ULQ7" s="663"/>
      <c r="ULR7" s="663"/>
      <c r="ULS7" s="663"/>
      <c r="ULT7" s="663"/>
      <c r="ULU7" s="663"/>
      <c r="ULV7" s="284"/>
      <c r="ULW7" s="285"/>
      <c r="ULX7" s="276"/>
      <c r="ULY7" s="286"/>
      <c r="ULZ7" s="663"/>
      <c r="UMA7" s="663"/>
      <c r="UMB7" s="663"/>
      <c r="UMC7" s="663"/>
      <c r="UMD7" s="663"/>
      <c r="UME7" s="663"/>
      <c r="UMF7" s="284"/>
      <c r="UMG7" s="285"/>
      <c r="UMH7" s="276"/>
      <c r="UMI7" s="286"/>
      <c r="UMJ7" s="663"/>
      <c r="UMK7" s="663"/>
      <c r="UML7" s="663"/>
      <c r="UMM7" s="663"/>
      <c r="UMN7" s="663"/>
      <c r="UMO7" s="663"/>
      <c r="UMP7" s="284"/>
      <c r="UMQ7" s="285"/>
      <c r="UMR7" s="276"/>
      <c r="UMS7" s="286"/>
      <c r="UMT7" s="663"/>
      <c r="UMU7" s="663"/>
      <c r="UMV7" s="663"/>
      <c r="UMW7" s="663"/>
      <c r="UMX7" s="663"/>
      <c r="UMY7" s="663"/>
      <c r="UMZ7" s="284"/>
      <c r="UNA7" s="285"/>
      <c r="UNB7" s="276"/>
      <c r="UNC7" s="286"/>
      <c r="UND7" s="663"/>
      <c r="UNE7" s="663"/>
      <c r="UNF7" s="663"/>
      <c r="UNG7" s="663"/>
      <c r="UNH7" s="663"/>
      <c r="UNI7" s="663"/>
      <c r="UNJ7" s="284"/>
      <c r="UNK7" s="285"/>
      <c r="UNL7" s="276"/>
      <c r="UNM7" s="286"/>
      <c r="UNN7" s="663"/>
      <c r="UNO7" s="663"/>
      <c r="UNP7" s="663"/>
      <c r="UNQ7" s="663"/>
      <c r="UNR7" s="663"/>
      <c r="UNS7" s="663"/>
      <c r="UNT7" s="284"/>
      <c r="UNU7" s="285"/>
      <c r="UNV7" s="276"/>
      <c r="UNW7" s="286"/>
      <c r="UNX7" s="663"/>
      <c r="UNY7" s="663"/>
      <c r="UNZ7" s="663"/>
      <c r="UOA7" s="663"/>
      <c r="UOB7" s="663"/>
      <c r="UOC7" s="663"/>
      <c r="UOD7" s="284"/>
      <c r="UOE7" s="285"/>
      <c r="UOF7" s="276"/>
      <c r="UOG7" s="286"/>
      <c r="UOH7" s="663"/>
      <c r="UOI7" s="663"/>
      <c r="UOJ7" s="663"/>
      <c r="UOK7" s="663"/>
      <c r="UOL7" s="663"/>
      <c r="UOM7" s="663"/>
      <c r="UON7" s="284"/>
      <c r="UOO7" s="285"/>
      <c r="UOP7" s="276"/>
      <c r="UOQ7" s="286"/>
      <c r="UOR7" s="663"/>
      <c r="UOS7" s="663"/>
      <c r="UOT7" s="663"/>
      <c r="UOU7" s="663"/>
      <c r="UOV7" s="663"/>
      <c r="UOW7" s="663"/>
      <c r="UOX7" s="284"/>
      <c r="UOY7" s="285"/>
      <c r="UOZ7" s="276"/>
      <c r="UPA7" s="286"/>
      <c r="UPB7" s="663"/>
      <c r="UPC7" s="663"/>
      <c r="UPD7" s="663"/>
      <c r="UPE7" s="663"/>
      <c r="UPF7" s="663"/>
      <c r="UPG7" s="663"/>
      <c r="UPH7" s="284"/>
      <c r="UPI7" s="285"/>
      <c r="UPJ7" s="276"/>
      <c r="UPK7" s="286"/>
      <c r="UPL7" s="663"/>
      <c r="UPM7" s="663"/>
      <c r="UPN7" s="663"/>
      <c r="UPO7" s="663"/>
      <c r="UPP7" s="663"/>
      <c r="UPQ7" s="663"/>
      <c r="UPR7" s="284"/>
      <c r="UPS7" s="285"/>
      <c r="UPT7" s="276"/>
      <c r="UPU7" s="286"/>
      <c r="UPV7" s="663"/>
      <c r="UPW7" s="663"/>
      <c r="UPX7" s="663"/>
      <c r="UPY7" s="663"/>
      <c r="UPZ7" s="663"/>
      <c r="UQA7" s="663"/>
      <c r="UQB7" s="284"/>
      <c r="UQC7" s="285"/>
      <c r="UQD7" s="276"/>
      <c r="UQE7" s="286"/>
      <c r="UQF7" s="663"/>
      <c r="UQG7" s="663"/>
      <c r="UQH7" s="663"/>
      <c r="UQI7" s="663"/>
      <c r="UQJ7" s="663"/>
      <c r="UQK7" s="663"/>
      <c r="UQL7" s="284"/>
      <c r="UQM7" s="285"/>
      <c r="UQN7" s="276"/>
      <c r="UQO7" s="286"/>
      <c r="UQP7" s="663"/>
      <c r="UQQ7" s="663"/>
      <c r="UQR7" s="663"/>
      <c r="UQS7" s="663"/>
      <c r="UQT7" s="663"/>
      <c r="UQU7" s="663"/>
      <c r="UQV7" s="284"/>
      <c r="UQW7" s="285"/>
      <c r="UQX7" s="276"/>
      <c r="UQY7" s="286"/>
      <c r="UQZ7" s="663"/>
      <c r="URA7" s="663"/>
      <c r="URB7" s="663"/>
      <c r="URC7" s="663"/>
      <c r="URD7" s="663"/>
      <c r="URE7" s="663"/>
      <c r="URF7" s="284"/>
      <c r="URG7" s="285"/>
      <c r="URH7" s="276"/>
      <c r="URI7" s="286"/>
      <c r="URJ7" s="663"/>
      <c r="URK7" s="663"/>
      <c r="URL7" s="663"/>
      <c r="URM7" s="663"/>
      <c r="URN7" s="663"/>
      <c r="URO7" s="663"/>
      <c r="URP7" s="284"/>
      <c r="URQ7" s="285"/>
      <c r="URR7" s="276"/>
      <c r="URS7" s="286"/>
      <c r="URT7" s="663"/>
      <c r="URU7" s="663"/>
      <c r="URV7" s="663"/>
      <c r="URW7" s="663"/>
      <c r="URX7" s="663"/>
      <c r="URY7" s="663"/>
      <c r="URZ7" s="284"/>
      <c r="USA7" s="285"/>
      <c r="USB7" s="276"/>
      <c r="USC7" s="286"/>
      <c r="USD7" s="663"/>
      <c r="USE7" s="663"/>
      <c r="USF7" s="663"/>
      <c r="USG7" s="663"/>
      <c r="USH7" s="663"/>
      <c r="USI7" s="663"/>
      <c r="USJ7" s="284"/>
      <c r="USK7" s="285"/>
      <c r="USL7" s="276"/>
      <c r="USM7" s="286"/>
      <c r="USN7" s="663"/>
      <c r="USO7" s="663"/>
      <c r="USP7" s="663"/>
      <c r="USQ7" s="663"/>
      <c r="USR7" s="663"/>
      <c r="USS7" s="663"/>
      <c r="UST7" s="284"/>
      <c r="USU7" s="285"/>
      <c r="USV7" s="276"/>
      <c r="USW7" s="286"/>
      <c r="USX7" s="663"/>
      <c r="USY7" s="663"/>
      <c r="USZ7" s="663"/>
      <c r="UTA7" s="663"/>
      <c r="UTB7" s="663"/>
      <c r="UTC7" s="663"/>
      <c r="UTD7" s="284"/>
      <c r="UTE7" s="285"/>
      <c r="UTF7" s="276"/>
      <c r="UTG7" s="286"/>
      <c r="UTH7" s="663"/>
      <c r="UTI7" s="663"/>
      <c r="UTJ7" s="663"/>
      <c r="UTK7" s="663"/>
      <c r="UTL7" s="663"/>
      <c r="UTM7" s="663"/>
      <c r="UTN7" s="284"/>
      <c r="UTO7" s="285"/>
      <c r="UTP7" s="276"/>
      <c r="UTQ7" s="286"/>
      <c r="UTR7" s="663"/>
      <c r="UTS7" s="663"/>
      <c r="UTT7" s="663"/>
      <c r="UTU7" s="663"/>
      <c r="UTV7" s="663"/>
      <c r="UTW7" s="663"/>
      <c r="UTX7" s="284"/>
      <c r="UTY7" s="285"/>
      <c r="UTZ7" s="276"/>
      <c r="UUA7" s="286"/>
      <c r="UUB7" s="663"/>
      <c r="UUC7" s="663"/>
      <c r="UUD7" s="663"/>
      <c r="UUE7" s="663"/>
      <c r="UUF7" s="663"/>
      <c r="UUG7" s="663"/>
      <c r="UUH7" s="284"/>
      <c r="UUI7" s="285"/>
      <c r="UUJ7" s="276"/>
      <c r="UUK7" s="286"/>
      <c r="UUL7" s="663"/>
      <c r="UUM7" s="663"/>
      <c r="UUN7" s="663"/>
      <c r="UUO7" s="663"/>
      <c r="UUP7" s="663"/>
      <c r="UUQ7" s="663"/>
      <c r="UUR7" s="284"/>
      <c r="UUS7" s="285"/>
      <c r="UUT7" s="276"/>
      <c r="UUU7" s="286"/>
      <c r="UUV7" s="663"/>
      <c r="UUW7" s="663"/>
      <c r="UUX7" s="663"/>
      <c r="UUY7" s="663"/>
      <c r="UUZ7" s="663"/>
      <c r="UVA7" s="663"/>
      <c r="UVB7" s="284"/>
      <c r="UVC7" s="285"/>
      <c r="UVD7" s="276"/>
      <c r="UVE7" s="286"/>
      <c r="UVF7" s="663"/>
      <c r="UVG7" s="663"/>
      <c r="UVH7" s="663"/>
      <c r="UVI7" s="663"/>
      <c r="UVJ7" s="663"/>
      <c r="UVK7" s="663"/>
      <c r="UVL7" s="284"/>
      <c r="UVM7" s="285"/>
      <c r="UVN7" s="276"/>
      <c r="UVO7" s="286"/>
      <c r="UVP7" s="663"/>
      <c r="UVQ7" s="663"/>
      <c r="UVR7" s="663"/>
      <c r="UVS7" s="663"/>
      <c r="UVT7" s="663"/>
      <c r="UVU7" s="663"/>
      <c r="UVV7" s="284"/>
      <c r="UVW7" s="285"/>
      <c r="UVX7" s="276"/>
      <c r="UVY7" s="286"/>
      <c r="UVZ7" s="663"/>
      <c r="UWA7" s="663"/>
      <c r="UWB7" s="663"/>
      <c r="UWC7" s="663"/>
      <c r="UWD7" s="663"/>
      <c r="UWE7" s="663"/>
      <c r="UWF7" s="284"/>
      <c r="UWG7" s="285"/>
      <c r="UWH7" s="276"/>
      <c r="UWI7" s="286"/>
      <c r="UWJ7" s="663"/>
      <c r="UWK7" s="663"/>
      <c r="UWL7" s="663"/>
      <c r="UWM7" s="663"/>
      <c r="UWN7" s="663"/>
      <c r="UWO7" s="663"/>
      <c r="UWP7" s="284"/>
      <c r="UWQ7" s="285"/>
      <c r="UWR7" s="276"/>
      <c r="UWS7" s="286"/>
      <c r="UWT7" s="663"/>
      <c r="UWU7" s="663"/>
      <c r="UWV7" s="663"/>
      <c r="UWW7" s="663"/>
      <c r="UWX7" s="663"/>
      <c r="UWY7" s="663"/>
      <c r="UWZ7" s="284"/>
      <c r="UXA7" s="285"/>
      <c r="UXB7" s="276"/>
      <c r="UXC7" s="286"/>
      <c r="UXD7" s="663"/>
      <c r="UXE7" s="663"/>
      <c r="UXF7" s="663"/>
      <c r="UXG7" s="663"/>
      <c r="UXH7" s="663"/>
      <c r="UXI7" s="663"/>
      <c r="UXJ7" s="284"/>
      <c r="UXK7" s="285"/>
      <c r="UXL7" s="276"/>
      <c r="UXM7" s="286"/>
      <c r="UXN7" s="663"/>
      <c r="UXO7" s="663"/>
      <c r="UXP7" s="663"/>
      <c r="UXQ7" s="663"/>
      <c r="UXR7" s="663"/>
      <c r="UXS7" s="663"/>
      <c r="UXT7" s="284"/>
      <c r="UXU7" s="285"/>
      <c r="UXV7" s="276"/>
      <c r="UXW7" s="286"/>
      <c r="UXX7" s="663"/>
      <c r="UXY7" s="663"/>
      <c r="UXZ7" s="663"/>
      <c r="UYA7" s="663"/>
      <c r="UYB7" s="663"/>
      <c r="UYC7" s="663"/>
      <c r="UYD7" s="284"/>
      <c r="UYE7" s="285"/>
      <c r="UYF7" s="276"/>
      <c r="UYG7" s="286"/>
      <c r="UYH7" s="663"/>
      <c r="UYI7" s="663"/>
      <c r="UYJ7" s="663"/>
      <c r="UYK7" s="663"/>
      <c r="UYL7" s="663"/>
      <c r="UYM7" s="663"/>
      <c r="UYN7" s="284"/>
      <c r="UYO7" s="285"/>
      <c r="UYP7" s="276"/>
      <c r="UYQ7" s="286"/>
      <c r="UYR7" s="663"/>
      <c r="UYS7" s="663"/>
      <c r="UYT7" s="663"/>
      <c r="UYU7" s="663"/>
      <c r="UYV7" s="663"/>
      <c r="UYW7" s="663"/>
      <c r="UYX7" s="284"/>
      <c r="UYY7" s="285"/>
      <c r="UYZ7" s="276"/>
      <c r="UZA7" s="286"/>
      <c r="UZB7" s="663"/>
      <c r="UZC7" s="663"/>
      <c r="UZD7" s="663"/>
      <c r="UZE7" s="663"/>
      <c r="UZF7" s="663"/>
      <c r="UZG7" s="663"/>
      <c r="UZH7" s="284"/>
      <c r="UZI7" s="285"/>
      <c r="UZJ7" s="276"/>
      <c r="UZK7" s="286"/>
      <c r="UZL7" s="663"/>
      <c r="UZM7" s="663"/>
      <c r="UZN7" s="663"/>
      <c r="UZO7" s="663"/>
      <c r="UZP7" s="663"/>
      <c r="UZQ7" s="663"/>
      <c r="UZR7" s="284"/>
      <c r="UZS7" s="285"/>
      <c r="UZT7" s="276"/>
      <c r="UZU7" s="286"/>
      <c r="UZV7" s="663"/>
      <c r="UZW7" s="663"/>
      <c r="UZX7" s="663"/>
      <c r="UZY7" s="663"/>
      <c r="UZZ7" s="663"/>
      <c r="VAA7" s="663"/>
      <c r="VAB7" s="284"/>
      <c r="VAC7" s="285"/>
      <c r="VAD7" s="276"/>
      <c r="VAE7" s="286"/>
      <c r="VAF7" s="663"/>
      <c r="VAG7" s="663"/>
      <c r="VAH7" s="663"/>
      <c r="VAI7" s="663"/>
      <c r="VAJ7" s="663"/>
      <c r="VAK7" s="663"/>
      <c r="VAL7" s="284"/>
      <c r="VAM7" s="285"/>
      <c r="VAN7" s="276"/>
      <c r="VAO7" s="286"/>
      <c r="VAP7" s="663"/>
      <c r="VAQ7" s="663"/>
      <c r="VAR7" s="663"/>
      <c r="VAS7" s="663"/>
      <c r="VAT7" s="663"/>
      <c r="VAU7" s="663"/>
      <c r="VAV7" s="284"/>
      <c r="VAW7" s="285"/>
      <c r="VAX7" s="276"/>
      <c r="VAY7" s="286"/>
      <c r="VAZ7" s="663"/>
      <c r="VBA7" s="663"/>
      <c r="VBB7" s="663"/>
      <c r="VBC7" s="663"/>
      <c r="VBD7" s="663"/>
      <c r="VBE7" s="663"/>
      <c r="VBF7" s="284"/>
      <c r="VBG7" s="285"/>
      <c r="VBH7" s="276"/>
      <c r="VBI7" s="286"/>
      <c r="VBJ7" s="663"/>
      <c r="VBK7" s="663"/>
      <c r="VBL7" s="663"/>
      <c r="VBM7" s="663"/>
      <c r="VBN7" s="663"/>
      <c r="VBO7" s="663"/>
      <c r="VBP7" s="284"/>
      <c r="VBQ7" s="285"/>
      <c r="VBR7" s="276"/>
      <c r="VBS7" s="286"/>
      <c r="VBT7" s="663"/>
      <c r="VBU7" s="663"/>
      <c r="VBV7" s="663"/>
      <c r="VBW7" s="663"/>
      <c r="VBX7" s="663"/>
      <c r="VBY7" s="663"/>
      <c r="VBZ7" s="284"/>
      <c r="VCA7" s="285"/>
      <c r="VCB7" s="276"/>
      <c r="VCC7" s="286"/>
      <c r="VCD7" s="663"/>
      <c r="VCE7" s="663"/>
      <c r="VCF7" s="663"/>
      <c r="VCG7" s="663"/>
      <c r="VCH7" s="663"/>
      <c r="VCI7" s="663"/>
      <c r="VCJ7" s="284"/>
      <c r="VCK7" s="285"/>
      <c r="VCL7" s="276"/>
      <c r="VCM7" s="286"/>
      <c r="VCN7" s="663"/>
      <c r="VCO7" s="663"/>
      <c r="VCP7" s="663"/>
      <c r="VCQ7" s="663"/>
      <c r="VCR7" s="663"/>
      <c r="VCS7" s="663"/>
      <c r="VCT7" s="284"/>
      <c r="VCU7" s="285"/>
      <c r="VCV7" s="276"/>
      <c r="VCW7" s="286"/>
      <c r="VCX7" s="663"/>
      <c r="VCY7" s="663"/>
      <c r="VCZ7" s="663"/>
      <c r="VDA7" s="663"/>
      <c r="VDB7" s="663"/>
      <c r="VDC7" s="663"/>
      <c r="VDD7" s="284"/>
      <c r="VDE7" s="285"/>
      <c r="VDF7" s="276"/>
      <c r="VDG7" s="286"/>
      <c r="VDH7" s="663"/>
      <c r="VDI7" s="663"/>
      <c r="VDJ7" s="663"/>
      <c r="VDK7" s="663"/>
      <c r="VDL7" s="663"/>
      <c r="VDM7" s="663"/>
      <c r="VDN7" s="284"/>
      <c r="VDO7" s="285"/>
      <c r="VDP7" s="276"/>
      <c r="VDQ7" s="286"/>
      <c r="VDR7" s="663"/>
      <c r="VDS7" s="663"/>
      <c r="VDT7" s="663"/>
      <c r="VDU7" s="663"/>
      <c r="VDV7" s="663"/>
      <c r="VDW7" s="663"/>
      <c r="VDX7" s="284"/>
      <c r="VDY7" s="285"/>
      <c r="VDZ7" s="276"/>
      <c r="VEA7" s="286"/>
      <c r="VEB7" s="663"/>
      <c r="VEC7" s="663"/>
      <c r="VED7" s="663"/>
      <c r="VEE7" s="663"/>
      <c r="VEF7" s="663"/>
      <c r="VEG7" s="663"/>
      <c r="VEH7" s="284"/>
      <c r="VEI7" s="285"/>
      <c r="VEJ7" s="276"/>
      <c r="VEK7" s="286"/>
      <c r="VEL7" s="663"/>
      <c r="VEM7" s="663"/>
      <c r="VEN7" s="663"/>
      <c r="VEO7" s="663"/>
      <c r="VEP7" s="663"/>
      <c r="VEQ7" s="663"/>
      <c r="VER7" s="284"/>
      <c r="VES7" s="285"/>
      <c r="VET7" s="276"/>
      <c r="VEU7" s="286"/>
      <c r="VEV7" s="663"/>
      <c r="VEW7" s="663"/>
      <c r="VEX7" s="663"/>
      <c r="VEY7" s="663"/>
      <c r="VEZ7" s="663"/>
      <c r="VFA7" s="663"/>
      <c r="VFB7" s="284"/>
      <c r="VFC7" s="285"/>
      <c r="VFD7" s="276"/>
      <c r="VFE7" s="286"/>
      <c r="VFF7" s="663"/>
      <c r="VFG7" s="663"/>
      <c r="VFH7" s="663"/>
      <c r="VFI7" s="663"/>
      <c r="VFJ7" s="663"/>
      <c r="VFK7" s="663"/>
      <c r="VFL7" s="284"/>
      <c r="VFM7" s="285"/>
      <c r="VFN7" s="276"/>
      <c r="VFO7" s="286"/>
      <c r="VFP7" s="663"/>
      <c r="VFQ7" s="663"/>
      <c r="VFR7" s="663"/>
      <c r="VFS7" s="663"/>
      <c r="VFT7" s="663"/>
      <c r="VFU7" s="663"/>
      <c r="VFV7" s="284"/>
      <c r="VFW7" s="285"/>
      <c r="VFX7" s="276"/>
      <c r="VFY7" s="286"/>
      <c r="VFZ7" s="663"/>
      <c r="VGA7" s="663"/>
      <c r="VGB7" s="663"/>
      <c r="VGC7" s="663"/>
      <c r="VGD7" s="663"/>
      <c r="VGE7" s="663"/>
      <c r="VGF7" s="284"/>
      <c r="VGG7" s="285"/>
      <c r="VGH7" s="276"/>
      <c r="VGI7" s="286"/>
      <c r="VGJ7" s="663"/>
      <c r="VGK7" s="663"/>
      <c r="VGL7" s="663"/>
      <c r="VGM7" s="663"/>
      <c r="VGN7" s="663"/>
      <c r="VGO7" s="663"/>
      <c r="VGP7" s="284"/>
      <c r="VGQ7" s="285"/>
      <c r="VGR7" s="276"/>
      <c r="VGS7" s="286"/>
      <c r="VGT7" s="663"/>
      <c r="VGU7" s="663"/>
      <c r="VGV7" s="663"/>
      <c r="VGW7" s="663"/>
      <c r="VGX7" s="663"/>
      <c r="VGY7" s="663"/>
      <c r="VGZ7" s="284"/>
      <c r="VHA7" s="285"/>
      <c r="VHB7" s="276"/>
      <c r="VHC7" s="286"/>
      <c r="VHD7" s="663"/>
      <c r="VHE7" s="663"/>
      <c r="VHF7" s="663"/>
      <c r="VHG7" s="663"/>
      <c r="VHH7" s="663"/>
      <c r="VHI7" s="663"/>
      <c r="VHJ7" s="284"/>
      <c r="VHK7" s="285"/>
      <c r="VHL7" s="276"/>
      <c r="VHM7" s="286"/>
      <c r="VHN7" s="663"/>
      <c r="VHO7" s="663"/>
      <c r="VHP7" s="663"/>
      <c r="VHQ7" s="663"/>
      <c r="VHR7" s="663"/>
      <c r="VHS7" s="663"/>
      <c r="VHT7" s="284"/>
      <c r="VHU7" s="285"/>
      <c r="VHV7" s="276"/>
      <c r="VHW7" s="286"/>
      <c r="VHX7" s="663"/>
      <c r="VHY7" s="663"/>
      <c r="VHZ7" s="663"/>
      <c r="VIA7" s="663"/>
      <c r="VIB7" s="663"/>
      <c r="VIC7" s="663"/>
      <c r="VID7" s="284"/>
      <c r="VIE7" s="285"/>
      <c r="VIF7" s="276"/>
      <c r="VIG7" s="286"/>
      <c r="VIH7" s="663"/>
      <c r="VII7" s="663"/>
      <c r="VIJ7" s="663"/>
      <c r="VIK7" s="663"/>
      <c r="VIL7" s="663"/>
      <c r="VIM7" s="663"/>
      <c r="VIN7" s="284"/>
      <c r="VIO7" s="285"/>
      <c r="VIP7" s="276"/>
      <c r="VIQ7" s="286"/>
      <c r="VIR7" s="663"/>
      <c r="VIS7" s="663"/>
      <c r="VIT7" s="663"/>
      <c r="VIU7" s="663"/>
      <c r="VIV7" s="663"/>
      <c r="VIW7" s="663"/>
      <c r="VIX7" s="284"/>
      <c r="VIY7" s="285"/>
      <c r="VIZ7" s="276"/>
      <c r="VJA7" s="286"/>
      <c r="VJB7" s="663"/>
      <c r="VJC7" s="663"/>
      <c r="VJD7" s="663"/>
      <c r="VJE7" s="663"/>
      <c r="VJF7" s="663"/>
      <c r="VJG7" s="663"/>
      <c r="VJH7" s="284"/>
      <c r="VJI7" s="285"/>
      <c r="VJJ7" s="276"/>
      <c r="VJK7" s="286"/>
      <c r="VJL7" s="663"/>
      <c r="VJM7" s="663"/>
      <c r="VJN7" s="663"/>
      <c r="VJO7" s="663"/>
      <c r="VJP7" s="663"/>
      <c r="VJQ7" s="663"/>
      <c r="VJR7" s="284"/>
      <c r="VJS7" s="285"/>
      <c r="VJT7" s="276"/>
      <c r="VJU7" s="286"/>
      <c r="VJV7" s="663"/>
      <c r="VJW7" s="663"/>
      <c r="VJX7" s="663"/>
      <c r="VJY7" s="663"/>
      <c r="VJZ7" s="663"/>
      <c r="VKA7" s="663"/>
      <c r="VKB7" s="284"/>
      <c r="VKC7" s="285"/>
      <c r="VKD7" s="276"/>
      <c r="VKE7" s="286"/>
      <c r="VKF7" s="663"/>
      <c r="VKG7" s="663"/>
      <c r="VKH7" s="663"/>
      <c r="VKI7" s="663"/>
      <c r="VKJ7" s="663"/>
      <c r="VKK7" s="663"/>
      <c r="VKL7" s="284"/>
      <c r="VKM7" s="285"/>
      <c r="VKN7" s="276"/>
      <c r="VKO7" s="286"/>
      <c r="VKP7" s="663"/>
      <c r="VKQ7" s="663"/>
      <c r="VKR7" s="663"/>
      <c r="VKS7" s="663"/>
      <c r="VKT7" s="663"/>
      <c r="VKU7" s="663"/>
      <c r="VKV7" s="284"/>
      <c r="VKW7" s="285"/>
      <c r="VKX7" s="276"/>
      <c r="VKY7" s="286"/>
      <c r="VKZ7" s="663"/>
      <c r="VLA7" s="663"/>
      <c r="VLB7" s="663"/>
      <c r="VLC7" s="663"/>
      <c r="VLD7" s="663"/>
      <c r="VLE7" s="663"/>
      <c r="VLF7" s="284"/>
      <c r="VLG7" s="285"/>
      <c r="VLH7" s="276"/>
      <c r="VLI7" s="286"/>
      <c r="VLJ7" s="663"/>
      <c r="VLK7" s="663"/>
      <c r="VLL7" s="663"/>
      <c r="VLM7" s="663"/>
      <c r="VLN7" s="663"/>
      <c r="VLO7" s="663"/>
      <c r="VLP7" s="284"/>
      <c r="VLQ7" s="285"/>
      <c r="VLR7" s="276"/>
      <c r="VLS7" s="286"/>
      <c r="VLT7" s="663"/>
      <c r="VLU7" s="663"/>
      <c r="VLV7" s="663"/>
      <c r="VLW7" s="663"/>
      <c r="VLX7" s="663"/>
      <c r="VLY7" s="663"/>
      <c r="VLZ7" s="284"/>
      <c r="VMA7" s="285"/>
      <c r="VMB7" s="276"/>
      <c r="VMC7" s="286"/>
      <c r="VMD7" s="663"/>
      <c r="VME7" s="663"/>
      <c r="VMF7" s="663"/>
      <c r="VMG7" s="663"/>
      <c r="VMH7" s="663"/>
      <c r="VMI7" s="663"/>
      <c r="VMJ7" s="284"/>
      <c r="VMK7" s="285"/>
      <c r="VML7" s="276"/>
      <c r="VMM7" s="286"/>
      <c r="VMN7" s="663"/>
      <c r="VMO7" s="663"/>
      <c r="VMP7" s="663"/>
      <c r="VMQ7" s="663"/>
      <c r="VMR7" s="663"/>
      <c r="VMS7" s="663"/>
      <c r="VMT7" s="284"/>
      <c r="VMU7" s="285"/>
      <c r="VMV7" s="276"/>
      <c r="VMW7" s="286"/>
      <c r="VMX7" s="663"/>
      <c r="VMY7" s="663"/>
      <c r="VMZ7" s="663"/>
      <c r="VNA7" s="663"/>
      <c r="VNB7" s="663"/>
      <c r="VNC7" s="663"/>
      <c r="VND7" s="284"/>
      <c r="VNE7" s="285"/>
      <c r="VNF7" s="276"/>
      <c r="VNG7" s="286"/>
      <c r="VNH7" s="663"/>
      <c r="VNI7" s="663"/>
      <c r="VNJ7" s="663"/>
      <c r="VNK7" s="663"/>
      <c r="VNL7" s="663"/>
      <c r="VNM7" s="663"/>
      <c r="VNN7" s="284"/>
      <c r="VNO7" s="285"/>
      <c r="VNP7" s="276"/>
      <c r="VNQ7" s="286"/>
      <c r="VNR7" s="663"/>
      <c r="VNS7" s="663"/>
      <c r="VNT7" s="663"/>
      <c r="VNU7" s="663"/>
      <c r="VNV7" s="663"/>
      <c r="VNW7" s="663"/>
      <c r="VNX7" s="284"/>
      <c r="VNY7" s="285"/>
      <c r="VNZ7" s="276"/>
      <c r="VOA7" s="286"/>
      <c r="VOB7" s="663"/>
      <c r="VOC7" s="663"/>
      <c r="VOD7" s="663"/>
      <c r="VOE7" s="663"/>
      <c r="VOF7" s="663"/>
      <c r="VOG7" s="663"/>
      <c r="VOH7" s="284"/>
      <c r="VOI7" s="285"/>
      <c r="VOJ7" s="276"/>
      <c r="VOK7" s="286"/>
      <c r="VOL7" s="663"/>
      <c r="VOM7" s="663"/>
      <c r="VON7" s="663"/>
      <c r="VOO7" s="663"/>
      <c r="VOP7" s="663"/>
      <c r="VOQ7" s="663"/>
      <c r="VOR7" s="284"/>
      <c r="VOS7" s="285"/>
      <c r="VOT7" s="276"/>
      <c r="VOU7" s="286"/>
      <c r="VOV7" s="663"/>
      <c r="VOW7" s="663"/>
      <c r="VOX7" s="663"/>
      <c r="VOY7" s="663"/>
      <c r="VOZ7" s="663"/>
      <c r="VPA7" s="663"/>
      <c r="VPB7" s="284"/>
      <c r="VPC7" s="285"/>
      <c r="VPD7" s="276"/>
      <c r="VPE7" s="286"/>
      <c r="VPF7" s="663"/>
      <c r="VPG7" s="663"/>
      <c r="VPH7" s="663"/>
      <c r="VPI7" s="663"/>
      <c r="VPJ7" s="663"/>
      <c r="VPK7" s="663"/>
      <c r="VPL7" s="284"/>
      <c r="VPM7" s="285"/>
      <c r="VPN7" s="276"/>
      <c r="VPO7" s="286"/>
      <c r="VPP7" s="663"/>
      <c r="VPQ7" s="663"/>
      <c r="VPR7" s="663"/>
      <c r="VPS7" s="663"/>
      <c r="VPT7" s="663"/>
      <c r="VPU7" s="663"/>
      <c r="VPV7" s="284"/>
      <c r="VPW7" s="285"/>
      <c r="VPX7" s="276"/>
      <c r="VPY7" s="286"/>
      <c r="VPZ7" s="663"/>
      <c r="VQA7" s="663"/>
      <c r="VQB7" s="663"/>
      <c r="VQC7" s="663"/>
      <c r="VQD7" s="663"/>
      <c r="VQE7" s="663"/>
      <c r="VQF7" s="284"/>
      <c r="VQG7" s="285"/>
      <c r="VQH7" s="276"/>
      <c r="VQI7" s="286"/>
      <c r="VQJ7" s="663"/>
      <c r="VQK7" s="663"/>
      <c r="VQL7" s="663"/>
      <c r="VQM7" s="663"/>
      <c r="VQN7" s="663"/>
      <c r="VQO7" s="663"/>
      <c r="VQP7" s="284"/>
      <c r="VQQ7" s="285"/>
      <c r="VQR7" s="276"/>
      <c r="VQS7" s="286"/>
      <c r="VQT7" s="663"/>
      <c r="VQU7" s="663"/>
      <c r="VQV7" s="663"/>
      <c r="VQW7" s="663"/>
      <c r="VQX7" s="663"/>
      <c r="VQY7" s="663"/>
      <c r="VQZ7" s="284"/>
      <c r="VRA7" s="285"/>
      <c r="VRB7" s="276"/>
      <c r="VRC7" s="286"/>
      <c r="VRD7" s="663"/>
      <c r="VRE7" s="663"/>
      <c r="VRF7" s="663"/>
      <c r="VRG7" s="663"/>
      <c r="VRH7" s="663"/>
      <c r="VRI7" s="663"/>
      <c r="VRJ7" s="284"/>
      <c r="VRK7" s="285"/>
      <c r="VRL7" s="276"/>
      <c r="VRM7" s="286"/>
      <c r="VRN7" s="663"/>
      <c r="VRO7" s="663"/>
      <c r="VRP7" s="663"/>
      <c r="VRQ7" s="663"/>
      <c r="VRR7" s="663"/>
      <c r="VRS7" s="663"/>
      <c r="VRT7" s="284"/>
      <c r="VRU7" s="285"/>
      <c r="VRV7" s="276"/>
      <c r="VRW7" s="286"/>
      <c r="VRX7" s="663"/>
      <c r="VRY7" s="663"/>
      <c r="VRZ7" s="663"/>
      <c r="VSA7" s="663"/>
      <c r="VSB7" s="663"/>
      <c r="VSC7" s="663"/>
      <c r="VSD7" s="284"/>
      <c r="VSE7" s="285"/>
      <c r="VSF7" s="276"/>
      <c r="VSG7" s="286"/>
      <c r="VSH7" s="663"/>
      <c r="VSI7" s="663"/>
      <c r="VSJ7" s="663"/>
      <c r="VSK7" s="663"/>
      <c r="VSL7" s="663"/>
      <c r="VSM7" s="663"/>
      <c r="VSN7" s="284"/>
      <c r="VSO7" s="285"/>
      <c r="VSP7" s="276"/>
      <c r="VSQ7" s="286"/>
      <c r="VSR7" s="663"/>
      <c r="VSS7" s="663"/>
      <c r="VST7" s="663"/>
      <c r="VSU7" s="663"/>
      <c r="VSV7" s="663"/>
      <c r="VSW7" s="663"/>
      <c r="VSX7" s="284"/>
      <c r="VSY7" s="285"/>
      <c r="VSZ7" s="276"/>
      <c r="VTA7" s="286"/>
      <c r="VTB7" s="663"/>
      <c r="VTC7" s="663"/>
      <c r="VTD7" s="663"/>
      <c r="VTE7" s="663"/>
      <c r="VTF7" s="663"/>
      <c r="VTG7" s="663"/>
      <c r="VTH7" s="284"/>
      <c r="VTI7" s="285"/>
      <c r="VTJ7" s="276"/>
      <c r="VTK7" s="286"/>
      <c r="VTL7" s="663"/>
      <c r="VTM7" s="663"/>
      <c r="VTN7" s="663"/>
      <c r="VTO7" s="663"/>
      <c r="VTP7" s="663"/>
      <c r="VTQ7" s="663"/>
      <c r="VTR7" s="284"/>
      <c r="VTS7" s="285"/>
      <c r="VTT7" s="276"/>
      <c r="VTU7" s="286"/>
      <c r="VTV7" s="663"/>
      <c r="VTW7" s="663"/>
      <c r="VTX7" s="663"/>
      <c r="VTY7" s="663"/>
      <c r="VTZ7" s="663"/>
      <c r="VUA7" s="663"/>
      <c r="VUB7" s="284"/>
      <c r="VUC7" s="285"/>
      <c r="VUD7" s="276"/>
      <c r="VUE7" s="286"/>
      <c r="VUF7" s="663"/>
      <c r="VUG7" s="663"/>
      <c r="VUH7" s="663"/>
      <c r="VUI7" s="663"/>
      <c r="VUJ7" s="663"/>
      <c r="VUK7" s="663"/>
      <c r="VUL7" s="284"/>
      <c r="VUM7" s="285"/>
      <c r="VUN7" s="276"/>
      <c r="VUO7" s="286"/>
      <c r="VUP7" s="663"/>
      <c r="VUQ7" s="663"/>
      <c r="VUR7" s="663"/>
      <c r="VUS7" s="663"/>
      <c r="VUT7" s="663"/>
      <c r="VUU7" s="663"/>
      <c r="VUV7" s="284"/>
      <c r="VUW7" s="285"/>
      <c r="VUX7" s="276"/>
      <c r="VUY7" s="286"/>
      <c r="VUZ7" s="663"/>
      <c r="VVA7" s="663"/>
      <c r="VVB7" s="663"/>
      <c r="VVC7" s="663"/>
      <c r="VVD7" s="663"/>
      <c r="VVE7" s="663"/>
      <c r="VVF7" s="284"/>
      <c r="VVG7" s="285"/>
      <c r="VVH7" s="276"/>
      <c r="VVI7" s="286"/>
      <c r="VVJ7" s="663"/>
      <c r="VVK7" s="663"/>
      <c r="VVL7" s="663"/>
      <c r="VVM7" s="663"/>
      <c r="VVN7" s="663"/>
      <c r="VVO7" s="663"/>
      <c r="VVP7" s="284"/>
      <c r="VVQ7" s="285"/>
      <c r="VVR7" s="276"/>
      <c r="VVS7" s="286"/>
      <c r="VVT7" s="663"/>
      <c r="VVU7" s="663"/>
      <c r="VVV7" s="663"/>
      <c r="VVW7" s="663"/>
      <c r="VVX7" s="663"/>
      <c r="VVY7" s="663"/>
      <c r="VVZ7" s="284"/>
      <c r="VWA7" s="285"/>
      <c r="VWB7" s="276"/>
      <c r="VWC7" s="286"/>
      <c r="VWD7" s="663"/>
      <c r="VWE7" s="663"/>
      <c r="VWF7" s="663"/>
      <c r="VWG7" s="663"/>
      <c r="VWH7" s="663"/>
      <c r="VWI7" s="663"/>
      <c r="VWJ7" s="284"/>
      <c r="VWK7" s="285"/>
      <c r="VWL7" s="276"/>
      <c r="VWM7" s="286"/>
      <c r="VWN7" s="663"/>
      <c r="VWO7" s="663"/>
      <c r="VWP7" s="663"/>
      <c r="VWQ7" s="663"/>
      <c r="VWR7" s="663"/>
      <c r="VWS7" s="663"/>
      <c r="VWT7" s="284"/>
      <c r="VWU7" s="285"/>
      <c r="VWV7" s="276"/>
      <c r="VWW7" s="286"/>
      <c r="VWX7" s="663"/>
      <c r="VWY7" s="663"/>
      <c r="VWZ7" s="663"/>
      <c r="VXA7" s="663"/>
      <c r="VXB7" s="663"/>
      <c r="VXC7" s="663"/>
      <c r="VXD7" s="284"/>
      <c r="VXE7" s="285"/>
      <c r="VXF7" s="276"/>
      <c r="VXG7" s="286"/>
      <c r="VXH7" s="663"/>
      <c r="VXI7" s="663"/>
      <c r="VXJ7" s="663"/>
      <c r="VXK7" s="663"/>
      <c r="VXL7" s="663"/>
      <c r="VXM7" s="663"/>
      <c r="VXN7" s="284"/>
      <c r="VXO7" s="285"/>
      <c r="VXP7" s="276"/>
      <c r="VXQ7" s="286"/>
      <c r="VXR7" s="663"/>
      <c r="VXS7" s="663"/>
      <c r="VXT7" s="663"/>
      <c r="VXU7" s="663"/>
      <c r="VXV7" s="663"/>
      <c r="VXW7" s="663"/>
      <c r="VXX7" s="284"/>
      <c r="VXY7" s="285"/>
      <c r="VXZ7" s="276"/>
      <c r="VYA7" s="286"/>
      <c r="VYB7" s="663"/>
      <c r="VYC7" s="663"/>
      <c r="VYD7" s="663"/>
      <c r="VYE7" s="663"/>
      <c r="VYF7" s="663"/>
      <c r="VYG7" s="663"/>
      <c r="VYH7" s="284"/>
      <c r="VYI7" s="285"/>
      <c r="VYJ7" s="276"/>
      <c r="VYK7" s="286"/>
      <c r="VYL7" s="663"/>
      <c r="VYM7" s="663"/>
      <c r="VYN7" s="663"/>
      <c r="VYO7" s="663"/>
      <c r="VYP7" s="663"/>
      <c r="VYQ7" s="663"/>
      <c r="VYR7" s="284"/>
      <c r="VYS7" s="285"/>
      <c r="VYT7" s="276"/>
      <c r="VYU7" s="286"/>
      <c r="VYV7" s="663"/>
      <c r="VYW7" s="663"/>
      <c r="VYX7" s="663"/>
      <c r="VYY7" s="663"/>
      <c r="VYZ7" s="663"/>
      <c r="VZA7" s="663"/>
      <c r="VZB7" s="284"/>
      <c r="VZC7" s="285"/>
      <c r="VZD7" s="276"/>
      <c r="VZE7" s="286"/>
      <c r="VZF7" s="663"/>
      <c r="VZG7" s="663"/>
      <c r="VZH7" s="663"/>
      <c r="VZI7" s="663"/>
      <c r="VZJ7" s="663"/>
      <c r="VZK7" s="663"/>
      <c r="VZL7" s="284"/>
      <c r="VZM7" s="285"/>
      <c r="VZN7" s="276"/>
      <c r="VZO7" s="286"/>
      <c r="VZP7" s="663"/>
      <c r="VZQ7" s="663"/>
      <c r="VZR7" s="663"/>
      <c r="VZS7" s="663"/>
      <c r="VZT7" s="663"/>
      <c r="VZU7" s="663"/>
      <c r="VZV7" s="284"/>
      <c r="VZW7" s="285"/>
      <c r="VZX7" s="276"/>
      <c r="VZY7" s="286"/>
      <c r="VZZ7" s="663"/>
      <c r="WAA7" s="663"/>
      <c r="WAB7" s="663"/>
      <c r="WAC7" s="663"/>
      <c r="WAD7" s="663"/>
      <c r="WAE7" s="663"/>
      <c r="WAF7" s="284"/>
      <c r="WAG7" s="285"/>
      <c r="WAH7" s="276"/>
      <c r="WAI7" s="286"/>
      <c r="WAJ7" s="663"/>
      <c r="WAK7" s="663"/>
      <c r="WAL7" s="663"/>
      <c r="WAM7" s="663"/>
      <c r="WAN7" s="663"/>
      <c r="WAO7" s="663"/>
      <c r="WAP7" s="284"/>
      <c r="WAQ7" s="285"/>
      <c r="WAR7" s="276"/>
      <c r="WAS7" s="286"/>
      <c r="WAT7" s="663"/>
      <c r="WAU7" s="663"/>
      <c r="WAV7" s="663"/>
      <c r="WAW7" s="663"/>
      <c r="WAX7" s="663"/>
      <c r="WAY7" s="663"/>
      <c r="WAZ7" s="284"/>
      <c r="WBA7" s="285"/>
      <c r="WBB7" s="276"/>
      <c r="WBC7" s="286"/>
      <c r="WBD7" s="663"/>
      <c r="WBE7" s="663"/>
      <c r="WBF7" s="663"/>
      <c r="WBG7" s="663"/>
      <c r="WBH7" s="663"/>
      <c r="WBI7" s="663"/>
      <c r="WBJ7" s="284"/>
      <c r="WBK7" s="285"/>
      <c r="WBL7" s="276"/>
      <c r="WBM7" s="286"/>
      <c r="WBN7" s="663"/>
      <c r="WBO7" s="663"/>
      <c r="WBP7" s="663"/>
      <c r="WBQ7" s="663"/>
      <c r="WBR7" s="663"/>
      <c r="WBS7" s="663"/>
      <c r="WBT7" s="284"/>
      <c r="WBU7" s="285"/>
      <c r="WBV7" s="276"/>
      <c r="WBW7" s="286"/>
      <c r="WBX7" s="663"/>
      <c r="WBY7" s="663"/>
      <c r="WBZ7" s="663"/>
      <c r="WCA7" s="663"/>
      <c r="WCB7" s="663"/>
      <c r="WCC7" s="663"/>
      <c r="WCD7" s="284"/>
      <c r="WCE7" s="285"/>
      <c r="WCF7" s="276"/>
      <c r="WCG7" s="286"/>
      <c r="WCH7" s="663"/>
      <c r="WCI7" s="663"/>
      <c r="WCJ7" s="663"/>
      <c r="WCK7" s="663"/>
      <c r="WCL7" s="663"/>
      <c r="WCM7" s="663"/>
      <c r="WCN7" s="284"/>
      <c r="WCO7" s="285"/>
      <c r="WCP7" s="276"/>
      <c r="WCQ7" s="286"/>
      <c r="WCR7" s="663"/>
      <c r="WCS7" s="663"/>
      <c r="WCT7" s="663"/>
      <c r="WCU7" s="663"/>
      <c r="WCV7" s="663"/>
      <c r="WCW7" s="663"/>
      <c r="WCX7" s="284"/>
      <c r="WCY7" s="285"/>
      <c r="WCZ7" s="276"/>
      <c r="WDA7" s="286"/>
      <c r="WDB7" s="663"/>
      <c r="WDC7" s="663"/>
      <c r="WDD7" s="663"/>
      <c r="WDE7" s="663"/>
      <c r="WDF7" s="663"/>
      <c r="WDG7" s="663"/>
      <c r="WDH7" s="284"/>
      <c r="WDI7" s="285"/>
      <c r="WDJ7" s="276"/>
      <c r="WDK7" s="286"/>
      <c r="WDL7" s="663"/>
      <c r="WDM7" s="663"/>
      <c r="WDN7" s="663"/>
      <c r="WDO7" s="663"/>
      <c r="WDP7" s="663"/>
      <c r="WDQ7" s="663"/>
      <c r="WDR7" s="284"/>
      <c r="WDS7" s="285"/>
      <c r="WDT7" s="276"/>
      <c r="WDU7" s="286"/>
      <c r="WDV7" s="663"/>
      <c r="WDW7" s="663"/>
      <c r="WDX7" s="663"/>
      <c r="WDY7" s="663"/>
      <c r="WDZ7" s="663"/>
      <c r="WEA7" s="663"/>
      <c r="WEB7" s="284"/>
      <c r="WEC7" s="285"/>
      <c r="WED7" s="276"/>
      <c r="WEE7" s="286"/>
      <c r="WEF7" s="663"/>
      <c r="WEG7" s="663"/>
      <c r="WEH7" s="663"/>
      <c r="WEI7" s="663"/>
      <c r="WEJ7" s="663"/>
      <c r="WEK7" s="663"/>
      <c r="WEL7" s="284"/>
      <c r="WEM7" s="285"/>
      <c r="WEN7" s="276"/>
      <c r="WEO7" s="286"/>
      <c r="WEP7" s="663"/>
      <c r="WEQ7" s="663"/>
      <c r="WER7" s="663"/>
      <c r="WES7" s="663"/>
      <c r="WET7" s="663"/>
      <c r="WEU7" s="663"/>
      <c r="WEV7" s="284"/>
      <c r="WEW7" s="285"/>
      <c r="WEX7" s="276"/>
      <c r="WEY7" s="286"/>
      <c r="WEZ7" s="663"/>
      <c r="WFA7" s="663"/>
      <c r="WFB7" s="663"/>
      <c r="WFC7" s="663"/>
      <c r="WFD7" s="663"/>
      <c r="WFE7" s="663"/>
      <c r="WFF7" s="284"/>
      <c r="WFG7" s="285"/>
      <c r="WFH7" s="276"/>
      <c r="WFI7" s="286"/>
      <c r="WFJ7" s="663"/>
      <c r="WFK7" s="663"/>
      <c r="WFL7" s="663"/>
      <c r="WFM7" s="663"/>
      <c r="WFN7" s="663"/>
      <c r="WFO7" s="663"/>
      <c r="WFP7" s="284"/>
      <c r="WFQ7" s="285"/>
      <c r="WFR7" s="276"/>
      <c r="WFS7" s="286"/>
      <c r="WFT7" s="663"/>
      <c r="WFU7" s="663"/>
      <c r="WFV7" s="663"/>
      <c r="WFW7" s="663"/>
      <c r="WFX7" s="663"/>
      <c r="WFY7" s="663"/>
      <c r="WFZ7" s="284"/>
      <c r="WGA7" s="285"/>
      <c r="WGB7" s="276"/>
      <c r="WGC7" s="286"/>
      <c r="WGD7" s="663"/>
      <c r="WGE7" s="663"/>
      <c r="WGF7" s="663"/>
      <c r="WGG7" s="663"/>
      <c r="WGH7" s="663"/>
      <c r="WGI7" s="663"/>
      <c r="WGJ7" s="284"/>
      <c r="WGK7" s="285"/>
      <c r="WGL7" s="276"/>
      <c r="WGM7" s="286"/>
      <c r="WGN7" s="663"/>
      <c r="WGO7" s="663"/>
      <c r="WGP7" s="663"/>
      <c r="WGQ7" s="663"/>
      <c r="WGR7" s="663"/>
      <c r="WGS7" s="663"/>
      <c r="WGT7" s="284"/>
      <c r="WGU7" s="285"/>
      <c r="WGV7" s="276"/>
      <c r="WGW7" s="286"/>
      <c r="WGX7" s="663"/>
      <c r="WGY7" s="663"/>
      <c r="WGZ7" s="663"/>
      <c r="WHA7" s="663"/>
      <c r="WHB7" s="663"/>
      <c r="WHC7" s="663"/>
      <c r="WHD7" s="284"/>
      <c r="WHE7" s="285"/>
      <c r="WHF7" s="276"/>
      <c r="WHG7" s="286"/>
      <c r="WHH7" s="663"/>
      <c r="WHI7" s="663"/>
      <c r="WHJ7" s="663"/>
      <c r="WHK7" s="663"/>
      <c r="WHL7" s="663"/>
      <c r="WHM7" s="663"/>
      <c r="WHN7" s="284"/>
      <c r="WHO7" s="285"/>
      <c r="WHP7" s="276"/>
      <c r="WHQ7" s="286"/>
      <c r="WHR7" s="663"/>
      <c r="WHS7" s="663"/>
      <c r="WHT7" s="663"/>
      <c r="WHU7" s="663"/>
      <c r="WHV7" s="663"/>
      <c r="WHW7" s="663"/>
      <c r="WHX7" s="284"/>
      <c r="WHY7" s="285"/>
      <c r="WHZ7" s="276"/>
      <c r="WIA7" s="286"/>
      <c r="WIB7" s="663"/>
      <c r="WIC7" s="663"/>
      <c r="WID7" s="663"/>
      <c r="WIE7" s="663"/>
      <c r="WIF7" s="663"/>
      <c r="WIG7" s="663"/>
      <c r="WIH7" s="284"/>
      <c r="WII7" s="285"/>
      <c r="WIJ7" s="276"/>
      <c r="WIK7" s="286"/>
      <c r="WIL7" s="663"/>
      <c r="WIM7" s="663"/>
      <c r="WIN7" s="663"/>
      <c r="WIO7" s="663"/>
      <c r="WIP7" s="663"/>
      <c r="WIQ7" s="663"/>
      <c r="WIR7" s="284"/>
      <c r="WIS7" s="285"/>
      <c r="WIT7" s="276"/>
      <c r="WIU7" s="286"/>
      <c r="WIV7" s="663"/>
      <c r="WIW7" s="663"/>
      <c r="WIX7" s="663"/>
      <c r="WIY7" s="663"/>
      <c r="WIZ7" s="663"/>
      <c r="WJA7" s="663"/>
      <c r="WJB7" s="284"/>
      <c r="WJC7" s="285"/>
      <c r="WJD7" s="276"/>
      <c r="WJE7" s="286"/>
      <c r="WJF7" s="663"/>
      <c r="WJG7" s="663"/>
      <c r="WJH7" s="663"/>
      <c r="WJI7" s="663"/>
      <c r="WJJ7" s="663"/>
      <c r="WJK7" s="663"/>
      <c r="WJL7" s="284"/>
      <c r="WJM7" s="285"/>
      <c r="WJN7" s="276"/>
      <c r="WJO7" s="286"/>
      <c r="WJP7" s="663"/>
      <c r="WJQ7" s="663"/>
      <c r="WJR7" s="663"/>
      <c r="WJS7" s="663"/>
      <c r="WJT7" s="663"/>
      <c r="WJU7" s="663"/>
      <c r="WJV7" s="284"/>
      <c r="WJW7" s="285"/>
      <c r="WJX7" s="276"/>
      <c r="WJY7" s="286"/>
      <c r="WJZ7" s="663"/>
      <c r="WKA7" s="663"/>
      <c r="WKB7" s="663"/>
      <c r="WKC7" s="663"/>
      <c r="WKD7" s="663"/>
      <c r="WKE7" s="663"/>
      <c r="WKF7" s="284"/>
      <c r="WKG7" s="285"/>
      <c r="WKH7" s="276"/>
      <c r="WKI7" s="286"/>
      <c r="WKJ7" s="663"/>
      <c r="WKK7" s="663"/>
      <c r="WKL7" s="663"/>
      <c r="WKM7" s="663"/>
      <c r="WKN7" s="663"/>
      <c r="WKO7" s="663"/>
      <c r="WKP7" s="284"/>
      <c r="WKQ7" s="285"/>
      <c r="WKR7" s="276"/>
      <c r="WKS7" s="286"/>
      <c r="WKT7" s="663"/>
      <c r="WKU7" s="663"/>
      <c r="WKV7" s="663"/>
      <c r="WKW7" s="663"/>
      <c r="WKX7" s="663"/>
      <c r="WKY7" s="663"/>
      <c r="WKZ7" s="284"/>
      <c r="WLA7" s="285"/>
      <c r="WLB7" s="276"/>
      <c r="WLC7" s="286"/>
      <c r="WLD7" s="663"/>
      <c r="WLE7" s="663"/>
      <c r="WLF7" s="663"/>
      <c r="WLG7" s="663"/>
      <c r="WLH7" s="663"/>
      <c r="WLI7" s="663"/>
      <c r="WLJ7" s="284"/>
      <c r="WLK7" s="285"/>
      <c r="WLL7" s="276"/>
      <c r="WLM7" s="286"/>
      <c r="WLN7" s="663"/>
      <c r="WLO7" s="663"/>
      <c r="WLP7" s="663"/>
      <c r="WLQ7" s="663"/>
      <c r="WLR7" s="663"/>
      <c r="WLS7" s="663"/>
      <c r="WLT7" s="284"/>
      <c r="WLU7" s="285"/>
      <c r="WLV7" s="276"/>
      <c r="WLW7" s="286"/>
      <c r="WLX7" s="663"/>
      <c r="WLY7" s="663"/>
      <c r="WLZ7" s="663"/>
      <c r="WMA7" s="663"/>
      <c r="WMB7" s="663"/>
      <c r="WMC7" s="663"/>
      <c r="WMD7" s="284"/>
      <c r="WME7" s="285"/>
      <c r="WMF7" s="276"/>
      <c r="WMG7" s="286"/>
      <c r="WMH7" s="663"/>
      <c r="WMI7" s="663"/>
      <c r="WMJ7" s="663"/>
      <c r="WMK7" s="663"/>
      <c r="WML7" s="663"/>
      <c r="WMM7" s="663"/>
      <c r="WMN7" s="284"/>
      <c r="WMO7" s="285"/>
      <c r="WMP7" s="276"/>
      <c r="WMQ7" s="286"/>
      <c r="WMR7" s="663"/>
      <c r="WMS7" s="663"/>
      <c r="WMT7" s="663"/>
      <c r="WMU7" s="663"/>
      <c r="WMV7" s="663"/>
      <c r="WMW7" s="663"/>
      <c r="WMX7" s="284"/>
      <c r="WMY7" s="285"/>
      <c r="WMZ7" s="276"/>
      <c r="WNA7" s="286"/>
      <c r="WNB7" s="663"/>
      <c r="WNC7" s="663"/>
      <c r="WND7" s="663"/>
      <c r="WNE7" s="663"/>
      <c r="WNF7" s="663"/>
      <c r="WNG7" s="663"/>
      <c r="WNH7" s="284"/>
      <c r="WNI7" s="285"/>
      <c r="WNJ7" s="276"/>
      <c r="WNK7" s="286"/>
      <c r="WNL7" s="663"/>
      <c r="WNM7" s="663"/>
      <c r="WNN7" s="663"/>
      <c r="WNO7" s="663"/>
      <c r="WNP7" s="663"/>
      <c r="WNQ7" s="663"/>
      <c r="WNR7" s="284"/>
      <c r="WNS7" s="285"/>
      <c r="WNT7" s="276"/>
      <c r="WNU7" s="286"/>
      <c r="WNV7" s="663"/>
      <c r="WNW7" s="663"/>
      <c r="WNX7" s="663"/>
      <c r="WNY7" s="663"/>
      <c r="WNZ7" s="663"/>
      <c r="WOA7" s="663"/>
      <c r="WOB7" s="284"/>
      <c r="WOC7" s="285"/>
      <c r="WOD7" s="276"/>
      <c r="WOE7" s="286"/>
      <c r="WOF7" s="663"/>
      <c r="WOG7" s="663"/>
      <c r="WOH7" s="663"/>
      <c r="WOI7" s="663"/>
      <c r="WOJ7" s="663"/>
      <c r="WOK7" s="663"/>
      <c r="WOL7" s="284"/>
      <c r="WOM7" s="285"/>
      <c r="WON7" s="276"/>
      <c r="WOO7" s="286"/>
      <c r="WOP7" s="663"/>
      <c r="WOQ7" s="663"/>
      <c r="WOR7" s="663"/>
      <c r="WOS7" s="663"/>
      <c r="WOT7" s="663"/>
      <c r="WOU7" s="663"/>
      <c r="WOV7" s="284"/>
      <c r="WOW7" s="285"/>
      <c r="WOX7" s="276"/>
      <c r="WOY7" s="286"/>
      <c r="WOZ7" s="663"/>
      <c r="WPA7" s="663"/>
      <c r="WPB7" s="663"/>
      <c r="WPC7" s="663"/>
      <c r="WPD7" s="663"/>
      <c r="WPE7" s="663"/>
      <c r="WPF7" s="284"/>
      <c r="WPG7" s="285"/>
      <c r="WPH7" s="276"/>
      <c r="WPI7" s="286"/>
      <c r="WPJ7" s="663"/>
      <c r="WPK7" s="663"/>
      <c r="WPL7" s="663"/>
      <c r="WPM7" s="663"/>
      <c r="WPN7" s="663"/>
      <c r="WPO7" s="663"/>
      <c r="WPP7" s="284"/>
      <c r="WPQ7" s="285"/>
      <c r="WPR7" s="276"/>
      <c r="WPS7" s="286"/>
      <c r="WPT7" s="663"/>
      <c r="WPU7" s="663"/>
      <c r="WPV7" s="663"/>
      <c r="WPW7" s="663"/>
      <c r="WPX7" s="663"/>
      <c r="WPY7" s="663"/>
      <c r="WPZ7" s="284"/>
      <c r="WQA7" s="285"/>
      <c r="WQB7" s="276"/>
      <c r="WQC7" s="286"/>
      <c r="WQD7" s="663"/>
      <c r="WQE7" s="663"/>
      <c r="WQF7" s="663"/>
      <c r="WQG7" s="663"/>
      <c r="WQH7" s="663"/>
      <c r="WQI7" s="663"/>
      <c r="WQJ7" s="284"/>
      <c r="WQK7" s="285"/>
      <c r="WQL7" s="276"/>
      <c r="WQM7" s="286"/>
      <c r="WQN7" s="663"/>
      <c r="WQO7" s="663"/>
      <c r="WQP7" s="663"/>
      <c r="WQQ7" s="663"/>
      <c r="WQR7" s="663"/>
      <c r="WQS7" s="663"/>
      <c r="WQT7" s="284"/>
      <c r="WQU7" s="285"/>
      <c r="WQV7" s="276"/>
      <c r="WQW7" s="286"/>
      <c r="WQX7" s="663"/>
      <c r="WQY7" s="663"/>
      <c r="WQZ7" s="663"/>
      <c r="WRA7" s="663"/>
      <c r="WRB7" s="663"/>
      <c r="WRC7" s="663"/>
      <c r="WRD7" s="284"/>
      <c r="WRE7" s="285"/>
      <c r="WRF7" s="276"/>
      <c r="WRG7" s="286"/>
      <c r="WRH7" s="663"/>
      <c r="WRI7" s="663"/>
      <c r="WRJ7" s="663"/>
      <c r="WRK7" s="663"/>
      <c r="WRL7" s="663"/>
      <c r="WRM7" s="663"/>
      <c r="WRN7" s="284"/>
      <c r="WRO7" s="285"/>
      <c r="WRP7" s="276"/>
      <c r="WRQ7" s="286"/>
      <c r="WRR7" s="663"/>
      <c r="WRS7" s="663"/>
      <c r="WRT7" s="663"/>
      <c r="WRU7" s="663"/>
      <c r="WRV7" s="663"/>
      <c r="WRW7" s="663"/>
      <c r="WRX7" s="284"/>
      <c r="WRY7" s="285"/>
      <c r="WRZ7" s="276"/>
      <c r="WSA7" s="286"/>
      <c r="WSB7" s="663"/>
      <c r="WSC7" s="663"/>
      <c r="WSD7" s="663"/>
      <c r="WSE7" s="663"/>
      <c r="WSF7" s="663"/>
      <c r="WSG7" s="663"/>
      <c r="WSH7" s="284"/>
      <c r="WSI7" s="285"/>
      <c r="WSJ7" s="276"/>
      <c r="WSK7" s="286"/>
      <c r="WSL7" s="663"/>
      <c r="WSM7" s="663"/>
      <c r="WSN7" s="663"/>
      <c r="WSO7" s="663"/>
      <c r="WSP7" s="663"/>
      <c r="WSQ7" s="663"/>
      <c r="WSR7" s="284"/>
      <c r="WSS7" s="285"/>
      <c r="WST7" s="276"/>
      <c r="WSU7" s="286"/>
      <c r="WSV7" s="663"/>
      <c r="WSW7" s="663"/>
      <c r="WSX7" s="663"/>
      <c r="WSY7" s="663"/>
      <c r="WSZ7" s="663"/>
      <c r="WTA7" s="663"/>
      <c r="WTB7" s="284"/>
      <c r="WTC7" s="285"/>
      <c r="WTD7" s="276"/>
      <c r="WTE7" s="286"/>
      <c r="WTF7" s="663"/>
      <c r="WTG7" s="663"/>
      <c r="WTH7" s="663"/>
      <c r="WTI7" s="663"/>
      <c r="WTJ7" s="663"/>
      <c r="WTK7" s="663"/>
      <c r="WTL7" s="284"/>
      <c r="WTM7" s="285"/>
      <c r="WTN7" s="276"/>
      <c r="WTO7" s="286"/>
      <c r="WTP7" s="663"/>
      <c r="WTQ7" s="663"/>
      <c r="WTR7" s="663"/>
      <c r="WTS7" s="663"/>
      <c r="WTT7" s="663"/>
      <c r="WTU7" s="663"/>
      <c r="WTV7" s="284"/>
      <c r="WTW7" s="285"/>
      <c r="WTX7" s="276"/>
      <c r="WTY7" s="286"/>
      <c r="WTZ7" s="663"/>
      <c r="WUA7" s="663"/>
      <c r="WUB7" s="663"/>
      <c r="WUC7" s="663"/>
      <c r="WUD7" s="663"/>
      <c r="WUE7" s="663"/>
      <c r="WUF7" s="284"/>
      <c r="WUG7" s="285"/>
      <c r="WUH7" s="276"/>
      <c r="WUI7" s="286"/>
      <c r="WUJ7" s="663"/>
      <c r="WUK7" s="663"/>
      <c r="WUL7" s="663"/>
      <c r="WUM7" s="663"/>
      <c r="WUN7" s="663"/>
      <c r="WUO7" s="663"/>
      <c r="WUP7" s="284"/>
      <c r="WUQ7" s="285"/>
      <c r="WUR7" s="276"/>
      <c r="WUS7" s="286"/>
      <c r="WUT7" s="663"/>
      <c r="WUU7" s="663"/>
      <c r="WUV7" s="663"/>
      <c r="WUW7" s="663"/>
      <c r="WUX7" s="663"/>
      <c r="WUY7" s="663"/>
      <c r="WUZ7" s="284"/>
      <c r="WVA7" s="285"/>
      <c r="WVB7" s="276"/>
      <c r="WVC7" s="286"/>
      <c r="WVD7" s="663"/>
      <c r="WVE7" s="663"/>
      <c r="WVF7" s="663"/>
      <c r="WVG7" s="663"/>
      <c r="WVH7" s="663"/>
      <c r="WVI7" s="663"/>
      <c r="WVJ7" s="284"/>
      <c r="WVK7" s="285"/>
      <c r="WVL7" s="276"/>
      <c r="WVM7" s="286"/>
      <c r="WVN7" s="663"/>
      <c r="WVO7" s="663"/>
      <c r="WVP7" s="663"/>
      <c r="WVQ7" s="663"/>
      <c r="WVR7" s="663"/>
      <c r="WVS7" s="663"/>
      <c r="WVT7" s="284"/>
      <c r="WVU7" s="285"/>
      <c r="WVV7" s="276"/>
      <c r="WVW7" s="286"/>
      <c r="WVX7" s="663"/>
      <c r="WVY7" s="663"/>
      <c r="WVZ7" s="663"/>
      <c r="WWA7" s="663"/>
      <c r="WWB7" s="663"/>
      <c r="WWC7" s="663"/>
      <c r="WWD7" s="284"/>
      <c r="WWE7" s="285"/>
      <c r="WWF7" s="276"/>
      <c r="WWG7" s="286"/>
      <c r="WWH7" s="663"/>
      <c r="WWI7" s="663"/>
      <c r="WWJ7" s="663"/>
      <c r="WWK7" s="663"/>
      <c r="WWL7" s="663"/>
      <c r="WWM7" s="663"/>
      <c r="WWN7" s="284"/>
      <c r="WWO7" s="285"/>
      <c r="WWP7" s="276"/>
      <c r="WWQ7" s="286"/>
      <c r="WWR7" s="663"/>
      <c r="WWS7" s="663"/>
      <c r="WWT7" s="663"/>
      <c r="WWU7" s="663"/>
      <c r="WWV7" s="663"/>
      <c r="WWW7" s="663"/>
      <c r="WWX7" s="284"/>
      <c r="WWY7" s="285"/>
      <c r="WWZ7" s="276"/>
      <c r="WXA7" s="286"/>
      <c r="WXB7" s="663"/>
      <c r="WXC7" s="663"/>
      <c r="WXD7" s="663"/>
      <c r="WXE7" s="663"/>
      <c r="WXF7" s="663"/>
      <c r="WXG7" s="663"/>
      <c r="WXH7" s="284"/>
      <c r="WXI7" s="285"/>
      <c r="WXJ7" s="276"/>
      <c r="WXK7" s="286"/>
      <c r="WXL7" s="663"/>
      <c r="WXM7" s="663"/>
      <c r="WXN7" s="663"/>
      <c r="WXO7" s="663"/>
      <c r="WXP7" s="663"/>
      <c r="WXQ7" s="663"/>
      <c r="WXR7" s="284"/>
      <c r="WXS7" s="285"/>
      <c r="WXT7" s="276"/>
      <c r="WXU7" s="286"/>
      <c r="WXV7" s="663"/>
      <c r="WXW7" s="663"/>
      <c r="WXX7" s="663"/>
      <c r="WXY7" s="663"/>
      <c r="WXZ7" s="663"/>
      <c r="WYA7" s="663"/>
      <c r="WYB7" s="284"/>
      <c r="WYC7" s="285"/>
      <c r="WYD7" s="276"/>
      <c r="WYE7" s="286"/>
      <c r="WYF7" s="663"/>
      <c r="WYG7" s="663"/>
      <c r="WYH7" s="663"/>
      <c r="WYI7" s="663"/>
      <c r="WYJ7" s="663"/>
      <c r="WYK7" s="663"/>
      <c r="WYL7" s="284"/>
      <c r="WYM7" s="285"/>
      <c r="WYN7" s="276"/>
      <c r="WYO7" s="286"/>
      <c r="WYP7" s="663"/>
      <c r="WYQ7" s="663"/>
      <c r="WYR7" s="663"/>
      <c r="WYS7" s="663"/>
      <c r="WYT7" s="663"/>
      <c r="WYU7" s="663"/>
      <c r="WYV7" s="284"/>
      <c r="WYW7" s="285"/>
      <c r="WYX7" s="276"/>
      <c r="WYY7" s="286"/>
      <c r="WYZ7" s="663"/>
      <c r="WZA7" s="663"/>
      <c r="WZB7" s="663"/>
      <c r="WZC7" s="663"/>
      <c r="WZD7" s="663"/>
      <c r="WZE7" s="663"/>
      <c r="WZF7" s="284"/>
      <c r="WZG7" s="285"/>
      <c r="WZH7" s="276"/>
      <c r="WZI7" s="286"/>
      <c r="WZJ7" s="663"/>
      <c r="WZK7" s="663"/>
      <c r="WZL7" s="663"/>
      <c r="WZM7" s="663"/>
      <c r="WZN7" s="663"/>
      <c r="WZO7" s="663"/>
      <c r="WZP7" s="284"/>
      <c r="WZQ7" s="285"/>
      <c r="WZR7" s="276"/>
      <c r="WZS7" s="286"/>
      <c r="WZT7" s="663"/>
      <c r="WZU7" s="663"/>
      <c r="WZV7" s="663"/>
      <c r="WZW7" s="663"/>
      <c r="WZX7" s="663"/>
      <c r="WZY7" s="663"/>
      <c r="WZZ7" s="284"/>
      <c r="XAA7" s="285"/>
      <c r="XAB7" s="276"/>
      <c r="XAC7" s="286"/>
      <c r="XAD7" s="663"/>
      <c r="XAE7" s="663"/>
      <c r="XAF7" s="663"/>
      <c r="XAG7" s="663"/>
      <c r="XAH7" s="663"/>
      <c r="XAI7" s="663"/>
      <c r="XAJ7" s="284"/>
      <c r="XAK7" s="285"/>
      <c r="XAL7" s="276"/>
      <c r="XAM7" s="286"/>
      <c r="XAN7" s="663"/>
      <c r="XAO7" s="663"/>
      <c r="XAP7" s="663"/>
      <c r="XAQ7" s="663"/>
      <c r="XAR7" s="663"/>
      <c r="XAS7" s="663"/>
      <c r="XAT7" s="284"/>
      <c r="XAU7" s="285"/>
      <c r="XAV7" s="276"/>
      <c r="XAW7" s="286"/>
      <c r="XAX7" s="663"/>
      <c r="XAY7" s="663"/>
      <c r="XAZ7" s="663"/>
      <c r="XBA7" s="663"/>
      <c r="XBB7" s="663"/>
      <c r="XBC7" s="663"/>
      <c r="XBD7" s="284"/>
      <c r="XBE7" s="285"/>
      <c r="XBF7" s="276"/>
      <c r="XBG7" s="286"/>
      <c r="XBH7" s="663"/>
      <c r="XBI7" s="663"/>
      <c r="XBJ7" s="663"/>
      <c r="XBK7" s="663"/>
      <c r="XBL7" s="663"/>
      <c r="XBM7" s="663"/>
      <c r="XBN7" s="284"/>
      <c r="XBO7" s="285"/>
      <c r="XBP7" s="276"/>
      <c r="XBQ7" s="286"/>
      <c r="XBR7" s="663"/>
      <c r="XBS7" s="663"/>
      <c r="XBT7" s="663"/>
      <c r="XBU7" s="663"/>
      <c r="XBV7" s="663"/>
      <c r="XBW7" s="663"/>
      <c r="XBX7" s="284"/>
      <c r="XBY7" s="285"/>
      <c r="XBZ7" s="276"/>
      <c r="XCA7" s="286"/>
      <c r="XCB7" s="663"/>
      <c r="XCC7" s="663"/>
      <c r="XCD7" s="663"/>
      <c r="XCE7" s="663"/>
      <c r="XCF7" s="663"/>
      <c r="XCG7" s="663"/>
      <c r="XCH7" s="284"/>
      <c r="XCI7" s="285"/>
      <c r="XCJ7" s="276"/>
      <c r="XCK7" s="286"/>
      <c r="XCL7" s="663"/>
      <c r="XCM7" s="663"/>
      <c r="XCN7" s="663"/>
      <c r="XCO7" s="663"/>
      <c r="XCP7" s="663"/>
      <c r="XCQ7" s="663"/>
      <c r="XCR7" s="284"/>
      <c r="XCS7" s="285"/>
      <c r="XCT7" s="276"/>
      <c r="XCU7" s="286"/>
      <c r="XCV7" s="663"/>
      <c r="XCW7" s="663"/>
      <c r="XCX7" s="663"/>
      <c r="XCY7" s="663"/>
      <c r="XCZ7" s="663"/>
      <c r="XDA7" s="663"/>
      <c r="XDB7" s="284"/>
      <c r="XDC7" s="285"/>
      <c r="XDD7" s="276"/>
      <c r="XDE7" s="286"/>
      <c r="XDF7" s="663"/>
      <c r="XDG7" s="663"/>
      <c r="XDH7" s="663"/>
      <c r="XDI7" s="663"/>
      <c r="XDJ7" s="663"/>
      <c r="XDK7" s="663"/>
      <c r="XDL7" s="284"/>
      <c r="XDM7" s="285"/>
      <c r="XDN7" s="276"/>
      <c r="XDO7" s="286"/>
      <c r="XDP7" s="663"/>
      <c r="XDQ7" s="663"/>
      <c r="XDR7" s="663"/>
      <c r="XDS7" s="663"/>
      <c r="XDT7" s="663"/>
      <c r="XDU7" s="663"/>
      <c r="XDV7" s="284"/>
      <c r="XDW7" s="285"/>
      <c r="XDX7" s="276"/>
      <c r="XDY7" s="286"/>
      <c r="XDZ7" s="663"/>
      <c r="XEA7" s="663"/>
      <c r="XEB7" s="663"/>
      <c r="XEC7" s="663"/>
      <c r="XED7" s="663"/>
      <c r="XEE7" s="663"/>
      <c r="XEF7" s="284"/>
      <c r="XEG7" s="285"/>
      <c r="XEH7" s="276"/>
      <c r="XEI7" s="286"/>
      <c r="XEJ7" s="663"/>
      <c r="XEK7" s="663"/>
      <c r="XEL7" s="663"/>
      <c r="XEM7" s="663"/>
      <c r="XEN7" s="663"/>
      <c r="XEO7" s="663"/>
      <c r="XEP7" s="284"/>
      <c r="XEQ7" s="285"/>
      <c r="XER7" s="276"/>
      <c r="XES7" s="286"/>
      <c r="XET7" s="663"/>
      <c r="XEU7" s="663"/>
      <c r="XEV7" s="663"/>
      <c r="XEW7" s="663"/>
      <c r="XEX7" s="663"/>
      <c r="XEY7" s="663"/>
      <c r="XEZ7" s="284"/>
      <c r="XFA7" s="285"/>
      <c r="XFB7" s="276"/>
      <c r="XFC7" s="286"/>
      <c r="XFD7" s="287"/>
    </row>
    <row r="9" spans="1:16384" s="277" customFormat="1" ht="39.75" customHeight="1">
      <c r="A9" s="270" t="s">
        <v>310</v>
      </c>
      <c r="B9" s="271" t="s">
        <v>311</v>
      </c>
      <c r="C9" s="272">
        <f>ROUND('Fin st'!K57/('Fin st'!K12/365),2)</f>
        <v>21.83</v>
      </c>
      <c r="D9" s="670" t="str">
        <f>CONCATENATE("On average, it takes the company ",C9," days to collect an account receivable.")</f>
        <v>On average, it takes the company 21.83 days to collect an account receivable.</v>
      </c>
      <c r="E9" s="671"/>
      <c r="F9" s="671"/>
      <c r="G9" s="671"/>
      <c r="H9" s="671"/>
      <c r="I9" s="671"/>
      <c r="J9" s="281" t="s">
        <v>312</v>
      </c>
      <c r="K9" s="273">
        <f>C9</f>
        <v>21.83</v>
      </c>
      <c r="L9" s="282">
        <f>ROUND('Fin st'!I57/('Fin st'!I12/365),2)</f>
        <v>19.66</v>
      </c>
      <c r="M9" s="667" t="str">
        <f>IF(K9&gt;L9,"worse than last year","better than last year")</f>
        <v>worse than last year</v>
      </c>
      <c r="N9" s="668"/>
      <c r="O9" s="668"/>
      <c r="P9" s="669"/>
    </row>
    <row r="10" spans="1:16384">
      <c r="K10" s="278"/>
      <c r="L10" s="288"/>
    </row>
    <row r="11" spans="1:16384" s="277" customFormat="1" ht="38.25" customHeight="1">
      <c r="A11" s="270" t="s">
        <v>313</v>
      </c>
      <c r="B11" s="279" t="s">
        <v>314</v>
      </c>
      <c r="C11" s="272">
        <f>ROUND('Fin st'!K74/((0.7*'Fin st'!K12/365)),2)</f>
        <v>100.05</v>
      </c>
      <c r="D11" s="670" t="str">
        <f>CONCATENATE("On average, it takes the company ",C11," days to pay an account payable.")</f>
        <v>On average, it takes the company 100.05 days to pay an account payable.</v>
      </c>
      <c r="E11" s="671"/>
      <c r="F11" s="671"/>
      <c r="G11" s="671"/>
      <c r="H11" s="671"/>
      <c r="I11" s="671"/>
      <c r="J11" s="281" t="s">
        <v>315</v>
      </c>
      <c r="K11" s="273">
        <f>C11</f>
        <v>100.05</v>
      </c>
      <c r="L11" s="273">
        <f>ROUND('Fin st'!I74/((0.7*'Fin st'!I12/365)),2)</f>
        <v>80</v>
      </c>
      <c r="M11" s="676" t="str">
        <f>IF(K11&gt;L11,"better than last year if below extended days of credit","worse than last year if below extended days of credit")</f>
        <v>better than last year if below extended days of credit</v>
      </c>
      <c r="N11" s="677"/>
      <c r="O11" s="677"/>
      <c r="P11" s="678"/>
    </row>
    <row r="13" spans="1:16384" s="277" customFormat="1" ht="38.25" customHeight="1">
      <c r="A13" s="289" t="s">
        <v>316</v>
      </c>
      <c r="B13" s="279" t="s">
        <v>317</v>
      </c>
      <c r="C13" s="290">
        <f>ROUND('Fin st'!K12/'Fin st'!K71,2)</f>
        <v>0.6</v>
      </c>
      <c r="D13" s="670" t="str">
        <f>CONCATENATE("The company turns over its assets ",C13," times per year.")</f>
        <v>The company turns over its assets 0.6 times per year.</v>
      </c>
      <c r="E13" s="671"/>
      <c r="F13" s="671"/>
      <c r="G13" s="671"/>
      <c r="H13" s="671"/>
      <c r="I13" s="671"/>
      <c r="J13" s="291"/>
      <c r="K13" s="273">
        <f>C13</f>
        <v>0.6</v>
      </c>
      <c r="L13" s="282">
        <f>ROUND('Fin st'!I12/'Fin st'!I71,2)</f>
        <v>0.72</v>
      </c>
      <c r="M13" s="667" t="str">
        <f>IF(K13&gt;L13,"better than last year","worse than last year")</f>
        <v>worse than last year</v>
      </c>
      <c r="N13" s="668"/>
      <c r="O13" s="668"/>
      <c r="P13" s="669"/>
    </row>
    <row r="26" spans="3:3">
      <c r="C26" s="280"/>
    </row>
  </sheetData>
  <mergeCells count="1653">
    <mergeCell ref="D13:I13"/>
    <mergeCell ref="M13:P13"/>
    <mergeCell ref="XDZ7:XEE7"/>
    <mergeCell ref="XEJ7:XEO7"/>
    <mergeCell ref="XET7:XEY7"/>
    <mergeCell ref="D9:I9"/>
    <mergeCell ref="M9:P9"/>
    <mergeCell ref="D11:I11"/>
    <mergeCell ref="M11:P11"/>
    <mergeCell ref="XBR7:XBW7"/>
    <mergeCell ref="XCB7:XCG7"/>
    <mergeCell ref="XCL7:XCQ7"/>
    <mergeCell ref="XCV7:XDA7"/>
    <mergeCell ref="XDF7:XDK7"/>
    <mergeCell ref="XDP7:XDU7"/>
    <mergeCell ref="WZJ7:WZO7"/>
    <mergeCell ref="WZT7:WZY7"/>
    <mergeCell ref="XAD7:XAI7"/>
    <mergeCell ref="XAN7:XAS7"/>
    <mergeCell ref="XAX7:XBC7"/>
    <mergeCell ref="XBH7:XBM7"/>
    <mergeCell ref="WXB7:WXG7"/>
    <mergeCell ref="WXL7:WXQ7"/>
    <mergeCell ref="WXV7:WYA7"/>
    <mergeCell ref="WYF7:WYK7"/>
    <mergeCell ref="WYP7:WYU7"/>
    <mergeCell ref="WYZ7:WZE7"/>
    <mergeCell ref="WUT7:WUY7"/>
    <mergeCell ref="WVD7:WVI7"/>
    <mergeCell ref="WVN7:WVS7"/>
    <mergeCell ref="WVX7:WWC7"/>
    <mergeCell ref="WWH7:WWM7"/>
    <mergeCell ref="WWR7:WWW7"/>
    <mergeCell ref="WSL7:WSQ7"/>
    <mergeCell ref="WSV7:WTA7"/>
    <mergeCell ref="WTF7:WTK7"/>
    <mergeCell ref="WTP7:WTU7"/>
    <mergeCell ref="WTZ7:WUE7"/>
    <mergeCell ref="WUJ7:WUO7"/>
    <mergeCell ref="WQD7:WQI7"/>
    <mergeCell ref="WQN7:WQS7"/>
    <mergeCell ref="WQX7:WRC7"/>
    <mergeCell ref="WRH7:WRM7"/>
    <mergeCell ref="WRR7:WRW7"/>
    <mergeCell ref="WSB7:WSG7"/>
    <mergeCell ref="WNV7:WOA7"/>
    <mergeCell ref="WOF7:WOK7"/>
    <mergeCell ref="WOP7:WOU7"/>
    <mergeCell ref="WOZ7:WPE7"/>
    <mergeCell ref="WPJ7:WPO7"/>
    <mergeCell ref="WPT7:WPY7"/>
    <mergeCell ref="WLN7:WLS7"/>
    <mergeCell ref="WLX7:WMC7"/>
    <mergeCell ref="WMH7:WMM7"/>
    <mergeCell ref="WMR7:WMW7"/>
    <mergeCell ref="WNB7:WNG7"/>
    <mergeCell ref="WNL7:WNQ7"/>
    <mergeCell ref="WJF7:WJK7"/>
    <mergeCell ref="WJP7:WJU7"/>
    <mergeCell ref="WJZ7:WKE7"/>
    <mergeCell ref="WKJ7:WKO7"/>
    <mergeCell ref="WKT7:WKY7"/>
    <mergeCell ref="WLD7:WLI7"/>
    <mergeCell ref="WGX7:WHC7"/>
    <mergeCell ref="WHH7:WHM7"/>
    <mergeCell ref="WHR7:WHW7"/>
    <mergeCell ref="WIB7:WIG7"/>
    <mergeCell ref="WIL7:WIQ7"/>
    <mergeCell ref="WIV7:WJA7"/>
    <mergeCell ref="WEP7:WEU7"/>
    <mergeCell ref="WEZ7:WFE7"/>
    <mergeCell ref="WFJ7:WFO7"/>
    <mergeCell ref="WFT7:WFY7"/>
    <mergeCell ref="WGD7:WGI7"/>
    <mergeCell ref="WGN7:WGS7"/>
    <mergeCell ref="WCH7:WCM7"/>
    <mergeCell ref="WCR7:WCW7"/>
    <mergeCell ref="WDB7:WDG7"/>
    <mergeCell ref="WDL7:WDQ7"/>
    <mergeCell ref="WDV7:WEA7"/>
    <mergeCell ref="WEF7:WEK7"/>
    <mergeCell ref="VZZ7:WAE7"/>
    <mergeCell ref="WAJ7:WAO7"/>
    <mergeCell ref="WAT7:WAY7"/>
    <mergeCell ref="WBD7:WBI7"/>
    <mergeCell ref="WBN7:WBS7"/>
    <mergeCell ref="WBX7:WCC7"/>
    <mergeCell ref="VXR7:VXW7"/>
    <mergeCell ref="VYB7:VYG7"/>
    <mergeCell ref="VYL7:VYQ7"/>
    <mergeCell ref="VYV7:VZA7"/>
    <mergeCell ref="VZF7:VZK7"/>
    <mergeCell ref="VZP7:VZU7"/>
    <mergeCell ref="VVJ7:VVO7"/>
    <mergeCell ref="VVT7:VVY7"/>
    <mergeCell ref="VWD7:VWI7"/>
    <mergeCell ref="VWN7:VWS7"/>
    <mergeCell ref="VWX7:VXC7"/>
    <mergeCell ref="VXH7:VXM7"/>
    <mergeCell ref="VTB7:VTG7"/>
    <mergeCell ref="VTL7:VTQ7"/>
    <mergeCell ref="VTV7:VUA7"/>
    <mergeCell ref="VUF7:VUK7"/>
    <mergeCell ref="VUP7:VUU7"/>
    <mergeCell ref="VUZ7:VVE7"/>
    <mergeCell ref="VQT7:VQY7"/>
    <mergeCell ref="VRD7:VRI7"/>
    <mergeCell ref="VRN7:VRS7"/>
    <mergeCell ref="VRX7:VSC7"/>
    <mergeCell ref="VSH7:VSM7"/>
    <mergeCell ref="VSR7:VSW7"/>
    <mergeCell ref="VOL7:VOQ7"/>
    <mergeCell ref="VOV7:VPA7"/>
    <mergeCell ref="VPF7:VPK7"/>
    <mergeCell ref="VPP7:VPU7"/>
    <mergeCell ref="VPZ7:VQE7"/>
    <mergeCell ref="VQJ7:VQO7"/>
    <mergeCell ref="VMD7:VMI7"/>
    <mergeCell ref="VMN7:VMS7"/>
    <mergeCell ref="VMX7:VNC7"/>
    <mergeCell ref="VNH7:VNM7"/>
    <mergeCell ref="VNR7:VNW7"/>
    <mergeCell ref="VOB7:VOG7"/>
    <mergeCell ref="VJV7:VKA7"/>
    <mergeCell ref="VKF7:VKK7"/>
    <mergeCell ref="VKP7:VKU7"/>
    <mergeCell ref="VKZ7:VLE7"/>
    <mergeCell ref="VLJ7:VLO7"/>
    <mergeCell ref="VLT7:VLY7"/>
    <mergeCell ref="VHN7:VHS7"/>
    <mergeCell ref="VHX7:VIC7"/>
    <mergeCell ref="VIH7:VIM7"/>
    <mergeCell ref="VIR7:VIW7"/>
    <mergeCell ref="VJB7:VJG7"/>
    <mergeCell ref="VJL7:VJQ7"/>
    <mergeCell ref="VFF7:VFK7"/>
    <mergeCell ref="VFP7:VFU7"/>
    <mergeCell ref="VFZ7:VGE7"/>
    <mergeCell ref="VGJ7:VGO7"/>
    <mergeCell ref="VGT7:VGY7"/>
    <mergeCell ref="VHD7:VHI7"/>
    <mergeCell ref="VCX7:VDC7"/>
    <mergeCell ref="VDH7:VDM7"/>
    <mergeCell ref="VDR7:VDW7"/>
    <mergeCell ref="VEB7:VEG7"/>
    <mergeCell ref="VEL7:VEQ7"/>
    <mergeCell ref="VEV7:VFA7"/>
    <mergeCell ref="VAP7:VAU7"/>
    <mergeCell ref="VAZ7:VBE7"/>
    <mergeCell ref="VBJ7:VBO7"/>
    <mergeCell ref="VBT7:VBY7"/>
    <mergeCell ref="VCD7:VCI7"/>
    <mergeCell ref="VCN7:VCS7"/>
    <mergeCell ref="UYH7:UYM7"/>
    <mergeCell ref="UYR7:UYW7"/>
    <mergeCell ref="UZB7:UZG7"/>
    <mergeCell ref="UZL7:UZQ7"/>
    <mergeCell ref="UZV7:VAA7"/>
    <mergeCell ref="VAF7:VAK7"/>
    <mergeCell ref="UVZ7:UWE7"/>
    <mergeCell ref="UWJ7:UWO7"/>
    <mergeCell ref="UWT7:UWY7"/>
    <mergeCell ref="UXD7:UXI7"/>
    <mergeCell ref="UXN7:UXS7"/>
    <mergeCell ref="UXX7:UYC7"/>
    <mergeCell ref="UTR7:UTW7"/>
    <mergeCell ref="UUB7:UUG7"/>
    <mergeCell ref="UUL7:UUQ7"/>
    <mergeCell ref="UUV7:UVA7"/>
    <mergeCell ref="UVF7:UVK7"/>
    <mergeCell ref="UVP7:UVU7"/>
    <mergeCell ref="URJ7:URO7"/>
    <mergeCell ref="URT7:URY7"/>
    <mergeCell ref="USD7:USI7"/>
    <mergeCell ref="USN7:USS7"/>
    <mergeCell ref="USX7:UTC7"/>
    <mergeCell ref="UTH7:UTM7"/>
    <mergeCell ref="UPB7:UPG7"/>
    <mergeCell ref="UPL7:UPQ7"/>
    <mergeCell ref="UPV7:UQA7"/>
    <mergeCell ref="UQF7:UQK7"/>
    <mergeCell ref="UQP7:UQU7"/>
    <mergeCell ref="UQZ7:URE7"/>
    <mergeCell ref="UMT7:UMY7"/>
    <mergeCell ref="UND7:UNI7"/>
    <mergeCell ref="UNN7:UNS7"/>
    <mergeCell ref="UNX7:UOC7"/>
    <mergeCell ref="UOH7:UOM7"/>
    <mergeCell ref="UOR7:UOW7"/>
    <mergeCell ref="UKL7:UKQ7"/>
    <mergeCell ref="UKV7:ULA7"/>
    <mergeCell ref="ULF7:ULK7"/>
    <mergeCell ref="ULP7:ULU7"/>
    <mergeCell ref="ULZ7:UME7"/>
    <mergeCell ref="UMJ7:UMO7"/>
    <mergeCell ref="UID7:UII7"/>
    <mergeCell ref="UIN7:UIS7"/>
    <mergeCell ref="UIX7:UJC7"/>
    <mergeCell ref="UJH7:UJM7"/>
    <mergeCell ref="UJR7:UJW7"/>
    <mergeCell ref="UKB7:UKG7"/>
    <mergeCell ref="UFV7:UGA7"/>
    <mergeCell ref="UGF7:UGK7"/>
    <mergeCell ref="UGP7:UGU7"/>
    <mergeCell ref="UGZ7:UHE7"/>
    <mergeCell ref="UHJ7:UHO7"/>
    <mergeCell ref="UHT7:UHY7"/>
    <mergeCell ref="UDN7:UDS7"/>
    <mergeCell ref="UDX7:UEC7"/>
    <mergeCell ref="UEH7:UEM7"/>
    <mergeCell ref="UER7:UEW7"/>
    <mergeCell ref="UFB7:UFG7"/>
    <mergeCell ref="UFL7:UFQ7"/>
    <mergeCell ref="UBF7:UBK7"/>
    <mergeCell ref="UBP7:UBU7"/>
    <mergeCell ref="UBZ7:UCE7"/>
    <mergeCell ref="UCJ7:UCO7"/>
    <mergeCell ref="UCT7:UCY7"/>
    <mergeCell ref="UDD7:UDI7"/>
    <mergeCell ref="TYX7:TZC7"/>
    <mergeCell ref="TZH7:TZM7"/>
    <mergeCell ref="TZR7:TZW7"/>
    <mergeCell ref="UAB7:UAG7"/>
    <mergeCell ref="UAL7:UAQ7"/>
    <mergeCell ref="UAV7:UBA7"/>
    <mergeCell ref="TWP7:TWU7"/>
    <mergeCell ref="TWZ7:TXE7"/>
    <mergeCell ref="TXJ7:TXO7"/>
    <mergeCell ref="TXT7:TXY7"/>
    <mergeCell ref="TYD7:TYI7"/>
    <mergeCell ref="TYN7:TYS7"/>
    <mergeCell ref="TUH7:TUM7"/>
    <mergeCell ref="TUR7:TUW7"/>
    <mergeCell ref="TVB7:TVG7"/>
    <mergeCell ref="TVL7:TVQ7"/>
    <mergeCell ref="TVV7:TWA7"/>
    <mergeCell ref="TWF7:TWK7"/>
    <mergeCell ref="TRZ7:TSE7"/>
    <mergeCell ref="TSJ7:TSO7"/>
    <mergeCell ref="TST7:TSY7"/>
    <mergeCell ref="TTD7:TTI7"/>
    <mergeCell ref="TTN7:TTS7"/>
    <mergeCell ref="TTX7:TUC7"/>
    <mergeCell ref="TPR7:TPW7"/>
    <mergeCell ref="TQB7:TQG7"/>
    <mergeCell ref="TQL7:TQQ7"/>
    <mergeCell ref="TQV7:TRA7"/>
    <mergeCell ref="TRF7:TRK7"/>
    <mergeCell ref="TRP7:TRU7"/>
    <mergeCell ref="TNJ7:TNO7"/>
    <mergeCell ref="TNT7:TNY7"/>
    <mergeCell ref="TOD7:TOI7"/>
    <mergeCell ref="TON7:TOS7"/>
    <mergeCell ref="TOX7:TPC7"/>
    <mergeCell ref="TPH7:TPM7"/>
    <mergeCell ref="TLB7:TLG7"/>
    <mergeCell ref="TLL7:TLQ7"/>
    <mergeCell ref="TLV7:TMA7"/>
    <mergeCell ref="TMF7:TMK7"/>
    <mergeCell ref="TMP7:TMU7"/>
    <mergeCell ref="TMZ7:TNE7"/>
    <mergeCell ref="TIT7:TIY7"/>
    <mergeCell ref="TJD7:TJI7"/>
    <mergeCell ref="TJN7:TJS7"/>
    <mergeCell ref="TJX7:TKC7"/>
    <mergeCell ref="TKH7:TKM7"/>
    <mergeCell ref="TKR7:TKW7"/>
    <mergeCell ref="TGL7:TGQ7"/>
    <mergeCell ref="TGV7:THA7"/>
    <mergeCell ref="THF7:THK7"/>
    <mergeCell ref="THP7:THU7"/>
    <mergeCell ref="THZ7:TIE7"/>
    <mergeCell ref="TIJ7:TIO7"/>
    <mergeCell ref="TED7:TEI7"/>
    <mergeCell ref="TEN7:TES7"/>
    <mergeCell ref="TEX7:TFC7"/>
    <mergeCell ref="TFH7:TFM7"/>
    <mergeCell ref="TFR7:TFW7"/>
    <mergeCell ref="TGB7:TGG7"/>
    <mergeCell ref="TBV7:TCA7"/>
    <mergeCell ref="TCF7:TCK7"/>
    <mergeCell ref="TCP7:TCU7"/>
    <mergeCell ref="TCZ7:TDE7"/>
    <mergeCell ref="TDJ7:TDO7"/>
    <mergeCell ref="TDT7:TDY7"/>
    <mergeCell ref="SZN7:SZS7"/>
    <mergeCell ref="SZX7:TAC7"/>
    <mergeCell ref="TAH7:TAM7"/>
    <mergeCell ref="TAR7:TAW7"/>
    <mergeCell ref="TBB7:TBG7"/>
    <mergeCell ref="TBL7:TBQ7"/>
    <mergeCell ref="SXF7:SXK7"/>
    <mergeCell ref="SXP7:SXU7"/>
    <mergeCell ref="SXZ7:SYE7"/>
    <mergeCell ref="SYJ7:SYO7"/>
    <mergeCell ref="SYT7:SYY7"/>
    <mergeCell ref="SZD7:SZI7"/>
    <mergeCell ref="SUX7:SVC7"/>
    <mergeCell ref="SVH7:SVM7"/>
    <mergeCell ref="SVR7:SVW7"/>
    <mergeCell ref="SWB7:SWG7"/>
    <mergeCell ref="SWL7:SWQ7"/>
    <mergeCell ref="SWV7:SXA7"/>
    <mergeCell ref="SSP7:SSU7"/>
    <mergeCell ref="SSZ7:STE7"/>
    <mergeCell ref="STJ7:STO7"/>
    <mergeCell ref="STT7:STY7"/>
    <mergeCell ref="SUD7:SUI7"/>
    <mergeCell ref="SUN7:SUS7"/>
    <mergeCell ref="SQH7:SQM7"/>
    <mergeCell ref="SQR7:SQW7"/>
    <mergeCell ref="SRB7:SRG7"/>
    <mergeCell ref="SRL7:SRQ7"/>
    <mergeCell ref="SRV7:SSA7"/>
    <mergeCell ref="SSF7:SSK7"/>
    <mergeCell ref="SNZ7:SOE7"/>
    <mergeCell ref="SOJ7:SOO7"/>
    <mergeCell ref="SOT7:SOY7"/>
    <mergeCell ref="SPD7:SPI7"/>
    <mergeCell ref="SPN7:SPS7"/>
    <mergeCell ref="SPX7:SQC7"/>
    <mergeCell ref="SLR7:SLW7"/>
    <mergeCell ref="SMB7:SMG7"/>
    <mergeCell ref="SML7:SMQ7"/>
    <mergeCell ref="SMV7:SNA7"/>
    <mergeCell ref="SNF7:SNK7"/>
    <mergeCell ref="SNP7:SNU7"/>
    <mergeCell ref="SJJ7:SJO7"/>
    <mergeCell ref="SJT7:SJY7"/>
    <mergeCell ref="SKD7:SKI7"/>
    <mergeCell ref="SKN7:SKS7"/>
    <mergeCell ref="SKX7:SLC7"/>
    <mergeCell ref="SLH7:SLM7"/>
    <mergeCell ref="SHB7:SHG7"/>
    <mergeCell ref="SHL7:SHQ7"/>
    <mergeCell ref="SHV7:SIA7"/>
    <mergeCell ref="SIF7:SIK7"/>
    <mergeCell ref="SIP7:SIU7"/>
    <mergeCell ref="SIZ7:SJE7"/>
    <mergeCell ref="SET7:SEY7"/>
    <mergeCell ref="SFD7:SFI7"/>
    <mergeCell ref="SFN7:SFS7"/>
    <mergeCell ref="SFX7:SGC7"/>
    <mergeCell ref="SGH7:SGM7"/>
    <mergeCell ref="SGR7:SGW7"/>
    <mergeCell ref="SCL7:SCQ7"/>
    <mergeCell ref="SCV7:SDA7"/>
    <mergeCell ref="SDF7:SDK7"/>
    <mergeCell ref="SDP7:SDU7"/>
    <mergeCell ref="SDZ7:SEE7"/>
    <mergeCell ref="SEJ7:SEO7"/>
    <mergeCell ref="SAD7:SAI7"/>
    <mergeCell ref="SAN7:SAS7"/>
    <mergeCell ref="SAX7:SBC7"/>
    <mergeCell ref="SBH7:SBM7"/>
    <mergeCell ref="SBR7:SBW7"/>
    <mergeCell ref="SCB7:SCG7"/>
    <mergeCell ref="RXV7:RYA7"/>
    <mergeCell ref="RYF7:RYK7"/>
    <mergeCell ref="RYP7:RYU7"/>
    <mergeCell ref="RYZ7:RZE7"/>
    <mergeCell ref="RZJ7:RZO7"/>
    <mergeCell ref="RZT7:RZY7"/>
    <mergeCell ref="RVN7:RVS7"/>
    <mergeCell ref="RVX7:RWC7"/>
    <mergeCell ref="RWH7:RWM7"/>
    <mergeCell ref="RWR7:RWW7"/>
    <mergeCell ref="RXB7:RXG7"/>
    <mergeCell ref="RXL7:RXQ7"/>
    <mergeCell ref="RTF7:RTK7"/>
    <mergeCell ref="RTP7:RTU7"/>
    <mergeCell ref="RTZ7:RUE7"/>
    <mergeCell ref="RUJ7:RUO7"/>
    <mergeCell ref="RUT7:RUY7"/>
    <mergeCell ref="RVD7:RVI7"/>
    <mergeCell ref="RQX7:RRC7"/>
    <mergeCell ref="RRH7:RRM7"/>
    <mergeCell ref="RRR7:RRW7"/>
    <mergeCell ref="RSB7:RSG7"/>
    <mergeCell ref="RSL7:RSQ7"/>
    <mergeCell ref="RSV7:RTA7"/>
    <mergeCell ref="ROP7:ROU7"/>
    <mergeCell ref="ROZ7:RPE7"/>
    <mergeCell ref="RPJ7:RPO7"/>
    <mergeCell ref="RPT7:RPY7"/>
    <mergeCell ref="RQD7:RQI7"/>
    <mergeCell ref="RQN7:RQS7"/>
    <mergeCell ref="RMH7:RMM7"/>
    <mergeCell ref="RMR7:RMW7"/>
    <mergeCell ref="RNB7:RNG7"/>
    <mergeCell ref="RNL7:RNQ7"/>
    <mergeCell ref="RNV7:ROA7"/>
    <mergeCell ref="ROF7:ROK7"/>
    <mergeCell ref="RJZ7:RKE7"/>
    <mergeCell ref="RKJ7:RKO7"/>
    <mergeCell ref="RKT7:RKY7"/>
    <mergeCell ref="RLD7:RLI7"/>
    <mergeCell ref="RLN7:RLS7"/>
    <mergeCell ref="RLX7:RMC7"/>
    <mergeCell ref="RHR7:RHW7"/>
    <mergeCell ref="RIB7:RIG7"/>
    <mergeCell ref="RIL7:RIQ7"/>
    <mergeCell ref="RIV7:RJA7"/>
    <mergeCell ref="RJF7:RJK7"/>
    <mergeCell ref="RJP7:RJU7"/>
    <mergeCell ref="RFJ7:RFO7"/>
    <mergeCell ref="RFT7:RFY7"/>
    <mergeCell ref="RGD7:RGI7"/>
    <mergeCell ref="RGN7:RGS7"/>
    <mergeCell ref="RGX7:RHC7"/>
    <mergeCell ref="RHH7:RHM7"/>
    <mergeCell ref="RDB7:RDG7"/>
    <mergeCell ref="RDL7:RDQ7"/>
    <mergeCell ref="RDV7:REA7"/>
    <mergeCell ref="REF7:REK7"/>
    <mergeCell ref="REP7:REU7"/>
    <mergeCell ref="REZ7:RFE7"/>
    <mergeCell ref="RAT7:RAY7"/>
    <mergeCell ref="RBD7:RBI7"/>
    <mergeCell ref="RBN7:RBS7"/>
    <mergeCell ref="RBX7:RCC7"/>
    <mergeCell ref="RCH7:RCM7"/>
    <mergeCell ref="RCR7:RCW7"/>
    <mergeCell ref="QYL7:QYQ7"/>
    <mergeCell ref="QYV7:QZA7"/>
    <mergeCell ref="QZF7:QZK7"/>
    <mergeCell ref="QZP7:QZU7"/>
    <mergeCell ref="QZZ7:RAE7"/>
    <mergeCell ref="RAJ7:RAO7"/>
    <mergeCell ref="QWD7:QWI7"/>
    <mergeCell ref="QWN7:QWS7"/>
    <mergeCell ref="QWX7:QXC7"/>
    <mergeCell ref="QXH7:QXM7"/>
    <mergeCell ref="QXR7:QXW7"/>
    <mergeCell ref="QYB7:QYG7"/>
    <mergeCell ref="QTV7:QUA7"/>
    <mergeCell ref="QUF7:QUK7"/>
    <mergeCell ref="QUP7:QUU7"/>
    <mergeCell ref="QUZ7:QVE7"/>
    <mergeCell ref="QVJ7:QVO7"/>
    <mergeCell ref="QVT7:QVY7"/>
    <mergeCell ref="QRN7:QRS7"/>
    <mergeCell ref="QRX7:QSC7"/>
    <mergeCell ref="QSH7:QSM7"/>
    <mergeCell ref="QSR7:QSW7"/>
    <mergeCell ref="QTB7:QTG7"/>
    <mergeCell ref="QTL7:QTQ7"/>
    <mergeCell ref="QPF7:QPK7"/>
    <mergeCell ref="QPP7:QPU7"/>
    <mergeCell ref="QPZ7:QQE7"/>
    <mergeCell ref="QQJ7:QQO7"/>
    <mergeCell ref="QQT7:QQY7"/>
    <mergeCell ref="QRD7:QRI7"/>
    <mergeCell ref="QMX7:QNC7"/>
    <mergeCell ref="QNH7:QNM7"/>
    <mergeCell ref="QNR7:QNW7"/>
    <mergeCell ref="QOB7:QOG7"/>
    <mergeCell ref="QOL7:QOQ7"/>
    <mergeCell ref="QOV7:QPA7"/>
    <mergeCell ref="QKP7:QKU7"/>
    <mergeCell ref="QKZ7:QLE7"/>
    <mergeCell ref="QLJ7:QLO7"/>
    <mergeCell ref="QLT7:QLY7"/>
    <mergeCell ref="QMD7:QMI7"/>
    <mergeCell ref="QMN7:QMS7"/>
    <mergeCell ref="QIH7:QIM7"/>
    <mergeCell ref="QIR7:QIW7"/>
    <mergeCell ref="QJB7:QJG7"/>
    <mergeCell ref="QJL7:QJQ7"/>
    <mergeCell ref="QJV7:QKA7"/>
    <mergeCell ref="QKF7:QKK7"/>
    <mergeCell ref="QFZ7:QGE7"/>
    <mergeCell ref="QGJ7:QGO7"/>
    <mergeCell ref="QGT7:QGY7"/>
    <mergeCell ref="QHD7:QHI7"/>
    <mergeCell ref="QHN7:QHS7"/>
    <mergeCell ref="QHX7:QIC7"/>
    <mergeCell ref="QDR7:QDW7"/>
    <mergeCell ref="QEB7:QEG7"/>
    <mergeCell ref="QEL7:QEQ7"/>
    <mergeCell ref="QEV7:QFA7"/>
    <mergeCell ref="QFF7:QFK7"/>
    <mergeCell ref="QFP7:QFU7"/>
    <mergeCell ref="QBJ7:QBO7"/>
    <mergeCell ref="QBT7:QBY7"/>
    <mergeCell ref="QCD7:QCI7"/>
    <mergeCell ref="QCN7:QCS7"/>
    <mergeCell ref="QCX7:QDC7"/>
    <mergeCell ref="QDH7:QDM7"/>
    <mergeCell ref="PZB7:PZG7"/>
    <mergeCell ref="PZL7:PZQ7"/>
    <mergeCell ref="PZV7:QAA7"/>
    <mergeCell ref="QAF7:QAK7"/>
    <mergeCell ref="QAP7:QAU7"/>
    <mergeCell ref="QAZ7:QBE7"/>
    <mergeCell ref="PWT7:PWY7"/>
    <mergeCell ref="PXD7:PXI7"/>
    <mergeCell ref="PXN7:PXS7"/>
    <mergeCell ref="PXX7:PYC7"/>
    <mergeCell ref="PYH7:PYM7"/>
    <mergeCell ref="PYR7:PYW7"/>
    <mergeCell ref="PUL7:PUQ7"/>
    <mergeCell ref="PUV7:PVA7"/>
    <mergeCell ref="PVF7:PVK7"/>
    <mergeCell ref="PVP7:PVU7"/>
    <mergeCell ref="PVZ7:PWE7"/>
    <mergeCell ref="PWJ7:PWO7"/>
    <mergeCell ref="PSD7:PSI7"/>
    <mergeCell ref="PSN7:PSS7"/>
    <mergeCell ref="PSX7:PTC7"/>
    <mergeCell ref="PTH7:PTM7"/>
    <mergeCell ref="PTR7:PTW7"/>
    <mergeCell ref="PUB7:PUG7"/>
    <mergeCell ref="PPV7:PQA7"/>
    <mergeCell ref="PQF7:PQK7"/>
    <mergeCell ref="PQP7:PQU7"/>
    <mergeCell ref="PQZ7:PRE7"/>
    <mergeCell ref="PRJ7:PRO7"/>
    <mergeCell ref="PRT7:PRY7"/>
    <mergeCell ref="PNN7:PNS7"/>
    <mergeCell ref="PNX7:POC7"/>
    <mergeCell ref="POH7:POM7"/>
    <mergeCell ref="POR7:POW7"/>
    <mergeCell ref="PPB7:PPG7"/>
    <mergeCell ref="PPL7:PPQ7"/>
    <mergeCell ref="PLF7:PLK7"/>
    <mergeCell ref="PLP7:PLU7"/>
    <mergeCell ref="PLZ7:PME7"/>
    <mergeCell ref="PMJ7:PMO7"/>
    <mergeCell ref="PMT7:PMY7"/>
    <mergeCell ref="PND7:PNI7"/>
    <mergeCell ref="PIX7:PJC7"/>
    <mergeCell ref="PJH7:PJM7"/>
    <mergeCell ref="PJR7:PJW7"/>
    <mergeCell ref="PKB7:PKG7"/>
    <mergeCell ref="PKL7:PKQ7"/>
    <mergeCell ref="PKV7:PLA7"/>
    <mergeCell ref="PGP7:PGU7"/>
    <mergeCell ref="PGZ7:PHE7"/>
    <mergeCell ref="PHJ7:PHO7"/>
    <mergeCell ref="PHT7:PHY7"/>
    <mergeCell ref="PID7:PII7"/>
    <mergeCell ref="PIN7:PIS7"/>
    <mergeCell ref="PEH7:PEM7"/>
    <mergeCell ref="PER7:PEW7"/>
    <mergeCell ref="PFB7:PFG7"/>
    <mergeCell ref="PFL7:PFQ7"/>
    <mergeCell ref="PFV7:PGA7"/>
    <mergeCell ref="PGF7:PGK7"/>
    <mergeCell ref="PBZ7:PCE7"/>
    <mergeCell ref="PCJ7:PCO7"/>
    <mergeCell ref="PCT7:PCY7"/>
    <mergeCell ref="PDD7:PDI7"/>
    <mergeCell ref="PDN7:PDS7"/>
    <mergeCell ref="PDX7:PEC7"/>
    <mergeCell ref="OZR7:OZW7"/>
    <mergeCell ref="PAB7:PAG7"/>
    <mergeCell ref="PAL7:PAQ7"/>
    <mergeCell ref="PAV7:PBA7"/>
    <mergeCell ref="PBF7:PBK7"/>
    <mergeCell ref="PBP7:PBU7"/>
    <mergeCell ref="OXJ7:OXO7"/>
    <mergeCell ref="OXT7:OXY7"/>
    <mergeCell ref="OYD7:OYI7"/>
    <mergeCell ref="OYN7:OYS7"/>
    <mergeCell ref="OYX7:OZC7"/>
    <mergeCell ref="OZH7:OZM7"/>
    <mergeCell ref="OVB7:OVG7"/>
    <mergeCell ref="OVL7:OVQ7"/>
    <mergeCell ref="OVV7:OWA7"/>
    <mergeCell ref="OWF7:OWK7"/>
    <mergeCell ref="OWP7:OWU7"/>
    <mergeCell ref="OWZ7:OXE7"/>
    <mergeCell ref="OST7:OSY7"/>
    <mergeCell ref="OTD7:OTI7"/>
    <mergeCell ref="OTN7:OTS7"/>
    <mergeCell ref="OTX7:OUC7"/>
    <mergeCell ref="OUH7:OUM7"/>
    <mergeCell ref="OUR7:OUW7"/>
    <mergeCell ref="OQL7:OQQ7"/>
    <mergeCell ref="OQV7:ORA7"/>
    <mergeCell ref="ORF7:ORK7"/>
    <mergeCell ref="ORP7:ORU7"/>
    <mergeCell ref="ORZ7:OSE7"/>
    <mergeCell ref="OSJ7:OSO7"/>
    <mergeCell ref="OOD7:OOI7"/>
    <mergeCell ref="OON7:OOS7"/>
    <mergeCell ref="OOX7:OPC7"/>
    <mergeCell ref="OPH7:OPM7"/>
    <mergeCell ref="OPR7:OPW7"/>
    <mergeCell ref="OQB7:OQG7"/>
    <mergeCell ref="OLV7:OMA7"/>
    <mergeCell ref="OMF7:OMK7"/>
    <mergeCell ref="OMP7:OMU7"/>
    <mergeCell ref="OMZ7:ONE7"/>
    <mergeCell ref="ONJ7:ONO7"/>
    <mergeCell ref="ONT7:ONY7"/>
    <mergeCell ref="OJN7:OJS7"/>
    <mergeCell ref="OJX7:OKC7"/>
    <mergeCell ref="OKH7:OKM7"/>
    <mergeCell ref="OKR7:OKW7"/>
    <mergeCell ref="OLB7:OLG7"/>
    <mergeCell ref="OLL7:OLQ7"/>
    <mergeCell ref="OHF7:OHK7"/>
    <mergeCell ref="OHP7:OHU7"/>
    <mergeCell ref="OHZ7:OIE7"/>
    <mergeCell ref="OIJ7:OIO7"/>
    <mergeCell ref="OIT7:OIY7"/>
    <mergeCell ref="OJD7:OJI7"/>
    <mergeCell ref="OEX7:OFC7"/>
    <mergeCell ref="OFH7:OFM7"/>
    <mergeCell ref="OFR7:OFW7"/>
    <mergeCell ref="OGB7:OGG7"/>
    <mergeCell ref="OGL7:OGQ7"/>
    <mergeCell ref="OGV7:OHA7"/>
    <mergeCell ref="OCP7:OCU7"/>
    <mergeCell ref="OCZ7:ODE7"/>
    <mergeCell ref="ODJ7:ODO7"/>
    <mergeCell ref="ODT7:ODY7"/>
    <mergeCell ref="OED7:OEI7"/>
    <mergeCell ref="OEN7:OES7"/>
    <mergeCell ref="OAH7:OAM7"/>
    <mergeCell ref="OAR7:OAW7"/>
    <mergeCell ref="OBB7:OBG7"/>
    <mergeCell ref="OBL7:OBQ7"/>
    <mergeCell ref="OBV7:OCA7"/>
    <mergeCell ref="OCF7:OCK7"/>
    <mergeCell ref="NXZ7:NYE7"/>
    <mergeCell ref="NYJ7:NYO7"/>
    <mergeCell ref="NYT7:NYY7"/>
    <mergeCell ref="NZD7:NZI7"/>
    <mergeCell ref="NZN7:NZS7"/>
    <mergeCell ref="NZX7:OAC7"/>
    <mergeCell ref="NVR7:NVW7"/>
    <mergeCell ref="NWB7:NWG7"/>
    <mergeCell ref="NWL7:NWQ7"/>
    <mergeCell ref="NWV7:NXA7"/>
    <mergeCell ref="NXF7:NXK7"/>
    <mergeCell ref="NXP7:NXU7"/>
    <mergeCell ref="NTJ7:NTO7"/>
    <mergeCell ref="NTT7:NTY7"/>
    <mergeCell ref="NUD7:NUI7"/>
    <mergeCell ref="NUN7:NUS7"/>
    <mergeCell ref="NUX7:NVC7"/>
    <mergeCell ref="NVH7:NVM7"/>
    <mergeCell ref="NRB7:NRG7"/>
    <mergeCell ref="NRL7:NRQ7"/>
    <mergeCell ref="NRV7:NSA7"/>
    <mergeCell ref="NSF7:NSK7"/>
    <mergeCell ref="NSP7:NSU7"/>
    <mergeCell ref="NSZ7:NTE7"/>
    <mergeCell ref="NOT7:NOY7"/>
    <mergeCell ref="NPD7:NPI7"/>
    <mergeCell ref="NPN7:NPS7"/>
    <mergeCell ref="NPX7:NQC7"/>
    <mergeCell ref="NQH7:NQM7"/>
    <mergeCell ref="NQR7:NQW7"/>
    <mergeCell ref="NML7:NMQ7"/>
    <mergeCell ref="NMV7:NNA7"/>
    <mergeCell ref="NNF7:NNK7"/>
    <mergeCell ref="NNP7:NNU7"/>
    <mergeCell ref="NNZ7:NOE7"/>
    <mergeCell ref="NOJ7:NOO7"/>
    <mergeCell ref="NKD7:NKI7"/>
    <mergeCell ref="NKN7:NKS7"/>
    <mergeCell ref="NKX7:NLC7"/>
    <mergeCell ref="NLH7:NLM7"/>
    <mergeCell ref="NLR7:NLW7"/>
    <mergeCell ref="NMB7:NMG7"/>
    <mergeCell ref="NHV7:NIA7"/>
    <mergeCell ref="NIF7:NIK7"/>
    <mergeCell ref="NIP7:NIU7"/>
    <mergeCell ref="NIZ7:NJE7"/>
    <mergeCell ref="NJJ7:NJO7"/>
    <mergeCell ref="NJT7:NJY7"/>
    <mergeCell ref="NFN7:NFS7"/>
    <mergeCell ref="NFX7:NGC7"/>
    <mergeCell ref="NGH7:NGM7"/>
    <mergeCell ref="NGR7:NGW7"/>
    <mergeCell ref="NHB7:NHG7"/>
    <mergeCell ref="NHL7:NHQ7"/>
    <mergeCell ref="NDF7:NDK7"/>
    <mergeCell ref="NDP7:NDU7"/>
    <mergeCell ref="NDZ7:NEE7"/>
    <mergeCell ref="NEJ7:NEO7"/>
    <mergeCell ref="NET7:NEY7"/>
    <mergeCell ref="NFD7:NFI7"/>
    <mergeCell ref="NAX7:NBC7"/>
    <mergeCell ref="NBH7:NBM7"/>
    <mergeCell ref="NBR7:NBW7"/>
    <mergeCell ref="NCB7:NCG7"/>
    <mergeCell ref="NCL7:NCQ7"/>
    <mergeCell ref="NCV7:NDA7"/>
    <mergeCell ref="MYP7:MYU7"/>
    <mergeCell ref="MYZ7:MZE7"/>
    <mergeCell ref="MZJ7:MZO7"/>
    <mergeCell ref="MZT7:MZY7"/>
    <mergeCell ref="NAD7:NAI7"/>
    <mergeCell ref="NAN7:NAS7"/>
    <mergeCell ref="MWH7:MWM7"/>
    <mergeCell ref="MWR7:MWW7"/>
    <mergeCell ref="MXB7:MXG7"/>
    <mergeCell ref="MXL7:MXQ7"/>
    <mergeCell ref="MXV7:MYA7"/>
    <mergeCell ref="MYF7:MYK7"/>
    <mergeCell ref="MTZ7:MUE7"/>
    <mergeCell ref="MUJ7:MUO7"/>
    <mergeCell ref="MUT7:MUY7"/>
    <mergeCell ref="MVD7:MVI7"/>
    <mergeCell ref="MVN7:MVS7"/>
    <mergeCell ref="MVX7:MWC7"/>
    <mergeCell ref="MRR7:MRW7"/>
    <mergeCell ref="MSB7:MSG7"/>
    <mergeCell ref="MSL7:MSQ7"/>
    <mergeCell ref="MSV7:MTA7"/>
    <mergeCell ref="MTF7:MTK7"/>
    <mergeCell ref="MTP7:MTU7"/>
    <mergeCell ref="MPJ7:MPO7"/>
    <mergeCell ref="MPT7:MPY7"/>
    <mergeCell ref="MQD7:MQI7"/>
    <mergeCell ref="MQN7:MQS7"/>
    <mergeCell ref="MQX7:MRC7"/>
    <mergeCell ref="MRH7:MRM7"/>
    <mergeCell ref="MNB7:MNG7"/>
    <mergeCell ref="MNL7:MNQ7"/>
    <mergeCell ref="MNV7:MOA7"/>
    <mergeCell ref="MOF7:MOK7"/>
    <mergeCell ref="MOP7:MOU7"/>
    <mergeCell ref="MOZ7:MPE7"/>
    <mergeCell ref="MKT7:MKY7"/>
    <mergeCell ref="MLD7:MLI7"/>
    <mergeCell ref="MLN7:MLS7"/>
    <mergeCell ref="MLX7:MMC7"/>
    <mergeCell ref="MMH7:MMM7"/>
    <mergeCell ref="MMR7:MMW7"/>
    <mergeCell ref="MIL7:MIQ7"/>
    <mergeCell ref="MIV7:MJA7"/>
    <mergeCell ref="MJF7:MJK7"/>
    <mergeCell ref="MJP7:MJU7"/>
    <mergeCell ref="MJZ7:MKE7"/>
    <mergeCell ref="MKJ7:MKO7"/>
    <mergeCell ref="MGD7:MGI7"/>
    <mergeCell ref="MGN7:MGS7"/>
    <mergeCell ref="MGX7:MHC7"/>
    <mergeCell ref="MHH7:MHM7"/>
    <mergeCell ref="MHR7:MHW7"/>
    <mergeCell ref="MIB7:MIG7"/>
    <mergeCell ref="MDV7:MEA7"/>
    <mergeCell ref="MEF7:MEK7"/>
    <mergeCell ref="MEP7:MEU7"/>
    <mergeCell ref="MEZ7:MFE7"/>
    <mergeCell ref="MFJ7:MFO7"/>
    <mergeCell ref="MFT7:MFY7"/>
    <mergeCell ref="MBN7:MBS7"/>
    <mergeCell ref="MBX7:MCC7"/>
    <mergeCell ref="MCH7:MCM7"/>
    <mergeCell ref="MCR7:MCW7"/>
    <mergeCell ref="MDB7:MDG7"/>
    <mergeCell ref="MDL7:MDQ7"/>
    <mergeCell ref="LZF7:LZK7"/>
    <mergeCell ref="LZP7:LZU7"/>
    <mergeCell ref="LZZ7:MAE7"/>
    <mergeCell ref="MAJ7:MAO7"/>
    <mergeCell ref="MAT7:MAY7"/>
    <mergeCell ref="MBD7:MBI7"/>
    <mergeCell ref="LWX7:LXC7"/>
    <mergeCell ref="LXH7:LXM7"/>
    <mergeCell ref="LXR7:LXW7"/>
    <mergeCell ref="LYB7:LYG7"/>
    <mergeCell ref="LYL7:LYQ7"/>
    <mergeCell ref="LYV7:LZA7"/>
    <mergeCell ref="LUP7:LUU7"/>
    <mergeCell ref="LUZ7:LVE7"/>
    <mergeCell ref="LVJ7:LVO7"/>
    <mergeCell ref="LVT7:LVY7"/>
    <mergeCell ref="LWD7:LWI7"/>
    <mergeCell ref="LWN7:LWS7"/>
    <mergeCell ref="LSH7:LSM7"/>
    <mergeCell ref="LSR7:LSW7"/>
    <mergeCell ref="LTB7:LTG7"/>
    <mergeCell ref="LTL7:LTQ7"/>
    <mergeCell ref="LTV7:LUA7"/>
    <mergeCell ref="LUF7:LUK7"/>
    <mergeCell ref="LPZ7:LQE7"/>
    <mergeCell ref="LQJ7:LQO7"/>
    <mergeCell ref="LQT7:LQY7"/>
    <mergeCell ref="LRD7:LRI7"/>
    <mergeCell ref="LRN7:LRS7"/>
    <mergeCell ref="LRX7:LSC7"/>
    <mergeCell ref="LNR7:LNW7"/>
    <mergeCell ref="LOB7:LOG7"/>
    <mergeCell ref="LOL7:LOQ7"/>
    <mergeCell ref="LOV7:LPA7"/>
    <mergeCell ref="LPF7:LPK7"/>
    <mergeCell ref="LPP7:LPU7"/>
    <mergeCell ref="LLJ7:LLO7"/>
    <mergeCell ref="LLT7:LLY7"/>
    <mergeCell ref="LMD7:LMI7"/>
    <mergeCell ref="LMN7:LMS7"/>
    <mergeCell ref="LMX7:LNC7"/>
    <mergeCell ref="LNH7:LNM7"/>
    <mergeCell ref="LJB7:LJG7"/>
    <mergeCell ref="LJL7:LJQ7"/>
    <mergeCell ref="LJV7:LKA7"/>
    <mergeCell ref="LKF7:LKK7"/>
    <mergeCell ref="LKP7:LKU7"/>
    <mergeCell ref="LKZ7:LLE7"/>
    <mergeCell ref="LGT7:LGY7"/>
    <mergeCell ref="LHD7:LHI7"/>
    <mergeCell ref="LHN7:LHS7"/>
    <mergeCell ref="LHX7:LIC7"/>
    <mergeCell ref="LIH7:LIM7"/>
    <mergeCell ref="LIR7:LIW7"/>
    <mergeCell ref="LEL7:LEQ7"/>
    <mergeCell ref="LEV7:LFA7"/>
    <mergeCell ref="LFF7:LFK7"/>
    <mergeCell ref="LFP7:LFU7"/>
    <mergeCell ref="LFZ7:LGE7"/>
    <mergeCell ref="LGJ7:LGO7"/>
    <mergeCell ref="LCD7:LCI7"/>
    <mergeCell ref="LCN7:LCS7"/>
    <mergeCell ref="LCX7:LDC7"/>
    <mergeCell ref="LDH7:LDM7"/>
    <mergeCell ref="LDR7:LDW7"/>
    <mergeCell ref="LEB7:LEG7"/>
    <mergeCell ref="KZV7:LAA7"/>
    <mergeCell ref="LAF7:LAK7"/>
    <mergeCell ref="LAP7:LAU7"/>
    <mergeCell ref="LAZ7:LBE7"/>
    <mergeCell ref="LBJ7:LBO7"/>
    <mergeCell ref="LBT7:LBY7"/>
    <mergeCell ref="KXN7:KXS7"/>
    <mergeCell ref="KXX7:KYC7"/>
    <mergeCell ref="KYH7:KYM7"/>
    <mergeCell ref="KYR7:KYW7"/>
    <mergeCell ref="KZB7:KZG7"/>
    <mergeCell ref="KZL7:KZQ7"/>
    <mergeCell ref="KVF7:KVK7"/>
    <mergeCell ref="KVP7:KVU7"/>
    <mergeCell ref="KVZ7:KWE7"/>
    <mergeCell ref="KWJ7:KWO7"/>
    <mergeCell ref="KWT7:KWY7"/>
    <mergeCell ref="KXD7:KXI7"/>
    <mergeCell ref="KSX7:KTC7"/>
    <mergeCell ref="KTH7:KTM7"/>
    <mergeCell ref="KTR7:KTW7"/>
    <mergeCell ref="KUB7:KUG7"/>
    <mergeCell ref="KUL7:KUQ7"/>
    <mergeCell ref="KUV7:KVA7"/>
    <mergeCell ref="KQP7:KQU7"/>
    <mergeCell ref="KQZ7:KRE7"/>
    <mergeCell ref="KRJ7:KRO7"/>
    <mergeCell ref="KRT7:KRY7"/>
    <mergeCell ref="KSD7:KSI7"/>
    <mergeCell ref="KSN7:KSS7"/>
    <mergeCell ref="KOH7:KOM7"/>
    <mergeCell ref="KOR7:KOW7"/>
    <mergeCell ref="KPB7:KPG7"/>
    <mergeCell ref="KPL7:KPQ7"/>
    <mergeCell ref="KPV7:KQA7"/>
    <mergeCell ref="KQF7:KQK7"/>
    <mergeCell ref="KLZ7:KME7"/>
    <mergeCell ref="KMJ7:KMO7"/>
    <mergeCell ref="KMT7:KMY7"/>
    <mergeCell ref="KND7:KNI7"/>
    <mergeCell ref="KNN7:KNS7"/>
    <mergeCell ref="KNX7:KOC7"/>
    <mergeCell ref="KJR7:KJW7"/>
    <mergeCell ref="KKB7:KKG7"/>
    <mergeCell ref="KKL7:KKQ7"/>
    <mergeCell ref="KKV7:KLA7"/>
    <mergeCell ref="KLF7:KLK7"/>
    <mergeCell ref="KLP7:KLU7"/>
    <mergeCell ref="KHJ7:KHO7"/>
    <mergeCell ref="KHT7:KHY7"/>
    <mergeCell ref="KID7:KII7"/>
    <mergeCell ref="KIN7:KIS7"/>
    <mergeCell ref="KIX7:KJC7"/>
    <mergeCell ref="KJH7:KJM7"/>
    <mergeCell ref="KFB7:KFG7"/>
    <mergeCell ref="KFL7:KFQ7"/>
    <mergeCell ref="KFV7:KGA7"/>
    <mergeCell ref="KGF7:KGK7"/>
    <mergeCell ref="KGP7:KGU7"/>
    <mergeCell ref="KGZ7:KHE7"/>
    <mergeCell ref="KCT7:KCY7"/>
    <mergeCell ref="KDD7:KDI7"/>
    <mergeCell ref="KDN7:KDS7"/>
    <mergeCell ref="KDX7:KEC7"/>
    <mergeCell ref="KEH7:KEM7"/>
    <mergeCell ref="KER7:KEW7"/>
    <mergeCell ref="KAL7:KAQ7"/>
    <mergeCell ref="KAV7:KBA7"/>
    <mergeCell ref="KBF7:KBK7"/>
    <mergeCell ref="KBP7:KBU7"/>
    <mergeCell ref="KBZ7:KCE7"/>
    <mergeCell ref="KCJ7:KCO7"/>
    <mergeCell ref="JYD7:JYI7"/>
    <mergeCell ref="JYN7:JYS7"/>
    <mergeCell ref="JYX7:JZC7"/>
    <mergeCell ref="JZH7:JZM7"/>
    <mergeCell ref="JZR7:JZW7"/>
    <mergeCell ref="KAB7:KAG7"/>
    <mergeCell ref="JVV7:JWA7"/>
    <mergeCell ref="JWF7:JWK7"/>
    <mergeCell ref="JWP7:JWU7"/>
    <mergeCell ref="JWZ7:JXE7"/>
    <mergeCell ref="JXJ7:JXO7"/>
    <mergeCell ref="JXT7:JXY7"/>
    <mergeCell ref="JTN7:JTS7"/>
    <mergeCell ref="JTX7:JUC7"/>
    <mergeCell ref="JUH7:JUM7"/>
    <mergeCell ref="JUR7:JUW7"/>
    <mergeCell ref="JVB7:JVG7"/>
    <mergeCell ref="JVL7:JVQ7"/>
    <mergeCell ref="JRF7:JRK7"/>
    <mergeCell ref="JRP7:JRU7"/>
    <mergeCell ref="JRZ7:JSE7"/>
    <mergeCell ref="JSJ7:JSO7"/>
    <mergeCell ref="JST7:JSY7"/>
    <mergeCell ref="JTD7:JTI7"/>
    <mergeCell ref="JOX7:JPC7"/>
    <mergeCell ref="JPH7:JPM7"/>
    <mergeCell ref="JPR7:JPW7"/>
    <mergeCell ref="JQB7:JQG7"/>
    <mergeCell ref="JQL7:JQQ7"/>
    <mergeCell ref="JQV7:JRA7"/>
    <mergeCell ref="JMP7:JMU7"/>
    <mergeCell ref="JMZ7:JNE7"/>
    <mergeCell ref="JNJ7:JNO7"/>
    <mergeCell ref="JNT7:JNY7"/>
    <mergeCell ref="JOD7:JOI7"/>
    <mergeCell ref="JON7:JOS7"/>
    <mergeCell ref="JKH7:JKM7"/>
    <mergeCell ref="JKR7:JKW7"/>
    <mergeCell ref="JLB7:JLG7"/>
    <mergeCell ref="JLL7:JLQ7"/>
    <mergeCell ref="JLV7:JMA7"/>
    <mergeCell ref="JMF7:JMK7"/>
    <mergeCell ref="JHZ7:JIE7"/>
    <mergeCell ref="JIJ7:JIO7"/>
    <mergeCell ref="JIT7:JIY7"/>
    <mergeCell ref="JJD7:JJI7"/>
    <mergeCell ref="JJN7:JJS7"/>
    <mergeCell ref="JJX7:JKC7"/>
    <mergeCell ref="JFR7:JFW7"/>
    <mergeCell ref="JGB7:JGG7"/>
    <mergeCell ref="JGL7:JGQ7"/>
    <mergeCell ref="JGV7:JHA7"/>
    <mergeCell ref="JHF7:JHK7"/>
    <mergeCell ref="JHP7:JHU7"/>
    <mergeCell ref="JDJ7:JDO7"/>
    <mergeCell ref="JDT7:JDY7"/>
    <mergeCell ref="JED7:JEI7"/>
    <mergeCell ref="JEN7:JES7"/>
    <mergeCell ref="JEX7:JFC7"/>
    <mergeCell ref="JFH7:JFM7"/>
    <mergeCell ref="JBB7:JBG7"/>
    <mergeCell ref="JBL7:JBQ7"/>
    <mergeCell ref="JBV7:JCA7"/>
    <mergeCell ref="JCF7:JCK7"/>
    <mergeCell ref="JCP7:JCU7"/>
    <mergeCell ref="JCZ7:JDE7"/>
    <mergeCell ref="IYT7:IYY7"/>
    <mergeCell ref="IZD7:IZI7"/>
    <mergeCell ref="IZN7:IZS7"/>
    <mergeCell ref="IZX7:JAC7"/>
    <mergeCell ref="JAH7:JAM7"/>
    <mergeCell ref="JAR7:JAW7"/>
    <mergeCell ref="IWL7:IWQ7"/>
    <mergeCell ref="IWV7:IXA7"/>
    <mergeCell ref="IXF7:IXK7"/>
    <mergeCell ref="IXP7:IXU7"/>
    <mergeCell ref="IXZ7:IYE7"/>
    <mergeCell ref="IYJ7:IYO7"/>
    <mergeCell ref="IUD7:IUI7"/>
    <mergeCell ref="IUN7:IUS7"/>
    <mergeCell ref="IUX7:IVC7"/>
    <mergeCell ref="IVH7:IVM7"/>
    <mergeCell ref="IVR7:IVW7"/>
    <mergeCell ref="IWB7:IWG7"/>
    <mergeCell ref="IRV7:ISA7"/>
    <mergeCell ref="ISF7:ISK7"/>
    <mergeCell ref="ISP7:ISU7"/>
    <mergeCell ref="ISZ7:ITE7"/>
    <mergeCell ref="ITJ7:ITO7"/>
    <mergeCell ref="ITT7:ITY7"/>
    <mergeCell ref="IPN7:IPS7"/>
    <mergeCell ref="IPX7:IQC7"/>
    <mergeCell ref="IQH7:IQM7"/>
    <mergeCell ref="IQR7:IQW7"/>
    <mergeCell ref="IRB7:IRG7"/>
    <mergeCell ref="IRL7:IRQ7"/>
    <mergeCell ref="INF7:INK7"/>
    <mergeCell ref="INP7:INU7"/>
    <mergeCell ref="INZ7:IOE7"/>
    <mergeCell ref="IOJ7:IOO7"/>
    <mergeCell ref="IOT7:IOY7"/>
    <mergeCell ref="IPD7:IPI7"/>
    <mergeCell ref="IKX7:ILC7"/>
    <mergeCell ref="ILH7:ILM7"/>
    <mergeCell ref="ILR7:ILW7"/>
    <mergeCell ref="IMB7:IMG7"/>
    <mergeCell ref="IML7:IMQ7"/>
    <mergeCell ref="IMV7:INA7"/>
    <mergeCell ref="IIP7:IIU7"/>
    <mergeCell ref="IIZ7:IJE7"/>
    <mergeCell ref="IJJ7:IJO7"/>
    <mergeCell ref="IJT7:IJY7"/>
    <mergeCell ref="IKD7:IKI7"/>
    <mergeCell ref="IKN7:IKS7"/>
    <mergeCell ref="IGH7:IGM7"/>
    <mergeCell ref="IGR7:IGW7"/>
    <mergeCell ref="IHB7:IHG7"/>
    <mergeCell ref="IHL7:IHQ7"/>
    <mergeCell ref="IHV7:IIA7"/>
    <mergeCell ref="IIF7:IIK7"/>
    <mergeCell ref="IDZ7:IEE7"/>
    <mergeCell ref="IEJ7:IEO7"/>
    <mergeCell ref="IET7:IEY7"/>
    <mergeCell ref="IFD7:IFI7"/>
    <mergeCell ref="IFN7:IFS7"/>
    <mergeCell ref="IFX7:IGC7"/>
    <mergeCell ref="IBR7:IBW7"/>
    <mergeCell ref="ICB7:ICG7"/>
    <mergeCell ref="ICL7:ICQ7"/>
    <mergeCell ref="ICV7:IDA7"/>
    <mergeCell ref="IDF7:IDK7"/>
    <mergeCell ref="IDP7:IDU7"/>
    <mergeCell ref="HZJ7:HZO7"/>
    <mergeCell ref="HZT7:HZY7"/>
    <mergeCell ref="IAD7:IAI7"/>
    <mergeCell ref="IAN7:IAS7"/>
    <mergeCell ref="IAX7:IBC7"/>
    <mergeCell ref="IBH7:IBM7"/>
    <mergeCell ref="HXB7:HXG7"/>
    <mergeCell ref="HXL7:HXQ7"/>
    <mergeCell ref="HXV7:HYA7"/>
    <mergeCell ref="HYF7:HYK7"/>
    <mergeCell ref="HYP7:HYU7"/>
    <mergeCell ref="HYZ7:HZE7"/>
    <mergeCell ref="HUT7:HUY7"/>
    <mergeCell ref="HVD7:HVI7"/>
    <mergeCell ref="HVN7:HVS7"/>
    <mergeCell ref="HVX7:HWC7"/>
    <mergeCell ref="HWH7:HWM7"/>
    <mergeCell ref="HWR7:HWW7"/>
    <mergeCell ref="HSL7:HSQ7"/>
    <mergeCell ref="HSV7:HTA7"/>
    <mergeCell ref="HTF7:HTK7"/>
    <mergeCell ref="HTP7:HTU7"/>
    <mergeCell ref="HTZ7:HUE7"/>
    <mergeCell ref="HUJ7:HUO7"/>
    <mergeCell ref="HQD7:HQI7"/>
    <mergeCell ref="HQN7:HQS7"/>
    <mergeCell ref="HQX7:HRC7"/>
    <mergeCell ref="HRH7:HRM7"/>
    <mergeCell ref="HRR7:HRW7"/>
    <mergeCell ref="HSB7:HSG7"/>
    <mergeCell ref="HNV7:HOA7"/>
    <mergeCell ref="HOF7:HOK7"/>
    <mergeCell ref="HOP7:HOU7"/>
    <mergeCell ref="HOZ7:HPE7"/>
    <mergeCell ref="HPJ7:HPO7"/>
    <mergeCell ref="HPT7:HPY7"/>
    <mergeCell ref="HLN7:HLS7"/>
    <mergeCell ref="HLX7:HMC7"/>
    <mergeCell ref="HMH7:HMM7"/>
    <mergeCell ref="HMR7:HMW7"/>
    <mergeCell ref="HNB7:HNG7"/>
    <mergeCell ref="HNL7:HNQ7"/>
    <mergeCell ref="HJF7:HJK7"/>
    <mergeCell ref="HJP7:HJU7"/>
    <mergeCell ref="HJZ7:HKE7"/>
    <mergeCell ref="HKJ7:HKO7"/>
    <mergeCell ref="HKT7:HKY7"/>
    <mergeCell ref="HLD7:HLI7"/>
    <mergeCell ref="HGX7:HHC7"/>
    <mergeCell ref="HHH7:HHM7"/>
    <mergeCell ref="HHR7:HHW7"/>
    <mergeCell ref="HIB7:HIG7"/>
    <mergeCell ref="HIL7:HIQ7"/>
    <mergeCell ref="HIV7:HJA7"/>
    <mergeCell ref="HEP7:HEU7"/>
    <mergeCell ref="HEZ7:HFE7"/>
    <mergeCell ref="HFJ7:HFO7"/>
    <mergeCell ref="HFT7:HFY7"/>
    <mergeCell ref="HGD7:HGI7"/>
    <mergeCell ref="HGN7:HGS7"/>
    <mergeCell ref="HCH7:HCM7"/>
    <mergeCell ref="HCR7:HCW7"/>
    <mergeCell ref="HDB7:HDG7"/>
    <mergeCell ref="HDL7:HDQ7"/>
    <mergeCell ref="HDV7:HEA7"/>
    <mergeCell ref="HEF7:HEK7"/>
    <mergeCell ref="GZZ7:HAE7"/>
    <mergeCell ref="HAJ7:HAO7"/>
    <mergeCell ref="HAT7:HAY7"/>
    <mergeCell ref="HBD7:HBI7"/>
    <mergeCell ref="HBN7:HBS7"/>
    <mergeCell ref="HBX7:HCC7"/>
    <mergeCell ref="GXR7:GXW7"/>
    <mergeCell ref="GYB7:GYG7"/>
    <mergeCell ref="GYL7:GYQ7"/>
    <mergeCell ref="GYV7:GZA7"/>
    <mergeCell ref="GZF7:GZK7"/>
    <mergeCell ref="GZP7:GZU7"/>
    <mergeCell ref="GVJ7:GVO7"/>
    <mergeCell ref="GVT7:GVY7"/>
    <mergeCell ref="GWD7:GWI7"/>
    <mergeCell ref="GWN7:GWS7"/>
    <mergeCell ref="GWX7:GXC7"/>
    <mergeCell ref="GXH7:GXM7"/>
    <mergeCell ref="GTB7:GTG7"/>
    <mergeCell ref="GTL7:GTQ7"/>
    <mergeCell ref="GTV7:GUA7"/>
    <mergeCell ref="GUF7:GUK7"/>
    <mergeCell ref="GUP7:GUU7"/>
    <mergeCell ref="GUZ7:GVE7"/>
    <mergeCell ref="GQT7:GQY7"/>
    <mergeCell ref="GRD7:GRI7"/>
    <mergeCell ref="GRN7:GRS7"/>
    <mergeCell ref="GRX7:GSC7"/>
    <mergeCell ref="GSH7:GSM7"/>
    <mergeCell ref="GSR7:GSW7"/>
    <mergeCell ref="GOL7:GOQ7"/>
    <mergeCell ref="GOV7:GPA7"/>
    <mergeCell ref="GPF7:GPK7"/>
    <mergeCell ref="GPP7:GPU7"/>
    <mergeCell ref="GPZ7:GQE7"/>
    <mergeCell ref="GQJ7:GQO7"/>
    <mergeCell ref="GMD7:GMI7"/>
    <mergeCell ref="GMN7:GMS7"/>
    <mergeCell ref="GMX7:GNC7"/>
    <mergeCell ref="GNH7:GNM7"/>
    <mergeCell ref="GNR7:GNW7"/>
    <mergeCell ref="GOB7:GOG7"/>
    <mergeCell ref="GJV7:GKA7"/>
    <mergeCell ref="GKF7:GKK7"/>
    <mergeCell ref="GKP7:GKU7"/>
    <mergeCell ref="GKZ7:GLE7"/>
    <mergeCell ref="GLJ7:GLO7"/>
    <mergeCell ref="GLT7:GLY7"/>
    <mergeCell ref="GHN7:GHS7"/>
    <mergeCell ref="GHX7:GIC7"/>
    <mergeCell ref="GIH7:GIM7"/>
    <mergeCell ref="GIR7:GIW7"/>
    <mergeCell ref="GJB7:GJG7"/>
    <mergeCell ref="GJL7:GJQ7"/>
    <mergeCell ref="GFF7:GFK7"/>
    <mergeCell ref="GFP7:GFU7"/>
    <mergeCell ref="GFZ7:GGE7"/>
    <mergeCell ref="GGJ7:GGO7"/>
    <mergeCell ref="GGT7:GGY7"/>
    <mergeCell ref="GHD7:GHI7"/>
    <mergeCell ref="GCX7:GDC7"/>
    <mergeCell ref="GDH7:GDM7"/>
    <mergeCell ref="GDR7:GDW7"/>
    <mergeCell ref="GEB7:GEG7"/>
    <mergeCell ref="GEL7:GEQ7"/>
    <mergeCell ref="GEV7:GFA7"/>
    <mergeCell ref="GAP7:GAU7"/>
    <mergeCell ref="GAZ7:GBE7"/>
    <mergeCell ref="GBJ7:GBO7"/>
    <mergeCell ref="GBT7:GBY7"/>
    <mergeCell ref="GCD7:GCI7"/>
    <mergeCell ref="GCN7:GCS7"/>
    <mergeCell ref="FYH7:FYM7"/>
    <mergeCell ref="FYR7:FYW7"/>
    <mergeCell ref="FZB7:FZG7"/>
    <mergeCell ref="FZL7:FZQ7"/>
    <mergeCell ref="FZV7:GAA7"/>
    <mergeCell ref="GAF7:GAK7"/>
    <mergeCell ref="FVZ7:FWE7"/>
    <mergeCell ref="FWJ7:FWO7"/>
    <mergeCell ref="FWT7:FWY7"/>
    <mergeCell ref="FXD7:FXI7"/>
    <mergeCell ref="FXN7:FXS7"/>
    <mergeCell ref="FXX7:FYC7"/>
    <mergeCell ref="FTR7:FTW7"/>
    <mergeCell ref="FUB7:FUG7"/>
    <mergeCell ref="FUL7:FUQ7"/>
    <mergeCell ref="FUV7:FVA7"/>
    <mergeCell ref="FVF7:FVK7"/>
    <mergeCell ref="FVP7:FVU7"/>
    <mergeCell ref="FRJ7:FRO7"/>
    <mergeCell ref="FRT7:FRY7"/>
    <mergeCell ref="FSD7:FSI7"/>
    <mergeCell ref="FSN7:FSS7"/>
    <mergeCell ref="FSX7:FTC7"/>
    <mergeCell ref="FTH7:FTM7"/>
    <mergeCell ref="FPB7:FPG7"/>
    <mergeCell ref="FPL7:FPQ7"/>
    <mergeCell ref="FPV7:FQA7"/>
    <mergeCell ref="FQF7:FQK7"/>
    <mergeCell ref="FQP7:FQU7"/>
    <mergeCell ref="FQZ7:FRE7"/>
    <mergeCell ref="FMT7:FMY7"/>
    <mergeCell ref="FND7:FNI7"/>
    <mergeCell ref="FNN7:FNS7"/>
    <mergeCell ref="FNX7:FOC7"/>
    <mergeCell ref="FOH7:FOM7"/>
    <mergeCell ref="FOR7:FOW7"/>
    <mergeCell ref="FKL7:FKQ7"/>
    <mergeCell ref="FKV7:FLA7"/>
    <mergeCell ref="FLF7:FLK7"/>
    <mergeCell ref="FLP7:FLU7"/>
    <mergeCell ref="FLZ7:FME7"/>
    <mergeCell ref="FMJ7:FMO7"/>
    <mergeCell ref="FID7:FII7"/>
    <mergeCell ref="FIN7:FIS7"/>
    <mergeCell ref="FIX7:FJC7"/>
    <mergeCell ref="FJH7:FJM7"/>
    <mergeCell ref="FJR7:FJW7"/>
    <mergeCell ref="FKB7:FKG7"/>
    <mergeCell ref="FFV7:FGA7"/>
    <mergeCell ref="FGF7:FGK7"/>
    <mergeCell ref="FGP7:FGU7"/>
    <mergeCell ref="FGZ7:FHE7"/>
    <mergeCell ref="FHJ7:FHO7"/>
    <mergeCell ref="FHT7:FHY7"/>
    <mergeCell ref="FDN7:FDS7"/>
    <mergeCell ref="FDX7:FEC7"/>
    <mergeCell ref="FEH7:FEM7"/>
    <mergeCell ref="FER7:FEW7"/>
    <mergeCell ref="FFB7:FFG7"/>
    <mergeCell ref="FFL7:FFQ7"/>
    <mergeCell ref="FBF7:FBK7"/>
    <mergeCell ref="FBP7:FBU7"/>
    <mergeCell ref="FBZ7:FCE7"/>
    <mergeCell ref="FCJ7:FCO7"/>
    <mergeCell ref="FCT7:FCY7"/>
    <mergeCell ref="FDD7:FDI7"/>
    <mergeCell ref="EYX7:EZC7"/>
    <mergeCell ref="EZH7:EZM7"/>
    <mergeCell ref="EZR7:EZW7"/>
    <mergeCell ref="FAB7:FAG7"/>
    <mergeCell ref="FAL7:FAQ7"/>
    <mergeCell ref="FAV7:FBA7"/>
    <mergeCell ref="EWP7:EWU7"/>
    <mergeCell ref="EWZ7:EXE7"/>
    <mergeCell ref="EXJ7:EXO7"/>
    <mergeCell ref="EXT7:EXY7"/>
    <mergeCell ref="EYD7:EYI7"/>
    <mergeCell ref="EYN7:EYS7"/>
    <mergeCell ref="EUH7:EUM7"/>
    <mergeCell ref="EUR7:EUW7"/>
    <mergeCell ref="EVB7:EVG7"/>
    <mergeCell ref="EVL7:EVQ7"/>
    <mergeCell ref="EVV7:EWA7"/>
    <mergeCell ref="EWF7:EWK7"/>
    <mergeCell ref="ERZ7:ESE7"/>
    <mergeCell ref="ESJ7:ESO7"/>
    <mergeCell ref="EST7:ESY7"/>
    <mergeCell ref="ETD7:ETI7"/>
    <mergeCell ref="ETN7:ETS7"/>
    <mergeCell ref="ETX7:EUC7"/>
    <mergeCell ref="EPR7:EPW7"/>
    <mergeCell ref="EQB7:EQG7"/>
    <mergeCell ref="EQL7:EQQ7"/>
    <mergeCell ref="EQV7:ERA7"/>
    <mergeCell ref="ERF7:ERK7"/>
    <mergeCell ref="ERP7:ERU7"/>
    <mergeCell ref="ENJ7:ENO7"/>
    <mergeCell ref="ENT7:ENY7"/>
    <mergeCell ref="EOD7:EOI7"/>
    <mergeCell ref="EON7:EOS7"/>
    <mergeCell ref="EOX7:EPC7"/>
    <mergeCell ref="EPH7:EPM7"/>
    <mergeCell ref="ELB7:ELG7"/>
    <mergeCell ref="ELL7:ELQ7"/>
    <mergeCell ref="ELV7:EMA7"/>
    <mergeCell ref="EMF7:EMK7"/>
    <mergeCell ref="EMP7:EMU7"/>
    <mergeCell ref="EMZ7:ENE7"/>
    <mergeCell ref="EIT7:EIY7"/>
    <mergeCell ref="EJD7:EJI7"/>
    <mergeCell ref="EJN7:EJS7"/>
    <mergeCell ref="EJX7:EKC7"/>
    <mergeCell ref="EKH7:EKM7"/>
    <mergeCell ref="EKR7:EKW7"/>
    <mergeCell ref="EGL7:EGQ7"/>
    <mergeCell ref="EGV7:EHA7"/>
    <mergeCell ref="EHF7:EHK7"/>
    <mergeCell ref="EHP7:EHU7"/>
    <mergeCell ref="EHZ7:EIE7"/>
    <mergeCell ref="EIJ7:EIO7"/>
    <mergeCell ref="EED7:EEI7"/>
    <mergeCell ref="EEN7:EES7"/>
    <mergeCell ref="EEX7:EFC7"/>
    <mergeCell ref="EFH7:EFM7"/>
    <mergeCell ref="EFR7:EFW7"/>
    <mergeCell ref="EGB7:EGG7"/>
    <mergeCell ref="EBV7:ECA7"/>
    <mergeCell ref="ECF7:ECK7"/>
    <mergeCell ref="ECP7:ECU7"/>
    <mergeCell ref="ECZ7:EDE7"/>
    <mergeCell ref="EDJ7:EDO7"/>
    <mergeCell ref="EDT7:EDY7"/>
    <mergeCell ref="DZN7:DZS7"/>
    <mergeCell ref="DZX7:EAC7"/>
    <mergeCell ref="EAH7:EAM7"/>
    <mergeCell ref="EAR7:EAW7"/>
    <mergeCell ref="EBB7:EBG7"/>
    <mergeCell ref="EBL7:EBQ7"/>
    <mergeCell ref="DXF7:DXK7"/>
    <mergeCell ref="DXP7:DXU7"/>
    <mergeCell ref="DXZ7:DYE7"/>
    <mergeCell ref="DYJ7:DYO7"/>
    <mergeCell ref="DYT7:DYY7"/>
    <mergeCell ref="DZD7:DZI7"/>
    <mergeCell ref="DUX7:DVC7"/>
    <mergeCell ref="DVH7:DVM7"/>
    <mergeCell ref="DVR7:DVW7"/>
    <mergeCell ref="DWB7:DWG7"/>
    <mergeCell ref="DWL7:DWQ7"/>
    <mergeCell ref="DWV7:DXA7"/>
    <mergeCell ref="DSP7:DSU7"/>
    <mergeCell ref="DSZ7:DTE7"/>
    <mergeCell ref="DTJ7:DTO7"/>
    <mergeCell ref="DTT7:DTY7"/>
    <mergeCell ref="DUD7:DUI7"/>
    <mergeCell ref="DUN7:DUS7"/>
    <mergeCell ref="DQH7:DQM7"/>
    <mergeCell ref="DQR7:DQW7"/>
    <mergeCell ref="DRB7:DRG7"/>
    <mergeCell ref="DRL7:DRQ7"/>
    <mergeCell ref="DRV7:DSA7"/>
    <mergeCell ref="DSF7:DSK7"/>
    <mergeCell ref="DNZ7:DOE7"/>
    <mergeCell ref="DOJ7:DOO7"/>
    <mergeCell ref="DOT7:DOY7"/>
    <mergeCell ref="DPD7:DPI7"/>
    <mergeCell ref="DPN7:DPS7"/>
    <mergeCell ref="DPX7:DQC7"/>
    <mergeCell ref="DLR7:DLW7"/>
    <mergeCell ref="DMB7:DMG7"/>
    <mergeCell ref="DML7:DMQ7"/>
    <mergeCell ref="DMV7:DNA7"/>
    <mergeCell ref="DNF7:DNK7"/>
    <mergeCell ref="DNP7:DNU7"/>
    <mergeCell ref="DJJ7:DJO7"/>
    <mergeCell ref="DJT7:DJY7"/>
    <mergeCell ref="DKD7:DKI7"/>
    <mergeCell ref="DKN7:DKS7"/>
    <mergeCell ref="DKX7:DLC7"/>
    <mergeCell ref="DLH7:DLM7"/>
    <mergeCell ref="DHB7:DHG7"/>
    <mergeCell ref="DHL7:DHQ7"/>
    <mergeCell ref="DHV7:DIA7"/>
    <mergeCell ref="DIF7:DIK7"/>
    <mergeCell ref="DIP7:DIU7"/>
    <mergeCell ref="DIZ7:DJE7"/>
    <mergeCell ref="DET7:DEY7"/>
    <mergeCell ref="DFD7:DFI7"/>
    <mergeCell ref="DFN7:DFS7"/>
    <mergeCell ref="DFX7:DGC7"/>
    <mergeCell ref="DGH7:DGM7"/>
    <mergeCell ref="DGR7:DGW7"/>
    <mergeCell ref="DCL7:DCQ7"/>
    <mergeCell ref="DCV7:DDA7"/>
    <mergeCell ref="DDF7:DDK7"/>
    <mergeCell ref="DDP7:DDU7"/>
    <mergeCell ref="DDZ7:DEE7"/>
    <mergeCell ref="DEJ7:DEO7"/>
    <mergeCell ref="DAD7:DAI7"/>
    <mergeCell ref="DAN7:DAS7"/>
    <mergeCell ref="DAX7:DBC7"/>
    <mergeCell ref="DBH7:DBM7"/>
    <mergeCell ref="DBR7:DBW7"/>
    <mergeCell ref="DCB7:DCG7"/>
    <mergeCell ref="CXV7:CYA7"/>
    <mergeCell ref="CYF7:CYK7"/>
    <mergeCell ref="CYP7:CYU7"/>
    <mergeCell ref="CYZ7:CZE7"/>
    <mergeCell ref="CZJ7:CZO7"/>
    <mergeCell ref="CZT7:CZY7"/>
    <mergeCell ref="CVN7:CVS7"/>
    <mergeCell ref="CVX7:CWC7"/>
    <mergeCell ref="CWH7:CWM7"/>
    <mergeCell ref="CWR7:CWW7"/>
    <mergeCell ref="CXB7:CXG7"/>
    <mergeCell ref="CXL7:CXQ7"/>
    <mergeCell ref="CTF7:CTK7"/>
    <mergeCell ref="CTP7:CTU7"/>
    <mergeCell ref="CTZ7:CUE7"/>
    <mergeCell ref="CUJ7:CUO7"/>
    <mergeCell ref="CUT7:CUY7"/>
    <mergeCell ref="CVD7:CVI7"/>
    <mergeCell ref="CQX7:CRC7"/>
    <mergeCell ref="CRH7:CRM7"/>
    <mergeCell ref="CRR7:CRW7"/>
    <mergeCell ref="CSB7:CSG7"/>
    <mergeCell ref="CSL7:CSQ7"/>
    <mergeCell ref="CSV7:CTA7"/>
    <mergeCell ref="COP7:COU7"/>
    <mergeCell ref="COZ7:CPE7"/>
    <mergeCell ref="CPJ7:CPO7"/>
    <mergeCell ref="CPT7:CPY7"/>
    <mergeCell ref="CQD7:CQI7"/>
    <mergeCell ref="CQN7:CQS7"/>
    <mergeCell ref="CMH7:CMM7"/>
    <mergeCell ref="CMR7:CMW7"/>
    <mergeCell ref="CNB7:CNG7"/>
    <mergeCell ref="CNL7:CNQ7"/>
    <mergeCell ref="CNV7:COA7"/>
    <mergeCell ref="COF7:COK7"/>
    <mergeCell ref="CJZ7:CKE7"/>
    <mergeCell ref="CKJ7:CKO7"/>
    <mergeCell ref="CKT7:CKY7"/>
    <mergeCell ref="CLD7:CLI7"/>
    <mergeCell ref="CLN7:CLS7"/>
    <mergeCell ref="CLX7:CMC7"/>
    <mergeCell ref="CHR7:CHW7"/>
    <mergeCell ref="CIB7:CIG7"/>
    <mergeCell ref="CIL7:CIQ7"/>
    <mergeCell ref="CIV7:CJA7"/>
    <mergeCell ref="CJF7:CJK7"/>
    <mergeCell ref="CJP7:CJU7"/>
    <mergeCell ref="CFJ7:CFO7"/>
    <mergeCell ref="CFT7:CFY7"/>
    <mergeCell ref="CGD7:CGI7"/>
    <mergeCell ref="CGN7:CGS7"/>
    <mergeCell ref="CGX7:CHC7"/>
    <mergeCell ref="CHH7:CHM7"/>
    <mergeCell ref="CDB7:CDG7"/>
    <mergeCell ref="CDL7:CDQ7"/>
    <mergeCell ref="CDV7:CEA7"/>
    <mergeCell ref="CEF7:CEK7"/>
    <mergeCell ref="CEP7:CEU7"/>
    <mergeCell ref="CEZ7:CFE7"/>
    <mergeCell ref="CAT7:CAY7"/>
    <mergeCell ref="CBD7:CBI7"/>
    <mergeCell ref="CBN7:CBS7"/>
    <mergeCell ref="CBX7:CCC7"/>
    <mergeCell ref="CCH7:CCM7"/>
    <mergeCell ref="CCR7:CCW7"/>
    <mergeCell ref="BYL7:BYQ7"/>
    <mergeCell ref="BYV7:BZA7"/>
    <mergeCell ref="BZF7:BZK7"/>
    <mergeCell ref="BZP7:BZU7"/>
    <mergeCell ref="BZZ7:CAE7"/>
    <mergeCell ref="CAJ7:CAO7"/>
    <mergeCell ref="BWD7:BWI7"/>
    <mergeCell ref="BWN7:BWS7"/>
    <mergeCell ref="BWX7:BXC7"/>
    <mergeCell ref="BXH7:BXM7"/>
    <mergeCell ref="BXR7:BXW7"/>
    <mergeCell ref="BYB7:BYG7"/>
    <mergeCell ref="BTV7:BUA7"/>
    <mergeCell ref="BUF7:BUK7"/>
    <mergeCell ref="BUP7:BUU7"/>
    <mergeCell ref="BUZ7:BVE7"/>
    <mergeCell ref="BVJ7:BVO7"/>
    <mergeCell ref="BVT7:BVY7"/>
    <mergeCell ref="BRN7:BRS7"/>
    <mergeCell ref="BRX7:BSC7"/>
    <mergeCell ref="BSH7:BSM7"/>
    <mergeCell ref="BSR7:BSW7"/>
    <mergeCell ref="BTB7:BTG7"/>
    <mergeCell ref="BTL7:BTQ7"/>
    <mergeCell ref="BPF7:BPK7"/>
    <mergeCell ref="BPP7:BPU7"/>
    <mergeCell ref="BPZ7:BQE7"/>
    <mergeCell ref="BQJ7:BQO7"/>
    <mergeCell ref="BQT7:BQY7"/>
    <mergeCell ref="BRD7:BRI7"/>
    <mergeCell ref="BMX7:BNC7"/>
    <mergeCell ref="BNH7:BNM7"/>
    <mergeCell ref="BNR7:BNW7"/>
    <mergeCell ref="BOB7:BOG7"/>
    <mergeCell ref="BOL7:BOQ7"/>
    <mergeCell ref="BOV7:BPA7"/>
    <mergeCell ref="BKP7:BKU7"/>
    <mergeCell ref="BKZ7:BLE7"/>
    <mergeCell ref="BLJ7:BLO7"/>
    <mergeCell ref="BLT7:BLY7"/>
    <mergeCell ref="BMD7:BMI7"/>
    <mergeCell ref="BMN7:BMS7"/>
    <mergeCell ref="BIH7:BIM7"/>
    <mergeCell ref="BIR7:BIW7"/>
    <mergeCell ref="BJB7:BJG7"/>
    <mergeCell ref="BJL7:BJQ7"/>
    <mergeCell ref="BJV7:BKA7"/>
    <mergeCell ref="BKF7:BKK7"/>
    <mergeCell ref="BFZ7:BGE7"/>
    <mergeCell ref="BGJ7:BGO7"/>
    <mergeCell ref="BGT7:BGY7"/>
    <mergeCell ref="BHD7:BHI7"/>
    <mergeCell ref="BHN7:BHS7"/>
    <mergeCell ref="BHX7:BIC7"/>
    <mergeCell ref="BDR7:BDW7"/>
    <mergeCell ref="BEB7:BEG7"/>
    <mergeCell ref="BEL7:BEQ7"/>
    <mergeCell ref="BEV7:BFA7"/>
    <mergeCell ref="BFF7:BFK7"/>
    <mergeCell ref="BFP7:BFU7"/>
    <mergeCell ref="BBJ7:BBO7"/>
    <mergeCell ref="BBT7:BBY7"/>
    <mergeCell ref="BCD7:BCI7"/>
    <mergeCell ref="BCN7:BCS7"/>
    <mergeCell ref="BCX7:BDC7"/>
    <mergeCell ref="BDH7:BDM7"/>
    <mergeCell ref="AZB7:AZG7"/>
    <mergeCell ref="AZL7:AZQ7"/>
    <mergeCell ref="AZV7:BAA7"/>
    <mergeCell ref="BAF7:BAK7"/>
    <mergeCell ref="BAP7:BAU7"/>
    <mergeCell ref="BAZ7:BBE7"/>
    <mergeCell ref="AWT7:AWY7"/>
    <mergeCell ref="AXD7:AXI7"/>
    <mergeCell ref="AXN7:AXS7"/>
    <mergeCell ref="AXX7:AYC7"/>
    <mergeCell ref="AYH7:AYM7"/>
    <mergeCell ref="AYR7:AYW7"/>
    <mergeCell ref="AUL7:AUQ7"/>
    <mergeCell ref="AUV7:AVA7"/>
    <mergeCell ref="AVF7:AVK7"/>
    <mergeCell ref="AVP7:AVU7"/>
    <mergeCell ref="AVZ7:AWE7"/>
    <mergeCell ref="AWJ7:AWO7"/>
    <mergeCell ref="ASD7:ASI7"/>
    <mergeCell ref="ASN7:ASS7"/>
    <mergeCell ref="ASX7:ATC7"/>
    <mergeCell ref="ATH7:ATM7"/>
    <mergeCell ref="ATR7:ATW7"/>
    <mergeCell ref="AUB7:AUG7"/>
    <mergeCell ref="APV7:AQA7"/>
    <mergeCell ref="AQF7:AQK7"/>
    <mergeCell ref="AQP7:AQU7"/>
    <mergeCell ref="AQZ7:ARE7"/>
    <mergeCell ref="ARJ7:ARO7"/>
    <mergeCell ref="ART7:ARY7"/>
    <mergeCell ref="ANN7:ANS7"/>
    <mergeCell ref="ANX7:AOC7"/>
    <mergeCell ref="AOH7:AOM7"/>
    <mergeCell ref="AOR7:AOW7"/>
    <mergeCell ref="APB7:APG7"/>
    <mergeCell ref="APL7:APQ7"/>
    <mergeCell ref="ALF7:ALK7"/>
    <mergeCell ref="ALP7:ALU7"/>
    <mergeCell ref="ALZ7:AME7"/>
    <mergeCell ref="AMJ7:AMO7"/>
    <mergeCell ref="AMT7:AMY7"/>
    <mergeCell ref="AND7:ANI7"/>
    <mergeCell ref="AIX7:AJC7"/>
    <mergeCell ref="AJH7:AJM7"/>
    <mergeCell ref="AJR7:AJW7"/>
    <mergeCell ref="AKB7:AKG7"/>
    <mergeCell ref="AKL7:AKQ7"/>
    <mergeCell ref="AKV7:ALA7"/>
    <mergeCell ref="AGP7:AGU7"/>
    <mergeCell ref="AGZ7:AHE7"/>
    <mergeCell ref="AHJ7:AHO7"/>
    <mergeCell ref="AHT7:AHY7"/>
    <mergeCell ref="AID7:AII7"/>
    <mergeCell ref="AIN7:AIS7"/>
    <mergeCell ref="AEH7:AEM7"/>
    <mergeCell ref="AER7:AEW7"/>
    <mergeCell ref="AFB7:AFG7"/>
    <mergeCell ref="AFL7:AFQ7"/>
    <mergeCell ref="AFV7:AGA7"/>
    <mergeCell ref="AGF7:AGK7"/>
    <mergeCell ref="ABZ7:ACE7"/>
    <mergeCell ref="ACJ7:ACO7"/>
    <mergeCell ref="ACT7:ACY7"/>
    <mergeCell ref="ADD7:ADI7"/>
    <mergeCell ref="ADN7:ADS7"/>
    <mergeCell ref="ADX7:AEC7"/>
    <mergeCell ref="ZR7:ZW7"/>
    <mergeCell ref="AAB7:AAG7"/>
    <mergeCell ref="AAL7:AAQ7"/>
    <mergeCell ref="AAV7:ABA7"/>
    <mergeCell ref="ABF7:ABK7"/>
    <mergeCell ref="ABP7:ABU7"/>
    <mergeCell ref="XJ7:XO7"/>
    <mergeCell ref="XT7:XY7"/>
    <mergeCell ref="YD7:YI7"/>
    <mergeCell ref="YN7:YS7"/>
    <mergeCell ref="YX7:ZC7"/>
    <mergeCell ref="ZH7:ZM7"/>
    <mergeCell ref="VB7:VG7"/>
    <mergeCell ref="VL7:VQ7"/>
    <mergeCell ref="VV7:WA7"/>
    <mergeCell ref="WF7:WK7"/>
    <mergeCell ref="WP7:WU7"/>
    <mergeCell ref="WZ7:XE7"/>
    <mergeCell ref="ST7:SY7"/>
    <mergeCell ref="TD7:TI7"/>
    <mergeCell ref="TN7:TS7"/>
    <mergeCell ref="TX7:UC7"/>
    <mergeCell ref="UH7:UM7"/>
    <mergeCell ref="UR7:UW7"/>
    <mergeCell ref="QL7:QQ7"/>
    <mergeCell ref="QV7:RA7"/>
    <mergeCell ref="RF7:RK7"/>
    <mergeCell ref="RP7:RU7"/>
    <mergeCell ref="RZ7:SE7"/>
    <mergeCell ref="SJ7:SO7"/>
    <mergeCell ref="OD7:OI7"/>
    <mergeCell ref="ON7:OS7"/>
    <mergeCell ref="OX7:PC7"/>
    <mergeCell ref="PH7:PM7"/>
    <mergeCell ref="PR7:PW7"/>
    <mergeCell ref="QB7:QG7"/>
    <mergeCell ref="LV7:MA7"/>
    <mergeCell ref="MF7:MK7"/>
    <mergeCell ref="MP7:MU7"/>
    <mergeCell ref="MZ7:NE7"/>
    <mergeCell ref="NJ7:NO7"/>
    <mergeCell ref="NT7:NY7"/>
    <mergeCell ref="JN7:JS7"/>
    <mergeCell ref="JX7:KC7"/>
    <mergeCell ref="KH7:KM7"/>
    <mergeCell ref="KR7:KW7"/>
    <mergeCell ref="LB7:LG7"/>
    <mergeCell ref="LL7:LQ7"/>
    <mergeCell ref="HF7:HK7"/>
    <mergeCell ref="HP7:HU7"/>
    <mergeCell ref="HZ7:IE7"/>
    <mergeCell ref="IJ7:IO7"/>
    <mergeCell ref="IT7:IY7"/>
    <mergeCell ref="JD7:JI7"/>
    <mergeCell ref="EX7:FC7"/>
    <mergeCell ref="FH7:FM7"/>
    <mergeCell ref="FR7:FW7"/>
    <mergeCell ref="GB7:GG7"/>
    <mergeCell ref="GL7:GQ7"/>
    <mergeCell ref="GV7:HA7"/>
    <mergeCell ref="CP7:CU7"/>
    <mergeCell ref="CZ7:DE7"/>
    <mergeCell ref="DJ7:DO7"/>
    <mergeCell ref="DT7:DY7"/>
    <mergeCell ref="ED7:EI7"/>
    <mergeCell ref="EN7:ES7"/>
    <mergeCell ref="AH7:AM7"/>
    <mergeCell ref="AR7:AW7"/>
    <mergeCell ref="BB7:BG7"/>
    <mergeCell ref="BL7:BQ7"/>
    <mergeCell ref="BV7:CA7"/>
    <mergeCell ref="CF7:CK7"/>
    <mergeCell ref="M4:P4"/>
    <mergeCell ref="D5:I5"/>
    <mergeCell ref="M5:P5"/>
    <mergeCell ref="D7:I7"/>
    <mergeCell ref="M7:P7"/>
    <mergeCell ref="X7:AC7"/>
    <mergeCell ref="A1:J1"/>
    <mergeCell ref="A3:A4"/>
    <mergeCell ref="B3:B4"/>
    <mergeCell ref="C3:C4"/>
    <mergeCell ref="D3:I4"/>
    <mergeCell ref="J3:J4"/>
  </mergeCells>
  <pageMargins left="0.7" right="0.7" top="0.75" bottom="0.75" header="0.3" footer="0.3"/>
  <pageSetup scale="9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165F-45CB-4A38-847B-D8FAA41CB74F}">
  <dimension ref="A1:P26"/>
  <sheetViews>
    <sheetView showGridLines="0" zoomScaleNormal="100" zoomScalePageLayoutView="130" workbookViewId="0">
      <pane xSplit="1" ySplit="4" topLeftCell="B11" activePane="bottomRight" state="frozen"/>
      <selection activeCell="C5" sqref="C5"/>
      <selection pane="topRight" activeCell="C5" sqref="C5"/>
      <selection pane="bottomLeft" activeCell="C5" sqref="C5"/>
      <selection pane="bottomRight" activeCell="C15" sqref="C15"/>
    </sheetView>
  </sheetViews>
  <sheetFormatPr defaultColWidth="8.85546875" defaultRowHeight="15"/>
  <cols>
    <col min="1" max="1" width="23.42578125" bestFit="1" customWidth="1"/>
    <col min="2" max="2" width="22.140625" bestFit="1" customWidth="1"/>
    <col min="3" max="3" width="9" customWidth="1"/>
    <col min="4" max="4" width="13.7109375" bestFit="1" customWidth="1"/>
  </cols>
  <sheetData>
    <row r="1" spans="1:16" ht="44.25" customHeight="1">
      <c r="A1" s="672" t="s">
        <v>399</v>
      </c>
      <c r="B1" s="672"/>
      <c r="C1" s="672"/>
      <c r="D1" s="672"/>
      <c r="E1" s="672"/>
      <c r="F1" s="672"/>
      <c r="G1" s="672"/>
      <c r="H1" s="672"/>
      <c r="I1" s="672"/>
      <c r="J1" s="672"/>
      <c r="K1" s="672"/>
      <c r="L1" s="672"/>
      <c r="M1" s="672"/>
      <c r="N1" s="672"/>
      <c r="O1" s="672"/>
      <c r="P1" s="672"/>
    </row>
    <row r="3" spans="1:16">
      <c r="A3" s="673" t="s">
        <v>293</v>
      </c>
      <c r="B3" s="673" t="s">
        <v>294</v>
      </c>
      <c r="C3" s="673" t="s">
        <v>295</v>
      </c>
      <c r="D3" s="673" t="s">
        <v>296</v>
      </c>
      <c r="E3" s="673"/>
      <c r="F3" s="673"/>
      <c r="G3" s="673"/>
      <c r="H3" s="673"/>
      <c r="I3" s="673"/>
      <c r="J3" s="674" t="s">
        <v>297</v>
      </c>
    </row>
    <row r="4" spans="1:16" ht="27.75" customHeight="1">
      <c r="A4" s="664"/>
      <c r="B4" s="664"/>
      <c r="C4" s="664"/>
      <c r="D4" s="664"/>
      <c r="E4" s="664"/>
      <c r="F4" s="664"/>
      <c r="G4" s="664"/>
      <c r="H4" s="664"/>
      <c r="I4" s="664"/>
      <c r="J4" s="675"/>
      <c r="K4" s="269">
        <v>2020</v>
      </c>
      <c r="L4" s="269">
        <v>2019</v>
      </c>
      <c r="M4" s="664" t="s">
        <v>298</v>
      </c>
      <c r="N4" s="664"/>
      <c r="O4" s="664"/>
      <c r="P4" s="664"/>
    </row>
    <row r="5" spans="1:16" s="277" customFormat="1" ht="29.25" customHeight="1">
      <c r="A5" s="270" t="s">
        <v>318</v>
      </c>
      <c r="B5" s="271" t="s">
        <v>319</v>
      </c>
      <c r="C5" s="292">
        <f>ROUND('Fin st'!K22/'Fin st'!K12,3)</f>
        <v>0.21</v>
      </c>
      <c r="D5" s="665" t="str">
        <f>CONCATENATE(C5*100,"% of each sales dollar remains after firm has paid for its goods")</f>
        <v>21% of each sales dollar remains after firm has paid for its goods</v>
      </c>
      <c r="E5" s="666"/>
      <c r="F5" s="666"/>
      <c r="G5" s="666"/>
      <c r="H5" s="666"/>
      <c r="I5" s="666"/>
      <c r="J5" s="293"/>
      <c r="K5" s="294">
        <f>C5</f>
        <v>0.21</v>
      </c>
      <c r="L5" s="294">
        <f>ROUND('Fin st'!I22/'Fin st'!I12,3)</f>
        <v>0.16500000000000001</v>
      </c>
      <c r="M5" s="667" t="str">
        <f>IF(K5&gt;L5,"better than last year","worse than last year")</f>
        <v>better than last year</v>
      </c>
      <c r="N5" s="668"/>
      <c r="O5" s="668"/>
      <c r="P5" s="669"/>
    </row>
    <row r="6" spans="1:16">
      <c r="K6" s="295"/>
      <c r="L6" s="295"/>
    </row>
    <row r="7" spans="1:16" s="277" customFormat="1" ht="29.25" customHeight="1">
      <c r="A7" s="270" t="s">
        <v>320</v>
      </c>
      <c r="B7" s="271" t="s">
        <v>321</v>
      </c>
      <c r="C7" s="292">
        <f>ROUND('Fin st'!K30/'Fin st'!K12,3)</f>
        <v>6.3E-2</v>
      </c>
      <c r="D7" s="670" t="str">
        <f>CONCATENATE(C7*100,"% of each sales dollar remains after firm has paid all expenses except interest, taxes, and preferred dividends")</f>
        <v>6.3% of each sales dollar remains after firm has paid all expenses except interest, taxes, and preferred dividends</v>
      </c>
      <c r="E7" s="671"/>
      <c r="F7" s="671"/>
      <c r="G7" s="671"/>
      <c r="H7" s="671"/>
      <c r="I7" s="671"/>
      <c r="J7" s="296"/>
      <c r="K7" s="294">
        <f>C7</f>
        <v>6.3E-2</v>
      </c>
      <c r="L7" s="294">
        <f>ROUND('Fin st'!I30/'Fin st'!I12,3)</f>
        <v>-3.0000000000000001E-3</v>
      </c>
      <c r="M7" s="679" t="str">
        <f>IF(K7&gt;L7,"better than last year","worse than last year")&amp;" but review income statement to understand the dramatic change"</f>
        <v>better than last year but review income statement to understand the dramatic change</v>
      </c>
      <c r="N7" s="680"/>
      <c r="O7" s="680"/>
      <c r="P7" s="681"/>
    </row>
    <row r="8" spans="1:16">
      <c r="K8" s="295"/>
      <c r="L8" s="295"/>
    </row>
    <row r="9" spans="1:16" s="277" customFormat="1" ht="29.25" customHeight="1">
      <c r="A9" s="270" t="s">
        <v>322</v>
      </c>
      <c r="B9" s="271" t="s">
        <v>323</v>
      </c>
      <c r="C9" s="292">
        <f>ROUND('Fin st'!K40/'Fin st'!K12,3)</f>
        <v>2.3E-2</v>
      </c>
      <c r="D9" s="670" t="str">
        <f>CONCATENATE(C9*100,"% of each sales dollar remains after firm has paid all expenses")</f>
        <v>2.3% of each sales dollar remains after firm has paid all expenses</v>
      </c>
      <c r="E9" s="671"/>
      <c r="F9" s="671"/>
      <c r="G9" s="671"/>
      <c r="H9" s="671"/>
      <c r="I9" s="671"/>
      <c r="J9" s="296"/>
      <c r="K9" s="294">
        <f>C9</f>
        <v>2.3E-2</v>
      </c>
      <c r="L9" s="294">
        <f>ROUND('Fin st'!I40/'Fin st'!I12,3)</f>
        <v>-3.5000000000000003E-2</v>
      </c>
      <c r="M9" s="679" t="str">
        <f>IF(K9&gt;L9,"better than last year","worse than last year")&amp;" but review income statement to understand the dramatic change"</f>
        <v>better than last year but review income statement to understand the dramatic change</v>
      </c>
      <c r="N9" s="680"/>
      <c r="O9" s="680"/>
      <c r="P9" s="681"/>
    </row>
    <row r="10" spans="1:16">
      <c r="K10" s="295"/>
      <c r="L10" s="295"/>
    </row>
    <row r="11" spans="1:16" s="277" customFormat="1" ht="29.25" customHeight="1">
      <c r="A11" s="270" t="s">
        <v>324</v>
      </c>
      <c r="B11" s="279" t="s">
        <v>325</v>
      </c>
      <c r="C11" s="360">
        <f>ROUND(('Fin st'!K40*1000000/(960*1000000)),2)</f>
        <v>0.75</v>
      </c>
      <c r="D11" s="676" t="str">
        <f>CONCATENATE("$",C11," in profits is earned on behalf of each outstanding share of common stock")</f>
        <v>$0.75 in profits is earned on behalf of each outstanding share of common stock</v>
      </c>
      <c r="E11" s="677"/>
      <c r="F11" s="677"/>
      <c r="G11" s="677"/>
      <c r="H11" s="677"/>
      <c r="I11" s="677"/>
      <c r="J11" s="296"/>
      <c r="K11" s="297">
        <f>C11</f>
        <v>0.75</v>
      </c>
      <c r="L11" s="297">
        <f>ROUND(('Fin st'!I40*1000000/(181*1000000)),2)</f>
        <v>-4.7699999999999996</v>
      </c>
      <c r="M11" s="679" t="str">
        <f>IF(K11&gt;L11,"better than last year","worse than last year")&amp;" but review income statement and balance sheet to understand the dramatic change"</f>
        <v>better than last year but review income statement and balance sheet to understand the dramatic change</v>
      </c>
      <c r="N11" s="680"/>
      <c r="O11" s="680"/>
      <c r="P11" s="681"/>
    </row>
    <row r="12" spans="1:16">
      <c r="K12" s="295"/>
      <c r="L12" s="295"/>
    </row>
    <row r="13" spans="1:16" s="277" customFormat="1" ht="46.5" customHeight="1">
      <c r="A13" s="270" t="s">
        <v>326</v>
      </c>
      <c r="B13" s="271" t="s">
        <v>327</v>
      </c>
      <c r="C13" s="292">
        <f>ROUND('Fin st'!K40/'Fin st'!K71,3)</f>
        <v>1.4E-2</v>
      </c>
      <c r="D13" s="670" t="str">
        <f>CONCATENATE(C13*100," cent(s) are earned on each $1.00 of common stockholders' asset investment. It's a measure of how well assets are used to make profit.")</f>
        <v>1.4 cent(s) are earned on each $1.00 of common stockholders' asset investment. It's a measure of how well assets are used to make profit.</v>
      </c>
      <c r="E13" s="671"/>
      <c r="F13" s="671"/>
      <c r="G13" s="671"/>
      <c r="H13" s="671"/>
      <c r="I13" s="671"/>
      <c r="J13" s="296"/>
      <c r="K13" s="294">
        <f>C13</f>
        <v>1.4E-2</v>
      </c>
      <c r="L13" s="294">
        <f>ROUND('Fin st'!I40/'Fin st'!I71,3)</f>
        <v>-2.5000000000000001E-2</v>
      </c>
      <c r="M13" s="679" t="str">
        <f>IF(K13&gt;L13,"better than last year","worse than last year")&amp;" but review income statement and balance sheet to understand the dramatic change"</f>
        <v>better than last year but review income statement and balance sheet to understand the dramatic change</v>
      </c>
      <c r="N13" s="680"/>
      <c r="O13" s="680"/>
      <c r="P13" s="681"/>
    </row>
    <row r="14" spans="1:16">
      <c r="K14" s="295"/>
      <c r="L14" s="295"/>
    </row>
    <row r="15" spans="1:16" s="277" customFormat="1" ht="46.5" customHeight="1">
      <c r="A15" s="270" t="s">
        <v>328</v>
      </c>
      <c r="B15" s="279" t="s">
        <v>329</v>
      </c>
      <c r="C15" s="292">
        <f>ROUND('Fin st'!K40/'Fin st'!K99,3)</f>
        <v>3.2000000000000001E-2</v>
      </c>
      <c r="D15" s="670" t="str">
        <f>CONCATENATE(C15*100," cent(s) are earned on each $1.00 of common stock equity. It's a measure of what the firm has earned on past investments.")</f>
        <v>3.2 cent(s) are earned on each $1.00 of common stock equity. It's a measure of what the firm has earned on past investments.</v>
      </c>
      <c r="E15" s="671"/>
      <c r="F15" s="671"/>
      <c r="G15" s="671"/>
      <c r="H15" s="671"/>
      <c r="I15" s="671"/>
      <c r="J15" s="296"/>
      <c r="K15" s="294">
        <f>C15</f>
        <v>3.2000000000000001E-2</v>
      </c>
      <c r="L15" s="294">
        <f>ROUND('Fin st'!I40/'Fin st'!I99,3)</f>
        <v>-0.13100000000000001</v>
      </c>
      <c r="M15" s="679" t="str">
        <f>IF(K15&gt;L15,"better than last year","worse than last year")&amp;" but review income statement and balance sheet to understand the dramatic change"</f>
        <v>better than last year but review income statement and balance sheet to understand the dramatic change</v>
      </c>
      <c r="N15" s="680"/>
      <c r="O15" s="680"/>
      <c r="P15" s="681"/>
    </row>
    <row r="26" spans="3:3">
      <c r="C26" s="280"/>
    </row>
  </sheetData>
  <mergeCells count="19">
    <mergeCell ref="D11:I11"/>
    <mergeCell ref="M11:P11"/>
    <mergeCell ref="D13:I13"/>
    <mergeCell ref="M13:P13"/>
    <mergeCell ref="D15:I15"/>
    <mergeCell ref="M15:P15"/>
    <mergeCell ref="D5:I5"/>
    <mergeCell ref="M5:P5"/>
    <mergeCell ref="D7:I7"/>
    <mergeCell ref="M7:P7"/>
    <mergeCell ref="D9:I9"/>
    <mergeCell ref="M9:P9"/>
    <mergeCell ref="A1:P1"/>
    <mergeCell ref="A3:A4"/>
    <mergeCell ref="B3:B4"/>
    <mergeCell ref="C3:C4"/>
    <mergeCell ref="D3:I4"/>
    <mergeCell ref="J3:J4"/>
    <mergeCell ref="M4:P4"/>
  </mergeCells>
  <pageMargins left="0.7" right="0.7" top="0.75" bottom="0.75" header="0.3" footer="0.3"/>
  <pageSetup scale="7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168C-402C-4984-A27B-D4F0B054F650}">
  <dimension ref="A1:N26"/>
  <sheetViews>
    <sheetView showGridLines="0" zoomScaleNormal="100" zoomScalePageLayoutView="145" workbookViewId="0">
      <selection activeCell="A5" sqref="A5"/>
    </sheetView>
  </sheetViews>
  <sheetFormatPr defaultColWidth="8.85546875" defaultRowHeight="15"/>
  <cols>
    <col min="1" max="1" width="14.28515625" customWidth="1"/>
    <col min="2" max="2" width="31.28515625" customWidth="1"/>
    <col min="3" max="3" width="11.140625" bestFit="1" customWidth="1"/>
    <col min="4" max="4" width="13.7109375" bestFit="1" customWidth="1"/>
    <col min="13" max="13" width="19.140625" customWidth="1"/>
  </cols>
  <sheetData>
    <row r="1" spans="1:14" ht="44.25" customHeight="1">
      <c r="A1" s="672" t="s">
        <v>292</v>
      </c>
      <c r="B1" s="672"/>
      <c r="C1" s="672"/>
      <c r="D1" s="672"/>
      <c r="E1" s="672"/>
      <c r="F1" s="672"/>
      <c r="G1" s="672"/>
      <c r="H1" s="672"/>
      <c r="I1" s="672"/>
      <c r="J1" s="672"/>
      <c r="K1" s="672"/>
      <c r="L1" s="672"/>
      <c r="M1" s="672"/>
    </row>
    <row r="3" spans="1:14">
      <c r="A3" s="673" t="s">
        <v>293</v>
      </c>
      <c r="B3" s="673" t="s">
        <v>294</v>
      </c>
      <c r="C3" s="673" t="s">
        <v>295</v>
      </c>
      <c r="D3" s="673" t="s">
        <v>296</v>
      </c>
      <c r="E3" s="673"/>
      <c r="F3" s="673"/>
      <c r="G3" s="673"/>
      <c r="H3" s="673"/>
      <c r="I3" s="673"/>
      <c r="J3" s="674" t="s">
        <v>297</v>
      </c>
    </row>
    <row r="4" spans="1:14" ht="27.75" customHeight="1">
      <c r="A4" s="664"/>
      <c r="B4" s="664"/>
      <c r="C4" s="664"/>
      <c r="D4" s="664"/>
      <c r="E4" s="664"/>
      <c r="F4" s="664"/>
      <c r="G4" s="664"/>
      <c r="H4" s="664"/>
      <c r="I4" s="664"/>
      <c r="J4" s="675"/>
      <c r="K4" s="269">
        <v>2020</v>
      </c>
      <c r="L4" s="269">
        <v>2019</v>
      </c>
      <c r="M4" s="269" t="s">
        <v>298</v>
      </c>
    </row>
    <row r="5" spans="1:14" s="277" customFormat="1" ht="29.25" customHeight="1">
      <c r="A5" s="270" t="s">
        <v>299</v>
      </c>
      <c r="B5" s="271" t="s">
        <v>300</v>
      </c>
      <c r="C5" s="272">
        <f>ROUND('Fin st'!K60/'Fin st'!K82,2)</f>
        <v>1.88</v>
      </c>
      <c r="D5" s="682" t="str">
        <f>CONCATENATE("The firm has $",C5," of current assets for every $1.00 of current liabilities")</f>
        <v>The firm has $1.88 of current assets for every $1.00 of current liabilities</v>
      </c>
      <c r="E5" s="683"/>
      <c r="F5" s="683"/>
      <c r="G5" s="683"/>
      <c r="H5" s="683"/>
      <c r="I5" s="683"/>
      <c r="J5" s="684" t="s">
        <v>301</v>
      </c>
      <c r="K5" s="273">
        <f>ROUND('Fin st'!K60/'Fin st'!K82,2)</f>
        <v>1.88</v>
      </c>
      <c r="L5" s="274">
        <f>ROUND('Fin st'!I60/'Fin st'!I82,2)</f>
        <v>1.1299999999999999</v>
      </c>
      <c r="M5" s="275" t="str">
        <f>IF(K5&gt;L5,"better than last year","worse than last year")</f>
        <v>better than last year</v>
      </c>
      <c r="N5" s="276"/>
    </row>
    <row r="6" spans="1:14">
      <c r="J6" s="685"/>
      <c r="K6" s="278"/>
      <c r="L6" s="278"/>
      <c r="M6" s="278"/>
    </row>
    <row r="7" spans="1:14" s="277" customFormat="1" ht="29.25" customHeight="1">
      <c r="A7" s="270" t="s">
        <v>302</v>
      </c>
      <c r="B7" s="279" t="s">
        <v>303</v>
      </c>
      <c r="C7" s="272">
        <f>ROUND(('Fin st'!K60-'Fin st'!K58)/'Fin st'!K82,2)</f>
        <v>1.59</v>
      </c>
      <c r="D7" s="682" t="str">
        <f>CONCATENATE("The firm has $",C7," of current assets for every $1.00 of current liabilities")</f>
        <v>The firm has $1.59 of current assets for every $1.00 of current liabilities</v>
      </c>
      <c r="E7" s="683"/>
      <c r="F7" s="683"/>
      <c r="G7" s="683"/>
      <c r="H7" s="683"/>
      <c r="I7" s="683"/>
      <c r="J7" s="686"/>
      <c r="K7" s="273">
        <f>ROUND(('Fin st'!K60-'Fin st'!K58)/'Fin st'!K82,2)</f>
        <v>1.59</v>
      </c>
      <c r="L7" s="273">
        <f>ROUND(('Fin st'!I60-'Fin st'!I58)/'Fin st'!I82,2)</f>
        <v>0.8</v>
      </c>
      <c r="M7" s="275" t="str">
        <f>IF(K7&gt;L7,"better than last year","worse than last year")</f>
        <v>better than last year</v>
      </c>
    </row>
    <row r="8" spans="1:14">
      <c r="A8" s="687" t="s">
        <v>304</v>
      </c>
      <c r="B8" s="687"/>
      <c r="C8" s="687"/>
      <c r="D8" s="687"/>
      <c r="E8" s="687"/>
      <c r="F8" s="687"/>
      <c r="G8" s="687"/>
      <c r="H8" s="687"/>
      <c r="I8" s="687"/>
      <c r="J8" s="687"/>
    </row>
    <row r="9" spans="1:14">
      <c r="A9" s="663"/>
      <c r="B9" s="663"/>
      <c r="C9" s="663"/>
      <c r="D9" s="663"/>
      <c r="E9" s="663"/>
      <c r="F9" s="663"/>
      <c r="G9" s="663"/>
      <c r="H9" s="663"/>
      <c r="I9" s="663"/>
      <c r="J9" s="663"/>
    </row>
    <row r="10" spans="1:14">
      <c r="A10" s="663"/>
      <c r="B10" s="663"/>
      <c r="C10" s="663"/>
      <c r="D10" s="663"/>
      <c r="E10" s="663"/>
      <c r="F10" s="663"/>
      <c r="G10" s="663"/>
      <c r="H10" s="663"/>
      <c r="I10" s="663"/>
      <c r="J10" s="663"/>
    </row>
    <row r="11" spans="1:14">
      <c r="A11" s="688"/>
      <c r="B11" s="688"/>
      <c r="C11" s="688"/>
      <c r="D11" s="688"/>
      <c r="E11" s="688"/>
      <c r="F11" s="688"/>
      <c r="G11" s="688"/>
      <c r="H11" s="688"/>
      <c r="I11" s="688"/>
      <c r="J11" s="688"/>
    </row>
    <row r="12" spans="1:14">
      <c r="A12" s="688"/>
      <c r="B12" s="688"/>
      <c r="C12" s="688"/>
      <c r="D12" s="688"/>
      <c r="E12" s="688"/>
      <c r="F12" s="688"/>
      <c r="G12" s="688"/>
      <c r="H12" s="688"/>
      <c r="I12" s="688"/>
      <c r="J12" s="688"/>
    </row>
    <row r="24" spans="2:3">
      <c r="B24" t="e">
        <f>B22*1000000/A31</f>
        <v>#DIV/0!</v>
      </c>
      <c r="C24" t="e">
        <f>C22*1000000/A32</f>
        <v>#DIV/0!</v>
      </c>
    </row>
    <row r="26" spans="2:3">
      <c r="B26" t="e">
        <f>B22*1000000/A31</f>
        <v>#DIV/0!</v>
      </c>
      <c r="C26" s="280" t="e">
        <f>C22*1000000/A32</f>
        <v>#DIV/0!</v>
      </c>
    </row>
  </sheetData>
  <mergeCells count="11">
    <mergeCell ref="D5:I5"/>
    <mergeCell ref="J5:J7"/>
    <mergeCell ref="D7:I7"/>
    <mergeCell ref="A8:J10"/>
    <mergeCell ref="A11:J12"/>
    <mergeCell ref="A1:M1"/>
    <mergeCell ref="A3:A4"/>
    <mergeCell ref="B3:B4"/>
    <mergeCell ref="C3:C4"/>
    <mergeCell ref="D3:I4"/>
    <mergeCell ref="J3:J4"/>
  </mergeCells>
  <pageMargins left="0.7" right="0.7" top="0.75" bottom="0.75" header="0.3" footer="0.3"/>
  <pageSetup scale="97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0D6A-292F-409B-BB03-26D48D5CE20B}">
  <dimension ref="A1:XFD26"/>
  <sheetViews>
    <sheetView showGridLines="0" topLeftCell="A2" zoomScaleNormal="100" zoomScalePageLayoutView="190" workbookViewId="0">
      <pane xSplit="1" ySplit="3" topLeftCell="B5" activePane="bottomRight" state="frozen"/>
      <selection activeCell="C5" sqref="C5"/>
      <selection pane="topRight" activeCell="C5" sqref="C5"/>
      <selection pane="bottomLeft" activeCell="C5" sqref="C5"/>
      <selection pane="bottomRight" activeCell="L12" sqref="L12"/>
    </sheetView>
  </sheetViews>
  <sheetFormatPr defaultColWidth="8.85546875" defaultRowHeight="15"/>
  <cols>
    <col min="1" max="1" width="24.28515625" customWidth="1"/>
    <col min="2" max="2" width="27.28515625" customWidth="1"/>
    <col min="3" max="3" width="11.140625" bestFit="1" customWidth="1"/>
    <col min="4" max="4" width="13.7109375" bestFit="1" customWidth="1"/>
    <col min="10" max="10" width="10.7109375" customWidth="1"/>
  </cols>
  <sheetData>
    <row r="1" spans="1:16384" ht="44.25" customHeight="1">
      <c r="A1" s="672" t="s">
        <v>330</v>
      </c>
      <c r="B1" s="672"/>
      <c r="C1" s="672"/>
      <c r="D1" s="672"/>
      <c r="E1" s="672"/>
      <c r="F1" s="672"/>
      <c r="G1" s="672"/>
      <c r="H1" s="672"/>
      <c r="I1" s="672"/>
      <c r="J1" s="672"/>
    </row>
    <row r="3" spans="1:16384">
      <c r="A3" s="673" t="s">
        <v>293</v>
      </c>
      <c r="B3" s="673" t="s">
        <v>294</v>
      </c>
      <c r="C3" s="673" t="s">
        <v>295</v>
      </c>
      <c r="D3" s="673" t="s">
        <v>296</v>
      </c>
      <c r="E3" s="673"/>
      <c r="F3" s="673"/>
      <c r="G3" s="673"/>
      <c r="H3" s="673"/>
      <c r="I3" s="673"/>
      <c r="J3" s="674" t="s">
        <v>297</v>
      </c>
    </row>
    <row r="4" spans="1:16384" ht="27.75" customHeight="1">
      <c r="A4" s="664"/>
      <c r="B4" s="664"/>
      <c r="C4" s="664"/>
      <c r="D4" s="664"/>
      <c r="E4" s="664"/>
      <c r="F4" s="664"/>
      <c r="G4" s="664"/>
      <c r="H4" s="664"/>
      <c r="I4" s="664"/>
      <c r="J4" s="675"/>
      <c r="K4" s="269">
        <v>2020</v>
      </c>
      <c r="L4" s="269">
        <v>2019</v>
      </c>
      <c r="M4" s="664" t="s">
        <v>298</v>
      </c>
      <c r="N4" s="664"/>
      <c r="O4" s="664"/>
      <c r="P4" s="664"/>
    </row>
    <row r="5" spans="1:16384" s="277" customFormat="1" ht="29.25" customHeight="1">
      <c r="A5" s="270" t="s">
        <v>331</v>
      </c>
      <c r="B5" s="279" t="s">
        <v>332</v>
      </c>
      <c r="C5" s="272">
        <f>ROUND('Fin st'!K89/'Fin st'!K71,2)</f>
        <v>0.54</v>
      </c>
      <c r="D5" s="670" t="str">
        <f>CONCATENATE("The company has financed ",C5*100,"% of its assets with debt.")</f>
        <v>The company has financed 54% of its assets with debt.</v>
      </c>
      <c r="E5" s="671"/>
      <c r="F5" s="671"/>
      <c r="G5" s="671"/>
      <c r="H5" s="671"/>
      <c r="I5" s="671"/>
      <c r="J5" s="281" t="s">
        <v>307</v>
      </c>
      <c r="K5" s="298">
        <f>C5</f>
        <v>0.54</v>
      </c>
      <c r="L5" s="298">
        <f>ROUND('Fin st'!I89/'Fin st'!I71,2)</f>
        <v>0.76</v>
      </c>
      <c r="M5" s="667" t="str">
        <f>IF(K5&gt;L5,"worse than last year","better than last year")</f>
        <v>better than last year</v>
      </c>
      <c r="N5" s="668"/>
      <c r="O5" s="668"/>
      <c r="P5" s="669"/>
    </row>
    <row r="6" spans="1:16384">
      <c r="M6" s="667"/>
      <c r="N6" s="668"/>
      <c r="O6" s="668"/>
      <c r="P6" s="669"/>
    </row>
    <row r="7" spans="1:16384" s="277" customFormat="1" ht="29.25" customHeight="1">
      <c r="A7" s="289" t="s">
        <v>333</v>
      </c>
      <c r="B7" s="299" t="s">
        <v>334</v>
      </c>
      <c r="C7" s="272">
        <f>ROUND('Fin st'!K89/'Fin st'!K99,2)</f>
        <v>1.28</v>
      </c>
      <c r="D7" s="670" t="str">
        <f>CONCATENATE("For every $1.00 of common stock invested, the company owes $",C7," to creditors.")</f>
        <v>For every $1.00 of common stock invested, the company owes $1.28 to creditors.</v>
      </c>
      <c r="E7" s="671"/>
      <c r="F7" s="671"/>
      <c r="G7" s="671"/>
      <c r="H7" s="671"/>
      <c r="I7" s="671"/>
      <c r="J7" s="281" t="s">
        <v>335</v>
      </c>
      <c r="K7" s="298">
        <f t="shared" ref="K7:K9" si="0">C7</f>
        <v>1.28</v>
      </c>
      <c r="L7" s="298">
        <f>ROUND('Fin st'!I89/'Fin st'!I99,2)</f>
        <v>3.96</v>
      </c>
      <c r="M7" s="667" t="str">
        <f>IF(K7&gt;L7,"worse than last year","better than last year")</f>
        <v>better than last year</v>
      </c>
      <c r="N7" s="668"/>
      <c r="O7" s="668"/>
      <c r="P7" s="669"/>
      <c r="Q7" s="300"/>
      <c r="R7" s="300"/>
      <c r="S7" s="269"/>
      <c r="T7" s="284"/>
      <c r="U7" s="285"/>
      <c r="V7" s="276"/>
      <c r="W7" s="286"/>
      <c r="X7" s="663"/>
      <c r="Y7" s="663"/>
      <c r="Z7" s="663"/>
      <c r="AA7" s="663"/>
      <c r="AB7" s="663"/>
      <c r="AC7" s="663"/>
      <c r="AD7" s="284"/>
      <c r="AE7" s="285"/>
      <c r="AF7" s="276"/>
      <c r="AG7" s="286"/>
      <c r="AH7" s="663"/>
      <c r="AI7" s="663"/>
      <c r="AJ7" s="663"/>
      <c r="AK7" s="663"/>
      <c r="AL7" s="663"/>
      <c r="AM7" s="663"/>
      <c r="AN7" s="284"/>
      <c r="AO7" s="285"/>
      <c r="AP7" s="276"/>
      <c r="AQ7" s="286"/>
      <c r="AR7" s="663"/>
      <c r="AS7" s="663"/>
      <c r="AT7" s="663"/>
      <c r="AU7" s="663"/>
      <c r="AV7" s="663"/>
      <c r="AW7" s="663"/>
      <c r="AX7" s="284"/>
      <c r="AY7" s="285"/>
      <c r="AZ7" s="276"/>
      <c r="BA7" s="286"/>
      <c r="BB7" s="663"/>
      <c r="BC7" s="663"/>
      <c r="BD7" s="663"/>
      <c r="BE7" s="663"/>
      <c r="BF7" s="663"/>
      <c r="BG7" s="663"/>
      <c r="BH7" s="284"/>
      <c r="BI7" s="285"/>
      <c r="BJ7" s="276"/>
      <c r="BK7" s="286"/>
      <c r="BL7" s="663"/>
      <c r="BM7" s="663"/>
      <c r="BN7" s="663"/>
      <c r="BO7" s="663"/>
      <c r="BP7" s="663"/>
      <c r="BQ7" s="663"/>
      <c r="BR7" s="284"/>
      <c r="BS7" s="285"/>
      <c r="BT7" s="276"/>
      <c r="BU7" s="286"/>
      <c r="BV7" s="663"/>
      <c r="BW7" s="663"/>
      <c r="BX7" s="663"/>
      <c r="BY7" s="663"/>
      <c r="BZ7" s="663"/>
      <c r="CA7" s="663"/>
      <c r="CB7" s="284"/>
      <c r="CC7" s="285"/>
      <c r="CD7" s="276"/>
      <c r="CE7" s="286"/>
      <c r="CF7" s="663"/>
      <c r="CG7" s="663"/>
      <c r="CH7" s="663"/>
      <c r="CI7" s="663"/>
      <c r="CJ7" s="663"/>
      <c r="CK7" s="663"/>
      <c r="CL7" s="284"/>
      <c r="CM7" s="285"/>
      <c r="CN7" s="276"/>
      <c r="CO7" s="286"/>
      <c r="CP7" s="663"/>
      <c r="CQ7" s="663"/>
      <c r="CR7" s="663"/>
      <c r="CS7" s="663"/>
      <c r="CT7" s="663"/>
      <c r="CU7" s="663"/>
      <c r="CV7" s="284"/>
      <c r="CW7" s="285"/>
      <c r="CX7" s="276"/>
      <c r="CY7" s="286"/>
      <c r="CZ7" s="663"/>
      <c r="DA7" s="663"/>
      <c r="DB7" s="663"/>
      <c r="DC7" s="663"/>
      <c r="DD7" s="663"/>
      <c r="DE7" s="663"/>
      <c r="DF7" s="284"/>
      <c r="DG7" s="285"/>
      <c r="DH7" s="276"/>
      <c r="DI7" s="286"/>
      <c r="DJ7" s="663"/>
      <c r="DK7" s="663"/>
      <c r="DL7" s="663"/>
      <c r="DM7" s="663"/>
      <c r="DN7" s="663"/>
      <c r="DO7" s="663"/>
      <c r="DP7" s="284"/>
      <c r="DQ7" s="285"/>
      <c r="DR7" s="276"/>
      <c r="DS7" s="286"/>
      <c r="DT7" s="663"/>
      <c r="DU7" s="663"/>
      <c r="DV7" s="663"/>
      <c r="DW7" s="663"/>
      <c r="DX7" s="663"/>
      <c r="DY7" s="663"/>
      <c r="DZ7" s="284"/>
      <c r="EA7" s="285"/>
      <c r="EB7" s="276"/>
      <c r="EC7" s="286"/>
      <c r="ED7" s="663"/>
      <c r="EE7" s="663"/>
      <c r="EF7" s="663"/>
      <c r="EG7" s="663"/>
      <c r="EH7" s="663"/>
      <c r="EI7" s="663"/>
      <c r="EJ7" s="284"/>
      <c r="EK7" s="285"/>
      <c r="EL7" s="276"/>
      <c r="EM7" s="286"/>
      <c r="EN7" s="663"/>
      <c r="EO7" s="663"/>
      <c r="EP7" s="663"/>
      <c r="EQ7" s="663"/>
      <c r="ER7" s="663"/>
      <c r="ES7" s="663"/>
      <c r="ET7" s="284"/>
      <c r="EU7" s="285"/>
      <c r="EV7" s="276"/>
      <c r="EW7" s="286"/>
      <c r="EX7" s="663"/>
      <c r="EY7" s="663"/>
      <c r="EZ7" s="663"/>
      <c r="FA7" s="663"/>
      <c r="FB7" s="663"/>
      <c r="FC7" s="663"/>
      <c r="FD7" s="284"/>
      <c r="FE7" s="285"/>
      <c r="FF7" s="276"/>
      <c r="FG7" s="286"/>
      <c r="FH7" s="663"/>
      <c r="FI7" s="663"/>
      <c r="FJ7" s="663"/>
      <c r="FK7" s="663"/>
      <c r="FL7" s="663"/>
      <c r="FM7" s="663"/>
      <c r="FN7" s="284"/>
      <c r="FO7" s="285"/>
      <c r="FP7" s="276"/>
      <c r="FQ7" s="286"/>
      <c r="FR7" s="663"/>
      <c r="FS7" s="663"/>
      <c r="FT7" s="663"/>
      <c r="FU7" s="663"/>
      <c r="FV7" s="663"/>
      <c r="FW7" s="663"/>
      <c r="FX7" s="284"/>
      <c r="FY7" s="285"/>
      <c r="FZ7" s="276"/>
      <c r="GA7" s="286"/>
      <c r="GB7" s="663"/>
      <c r="GC7" s="663"/>
      <c r="GD7" s="663"/>
      <c r="GE7" s="663"/>
      <c r="GF7" s="663"/>
      <c r="GG7" s="663"/>
      <c r="GH7" s="284"/>
      <c r="GI7" s="285"/>
      <c r="GJ7" s="276"/>
      <c r="GK7" s="286"/>
      <c r="GL7" s="663"/>
      <c r="GM7" s="663"/>
      <c r="GN7" s="663"/>
      <c r="GO7" s="663"/>
      <c r="GP7" s="663"/>
      <c r="GQ7" s="663"/>
      <c r="GR7" s="284"/>
      <c r="GS7" s="285"/>
      <c r="GT7" s="276"/>
      <c r="GU7" s="286"/>
      <c r="GV7" s="663"/>
      <c r="GW7" s="663"/>
      <c r="GX7" s="663"/>
      <c r="GY7" s="663"/>
      <c r="GZ7" s="663"/>
      <c r="HA7" s="663"/>
      <c r="HB7" s="284"/>
      <c r="HC7" s="285"/>
      <c r="HD7" s="276"/>
      <c r="HE7" s="286"/>
      <c r="HF7" s="663"/>
      <c r="HG7" s="663"/>
      <c r="HH7" s="663"/>
      <c r="HI7" s="663"/>
      <c r="HJ7" s="663"/>
      <c r="HK7" s="663"/>
      <c r="HL7" s="284"/>
      <c r="HM7" s="285"/>
      <c r="HN7" s="276"/>
      <c r="HO7" s="286"/>
      <c r="HP7" s="663"/>
      <c r="HQ7" s="663"/>
      <c r="HR7" s="663"/>
      <c r="HS7" s="663"/>
      <c r="HT7" s="663"/>
      <c r="HU7" s="663"/>
      <c r="HV7" s="284"/>
      <c r="HW7" s="285"/>
      <c r="HX7" s="276"/>
      <c r="HY7" s="286"/>
      <c r="HZ7" s="663"/>
      <c r="IA7" s="663"/>
      <c r="IB7" s="663"/>
      <c r="IC7" s="663"/>
      <c r="ID7" s="663"/>
      <c r="IE7" s="663"/>
      <c r="IF7" s="284"/>
      <c r="IG7" s="285"/>
      <c r="IH7" s="276"/>
      <c r="II7" s="286"/>
      <c r="IJ7" s="663"/>
      <c r="IK7" s="663"/>
      <c r="IL7" s="663"/>
      <c r="IM7" s="663"/>
      <c r="IN7" s="663"/>
      <c r="IO7" s="663"/>
      <c r="IP7" s="284"/>
      <c r="IQ7" s="285"/>
      <c r="IR7" s="276"/>
      <c r="IS7" s="286"/>
      <c r="IT7" s="663"/>
      <c r="IU7" s="663"/>
      <c r="IV7" s="663"/>
      <c r="IW7" s="663"/>
      <c r="IX7" s="663"/>
      <c r="IY7" s="663"/>
      <c r="IZ7" s="284"/>
      <c r="JA7" s="285"/>
      <c r="JB7" s="276"/>
      <c r="JC7" s="286"/>
      <c r="JD7" s="663"/>
      <c r="JE7" s="663"/>
      <c r="JF7" s="663"/>
      <c r="JG7" s="663"/>
      <c r="JH7" s="663"/>
      <c r="JI7" s="663"/>
      <c r="JJ7" s="284"/>
      <c r="JK7" s="285"/>
      <c r="JL7" s="276"/>
      <c r="JM7" s="286"/>
      <c r="JN7" s="663"/>
      <c r="JO7" s="663"/>
      <c r="JP7" s="663"/>
      <c r="JQ7" s="663"/>
      <c r="JR7" s="663"/>
      <c r="JS7" s="663"/>
      <c r="JT7" s="284"/>
      <c r="JU7" s="285"/>
      <c r="JV7" s="276"/>
      <c r="JW7" s="286"/>
      <c r="JX7" s="663"/>
      <c r="JY7" s="663"/>
      <c r="JZ7" s="663"/>
      <c r="KA7" s="663"/>
      <c r="KB7" s="663"/>
      <c r="KC7" s="663"/>
      <c r="KD7" s="284"/>
      <c r="KE7" s="285"/>
      <c r="KF7" s="276"/>
      <c r="KG7" s="286"/>
      <c r="KH7" s="663"/>
      <c r="KI7" s="663"/>
      <c r="KJ7" s="663"/>
      <c r="KK7" s="663"/>
      <c r="KL7" s="663"/>
      <c r="KM7" s="663"/>
      <c r="KN7" s="284"/>
      <c r="KO7" s="285"/>
      <c r="KP7" s="276"/>
      <c r="KQ7" s="286"/>
      <c r="KR7" s="663"/>
      <c r="KS7" s="663"/>
      <c r="KT7" s="663"/>
      <c r="KU7" s="663"/>
      <c r="KV7" s="663"/>
      <c r="KW7" s="663"/>
      <c r="KX7" s="284"/>
      <c r="KY7" s="285"/>
      <c r="KZ7" s="276"/>
      <c r="LA7" s="286"/>
      <c r="LB7" s="663"/>
      <c r="LC7" s="663"/>
      <c r="LD7" s="663"/>
      <c r="LE7" s="663"/>
      <c r="LF7" s="663"/>
      <c r="LG7" s="663"/>
      <c r="LH7" s="284"/>
      <c r="LI7" s="285"/>
      <c r="LJ7" s="276"/>
      <c r="LK7" s="286"/>
      <c r="LL7" s="663"/>
      <c r="LM7" s="663"/>
      <c r="LN7" s="663"/>
      <c r="LO7" s="663"/>
      <c r="LP7" s="663"/>
      <c r="LQ7" s="663"/>
      <c r="LR7" s="284"/>
      <c r="LS7" s="285"/>
      <c r="LT7" s="276"/>
      <c r="LU7" s="286"/>
      <c r="LV7" s="663"/>
      <c r="LW7" s="663"/>
      <c r="LX7" s="663"/>
      <c r="LY7" s="663"/>
      <c r="LZ7" s="663"/>
      <c r="MA7" s="663"/>
      <c r="MB7" s="284"/>
      <c r="MC7" s="285"/>
      <c r="MD7" s="276"/>
      <c r="ME7" s="286"/>
      <c r="MF7" s="663"/>
      <c r="MG7" s="663"/>
      <c r="MH7" s="663"/>
      <c r="MI7" s="663"/>
      <c r="MJ7" s="663"/>
      <c r="MK7" s="663"/>
      <c r="ML7" s="284"/>
      <c r="MM7" s="285"/>
      <c r="MN7" s="276"/>
      <c r="MO7" s="286"/>
      <c r="MP7" s="663"/>
      <c r="MQ7" s="663"/>
      <c r="MR7" s="663"/>
      <c r="MS7" s="663"/>
      <c r="MT7" s="663"/>
      <c r="MU7" s="663"/>
      <c r="MV7" s="284"/>
      <c r="MW7" s="285"/>
      <c r="MX7" s="276"/>
      <c r="MY7" s="286"/>
      <c r="MZ7" s="663"/>
      <c r="NA7" s="663"/>
      <c r="NB7" s="663"/>
      <c r="NC7" s="663"/>
      <c r="ND7" s="663"/>
      <c r="NE7" s="663"/>
      <c r="NF7" s="284"/>
      <c r="NG7" s="285"/>
      <c r="NH7" s="276"/>
      <c r="NI7" s="286"/>
      <c r="NJ7" s="663"/>
      <c r="NK7" s="663"/>
      <c r="NL7" s="663"/>
      <c r="NM7" s="663"/>
      <c r="NN7" s="663"/>
      <c r="NO7" s="663"/>
      <c r="NP7" s="284"/>
      <c r="NQ7" s="285"/>
      <c r="NR7" s="276"/>
      <c r="NS7" s="286"/>
      <c r="NT7" s="663"/>
      <c r="NU7" s="663"/>
      <c r="NV7" s="663"/>
      <c r="NW7" s="663"/>
      <c r="NX7" s="663"/>
      <c r="NY7" s="663"/>
      <c r="NZ7" s="284"/>
      <c r="OA7" s="285"/>
      <c r="OB7" s="276"/>
      <c r="OC7" s="286"/>
      <c r="OD7" s="663"/>
      <c r="OE7" s="663"/>
      <c r="OF7" s="663"/>
      <c r="OG7" s="663"/>
      <c r="OH7" s="663"/>
      <c r="OI7" s="663"/>
      <c r="OJ7" s="284"/>
      <c r="OK7" s="285"/>
      <c r="OL7" s="276"/>
      <c r="OM7" s="286"/>
      <c r="ON7" s="663"/>
      <c r="OO7" s="663"/>
      <c r="OP7" s="663"/>
      <c r="OQ7" s="663"/>
      <c r="OR7" s="663"/>
      <c r="OS7" s="663"/>
      <c r="OT7" s="284"/>
      <c r="OU7" s="285"/>
      <c r="OV7" s="276"/>
      <c r="OW7" s="286"/>
      <c r="OX7" s="663"/>
      <c r="OY7" s="663"/>
      <c r="OZ7" s="663"/>
      <c r="PA7" s="663"/>
      <c r="PB7" s="663"/>
      <c r="PC7" s="663"/>
      <c r="PD7" s="284"/>
      <c r="PE7" s="285"/>
      <c r="PF7" s="276"/>
      <c r="PG7" s="286"/>
      <c r="PH7" s="663"/>
      <c r="PI7" s="663"/>
      <c r="PJ7" s="663"/>
      <c r="PK7" s="663"/>
      <c r="PL7" s="663"/>
      <c r="PM7" s="663"/>
      <c r="PN7" s="284"/>
      <c r="PO7" s="285"/>
      <c r="PP7" s="276"/>
      <c r="PQ7" s="286"/>
      <c r="PR7" s="663"/>
      <c r="PS7" s="663"/>
      <c r="PT7" s="663"/>
      <c r="PU7" s="663"/>
      <c r="PV7" s="663"/>
      <c r="PW7" s="663"/>
      <c r="PX7" s="284"/>
      <c r="PY7" s="285"/>
      <c r="PZ7" s="276"/>
      <c r="QA7" s="286"/>
      <c r="QB7" s="663"/>
      <c r="QC7" s="663"/>
      <c r="QD7" s="663"/>
      <c r="QE7" s="663"/>
      <c r="QF7" s="663"/>
      <c r="QG7" s="663"/>
      <c r="QH7" s="284"/>
      <c r="QI7" s="285"/>
      <c r="QJ7" s="276"/>
      <c r="QK7" s="286"/>
      <c r="QL7" s="663"/>
      <c r="QM7" s="663"/>
      <c r="QN7" s="663"/>
      <c r="QO7" s="663"/>
      <c r="QP7" s="663"/>
      <c r="QQ7" s="663"/>
      <c r="QR7" s="284"/>
      <c r="QS7" s="285"/>
      <c r="QT7" s="276"/>
      <c r="QU7" s="286"/>
      <c r="QV7" s="663"/>
      <c r="QW7" s="663"/>
      <c r="QX7" s="663"/>
      <c r="QY7" s="663"/>
      <c r="QZ7" s="663"/>
      <c r="RA7" s="663"/>
      <c r="RB7" s="284"/>
      <c r="RC7" s="285"/>
      <c r="RD7" s="276"/>
      <c r="RE7" s="286"/>
      <c r="RF7" s="663"/>
      <c r="RG7" s="663"/>
      <c r="RH7" s="663"/>
      <c r="RI7" s="663"/>
      <c r="RJ7" s="663"/>
      <c r="RK7" s="663"/>
      <c r="RL7" s="284"/>
      <c r="RM7" s="285"/>
      <c r="RN7" s="276"/>
      <c r="RO7" s="286"/>
      <c r="RP7" s="663"/>
      <c r="RQ7" s="663"/>
      <c r="RR7" s="663"/>
      <c r="RS7" s="663"/>
      <c r="RT7" s="663"/>
      <c r="RU7" s="663"/>
      <c r="RV7" s="284"/>
      <c r="RW7" s="285"/>
      <c r="RX7" s="276"/>
      <c r="RY7" s="286"/>
      <c r="RZ7" s="663"/>
      <c r="SA7" s="663"/>
      <c r="SB7" s="663"/>
      <c r="SC7" s="663"/>
      <c r="SD7" s="663"/>
      <c r="SE7" s="663"/>
      <c r="SF7" s="284"/>
      <c r="SG7" s="285"/>
      <c r="SH7" s="276"/>
      <c r="SI7" s="286"/>
      <c r="SJ7" s="663"/>
      <c r="SK7" s="663"/>
      <c r="SL7" s="663"/>
      <c r="SM7" s="663"/>
      <c r="SN7" s="663"/>
      <c r="SO7" s="663"/>
      <c r="SP7" s="284"/>
      <c r="SQ7" s="285"/>
      <c r="SR7" s="276"/>
      <c r="SS7" s="286"/>
      <c r="ST7" s="663"/>
      <c r="SU7" s="663"/>
      <c r="SV7" s="663"/>
      <c r="SW7" s="663"/>
      <c r="SX7" s="663"/>
      <c r="SY7" s="663"/>
      <c r="SZ7" s="284"/>
      <c r="TA7" s="285"/>
      <c r="TB7" s="276"/>
      <c r="TC7" s="286"/>
      <c r="TD7" s="663"/>
      <c r="TE7" s="663"/>
      <c r="TF7" s="663"/>
      <c r="TG7" s="663"/>
      <c r="TH7" s="663"/>
      <c r="TI7" s="663"/>
      <c r="TJ7" s="284"/>
      <c r="TK7" s="285"/>
      <c r="TL7" s="276"/>
      <c r="TM7" s="286"/>
      <c r="TN7" s="663"/>
      <c r="TO7" s="663"/>
      <c r="TP7" s="663"/>
      <c r="TQ7" s="663"/>
      <c r="TR7" s="663"/>
      <c r="TS7" s="663"/>
      <c r="TT7" s="284"/>
      <c r="TU7" s="285"/>
      <c r="TV7" s="276"/>
      <c r="TW7" s="286"/>
      <c r="TX7" s="663"/>
      <c r="TY7" s="663"/>
      <c r="TZ7" s="663"/>
      <c r="UA7" s="663"/>
      <c r="UB7" s="663"/>
      <c r="UC7" s="663"/>
      <c r="UD7" s="284"/>
      <c r="UE7" s="285"/>
      <c r="UF7" s="276"/>
      <c r="UG7" s="286"/>
      <c r="UH7" s="663"/>
      <c r="UI7" s="663"/>
      <c r="UJ7" s="663"/>
      <c r="UK7" s="663"/>
      <c r="UL7" s="663"/>
      <c r="UM7" s="663"/>
      <c r="UN7" s="284"/>
      <c r="UO7" s="285"/>
      <c r="UP7" s="276"/>
      <c r="UQ7" s="286"/>
      <c r="UR7" s="663"/>
      <c r="US7" s="663"/>
      <c r="UT7" s="663"/>
      <c r="UU7" s="663"/>
      <c r="UV7" s="663"/>
      <c r="UW7" s="663"/>
      <c r="UX7" s="284"/>
      <c r="UY7" s="285"/>
      <c r="UZ7" s="276"/>
      <c r="VA7" s="286"/>
      <c r="VB7" s="663"/>
      <c r="VC7" s="663"/>
      <c r="VD7" s="663"/>
      <c r="VE7" s="663"/>
      <c r="VF7" s="663"/>
      <c r="VG7" s="663"/>
      <c r="VH7" s="284"/>
      <c r="VI7" s="285"/>
      <c r="VJ7" s="276"/>
      <c r="VK7" s="286"/>
      <c r="VL7" s="663"/>
      <c r="VM7" s="663"/>
      <c r="VN7" s="663"/>
      <c r="VO7" s="663"/>
      <c r="VP7" s="663"/>
      <c r="VQ7" s="663"/>
      <c r="VR7" s="284"/>
      <c r="VS7" s="285"/>
      <c r="VT7" s="276"/>
      <c r="VU7" s="286"/>
      <c r="VV7" s="663"/>
      <c r="VW7" s="663"/>
      <c r="VX7" s="663"/>
      <c r="VY7" s="663"/>
      <c r="VZ7" s="663"/>
      <c r="WA7" s="663"/>
      <c r="WB7" s="284"/>
      <c r="WC7" s="285"/>
      <c r="WD7" s="276"/>
      <c r="WE7" s="286"/>
      <c r="WF7" s="663"/>
      <c r="WG7" s="663"/>
      <c r="WH7" s="663"/>
      <c r="WI7" s="663"/>
      <c r="WJ7" s="663"/>
      <c r="WK7" s="663"/>
      <c r="WL7" s="284"/>
      <c r="WM7" s="285"/>
      <c r="WN7" s="276"/>
      <c r="WO7" s="286"/>
      <c r="WP7" s="663"/>
      <c r="WQ7" s="663"/>
      <c r="WR7" s="663"/>
      <c r="WS7" s="663"/>
      <c r="WT7" s="663"/>
      <c r="WU7" s="663"/>
      <c r="WV7" s="284"/>
      <c r="WW7" s="285"/>
      <c r="WX7" s="276"/>
      <c r="WY7" s="286"/>
      <c r="WZ7" s="663"/>
      <c r="XA7" s="663"/>
      <c r="XB7" s="663"/>
      <c r="XC7" s="663"/>
      <c r="XD7" s="663"/>
      <c r="XE7" s="663"/>
      <c r="XF7" s="284"/>
      <c r="XG7" s="285"/>
      <c r="XH7" s="276"/>
      <c r="XI7" s="286"/>
      <c r="XJ7" s="663"/>
      <c r="XK7" s="663"/>
      <c r="XL7" s="663"/>
      <c r="XM7" s="663"/>
      <c r="XN7" s="663"/>
      <c r="XO7" s="663"/>
      <c r="XP7" s="284"/>
      <c r="XQ7" s="285"/>
      <c r="XR7" s="276"/>
      <c r="XS7" s="286"/>
      <c r="XT7" s="663"/>
      <c r="XU7" s="663"/>
      <c r="XV7" s="663"/>
      <c r="XW7" s="663"/>
      <c r="XX7" s="663"/>
      <c r="XY7" s="663"/>
      <c r="XZ7" s="284"/>
      <c r="YA7" s="285"/>
      <c r="YB7" s="276"/>
      <c r="YC7" s="286"/>
      <c r="YD7" s="663"/>
      <c r="YE7" s="663"/>
      <c r="YF7" s="663"/>
      <c r="YG7" s="663"/>
      <c r="YH7" s="663"/>
      <c r="YI7" s="663"/>
      <c r="YJ7" s="284"/>
      <c r="YK7" s="285"/>
      <c r="YL7" s="276"/>
      <c r="YM7" s="286"/>
      <c r="YN7" s="663"/>
      <c r="YO7" s="663"/>
      <c r="YP7" s="663"/>
      <c r="YQ7" s="663"/>
      <c r="YR7" s="663"/>
      <c r="YS7" s="663"/>
      <c r="YT7" s="284"/>
      <c r="YU7" s="285"/>
      <c r="YV7" s="276"/>
      <c r="YW7" s="286"/>
      <c r="YX7" s="663"/>
      <c r="YY7" s="663"/>
      <c r="YZ7" s="663"/>
      <c r="ZA7" s="663"/>
      <c r="ZB7" s="663"/>
      <c r="ZC7" s="663"/>
      <c r="ZD7" s="284"/>
      <c r="ZE7" s="285"/>
      <c r="ZF7" s="276"/>
      <c r="ZG7" s="286"/>
      <c r="ZH7" s="663"/>
      <c r="ZI7" s="663"/>
      <c r="ZJ7" s="663"/>
      <c r="ZK7" s="663"/>
      <c r="ZL7" s="663"/>
      <c r="ZM7" s="663"/>
      <c r="ZN7" s="284"/>
      <c r="ZO7" s="285"/>
      <c r="ZP7" s="276"/>
      <c r="ZQ7" s="286"/>
      <c r="ZR7" s="663"/>
      <c r="ZS7" s="663"/>
      <c r="ZT7" s="663"/>
      <c r="ZU7" s="663"/>
      <c r="ZV7" s="663"/>
      <c r="ZW7" s="663"/>
      <c r="ZX7" s="284"/>
      <c r="ZY7" s="285"/>
      <c r="ZZ7" s="276"/>
      <c r="AAA7" s="286"/>
      <c r="AAB7" s="663"/>
      <c r="AAC7" s="663"/>
      <c r="AAD7" s="663"/>
      <c r="AAE7" s="663"/>
      <c r="AAF7" s="663"/>
      <c r="AAG7" s="663"/>
      <c r="AAH7" s="284"/>
      <c r="AAI7" s="285"/>
      <c r="AAJ7" s="276"/>
      <c r="AAK7" s="286"/>
      <c r="AAL7" s="663"/>
      <c r="AAM7" s="663"/>
      <c r="AAN7" s="663"/>
      <c r="AAO7" s="663"/>
      <c r="AAP7" s="663"/>
      <c r="AAQ7" s="663"/>
      <c r="AAR7" s="284"/>
      <c r="AAS7" s="285"/>
      <c r="AAT7" s="276"/>
      <c r="AAU7" s="286"/>
      <c r="AAV7" s="663"/>
      <c r="AAW7" s="663"/>
      <c r="AAX7" s="663"/>
      <c r="AAY7" s="663"/>
      <c r="AAZ7" s="663"/>
      <c r="ABA7" s="663"/>
      <c r="ABB7" s="284"/>
      <c r="ABC7" s="285"/>
      <c r="ABD7" s="276"/>
      <c r="ABE7" s="286"/>
      <c r="ABF7" s="663"/>
      <c r="ABG7" s="663"/>
      <c r="ABH7" s="663"/>
      <c r="ABI7" s="663"/>
      <c r="ABJ7" s="663"/>
      <c r="ABK7" s="663"/>
      <c r="ABL7" s="284"/>
      <c r="ABM7" s="285"/>
      <c r="ABN7" s="276"/>
      <c r="ABO7" s="286"/>
      <c r="ABP7" s="663"/>
      <c r="ABQ7" s="663"/>
      <c r="ABR7" s="663"/>
      <c r="ABS7" s="663"/>
      <c r="ABT7" s="663"/>
      <c r="ABU7" s="663"/>
      <c r="ABV7" s="284"/>
      <c r="ABW7" s="285"/>
      <c r="ABX7" s="276"/>
      <c r="ABY7" s="286"/>
      <c r="ABZ7" s="663"/>
      <c r="ACA7" s="663"/>
      <c r="ACB7" s="663"/>
      <c r="ACC7" s="663"/>
      <c r="ACD7" s="663"/>
      <c r="ACE7" s="663"/>
      <c r="ACF7" s="284"/>
      <c r="ACG7" s="285"/>
      <c r="ACH7" s="276"/>
      <c r="ACI7" s="286"/>
      <c r="ACJ7" s="663"/>
      <c r="ACK7" s="663"/>
      <c r="ACL7" s="663"/>
      <c r="ACM7" s="663"/>
      <c r="ACN7" s="663"/>
      <c r="ACO7" s="663"/>
      <c r="ACP7" s="284"/>
      <c r="ACQ7" s="285"/>
      <c r="ACR7" s="276"/>
      <c r="ACS7" s="286"/>
      <c r="ACT7" s="663"/>
      <c r="ACU7" s="663"/>
      <c r="ACV7" s="663"/>
      <c r="ACW7" s="663"/>
      <c r="ACX7" s="663"/>
      <c r="ACY7" s="663"/>
      <c r="ACZ7" s="284"/>
      <c r="ADA7" s="285"/>
      <c r="ADB7" s="276"/>
      <c r="ADC7" s="286"/>
      <c r="ADD7" s="663"/>
      <c r="ADE7" s="663"/>
      <c r="ADF7" s="663"/>
      <c r="ADG7" s="663"/>
      <c r="ADH7" s="663"/>
      <c r="ADI7" s="663"/>
      <c r="ADJ7" s="284"/>
      <c r="ADK7" s="285"/>
      <c r="ADL7" s="276"/>
      <c r="ADM7" s="286"/>
      <c r="ADN7" s="663"/>
      <c r="ADO7" s="663"/>
      <c r="ADP7" s="663"/>
      <c r="ADQ7" s="663"/>
      <c r="ADR7" s="663"/>
      <c r="ADS7" s="663"/>
      <c r="ADT7" s="284"/>
      <c r="ADU7" s="285"/>
      <c r="ADV7" s="276"/>
      <c r="ADW7" s="286"/>
      <c r="ADX7" s="663"/>
      <c r="ADY7" s="663"/>
      <c r="ADZ7" s="663"/>
      <c r="AEA7" s="663"/>
      <c r="AEB7" s="663"/>
      <c r="AEC7" s="663"/>
      <c r="AED7" s="284"/>
      <c r="AEE7" s="285"/>
      <c r="AEF7" s="276"/>
      <c r="AEG7" s="286"/>
      <c r="AEH7" s="663"/>
      <c r="AEI7" s="663"/>
      <c r="AEJ7" s="663"/>
      <c r="AEK7" s="663"/>
      <c r="AEL7" s="663"/>
      <c r="AEM7" s="663"/>
      <c r="AEN7" s="284"/>
      <c r="AEO7" s="285"/>
      <c r="AEP7" s="276"/>
      <c r="AEQ7" s="286"/>
      <c r="AER7" s="663"/>
      <c r="AES7" s="663"/>
      <c r="AET7" s="663"/>
      <c r="AEU7" s="663"/>
      <c r="AEV7" s="663"/>
      <c r="AEW7" s="663"/>
      <c r="AEX7" s="284"/>
      <c r="AEY7" s="285"/>
      <c r="AEZ7" s="276"/>
      <c r="AFA7" s="286"/>
      <c r="AFB7" s="663"/>
      <c r="AFC7" s="663"/>
      <c r="AFD7" s="663"/>
      <c r="AFE7" s="663"/>
      <c r="AFF7" s="663"/>
      <c r="AFG7" s="663"/>
      <c r="AFH7" s="284"/>
      <c r="AFI7" s="285"/>
      <c r="AFJ7" s="276"/>
      <c r="AFK7" s="286"/>
      <c r="AFL7" s="663"/>
      <c r="AFM7" s="663"/>
      <c r="AFN7" s="663"/>
      <c r="AFO7" s="663"/>
      <c r="AFP7" s="663"/>
      <c r="AFQ7" s="663"/>
      <c r="AFR7" s="284"/>
      <c r="AFS7" s="285"/>
      <c r="AFT7" s="276"/>
      <c r="AFU7" s="286"/>
      <c r="AFV7" s="663"/>
      <c r="AFW7" s="663"/>
      <c r="AFX7" s="663"/>
      <c r="AFY7" s="663"/>
      <c r="AFZ7" s="663"/>
      <c r="AGA7" s="663"/>
      <c r="AGB7" s="284"/>
      <c r="AGC7" s="285"/>
      <c r="AGD7" s="276"/>
      <c r="AGE7" s="286"/>
      <c r="AGF7" s="663"/>
      <c r="AGG7" s="663"/>
      <c r="AGH7" s="663"/>
      <c r="AGI7" s="663"/>
      <c r="AGJ7" s="663"/>
      <c r="AGK7" s="663"/>
      <c r="AGL7" s="284"/>
      <c r="AGM7" s="285"/>
      <c r="AGN7" s="276"/>
      <c r="AGO7" s="286"/>
      <c r="AGP7" s="663"/>
      <c r="AGQ7" s="663"/>
      <c r="AGR7" s="663"/>
      <c r="AGS7" s="663"/>
      <c r="AGT7" s="663"/>
      <c r="AGU7" s="663"/>
      <c r="AGV7" s="284"/>
      <c r="AGW7" s="285"/>
      <c r="AGX7" s="276"/>
      <c r="AGY7" s="286"/>
      <c r="AGZ7" s="663"/>
      <c r="AHA7" s="663"/>
      <c r="AHB7" s="663"/>
      <c r="AHC7" s="663"/>
      <c r="AHD7" s="663"/>
      <c r="AHE7" s="663"/>
      <c r="AHF7" s="284"/>
      <c r="AHG7" s="285"/>
      <c r="AHH7" s="276"/>
      <c r="AHI7" s="286"/>
      <c r="AHJ7" s="663"/>
      <c r="AHK7" s="663"/>
      <c r="AHL7" s="663"/>
      <c r="AHM7" s="663"/>
      <c r="AHN7" s="663"/>
      <c r="AHO7" s="663"/>
      <c r="AHP7" s="284"/>
      <c r="AHQ7" s="285"/>
      <c r="AHR7" s="276"/>
      <c r="AHS7" s="286"/>
      <c r="AHT7" s="663"/>
      <c r="AHU7" s="663"/>
      <c r="AHV7" s="663"/>
      <c r="AHW7" s="663"/>
      <c r="AHX7" s="663"/>
      <c r="AHY7" s="663"/>
      <c r="AHZ7" s="284"/>
      <c r="AIA7" s="285"/>
      <c r="AIB7" s="276"/>
      <c r="AIC7" s="286"/>
      <c r="AID7" s="663"/>
      <c r="AIE7" s="663"/>
      <c r="AIF7" s="663"/>
      <c r="AIG7" s="663"/>
      <c r="AIH7" s="663"/>
      <c r="AII7" s="663"/>
      <c r="AIJ7" s="284"/>
      <c r="AIK7" s="285"/>
      <c r="AIL7" s="276"/>
      <c r="AIM7" s="286"/>
      <c r="AIN7" s="663"/>
      <c r="AIO7" s="663"/>
      <c r="AIP7" s="663"/>
      <c r="AIQ7" s="663"/>
      <c r="AIR7" s="663"/>
      <c r="AIS7" s="663"/>
      <c r="AIT7" s="284"/>
      <c r="AIU7" s="285"/>
      <c r="AIV7" s="276"/>
      <c r="AIW7" s="286"/>
      <c r="AIX7" s="663"/>
      <c r="AIY7" s="663"/>
      <c r="AIZ7" s="663"/>
      <c r="AJA7" s="663"/>
      <c r="AJB7" s="663"/>
      <c r="AJC7" s="663"/>
      <c r="AJD7" s="284"/>
      <c r="AJE7" s="285"/>
      <c r="AJF7" s="276"/>
      <c r="AJG7" s="286"/>
      <c r="AJH7" s="663"/>
      <c r="AJI7" s="663"/>
      <c r="AJJ7" s="663"/>
      <c r="AJK7" s="663"/>
      <c r="AJL7" s="663"/>
      <c r="AJM7" s="663"/>
      <c r="AJN7" s="284"/>
      <c r="AJO7" s="285"/>
      <c r="AJP7" s="276"/>
      <c r="AJQ7" s="286"/>
      <c r="AJR7" s="663"/>
      <c r="AJS7" s="663"/>
      <c r="AJT7" s="663"/>
      <c r="AJU7" s="663"/>
      <c r="AJV7" s="663"/>
      <c r="AJW7" s="663"/>
      <c r="AJX7" s="284"/>
      <c r="AJY7" s="285"/>
      <c r="AJZ7" s="276"/>
      <c r="AKA7" s="286"/>
      <c r="AKB7" s="663"/>
      <c r="AKC7" s="663"/>
      <c r="AKD7" s="663"/>
      <c r="AKE7" s="663"/>
      <c r="AKF7" s="663"/>
      <c r="AKG7" s="663"/>
      <c r="AKH7" s="284"/>
      <c r="AKI7" s="285"/>
      <c r="AKJ7" s="276"/>
      <c r="AKK7" s="286"/>
      <c r="AKL7" s="663"/>
      <c r="AKM7" s="663"/>
      <c r="AKN7" s="663"/>
      <c r="AKO7" s="663"/>
      <c r="AKP7" s="663"/>
      <c r="AKQ7" s="663"/>
      <c r="AKR7" s="284"/>
      <c r="AKS7" s="285"/>
      <c r="AKT7" s="276"/>
      <c r="AKU7" s="286"/>
      <c r="AKV7" s="663"/>
      <c r="AKW7" s="663"/>
      <c r="AKX7" s="663"/>
      <c r="AKY7" s="663"/>
      <c r="AKZ7" s="663"/>
      <c r="ALA7" s="663"/>
      <c r="ALB7" s="284"/>
      <c r="ALC7" s="285"/>
      <c r="ALD7" s="276"/>
      <c r="ALE7" s="286"/>
      <c r="ALF7" s="663"/>
      <c r="ALG7" s="663"/>
      <c r="ALH7" s="663"/>
      <c r="ALI7" s="663"/>
      <c r="ALJ7" s="663"/>
      <c r="ALK7" s="663"/>
      <c r="ALL7" s="284"/>
      <c r="ALM7" s="285"/>
      <c r="ALN7" s="276"/>
      <c r="ALO7" s="286"/>
      <c r="ALP7" s="663"/>
      <c r="ALQ7" s="663"/>
      <c r="ALR7" s="663"/>
      <c r="ALS7" s="663"/>
      <c r="ALT7" s="663"/>
      <c r="ALU7" s="663"/>
      <c r="ALV7" s="284"/>
      <c r="ALW7" s="285"/>
      <c r="ALX7" s="276"/>
      <c r="ALY7" s="286"/>
      <c r="ALZ7" s="663"/>
      <c r="AMA7" s="663"/>
      <c r="AMB7" s="663"/>
      <c r="AMC7" s="663"/>
      <c r="AMD7" s="663"/>
      <c r="AME7" s="663"/>
      <c r="AMF7" s="284"/>
      <c r="AMG7" s="285"/>
      <c r="AMH7" s="276"/>
      <c r="AMI7" s="286"/>
      <c r="AMJ7" s="663"/>
      <c r="AMK7" s="663"/>
      <c r="AML7" s="663"/>
      <c r="AMM7" s="663"/>
      <c r="AMN7" s="663"/>
      <c r="AMO7" s="663"/>
      <c r="AMP7" s="284"/>
      <c r="AMQ7" s="285"/>
      <c r="AMR7" s="276"/>
      <c r="AMS7" s="286"/>
      <c r="AMT7" s="663"/>
      <c r="AMU7" s="663"/>
      <c r="AMV7" s="663"/>
      <c r="AMW7" s="663"/>
      <c r="AMX7" s="663"/>
      <c r="AMY7" s="663"/>
      <c r="AMZ7" s="284"/>
      <c r="ANA7" s="285"/>
      <c r="ANB7" s="276"/>
      <c r="ANC7" s="286"/>
      <c r="AND7" s="663"/>
      <c r="ANE7" s="663"/>
      <c r="ANF7" s="663"/>
      <c r="ANG7" s="663"/>
      <c r="ANH7" s="663"/>
      <c r="ANI7" s="663"/>
      <c r="ANJ7" s="284"/>
      <c r="ANK7" s="285"/>
      <c r="ANL7" s="276"/>
      <c r="ANM7" s="286"/>
      <c r="ANN7" s="663"/>
      <c r="ANO7" s="663"/>
      <c r="ANP7" s="663"/>
      <c r="ANQ7" s="663"/>
      <c r="ANR7" s="663"/>
      <c r="ANS7" s="663"/>
      <c r="ANT7" s="284"/>
      <c r="ANU7" s="285"/>
      <c r="ANV7" s="276"/>
      <c r="ANW7" s="286"/>
      <c r="ANX7" s="663"/>
      <c r="ANY7" s="663"/>
      <c r="ANZ7" s="663"/>
      <c r="AOA7" s="663"/>
      <c r="AOB7" s="663"/>
      <c r="AOC7" s="663"/>
      <c r="AOD7" s="284"/>
      <c r="AOE7" s="285"/>
      <c r="AOF7" s="276"/>
      <c r="AOG7" s="286"/>
      <c r="AOH7" s="663"/>
      <c r="AOI7" s="663"/>
      <c r="AOJ7" s="663"/>
      <c r="AOK7" s="663"/>
      <c r="AOL7" s="663"/>
      <c r="AOM7" s="663"/>
      <c r="AON7" s="284"/>
      <c r="AOO7" s="285"/>
      <c r="AOP7" s="276"/>
      <c r="AOQ7" s="286"/>
      <c r="AOR7" s="663"/>
      <c r="AOS7" s="663"/>
      <c r="AOT7" s="663"/>
      <c r="AOU7" s="663"/>
      <c r="AOV7" s="663"/>
      <c r="AOW7" s="663"/>
      <c r="AOX7" s="284"/>
      <c r="AOY7" s="285"/>
      <c r="AOZ7" s="276"/>
      <c r="APA7" s="286"/>
      <c r="APB7" s="663"/>
      <c r="APC7" s="663"/>
      <c r="APD7" s="663"/>
      <c r="APE7" s="663"/>
      <c r="APF7" s="663"/>
      <c r="APG7" s="663"/>
      <c r="APH7" s="284"/>
      <c r="API7" s="285"/>
      <c r="APJ7" s="276"/>
      <c r="APK7" s="286"/>
      <c r="APL7" s="663"/>
      <c r="APM7" s="663"/>
      <c r="APN7" s="663"/>
      <c r="APO7" s="663"/>
      <c r="APP7" s="663"/>
      <c r="APQ7" s="663"/>
      <c r="APR7" s="284"/>
      <c r="APS7" s="285"/>
      <c r="APT7" s="276"/>
      <c r="APU7" s="286"/>
      <c r="APV7" s="663"/>
      <c r="APW7" s="663"/>
      <c r="APX7" s="663"/>
      <c r="APY7" s="663"/>
      <c r="APZ7" s="663"/>
      <c r="AQA7" s="663"/>
      <c r="AQB7" s="284"/>
      <c r="AQC7" s="285"/>
      <c r="AQD7" s="276"/>
      <c r="AQE7" s="286"/>
      <c r="AQF7" s="663"/>
      <c r="AQG7" s="663"/>
      <c r="AQH7" s="663"/>
      <c r="AQI7" s="663"/>
      <c r="AQJ7" s="663"/>
      <c r="AQK7" s="663"/>
      <c r="AQL7" s="284"/>
      <c r="AQM7" s="285"/>
      <c r="AQN7" s="276"/>
      <c r="AQO7" s="286"/>
      <c r="AQP7" s="663"/>
      <c r="AQQ7" s="663"/>
      <c r="AQR7" s="663"/>
      <c r="AQS7" s="663"/>
      <c r="AQT7" s="663"/>
      <c r="AQU7" s="663"/>
      <c r="AQV7" s="284"/>
      <c r="AQW7" s="285"/>
      <c r="AQX7" s="276"/>
      <c r="AQY7" s="286"/>
      <c r="AQZ7" s="663"/>
      <c r="ARA7" s="663"/>
      <c r="ARB7" s="663"/>
      <c r="ARC7" s="663"/>
      <c r="ARD7" s="663"/>
      <c r="ARE7" s="663"/>
      <c r="ARF7" s="284"/>
      <c r="ARG7" s="285"/>
      <c r="ARH7" s="276"/>
      <c r="ARI7" s="286"/>
      <c r="ARJ7" s="663"/>
      <c r="ARK7" s="663"/>
      <c r="ARL7" s="663"/>
      <c r="ARM7" s="663"/>
      <c r="ARN7" s="663"/>
      <c r="ARO7" s="663"/>
      <c r="ARP7" s="284"/>
      <c r="ARQ7" s="285"/>
      <c r="ARR7" s="276"/>
      <c r="ARS7" s="286"/>
      <c r="ART7" s="663"/>
      <c r="ARU7" s="663"/>
      <c r="ARV7" s="663"/>
      <c r="ARW7" s="663"/>
      <c r="ARX7" s="663"/>
      <c r="ARY7" s="663"/>
      <c r="ARZ7" s="284"/>
      <c r="ASA7" s="285"/>
      <c r="ASB7" s="276"/>
      <c r="ASC7" s="286"/>
      <c r="ASD7" s="663"/>
      <c r="ASE7" s="663"/>
      <c r="ASF7" s="663"/>
      <c r="ASG7" s="663"/>
      <c r="ASH7" s="663"/>
      <c r="ASI7" s="663"/>
      <c r="ASJ7" s="284"/>
      <c r="ASK7" s="285"/>
      <c r="ASL7" s="276"/>
      <c r="ASM7" s="286"/>
      <c r="ASN7" s="663"/>
      <c r="ASO7" s="663"/>
      <c r="ASP7" s="663"/>
      <c r="ASQ7" s="663"/>
      <c r="ASR7" s="663"/>
      <c r="ASS7" s="663"/>
      <c r="AST7" s="284"/>
      <c r="ASU7" s="285"/>
      <c r="ASV7" s="276"/>
      <c r="ASW7" s="286"/>
      <c r="ASX7" s="663"/>
      <c r="ASY7" s="663"/>
      <c r="ASZ7" s="663"/>
      <c r="ATA7" s="663"/>
      <c r="ATB7" s="663"/>
      <c r="ATC7" s="663"/>
      <c r="ATD7" s="284"/>
      <c r="ATE7" s="285"/>
      <c r="ATF7" s="276"/>
      <c r="ATG7" s="286"/>
      <c r="ATH7" s="663"/>
      <c r="ATI7" s="663"/>
      <c r="ATJ7" s="663"/>
      <c r="ATK7" s="663"/>
      <c r="ATL7" s="663"/>
      <c r="ATM7" s="663"/>
      <c r="ATN7" s="284"/>
      <c r="ATO7" s="285"/>
      <c r="ATP7" s="276"/>
      <c r="ATQ7" s="286"/>
      <c r="ATR7" s="663"/>
      <c r="ATS7" s="663"/>
      <c r="ATT7" s="663"/>
      <c r="ATU7" s="663"/>
      <c r="ATV7" s="663"/>
      <c r="ATW7" s="663"/>
      <c r="ATX7" s="284"/>
      <c r="ATY7" s="285"/>
      <c r="ATZ7" s="276"/>
      <c r="AUA7" s="286"/>
      <c r="AUB7" s="663"/>
      <c r="AUC7" s="663"/>
      <c r="AUD7" s="663"/>
      <c r="AUE7" s="663"/>
      <c r="AUF7" s="663"/>
      <c r="AUG7" s="663"/>
      <c r="AUH7" s="284"/>
      <c r="AUI7" s="285"/>
      <c r="AUJ7" s="276"/>
      <c r="AUK7" s="286"/>
      <c r="AUL7" s="663"/>
      <c r="AUM7" s="663"/>
      <c r="AUN7" s="663"/>
      <c r="AUO7" s="663"/>
      <c r="AUP7" s="663"/>
      <c r="AUQ7" s="663"/>
      <c r="AUR7" s="284"/>
      <c r="AUS7" s="285"/>
      <c r="AUT7" s="276"/>
      <c r="AUU7" s="286"/>
      <c r="AUV7" s="663"/>
      <c r="AUW7" s="663"/>
      <c r="AUX7" s="663"/>
      <c r="AUY7" s="663"/>
      <c r="AUZ7" s="663"/>
      <c r="AVA7" s="663"/>
      <c r="AVB7" s="284"/>
      <c r="AVC7" s="285"/>
      <c r="AVD7" s="276"/>
      <c r="AVE7" s="286"/>
      <c r="AVF7" s="663"/>
      <c r="AVG7" s="663"/>
      <c r="AVH7" s="663"/>
      <c r="AVI7" s="663"/>
      <c r="AVJ7" s="663"/>
      <c r="AVK7" s="663"/>
      <c r="AVL7" s="284"/>
      <c r="AVM7" s="285"/>
      <c r="AVN7" s="276"/>
      <c r="AVO7" s="286"/>
      <c r="AVP7" s="663"/>
      <c r="AVQ7" s="663"/>
      <c r="AVR7" s="663"/>
      <c r="AVS7" s="663"/>
      <c r="AVT7" s="663"/>
      <c r="AVU7" s="663"/>
      <c r="AVV7" s="284"/>
      <c r="AVW7" s="285"/>
      <c r="AVX7" s="276"/>
      <c r="AVY7" s="286"/>
      <c r="AVZ7" s="663"/>
      <c r="AWA7" s="663"/>
      <c r="AWB7" s="663"/>
      <c r="AWC7" s="663"/>
      <c r="AWD7" s="663"/>
      <c r="AWE7" s="663"/>
      <c r="AWF7" s="284"/>
      <c r="AWG7" s="285"/>
      <c r="AWH7" s="276"/>
      <c r="AWI7" s="286"/>
      <c r="AWJ7" s="663"/>
      <c r="AWK7" s="663"/>
      <c r="AWL7" s="663"/>
      <c r="AWM7" s="663"/>
      <c r="AWN7" s="663"/>
      <c r="AWO7" s="663"/>
      <c r="AWP7" s="284"/>
      <c r="AWQ7" s="285"/>
      <c r="AWR7" s="276"/>
      <c r="AWS7" s="286"/>
      <c r="AWT7" s="663"/>
      <c r="AWU7" s="663"/>
      <c r="AWV7" s="663"/>
      <c r="AWW7" s="663"/>
      <c r="AWX7" s="663"/>
      <c r="AWY7" s="663"/>
      <c r="AWZ7" s="284"/>
      <c r="AXA7" s="285"/>
      <c r="AXB7" s="276"/>
      <c r="AXC7" s="286"/>
      <c r="AXD7" s="663"/>
      <c r="AXE7" s="663"/>
      <c r="AXF7" s="663"/>
      <c r="AXG7" s="663"/>
      <c r="AXH7" s="663"/>
      <c r="AXI7" s="663"/>
      <c r="AXJ7" s="284"/>
      <c r="AXK7" s="285"/>
      <c r="AXL7" s="276"/>
      <c r="AXM7" s="286"/>
      <c r="AXN7" s="663"/>
      <c r="AXO7" s="663"/>
      <c r="AXP7" s="663"/>
      <c r="AXQ7" s="663"/>
      <c r="AXR7" s="663"/>
      <c r="AXS7" s="663"/>
      <c r="AXT7" s="284"/>
      <c r="AXU7" s="285"/>
      <c r="AXV7" s="276"/>
      <c r="AXW7" s="286"/>
      <c r="AXX7" s="663"/>
      <c r="AXY7" s="663"/>
      <c r="AXZ7" s="663"/>
      <c r="AYA7" s="663"/>
      <c r="AYB7" s="663"/>
      <c r="AYC7" s="663"/>
      <c r="AYD7" s="284"/>
      <c r="AYE7" s="285"/>
      <c r="AYF7" s="276"/>
      <c r="AYG7" s="286"/>
      <c r="AYH7" s="663"/>
      <c r="AYI7" s="663"/>
      <c r="AYJ7" s="663"/>
      <c r="AYK7" s="663"/>
      <c r="AYL7" s="663"/>
      <c r="AYM7" s="663"/>
      <c r="AYN7" s="284"/>
      <c r="AYO7" s="285"/>
      <c r="AYP7" s="276"/>
      <c r="AYQ7" s="286"/>
      <c r="AYR7" s="663"/>
      <c r="AYS7" s="663"/>
      <c r="AYT7" s="663"/>
      <c r="AYU7" s="663"/>
      <c r="AYV7" s="663"/>
      <c r="AYW7" s="663"/>
      <c r="AYX7" s="284"/>
      <c r="AYY7" s="285"/>
      <c r="AYZ7" s="276"/>
      <c r="AZA7" s="286"/>
      <c r="AZB7" s="663"/>
      <c r="AZC7" s="663"/>
      <c r="AZD7" s="663"/>
      <c r="AZE7" s="663"/>
      <c r="AZF7" s="663"/>
      <c r="AZG7" s="663"/>
      <c r="AZH7" s="284"/>
      <c r="AZI7" s="285"/>
      <c r="AZJ7" s="276"/>
      <c r="AZK7" s="286"/>
      <c r="AZL7" s="663"/>
      <c r="AZM7" s="663"/>
      <c r="AZN7" s="663"/>
      <c r="AZO7" s="663"/>
      <c r="AZP7" s="663"/>
      <c r="AZQ7" s="663"/>
      <c r="AZR7" s="284"/>
      <c r="AZS7" s="285"/>
      <c r="AZT7" s="276"/>
      <c r="AZU7" s="286"/>
      <c r="AZV7" s="663"/>
      <c r="AZW7" s="663"/>
      <c r="AZX7" s="663"/>
      <c r="AZY7" s="663"/>
      <c r="AZZ7" s="663"/>
      <c r="BAA7" s="663"/>
      <c r="BAB7" s="284"/>
      <c r="BAC7" s="285"/>
      <c r="BAD7" s="276"/>
      <c r="BAE7" s="286"/>
      <c r="BAF7" s="663"/>
      <c r="BAG7" s="663"/>
      <c r="BAH7" s="663"/>
      <c r="BAI7" s="663"/>
      <c r="BAJ7" s="663"/>
      <c r="BAK7" s="663"/>
      <c r="BAL7" s="284"/>
      <c r="BAM7" s="285"/>
      <c r="BAN7" s="276"/>
      <c r="BAO7" s="286"/>
      <c r="BAP7" s="663"/>
      <c r="BAQ7" s="663"/>
      <c r="BAR7" s="663"/>
      <c r="BAS7" s="663"/>
      <c r="BAT7" s="663"/>
      <c r="BAU7" s="663"/>
      <c r="BAV7" s="284"/>
      <c r="BAW7" s="285"/>
      <c r="BAX7" s="276"/>
      <c r="BAY7" s="286"/>
      <c r="BAZ7" s="663"/>
      <c r="BBA7" s="663"/>
      <c r="BBB7" s="663"/>
      <c r="BBC7" s="663"/>
      <c r="BBD7" s="663"/>
      <c r="BBE7" s="663"/>
      <c r="BBF7" s="284"/>
      <c r="BBG7" s="285"/>
      <c r="BBH7" s="276"/>
      <c r="BBI7" s="286"/>
      <c r="BBJ7" s="663"/>
      <c r="BBK7" s="663"/>
      <c r="BBL7" s="663"/>
      <c r="BBM7" s="663"/>
      <c r="BBN7" s="663"/>
      <c r="BBO7" s="663"/>
      <c r="BBP7" s="284"/>
      <c r="BBQ7" s="285"/>
      <c r="BBR7" s="276"/>
      <c r="BBS7" s="286"/>
      <c r="BBT7" s="663"/>
      <c r="BBU7" s="663"/>
      <c r="BBV7" s="663"/>
      <c r="BBW7" s="663"/>
      <c r="BBX7" s="663"/>
      <c r="BBY7" s="663"/>
      <c r="BBZ7" s="284"/>
      <c r="BCA7" s="285"/>
      <c r="BCB7" s="276"/>
      <c r="BCC7" s="286"/>
      <c r="BCD7" s="663"/>
      <c r="BCE7" s="663"/>
      <c r="BCF7" s="663"/>
      <c r="BCG7" s="663"/>
      <c r="BCH7" s="663"/>
      <c r="BCI7" s="663"/>
      <c r="BCJ7" s="284"/>
      <c r="BCK7" s="285"/>
      <c r="BCL7" s="276"/>
      <c r="BCM7" s="286"/>
      <c r="BCN7" s="663"/>
      <c r="BCO7" s="663"/>
      <c r="BCP7" s="663"/>
      <c r="BCQ7" s="663"/>
      <c r="BCR7" s="663"/>
      <c r="BCS7" s="663"/>
      <c r="BCT7" s="284"/>
      <c r="BCU7" s="285"/>
      <c r="BCV7" s="276"/>
      <c r="BCW7" s="286"/>
      <c r="BCX7" s="663"/>
      <c r="BCY7" s="663"/>
      <c r="BCZ7" s="663"/>
      <c r="BDA7" s="663"/>
      <c r="BDB7" s="663"/>
      <c r="BDC7" s="663"/>
      <c r="BDD7" s="284"/>
      <c r="BDE7" s="285"/>
      <c r="BDF7" s="276"/>
      <c r="BDG7" s="286"/>
      <c r="BDH7" s="663"/>
      <c r="BDI7" s="663"/>
      <c r="BDJ7" s="663"/>
      <c r="BDK7" s="663"/>
      <c r="BDL7" s="663"/>
      <c r="BDM7" s="663"/>
      <c r="BDN7" s="284"/>
      <c r="BDO7" s="285"/>
      <c r="BDP7" s="276"/>
      <c r="BDQ7" s="286"/>
      <c r="BDR7" s="663"/>
      <c r="BDS7" s="663"/>
      <c r="BDT7" s="663"/>
      <c r="BDU7" s="663"/>
      <c r="BDV7" s="663"/>
      <c r="BDW7" s="663"/>
      <c r="BDX7" s="284"/>
      <c r="BDY7" s="285"/>
      <c r="BDZ7" s="276"/>
      <c r="BEA7" s="286"/>
      <c r="BEB7" s="663"/>
      <c r="BEC7" s="663"/>
      <c r="BED7" s="663"/>
      <c r="BEE7" s="663"/>
      <c r="BEF7" s="663"/>
      <c r="BEG7" s="663"/>
      <c r="BEH7" s="284"/>
      <c r="BEI7" s="285"/>
      <c r="BEJ7" s="276"/>
      <c r="BEK7" s="286"/>
      <c r="BEL7" s="663"/>
      <c r="BEM7" s="663"/>
      <c r="BEN7" s="663"/>
      <c r="BEO7" s="663"/>
      <c r="BEP7" s="663"/>
      <c r="BEQ7" s="663"/>
      <c r="BER7" s="284"/>
      <c r="BES7" s="285"/>
      <c r="BET7" s="276"/>
      <c r="BEU7" s="286"/>
      <c r="BEV7" s="663"/>
      <c r="BEW7" s="663"/>
      <c r="BEX7" s="663"/>
      <c r="BEY7" s="663"/>
      <c r="BEZ7" s="663"/>
      <c r="BFA7" s="663"/>
      <c r="BFB7" s="284"/>
      <c r="BFC7" s="285"/>
      <c r="BFD7" s="276"/>
      <c r="BFE7" s="286"/>
      <c r="BFF7" s="663"/>
      <c r="BFG7" s="663"/>
      <c r="BFH7" s="663"/>
      <c r="BFI7" s="663"/>
      <c r="BFJ7" s="663"/>
      <c r="BFK7" s="663"/>
      <c r="BFL7" s="284"/>
      <c r="BFM7" s="285"/>
      <c r="BFN7" s="276"/>
      <c r="BFO7" s="286"/>
      <c r="BFP7" s="663"/>
      <c r="BFQ7" s="663"/>
      <c r="BFR7" s="663"/>
      <c r="BFS7" s="663"/>
      <c r="BFT7" s="663"/>
      <c r="BFU7" s="663"/>
      <c r="BFV7" s="284"/>
      <c r="BFW7" s="285"/>
      <c r="BFX7" s="276"/>
      <c r="BFY7" s="286"/>
      <c r="BFZ7" s="663"/>
      <c r="BGA7" s="663"/>
      <c r="BGB7" s="663"/>
      <c r="BGC7" s="663"/>
      <c r="BGD7" s="663"/>
      <c r="BGE7" s="663"/>
      <c r="BGF7" s="284"/>
      <c r="BGG7" s="285"/>
      <c r="BGH7" s="276"/>
      <c r="BGI7" s="286"/>
      <c r="BGJ7" s="663"/>
      <c r="BGK7" s="663"/>
      <c r="BGL7" s="663"/>
      <c r="BGM7" s="663"/>
      <c r="BGN7" s="663"/>
      <c r="BGO7" s="663"/>
      <c r="BGP7" s="284"/>
      <c r="BGQ7" s="285"/>
      <c r="BGR7" s="276"/>
      <c r="BGS7" s="286"/>
      <c r="BGT7" s="663"/>
      <c r="BGU7" s="663"/>
      <c r="BGV7" s="663"/>
      <c r="BGW7" s="663"/>
      <c r="BGX7" s="663"/>
      <c r="BGY7" s="663"/>
      <c r="BGZ7" s="284"/>
      <c r="BHA7" s="285"/>
      <c r="BHB7" s="276"/>
      <c r="BHC7" s="286"/>
      <c r="BHD7" s="663"/>
      <c r="BHE7" s="663"/>
      <c r="BHF7" s="663"/>
      <c r="BHG7" s="663"/>
      <c r="BHH7" s="663"/>
      <c r="BHI7" s="663"/>
      <c r="BHJ7" s="284"/>
      <c r="BHK7" s="285"/>
      <c r="BHL7" s="276"/>
      <c r="BHM7" s="286"/>
      <c r="BHN7" s="663"/>
      <c r="BHO7" s="663"/>
      <c r="BHP7" s="663"/>
      <c r="BHQ7" s="663"/>
      <c r="BHR7" s="663"/>
      <c r="BHS7" s="663"/>
      <c r="BHT7" s="284"/>
      <c r="BHU7" s="285"/>
      <c r="BHV7" s="276"/>
      <c r="BHW7" s="286"/>
      <c r="BHX7" s="663"/>
      <c r="BHY7" s="663"/>
      <c r="BHZ7" s="663"/>
      <c r="BIA7" s="663"/>
      <c r="BIB7" s="663"/>
      <c r="BIC7" s="663"/>
      <c r="BID7" s="284"/>
      <c r="BIE7" s="285"/>
      <c r="BIF7" s="276"/>
      <c r="BIG7" s="286"/>
      <c r="BIH7" s="663"/>
      <c r="BII7" s="663"/>
      <c r="BIJ7" s="663"/>
      <c r="BIK7" s="663"/>
      <c r="BIL7" s="663"/>
      <c r="BIM7" s="663"/>
      <c r="BIN7" s="284"/>
      <c r="BIO7" s="285"/>
      <c r="BIP7" s="276"/>
      <c r="BIQ7" s="286"/>
      <c r="BIR7" s="663"/>
      <c r="BIS7" s="663"/>
      <c r="BIT7" s="663"/>
      <c r="BIU7" s="663"/>
      <c r="BIV7" s="663"/>
      <c r="BIW7" s="663"/>
      <c r="BIX7" s="284"/>
      <c r="BIY7" s="285"/>
      <c r="BIZ7" s="276"/>
      <c r="BJA7" s="286"/>
      <c r="BJB7" s="663"/>
      <c r="BJC7" s="663"/>
      <c r="BJD7" s="663"/>
      <c r="BJE7" s="663"/>
      <c r="BJF7" s="663"/>
      <c r="BJG7" s="663"/>
      <c r="BJH7" s="284"/>
      <c r="BJI7" s="285"/>
      <c r="BJJ7" s="276"/>
      <c r="BJK7" s="286"/>
      <c r="BJL7" s="663"/>
      <c r="BJM7" s="663"/>
      <c r="BJN7" s="663"/>
      <c r="BJO7" s="663"/>
      <c r="BJP7" s="663"/>
      <c r="BJQ7" s="663"/>
      <c r="BJR7" s="284"/>
      <c r="BJS7" s="285"/>
      <c r="BJT7" s="276"/>
      <c r="BJU7" s="286"/>
      <c r="BJV7" s="663"/>
      <c r="BJW7" s="663"/>
      <c r="BJX7" s="663"/>
      <c r="BJY7" s="663"/>
      <c r="BJZ7" s="663"/>
      <c r="BKA7" s="663"/>
      <c r="BKB7" s="284"/>
      <c r="BKC7" s="285"/>
      <c r="BKD7" s="276"/>
      <c r="BKE7" s="286"/>
      <c r="BKF7" s="663"/>
      <c r="BKG7" s="663"/>
      <c r="BKH7" s="663"/>
      <c r="BKI7" s="663"/>
      <c r="BKJ7" s="663"/>
      <c r="BKK7" s="663"/>
      <c r="BKL7" s="284"/>
      <c r="BKM7" s="285"/>
      <c r="BKN7" s="276"/>
      <c r="BKO7" s="286"/>
      <c r="BKP7" s="663"/>
      <c r="BKQ7" s="663"/>
      <c r="BKR7" s="663"/>
      <c r="BKS7" s="663"/>
      <c r="BKT7" s="663"/>
      <c r="BKU7" s="663"/>
      <c r="BKV7" s="284"/>
      <c r="BKW7" s="285"/>
      <c r="BKX7" s="276"/>
      <c r="BKY7" s="286"/>
      <c r="BKZ7" s="663"/>
      <c r="BLA7" s="663"/>
      <c r="BLB7" s="663"/>
      <c r="BLC7" s="663"/>
      <c r="BLD7" s="663"/>
      <c r="BLE7" s="663"/>
      <c r="BLF7" s="284"/>
      <c r="BLG7" s="285"/>
      <c r="BLH7" s="276"/>
      <c r="BLI7" s="286"/>
      <c r="BLJ7" s="663"/>
      <c r="BLK7" s="663"/>
      <c r="BLL7" s="663"/>
      <c r="BLM7" s="663"/>
      <c r="BLN7" s="663"/>
      <c r="BLO7" s="663"/>
      <c r="BLP7" s="284"/>
      <c r="BLQ7" s="285"/>
      <c r="BLR7" s="276"/>
      <c r="BLS7" s="286"/>
      <c r="BLT7" s="663"/>
      <c r="BLU7" s="663"/>
      <c r="BLV7" s="663"/>
      <c r="BLW7" s="663"/>
      <c r="BLX7" s="663"/>
      <c r="BLY7" s="663"/>
      <c r="BLZ7" s="284"/>
      <c r="BMA7" s="285"/>
      <c r="BMB7" s="276"/>
      <c r="BMC7" s="286"/>
      <c r="BMD7" s="663"/>
      <c r="BME7" s="663"/>
      <c r="BMF7" s="663"/>
      <c r="BMG7" s="663"/>
      <c r="BMH7" s="663"/>
      <c r="BMI7" s="663"/>
      <c r="BMJ7" s="284"/>
      <c r="BMK7" s="285"/>
      <c r="BML7" s="276"/>
      <c r="BMM7" s="286"/>
      <c r="BMN7" s="663"/>
      <c r="BMO7" s="663"/>
      <c r="BMP7" s="663"/>
      <c r="BMQ7" s="663"/>
      <c r="BMR7" s="663"/>
      <c r="BMS7" s="663"/>
      <c r="BMT7" s="284"/>
      <c r="BMU7" s="285"/>
      <c r="BMV7" s="276"/>
      <c r="BMW7" s="286"/>
      <c r="BMX7" s="663"/>
      <c r="BMY7" s="663"/>
      <c r="BMZ7" s="663"/>
      <c r="BNA7" s="663"/>
      <c r="BNB7" s="663"/>
      <c r="BNC7" s="663"/>
      <c r="BND7" s="284"/>
      <c r="BNE7" s="285"/>
      <c r="BNF7" s="276"/>
      <c r="BNG7" s="286"/>
      <c r="BNH7" s="663"/>
      <c r="BNI7" s="663"/>
      <c r="BNJ7" s="663"/>
      <c r="BNK7" s="663"/>
      <c r="BNL7" s="663"/>
      <c r="BNM7" s="663"/>
      <c r="BNN7" s="284"/>
      <c r="BNO7" s="285"/>
      <c r="BNP7" s="276"/>
      <c r="BNQ7" s="286"/>
      <c r="BNR7" s="663"/>
      <c r="BNS7" s="663"/>
      <c r="BNT7" s="663"/>
      <c r="BNU7" s="663"/>
      <c r="BNV7" s="663"/>
      <c r="BNW7" s="663"/>
      <c r="BNX7" s="284"/>
      <c r="BNY7" s="285"/>
      <c r="BNZ7" s="276"/>
      <c r="BOA7" s="286"/>
      <c r="BOB7" s="663"/>
      <c r="BOC7" s="663"/>
      <c r="BOD7" s="663"/>
      <c r="BOE7" s="663"/>
      <c r="BOF7" s="663"/>
      <c r="BOG7" s="663"/>
      <c r="BOH7" s="284"/>
      <c r="BOI7" s="285"/>
      <c r="BOJ7" s="276"/>
      <c r="BOK7" s="286"/>
      <c r="BOL7" s="663"/>
      <c r="BOM7" s="663"/>
      <c r="BON7" s="663"/>
      <c r="BOO7" s="663"/>
      <c r="BOP7" s="663"/>
      <c r="BOQ7" s="663"/>
      <c r="BOR7" s="284"/>
      <c r="BOS7" s="285"/>
      <c r="BOT7" s="276"/>
      <c r="BOU7" s="286"/>
      <c r="BOV7" s="663"/>
      <c r="BOW7" s="663"/>
      <c r="BOX7" s="663"/>
      <c r="BOY7" s="663"/>
      <c r="BOZ7" s="663"/>
      <c r="BPA7" s="663"/>
      <c r="BPB7" s="284"/>
      <c r="BPC7" s="285"/>
      <c r="BPD7" s="276"/>
      <c r="BPE7" s="286"/>
      <c r="BPF7" s="663"/>
      <c r="BPG7" s="663"/>
      <c r="BPH7" s="663"/>
      <c r="BPI7" s="663"/>
      <c r="BPJ7" s="663"/>
      <c r="BPK7" s="663"/>
      <c r="BPL7" s="284"/>
      <c r="BPM7" s="285"/>
      <c r="BPN7" s="276"/>
      <c r="BPO7" s="286"/>
      <c r="BPP7" s="663"/>
      <c r="BPQ7" s="663"/>
      <c r="BPR7" s="663"/>
      <c r="BPS7" s="663"/>
      <c r="BPT7" s="663"/>
      <c r="BPU7" s="663"/>
      <c r="BPV7" s="284"/>
      <c r="BPW7" s="285"/>
      <c r="BPX7" s="276"/>
      <c r="BPY7" s="286"/>
      <c r="BPZ7" s="663"/>
      <c r="BQA7" s="663"/>
      <c r="BQB7" s="663"/>
      <c r="BQC7" s="663"/>
      <c r="BQD7" s="663"/>
      <c r="BQE7" s="663"/>
      <c r="BQF7" s="284"/>
      <c r="BQG7" s="285"/>
      <c r="BQH7" s="276"/>
      <c r="BQI7" s="286"/>
      <c r="BQJ7" s="663"/>
      <c r="BQK7" s="663"/>
      <c r="BQL7" s="663"/>
      <c r="BQM7" s="663"/>
      <c r="BQN7" s="663"/>
      <c r="BQO7" s="663"/>
      <c r="BQP7" s="284"/>
      <c r="BQQ7" s="285"/>
      <c r="BQR7" s="276"/>
      <c r="BQS7" s="286"/>
      <c r="BQT7" s="663"/>
      <c r="BQU7" s="663"/>
      <c r="BQV7" s="663"/>
      <c r="BQW7" s="663"/>
      <c r="BQX7" s="663"/>
      <c r="BQY7" s="663"/>
      <c r="BQZ7" s="284"/>
      <c r="BRA7" s="285"/>
      <c r="BRB7" s="276"/>
      <c r="BRC7" s="286"/>
      <c r="BRD7" s="663"/>
      <c r="BRE7" s="663"/>
      <c r="BRF7" s="663"/>
      <c r="BRG7" s="663"/>
      <c r="BRH7" s="663"/>
      <c r="BRI7" s="663"/>
      <c r="BRJ7" s="284"/>
      <c r="BRK7" s="285"/>
      <c r="BRL7" s="276"/>
      <c r="BRM7" s="286"/>
      <c r="BRN7" s="663"/>
      <c r="BRO7" s="663"/>
      <c r="BRP7" s="663"/>
      <c r="BRQ7" s="663"/>
      <c r="BRR7" s="663"/>
      <c r="BRS7" s="663"/>
      <c r="BRT7" s="284"/>
      <c r="BRU7" s="285"/>
      <c r="BRV7" s="276"/>
      <c r="BRW7" s="286"/>
      <c r="BRX7" s="663"/>
      <c r="BRY7" s="663"/>
      <c r="BRZ7" s="663"/>
      <c r="BSA7" s="663"/>
      <c r="BSB7" s="663"/>
      <c r="BSC7" s="663"/>
      <c r="BSD7" s="284"/>
      <c r="BSE7" s="285"/>
      <c r="BSF7" s="276"/>
      <c r="BSG7" s="286"/>
      <c r="BSH7" s="663"/>
      <c r="BSI7" s="663"/>
      <c r="BSJ7" s="663"/>
      <c r="BSK7" s="663"/>
      <c r="BSL7" s="663"/>
      <c r="BSM7" s="663"/>
      <c r="BSN7" s="284"/>
      <c r="BSO7" s="285"/>
      <c r="BSP7" s="276"/>
      <c r="BSQ7" s="286"/>
      <c r="BSR7" s="663"/>
      <c r="BSS7" s="663"/>
      <c r="BST7" s="663"/>
      <c r="BSU7" s="663"/>
      <c r="BSV7" s="663"/>
      <c r="BSW7" s="663"/>
      <c r="BSX7" s="284"/>
      <c r="BSY7" s="285"/>
      <c r="BSZ7" s="276"/>
      <c r="BTA7" s="286"/>
      <c r="BTB7" s="663"/>
      <c r="BTC7" s="663"/>
      <c r="BTD7" s="663"/>
      <c r="BTE7" s="663"/>
      <c r="BTF7" s="663"/>
      <c r="BTG7" s="663"/>
      <c r="BTH7" s="284"/>
      <c r="BTI7" s="285"/>
      <c r="BTJ7" s="276"/>
      <c r="BTK7" s="286"/>
      <c r="BTL7" s="663"/>
      <c r="BTM7" s="663"/>
      <c r="BTN7" s="663"/>
      <c r="BTO7" s="663"/>
      <c r="BTP7" s="663"/>
      <c r="BTQ7" s="663"/>
      <c r="BTR7" s="284"/>
      <c r="BTS7" s="285"/>
      <c r="BTT7" s="276"/>
      <c r="BTU7" s="286"/>
      <c r="BTV7" s="663"/>
      <c r="BTW7" s="663"/>
      <c r="BTX7" s="663"/>
      <c r="BTY7" s="663"/>
      <c r="BTZ7" s="663"/>
      <c r="BUA7" s="663"/>
      <c r="BUB7" s="284"/>
      <c r="BUC7" s="285"/>
      <c r="BUD7" s="276"/>
      <c r="BUE7" s="286"/>
      <c r="BUF7" s="663"/>
      <c r="BUG7" s="663"/>
      <c r="BUH7" s="663"/>
      <c r="BUI7" s="663"/>
      <c r="BUJ7" s="663"/>
      <c r="BUK7" s="663"/>
      <c r="BUL7" s="284"/>
      <c r="BUM7" s="285"/>
      <c r="BUN7" s="276"/>
      <c r="BUO7" s="286"/>
      <c r="BUP7" s="663"/>
      <c r="BUQ7" s="663"/>
      <c r="BUR7" s="663"/>
      <c r="BUS7" s="663"/>
      <c r="BUT7" s="663"/>
      <c r="BUU7" s="663"/>
      <c r="BUV7" s="284"/>
      <c r="BUW7" s="285"/>
      <c r="BUX7" s="276"/>
      <c r="BUY7" s="286"/>
      <c r="BUZ7" s="663"/>
      <c r="BVA7" s="663"/>
      <c r="BVB7" s="663"/>
      <c r="BVC7" s="663"/>
      <c r="BVD7" s="663"/>
      <c r="BVE7" s="663"/>
      <c r="BVF7" s="284"/>
      <c r="BVG7" s="285"/>
      <c r="BVH7" s="276"/>
      <c r="BVI7" s="286"/>
      <c r="BVJ7" s="663"/>
      <c r="BVK7" s="663"/>
      <c r="BVL7" s="663"/>
      <c r="BVM7" s="663"/>
      <c r="BVN7" s="663"/>
      <c r="BVO7" s="663"/>
      <c r="BVP7" s="284"/>
      <c r="BVQ7" s="285"/>
      <c r="BVR7" s="276"/>
      <c r="BVS7" s="286"/>
      <c r="BVT7" s="663"/>
      <c r="BVU7" s="663"/>
      <c r="BVV7" s="663"/>
      <c r="BVW7" s="663"/>
      <c r="BVX7" s="663"/>
      <c r="BVY7" s="663"/>
      <c r="BVZ7" s="284"/>
      <c r="BWA7" s="285"/>
      <c r="BWB7" s="276"/>
      <c r="BWC7" s="286"/>
      <c r="BWD7" s="663"/>
      <c r="BWE7" s="663"/>
      <c r="BWF7" s="663"/>
      <c r="BWG7" s="663"/>
      <c r="BWH7" s="663"/>
      <c r="BWI7" s="663"/>
      <c r="BWJ7" s="284"/>
      <c r="BWK7" s="285"/>
      <c r="BWL7" s="276"/>
      <c r="BWM7" s="286"/>
      <c r="BWN7" s="663"/>
      <c r="BWO7" s="663"/>
      <c r="BWP7" s="663"/>
      <c r="BWQ7" s="663"/>
      <c r="BWR7" s="663"/>
      <c r="BWS7" s="663"/>
      <c r="BWT7" s="284"/>
      <c r="BWU7" s="285"/>
      <c r="BWV7" s="276"/>
      <c r="BWW7" s="286"/>
      <c r="BWX7" s="663"/>
      <c r="BWY7" s="663"/>
      <c r="BWZ7" s="663"/>
      <c r="BXA7" s="663"/>
      <c r="BXB7" s="663"/>
      <c r="BXC7" s="663"/>
      <c r="BXD7" s="284"/>
      <c r="BXE7" s="285"/>
      <c r="BXF7" s="276"/>
      <c r="BXG7" s="286"/>
      <c r="BXH7" s="663"/>
      <c r="BXI7" s="663"/>
      <c r="BXJ7" s="663"/>
      <c r="BXK7" s="663"/>
      <c r="BXL7" s="663"/>
      <c r="BXM7" s="663"/>
      <c r="BXN7" s="284"/>
      <c r="BXO7" s="285"/>
      <c r="BXP7" s="276"/>
      <c r="BXQ7" s="286"/>
      <c r="BXR7" s="663"/>
      <c r="BXS7" s="663"/>
      <c r="BXT7" s="663"/>
      <c r="BXU7" s="663"/>
      <c r="BXV7" s="663"/>
      <c r="BXW7" s="663"/>
      <c r="BXX7" s="284"/>
      <c r="BXY7" s="285"/>
      <c r="BXZ7" s="276"/>
      <c r="BYA7" s="286"/>
      <c r="BYB7" s="663"/>
      <c r="BYC7" s="663"/>
      <c r="BYD7" s="663"/>
      <c r="BYE7" s="663"/>
      <c r="BYF7" s="663"/>
      <c r="BYG7" s="663"/>
      <c r="BYH7" s="284"/>
      <c r="BYI7" s="285"/>
      <c r="BYJ7" s="276"/>
      <c r="BYK7" s="286"/>
      <c r="BYL7" s="663"/>
      <c r="BYM7" s="663"/>
      <c r="BYN7" s="663"/>
      <c r="BYO7" s="663"/>
      <c r="BYP7" s="663"/>
      <c r="BYQ7" s="663"/>
      <c r="BYR7" s="284"/>
      <c r="BYS7" s="285"/>
      <c r="BYT7" s="276"/>
      <c r="BYU7" s="286"/>
      <c r="BYV7" s="663"/>
      <c r="BYW7" s="663"/>
      <c r="BYX7" s="663"/>
      <c r="BYY7" s="663"/>
      <c r="BYZ7" s="663"/>
      <c r="BZA7" s="663"/>
      <c r="BZB7" s="284"/>
      <c r="BZC7" s="285"/>
      <c r="BZD7" s="276"/>
      <c r="BZE7" s="286"/>
      <c r="BZF7" s="663"/>
      <c r="BZG7" s="663"/>
      <c r="BZH7" s="663"/>
      <c r="BZI7" s="663"/>
      <c r="BZJ7" s="663"/>
      <c r="BZK7" s="663"/>
      <c r="BZL7" s="284"/>
      <c r="BZM7" s="285"/>
      <c r="BZN7" s="276"/>
      <c r="BZO7" s="286"/>
      <c r="BZP7" s="663"/>
      <c r="BZQ7" s="663"/>
      <c r="BZR7" s="663"/>
      <c r="BZS7" s="663"/>
      <c r="BZT7" s="663"/>
      <c r="BZU7" s="663"/>
      <c r="BZV7" s="284"/>
      <c r="BZW7" s="285"/>
      <c r="BZX7" s="276"/>
      <c r="BZY7" s="286"/>
      <c r="BZZ7" s="663"/>
      <c r="CAA7" s="663"/>
      <c r="CAB7" s="663"/>
      <c r="CAC7" s="663"/>
      <c r="CAD7" s="663"/>
      <c r="CAE7" s="663"/>
      <c r="CAF7" s="284"/>
      <c r="CAG7" s="285"/>
      <c r="CAH7" s="276"/>
      <c r="CAI7" s="286"/>
      <c r="CAJ7" s="663"/>
      <c r="CAK7" s="663"/>
      <c r="CAL7" s="663"/>
      <c r="CAM7" s="663"/>
      <c r="CAN7" s="663"/>
      <c r="CAO7" s="663"/>
      <c r="CAP7" s="284"/>
      <c r="CAQ7" s="285"/>
      <c r="CAR7" s="276"/>
      <c r="CAS7" s="286"/>
      <c r="CAT7" s="663"/>
      <c r="CAU7" s="663"/>
      <c r="CAV7" s="663"/>
      <c r="CAW7" s="663"/>
      <c r="CAX7" s="663"/>
      <c r="CAY7" s="663"/>
      <c r="CAZ7" s="284"/>
      <c r="CBA7" s="285"/>
      <c r="CBB7" s="276"/>
      <c r="CBC7" s="286"/>
      <c r="CBD7" s="663"/>
      <c r="CBE7" s="663"/>
      <c r="CBF7" s="663"/>
      <c r="CBG7" s="663"/>
      <c r="CBH7" s="663"/>
      <c r="CBI7" s="663"/>
      <c r="CBJ7" s="284"/>
      <c r="CBK7" s="285"/>
      <c r="CBL7" s="276"/>
      <c r="CBM7" s="286"/>
      <c r="CBN7" s="663"/>
      <c r="CBO7" s="663"/>
      <c r="CBP7" s="663"/>
      <c r="CBQ7" s="663"/>
      <c r="CBR7" s="663"/>
      <c r="CBS7" s="663"/>
      <c r="CBT7" s="284"/>
      <c r="CBU7" s="285"/>
      <c r="CBV7" s="276"/>
      <c r="CBW7" s="286"/>
      <c r="CBX7" s="663"/>
      <c r="CBY7" s="663"/>
      <c r="CBZ7" s="663"/>
      <c r="CCA7" s="663"/>
      <c r="CCB7" s="663"/>
      <c r="CCC7" s="663"/>
      <c r="CCD7" s="284"/>
      <c r="CCE7" s="285"/>
      <c r="CCF7" s="276"/>
      <c r="CCG7" s="286"/>
      <c r="CCH7" s="663"/>
      <c r="CCI7" s="663"/>
      <c r="CCJ7" s="663"/>
      <c r="CCK7" s="663"/>
      <c r="CCL7" s="663"/>
      <c r="CCM7" s="663"/>
      <c r="CCN7" s="284"/>
      <c r="CCO7" s="285"/>
      <c r="CCP7" s="276"/>
      <c r="CCQ7" s="286"/>
      <c r="CCR7" s="663"/>
      <c r="CCS7" s="663"/>
      <c r="CCT7" s="663"/>
      <c r="CCU7" s="663"/>
      <c r="CCV7" s="663"/>
      <c r="CCW7" s="663"/>
      <c r="CCX7" s="284"/>
      <c r="CCY7" s="285"/>
      <c r="CCZ7" s="276"/>
      <c r="CDA7" s="286"/>
      <c r="CDB7" s="663"/>
      <c r="CDC7" s="663"/>
      <c r="CDD7" s="663"/>
      <c r="CDE7" s="663"/>
      <c r="CDF7" s="663"/>
      <c r="CDG7" s="663"/>
      <c r="CDH7" s="284"/>
      <c r="CDI7" s="285"/>
      <c r="CDJ7" s="276"/>
      <c r="CDK7" s="286"/>
      <c r="CDL7" s="663"/>
      <c r="CDM7" s="663"/>
      <c r="CDN7" s="663"/>
      <c r="CDO7" s="663"/>
      <c r="CDP7" s="663"/>
      <c r="CDQ7" s="663"/>
      <c r="CDR7" s="284"/>
      <c r="CDS7" s="285"/>
      <c r="CDT7" s="276"/>
      <c r="CDU7" s="286"/>
      <c r="CDV7" s="663"/>
      <c r="CDW7" s="663"/>
      <c r="CDX7" s="663"/>
      <c r="CDY7" s="663"/>
      <c r="CDZ7" s="663"/>
      <c r="CEA7" s="663"/>
      <c r="CEB7" s="284"/>
      <c r="CEC7" s="285"/>
      <c r="CED7" s="276"/>
      <c r="CEE7" s="286"/>
      <c r="CEF7" s="663"/>
      <c r="CEG7" s="663"/>
      <c r="CEH7" s="663"/>
      <c r="CEI7" s="663"/>
      <c r="CEJ7" s="663"/>
      <c r="CEK7" s="663"/>
      <c r="CEL7" s="284"/>
      <c r="CEM7" s="285"/>
      <c r="CEN7" s="276"/>
      <c r="CEO7" s="286"/>
      <c r="CEP7" s="663"/>
      <c r="CEQ7" s="663"/>
      <c r="CER7" s="663"/>
      <c r="CES7" s="663"/>
      <c r="CET7" s="663"/>
      <c r="CEU7" s="663"/>
      <c r="CEV7" s="284"/>
      <c r="CEW7" s="285"/>
      <c r="CEX7" s="276"/>
      <c r="CEY7" s="286"/>
      <c r="CEZ7" s="663"/>
      <c r="CFA7" s="663"/>
      <c r="CFB7" s="663"/>
      <c r="CFC7" s="663"/>
      <c r="CFD7" s="663"/>
      <c r="CFE7" s="663"/>
      <c r="CFF7" s="284"/>
      <c r="CFG7" s="285"/>
      <c r="CFH7" s="276"/>
      <c r="CFI7" s="286"/>
      <c r="CFJ7" s="663"/>
      <c r="CFK7" s="663"/>
      <c r="CFL7" s="663"/>
      <c r="CFM7" s="663"/>
      <c r="CFN7" s="663"/>
      <c r="CFO7" s="663"/>
      <c r="CFP7" s="284"/>
      <c r="CFQ7" s="285"/>
      <c r="CFR7" s="276"/>
      <c r="CFS7" s="286"/>
      <c r="CFT7" s="663"/>
      <c r="CFU7" s="663"/>
      <c r="CFV7" s="663"/>
      <c r="CFW7" s="663"/>
      <c r="CFX7" s="663"/>
      <c r="CFY7" s="663"/>
      <c r="CFZ7" s="284"/>
      <c r="CGA7" s="285"/>
      <c r="CGB7" s="276"/>
      <c r="CGC7" s="286"/>
      <c r="CGD7" s="663"/>
      <c r="CGE7" s="663"/>
      <c r="CGF7" s="663"/>
      <c r="CGG7" s="663"/>
      <c r="CGH7" s="663"/>
      <c r="CGI7" s="663"/>
      <c r="CGJ7" s="284"/>
      <c r="CGK7" s="285"/>
      <c r="CGL7" s="276"/>
      <c r="CGM7" s="286"/>
      <c r="CGN7" s="663"/>
      <c r="CGO7" s="663"/>
      <c r="CGP7" s="663"/>
      <c r="CGQ7" s="663"/>
      <c r="CGR7" s="663"/>
      <c r="CGS7" s="663"/>
      <c r="CGT7" s="284"/>
      <c r="CGU7" s="285"/>
      <c r="CGV7" s="276"/>
      <c r="CGW7" s="286"/>
      <c r="CGX7" s="663"/>
      <c r="CGY7" s="663"/>
      <c r="CGZ7" s="663"/>
      <c r="CHA7" s="663"/>
      <c r="CHB7" s="663"/>
      <c r="CHC7" s="663"/>
      <c r="CHD7" s="284"/>
      <c r="CHE7" s="285"/>
      <c r="CHF7" s="276"/>
      <c r="CHG7" s="286"/>
      <c r="CHH7" s="663"/>
      <c r="CHI7" s="663"/>
      <c r="CHJ7" s="663"/>
      <c r="CHK7" s="663"/>
      <c r="CHL7" s="663"/>
      <c r="CHM7" s="663"/>
      <c r="CHN7" s="284"/>
      <c r="CHO7" s="285"/>
      <c r="CHP7" s="276"/>
      <c r="CHQ7" s="286"/>
      <c r="CHR7" s="663"/>
      <c r="CHS7" s="663"/>
      <c r="CHT7" s="663"/>
      <c r="CHU7" s="663"/>
      <c r="CHV7" s="663"/>
      <c r="CHW7" s="663"/>
      <c r="CHX7" s="284"/>
      <c r="CHY7" s="285"/>
      <c r="CHZ7" s="276"/>
      <c r="CIA7" s="286"/>
      <c r="CIB7" s="663"/>
      <c r="CIC7" s="663"/>
      <c r="CID7" s="663"/>
      <c r="CIE7" s="663"/>
      <c r="CIF7" s="663"/>
      <c r="CIG7" s="663"/>
      <c r="CIH7" s="284"/>
      <c r="CII7" s="285"/>
      <c r="CIJ7" s="276"/>
      <c r="CIK7" s="286"/>
      <c r="CIL7" s="663"/>
      <c r="CIM7" s="663"/>
      <c r="CIN7" s="663"/>
      <c r="CIO7" s="663"/>
      <c r="CIP7" s="663"/>
      <c r="CIQ7" s="663"/>
      <c r="CIR7" s="284"/>
      <c r="CIS7" s="285"/>
      <c r="CIT7" s="276"/>
      <c r="CIU7" s="286"/>
      <c r="CIV7" s="663"/>
      <c r="CIW7" s="663"/>
      <c r="CIX7" s="663"/>
      <c r="CIY7" s="663"/>
      <c r="CIZ7" s="663"/>
      <c r="CJA7" s="663"/>
      <c r="CJB7" s="284"/>
      <c r="CJC7" s="285"/>
      <c r="CJD7" s="276"/>
      <c r="CJE7" s="286"/>
      <c r="CJF7" s="663"/>
      <c r="CJG7" s="663"/>
      <c r="CJH7" s="663"/>
      <c r="CJI7" s="663"/>
      <c r="CJJ7" s="663"/>
      <c r="CJK7" s="663"/>
      <c r="CJL7" s="284"/>
      <c r="CJM7" s="285"/>
      <c r="CJN7" s="276"/>
      <c r="CJO7" s="286"/>
      <c r="CJP7" s="663"/>
      <c r="CJQ7" s="663"/>
      <c r="CJR7" s="663"/>
      <c r="CJS7" s="663"/>
      <c r="CJT7" s="663"/>
      <c r="CJU7" s="663"/>
      <c r="CJV7" s="284"/>
      <c r="CJW7" s="285"/>
      <c r="CJX7" s="276"/>
      <c r="CJY7" s="286"/>
      <c r="CJZ7" s="663"/>
      <c r="CKA7" s="663"/>
      <c r="CKB7" s="663"/>
      <c r="CKC7" s="663"/>
      <c r="CKD7" s="663"/>
      <c r="CKE7" s="663"/>
      <c r="CKF7" s="284"/>
      <c r="CKG7" s="285"/>
      <c r="CKH7" s="276"/>
      <c r="CKI7" s="286"/>
      <c r="CKJ7" s="663"/>
      <c r="CKK7" s="663"/>
      <c r="CKL7" s="663"/>
      <c r="CKM7" s="663"/>
      <c r="CKN7" s="663"/>
      <c r="CKO7" s="663"/>
      <c r="CKP7" s="284"/>
      <c r="CKQ7" s="285"/>
      <c r="CKR7" s="276"/>
      <c r="CKS7" s="286"/>
      <c r="CKT7" s="663"/>
      <c r="CKU7" s="663"/>
      <c r="CKV7" s="663"/>
      <c r="CKW7" s="663"/>
      <c r="CKX7" s="663"/>
      <c r="CKY7" s="663"/>
      <c r="CKZ7" s="284"/>
      <c r="CLA7" s="285"/>
      <c r="CLB7" s="276"/>
      <c r="CLC7" s="286"/>
      <c r="CLD7" s="663"/>
      <c r="CLE7" s="663"/>
      <c r="CLF7" s="663"/>
      <c r="CLG7" s="663"/>
      <c r="CLH7" s="663"/>
      <c r="CLI7" s="663"/>
      <c r="CLJ7" s="284"/>
      <c r="CLK7" s="285"/>
      <c r="CLL7" s="276"/>
      <c r="CLM7" s="286"/>
      <c r="CLN7" s="663"/>
      <c r="CLO7" s="663"/>
      <c r="CLP7" s="663"/>
      <c r="CLQ7" s="663"/>
      <c r="CLR7" s="663"/>
      <c r="CLS7" s="663"/>
      <c r="CLT7" s="284"/>
      <c r="CLU7" s="285"/>
      <c r="CLV7" s="276"/>
      <c r="CLW7" s="286"/>
      <c r="CLX7" s="663"/>
      <c r="CLY7" s="663"/>
      <c r="CLZ7" s="663"/>
      <c r="CMA7" s="663"/>
      <c r="CMB7" s="663"/>
      <c r="CMC7" s="663"/>
      <c r="CMD7" s="284"/>
      <c r="CME7" s="285"/>
      <c r="CMF7" s="276"/>
      <c r="CMG7" s="286"/>
      <c r="CMH7" s="663"/>
      <c r="CMI7" s="663"/>
      <c r="CMJ7" s="663"/>
      <c r="CMK7" s="663"/>
      <c r="CML7" s="663"/>
      <c r="CMM7" s="663"/>
      <c r="CMN7" s="284"/>
      <c r="CMO7" s="285"/>
      <c r="CMP7" s="276"/>
      <c r="CMQ7" s="286"/>
      <c r="CMR7" s="663"/>
      <c r="CMS7" s="663"/>
      <c r="CMT7" s="663"/>
      <c r="CMU7" s="663"/>
      <c r="CMV7" s="663"/>
      <c r="CMW7" s="663"/>
      <c r="CMX7" s="284"/>
      <c r="CMY7" s="285"/>
      <c r="CMZ7" s="276"/>
      <c r="CNA7" s="286"/>
      <c r="CNB7" s="663"/>
      <c r="CNC7" s="663"/>
      <c r="CND7" s="663"/>
      <c r="CNE7" s="663"/>
      <c r="CNF7" s="663"/>
      <c r="CNG7" s="663"/>
      <c r="CNH7" s="284"/>
      <c r="CNI7" s="285"/>
      <c r="CNJ7" s="276"/>
      <c r="CNK7" s="286"/>
      <c r="CNL7" s="663"/>
      <c r="CNM7" s="663"/>
      <c r="CNN7" s="663"/>
      <c r="CNO7" s="663"/>
      <c r="CNP7" s="663"/>
      <c r="CNQ7" s="663"/>
      <c r="CNR7" s="284"/>
      <c r="CNS7" s="285"/>
      <c r="CNT7" s="276"/>
      <c r="CNU7" s="286"/>
      <c r="CNV7" s="663"/>
      <c r="CNW7" s="663"/>
      <c r="CNX7" s="663"/>
      <c r="CNY7" s="663"/>
      <c r="CNZ7" s="663"/>
      <c r="COA7" s="663"/>
      <c r="COB7" s="284"/>
      <c r="COC7" s="285"/>
      <c r="COD7" s="276"/>
      <c r="COE7" s="286"/>
      <c r="COF7" s="663"/>
      <c r="COG7" s="663"/>
      <c r="COH7" s="663"/>
      <c r="COI7" s="663"/>
      <c r="COJ7" s="663"/>
      <c r="COK7" s="663"/>
      <c r="COL7" s="284"/>
      <c r="COM7" s="285"/>
      <c r="CON7" s="276"/>
      <c r="COO7" s="286"/>
      <c r="COP7" s="663"/>
      <c r="COQ7" s="663"/>
      <c r="COR7" s="663"/>
      <c r="COS7" s="663"/>
      <c r="COT7" s="663"/>
      <c r="COU7" s="663"/>
      <c r="COV7" s="284"/>
      <c r="COW7" s="285"/>
      <c r="COX7" s="276"/>
      <c r="COY7" s="286"/>
      <c r="COZ7" s="663"/>
      <c r="CPA7" s="663"/>
      <c r="CPB7" s="663"/>
      <c r="CPC7" s="663"/>
      <c r="CPD7" s="663"/>
      <c r="CPE7" s="663"/>
      <c r="CPF7" s="284"/>
      <c r="CPG7" s="285"/>
      <c r="CPH7" s="276"/>
      <c r="CPI7" s="286"/>
      <c r="CPJ7" s="663"/>
      <c r="CPK7" s="663"/>
      <c r="CPL7" s="663"/>
      <c r="CPM7" s="663"/>
      <c r="CPN7" s="663"/>
      <c r="CPO7" s="663"/>
      <c r="CPP7" s="284"/>
      <c r="CPQ7" s="285"/>
      <c r="CPR7" s="276"/>
      <c r="CPS7" s="286"/>
      <c r="CPT7" s="663"/>
      <c r="CPU7" s="663"/>
      <c r="CPV7" s="663"/>
      <c r="CPW7" s="663"/>
      <c r="CPX7" s="663"/>
      <c r="CPY7" s="663"/>
      <c r="CPZ7" s="284"/>
      <c r="CQA7" s="285"/>
      <c r="CQB7" s="276"/>
      <c r="CQC7" s="286"/>
      <c r="CQD7" s="663"/>
      <c r="CQE7" s="663"/>
      <c r="CQF7" s="663"/>
      <c r="CQG7" s="663"/>
      <c r="CQH7" s="663"/>
      <c r="CQI7" s="663"/>
      <c r="CQJ7" s="284"/>
      <c r="CQK7" s="285"/>
      <c r="CQL7" s="276"/>
      <c r="CQM7" s="286"/>
      <c r="CQN7" s="663"/>
      <c r="CQO7" s="663"/>
      <c r="CQP7" s="663"/>
      <c r="CQQ7" s="663"/>
      <c r="CQR7" s="663"/>
      <c r="CQS7" s="663"/>
      <c r="CQT7" s="284"/>
      <c r="CQU7" s="285"/>
      <c r="CQV7" s="276"/>
      <c r="CQW7" s="286"/>
      <c r="CQX7" s="663"/>
      <c r="CQY7" s="663"/>
      <c r="CQZ7" s="663"/>
      <c r="CRA7" s="663"/>
      <c r="CRB7" s="663"/>
      <c r="CRC7" s="663"/>
      <c r="CRD7" s="284"/>
      <c r="CRE7" s="285"/>
      <c r="CRF7" s="276"/>
      <c r="CRG7" s="286"/>
      <c r="CRH7" s="663"/>
      <c r="CRI7" s="663"/>
      <c r="CRJ7" s="663"/>
      <c r="CRK7" s="663"/>
      <c r="CRL7" s="663"/>
      <c r="CRM7" s="663"/>
      <c r="CRN7" s="284"/>
      <c r="CRO7" s="285"/>
      <c r="CRP7" s="276"/>
      <c r="CRQ7" s="286"/>
      <c r="CRR7" s="663"/>
      <c r="CRS7" s="663"/>
      <c r="CRT7" s="663"/>
      <c r="CRU7" s="663"/>
      <c r="CRV7" s="663"/>
      <c r="CRW7" s="663"/>
      <c r="CRX7" s="284"/>
      <c r="CRY7" s="285"/>
      <c r="CRZ7" s="276"/>
      <c r="CSA7" s="286"/>
      <c r="CSB7" s="663"/>
      <c r="CSC7" s="663"/>
      <c r="CSD7" s="663"/>
      <c r="CSE7" s="663"/>
      <c r="CSF7" s="663"/>
      <c r="CSG7" s="663"/>
      <c r="CSH7" s="284"/>
      <c r="CSI7" s="285"/>
      <c r="CSJ7" s="276"/>
      <c r="CSK7" s="286"/>
      <c r="CSL7" s="663"/>
      <c r="CSM7" s="663"/>
      <c r="CSN7" s="663"/>
      <c r="CSO7" s="663"/>
      <c r="CSP7" s="663"/>
      <c r="CSQ7" s="663"/>
      <c r="CSR7" s="284"/>
      <c r="CSS7" s="285"/>
      <c r="CST7" s="276"/>
      <c r="CSU7" s="286"/>
      <c r="CSV7" s="663"/>
      <c r="CSW7" s="663"/>
      <c r="CSX7" s="663"/>
      <c r="CSY7" s="663"/>
      <c r="CSZ7" s="663"/>
      <c r="CTA7" s="663"/>
      <c r="CTB7" s="284"/>
      <c r="CTC7" s="285"/>
      <c r="CTD7" s="276"/>
      <c r="CTE7" s="286"/>
      <c r="CTF7" s="663"/>
      <c r="CTG7" s="663"/>
      <c r="CTH7" s="663"/>
      <c r="CTI7" s="663"/>
      <c r="CTJ7" s="663"/>
      <c r="CTK7" s="663"/>
      <c r="CTL7" s="284"/>
      <c r="CTM7" s="285"/>
      <c r="CTN7" s="276"/>
      <c r="CTO7" s="286"/>
      <c r="CTP7" s="663"/>
      <c r="CTQ7" s="663"/>
      <c r="CTR7" s="663"/>
      <c r="CTS7" s="663"/>
      <c r="CTT7" s="663"/>
      <c r="CTU7" s="663"/>
      <c r="CTV7" s="284"/>
      <c r="CTW7" s="285"/>
      <c r="CTX7" s="276"/>
      <c r="CTY7" s="286"/>
      <c r="CTZ7" s="663"/>
      <c r="CUA7" s="663"/>
      <c r="CUB7" s="663"/>
      <c r="CUC7" s="663"/>
      <c r="CUD7" s="663"/>
      <c r="CUE7" s="663"/>
      <c r="CUF7" s="284"/>
      <c r="CUG7" s="285"/>
      <c r="CUH7" s="276"/>
      <c r="CUI7" s="286"/>
      <c r="CUJ7" s="663"/>
      <c r="CUK7" s="663"/>
      <c r="CUL7" s="663"/>
      <c r="CUM7" s="663"/>
      <c r="CUN7" s="663"/>
      <c r="CUO7" s="663"/>
      <c r="CUP7" s="284"/>
      <c r="CUQ7" s="285"/>
      <c r="CUR7" s="276"/>
      <c r="CUS7" s="286"/>
      <c r="CUT7" s="663"/>
      <c r="CUU7" s="663"/>
      <c r="CUV7" s="663"/>
      <c r="CUW7" s="663"/>
      <c r="CUX7" s="663"/>
      <c r="CUY7" s="663"/>
      <c r="CUZ7" s="284"/>
      <c r="CVA7" s="285"/>
      <c r="CVB7" s="276"/>
      <c r="CVC7" s="286"/>
      <c r="CVD7" s="663"/>
      <c r="CVE7" s="663"/>
      <c r="CVF7" s="663"/>
      <c r="CVG7" s="663"/>
      <c r="CVH7" s="663"/>
      <c r="CVI7" s="663"/>
      <c r="CVJ7" s="284"/>
      <c r="CVK7" s="285"/>
      <c r="CVL7" s="276"/>
      <c r="CVM7" s="286"/>
      <c r="CVN7" s="663"/>
      <c r="CVO7" s="663"/>
      <c r="CVP7" s="663"/>
      <c r="CVQ7" s="663"/>
      <c r="CVR7" s="663"/>
      <c r="CVS7" s="663"/>
      <c r="CVT7" s="284"/>
      <c r="CVU7" s="285"/>
      <c r="CVV7" s="276"/>
      <c r="CVW7" s="286"/>
      <c r="CVX7" s="663"/>
      <c r="CVY7" s="663"/>
      <c r="CVZ7" s="663"/>
      <c r="CWA7" s="663"/>
      <c r="CWB7" s="663"/>
      <c r="CWC7" s="663"/>
      <c r="CWD7" s="284"/>
      <c r="CWE7" s="285"/>
      <c r="CWF7" s="276"/>
      <c r="CWG7" s="286"/>
      <c r="CWH7" s="663"/>
      <c r="CWI7" s="663"/>
      <c r="CWJ7" s="663"/>
      <c r="CWK7" s="663"/>
      <c r="CWL7" s="663"/>
      <c r="CWM7" s="663"/>
      <c r="CWN7" s="284"/>
      <c r="CWO7" s="285"/>
      <c r="CWP7" s="276"/>
      <c r="CWQ7" s="286"/>
      <c r="CWR7" s="663"/>
      <c r="CWS7" s="663"/>
      <c r="CWT7" s="663"/>
      <c r="CWU7" s="663"/>
      <c r="CWV7" s="663"/>
      <c r="CWW7" s="663"/>
      <c r="CWX7" s="284"/>
      <c r="CWY7" s="285"/>
      <c r="CWZ7" s="276"/>
      <c r="CXA7" s="286"/>
      <c r="CXB7" s="663"/>
      <c r="CXC7" s="663"/>
      <c r="CXD7" s="663"/>
      <c r="CXE7" s="663"/>
      <c r="CXF7" s="663"/>
      <c r="CXG7" s="663"/>
      <c r="CXH7" s="284"/>
      <c r="CXI7" s="285"/>
      <c r="CXJ7" s="276"/>
      <c r="CXK7" s="286"/>
      <c r="CXL7" s="663"/>
      <c r="CXM7" s="663"/>
      <c r="CXN7" s="663"/>
      <c r="CXO7" s="663"/>
      <c r="CXP7" s="663"/>
      <c r="CXQ7" s="663"/>
      <c r="CXR7" s="284"/>
      <c r="CXS7" s="285"/>
      <c r="CXT7" s="276"/>
      <c r="CXU7" s="286"/>
      <c r="CXV7" s="663"/>
      <c r="CXW7" s="663"/>
      <c r="CXX7" s="663"/>
      <c r="CXY7" s="663"/>
      <c r="CXZ7" s="663"/>
      <c r="CYA7" s="663"/>
      <c r="CYB7" s="284"/>
      <c r="CYC7" s="285"/>
      <c r="CYD7" s="276"/>
      <c r="CYE7" s="286"/>
      <c r="CYF7" s="663"/>
      <c r="CYG7" s="663"/>
      <c r="CYH7" s="663"/>
      <c r="CYI7" s="663"/>
      <c r="CYJ7" s="663"/>
      <c r="CYK7" s="663"/>
      <c r="CYL7" s="284"/>
      <c r="CYM7" s="285"/>
      <c r="CYN7" s="276"/>
      <c r="CYO7" s="286"/>
      <c r="CYP7" s="663"/>
      <c r="CYQ7" s="663"/>
      <c r="CYR7" s="663"/>
      <c r="CYS7" s="663"/>
      <c r="CYT7" s="663"/>
      <c r="CYU7" s="663"/>
      <c r="CYV7" s="284"/>
      <c r="CYW7" s="285"/>
      <c r="CYX7" s="276"/>
      <c r="CYY7" s="286"/>
      <c r="CYZ7" s="663"/>
      <c r="CZA7" s="663"/>
      <c r="CZB7" s="663"/>
      <c r="CZC7" s="663"/>
      <c r="CZD7" s="663"/>
      <c r="CZE7" s="663"/>
      <c r="CZF7" s="284"/>
      <c r="CZG7" s="285"/>
      <c r="CZH7" s="276"/>
      <c r="CZI7" s="286"/>
      <c r="CZJ7" s="663"/>
      <c r="CZK7" s="663"/>
      <c r="CZL7" s="663"/>
      <c r="CZM7" s="663"/>
      <c r="CZN7" s="663"/>
      <c r="CZO7" s="663"/>
      <c r="CZP7" s="284"/>
      <c r="CZQ7" s="285"/>
      <c r="CZR7" s="276"/>
      <c r="CZS7" s="286"/>
      <c r="CZT7" s="663"/>
      <c r="CZU7" s="663"/>
      <c r="CZV7" s="663"/>
      <c r="CZW7" s="663"/>
      <c r="CZX7" s="663"/>
      <c r="CZY7" s="663"/>
      <c r="CZZ7" s="284"/>
      <c r="DAA7" s="285"/>
      <c r="DAB7" s="276"/>
      <c r="DAC7" s="286"/>
      <c r="DAD7" s="663"/>
      <c r="DAE7" s="663"/>
      <c r="DAF7" s="663"/>
      <c r="DAG7" s="663"/>
      <c r="DAH7" s="663"/>
      <c r="DAI7" s="663"/>
      <c r="DAJ7" s="284"/>
      <c r="DAK7" s="285"/>
      <c r="DAL7" s="276"/>
      <c r="DAM7" s="286"/>
      <c r="DAN7" s="663"/>
      <c r="DAO7" s="663"/>
      <c r="DAP7" s="663"/>
      <c r="DAQ7" s="663"/>
      <c r="DAR7" s="663"/>
      <c r="DAS7" s="663"/>
      <c r="DAT7" s="284"/>
      <c r="DAU7" s="285"/>
      <c r="DAV7" s="276"/>
      <c r="DAW7" s="286"/>
      <c r="DAX7" s="663"/>
      <c r="DAY7" s="663"/>
      <c r="DAZ7" s="663"/>
      <c r="DBA7" s="663"/>
      <c r="DBB7" s="663"/>
      <c r="DBC7" s="663"/>
      <c r="DBD7" s="284"/>
      <c r="DBE7" s="285"/>
      <c r="DBF7" s="276"/>
      <c r="DBG7" s="286"/>
      <c r="DBH7" s="663"/>
      <c r="DBI7" s="663"/>
      <c r="DBJ7" s="663"/>
      <c r="DBK7" s="663"/>
      <c r="DBL7" s="663"/>
      <c r="DBM7" s="663"/>
      <c r="DBN7" s="284"/>
      <c r="DBO7" s="285"/>
      <c r="DBP7" s="276"/>
      <c r="DBQ7" s="286"/>
      <c r="DBR7" s="663"/>
      <c r="DBS7" s="663"/>
      <c r="DBT7" s="663"/>
      <c r="DBU7" s="663"/>
      <c r="DBV7" s="663"/>
      <c r="DBW7" s="663"/>
      <c r="DBX7" s="284"/>
      <c r="DBY7" s="285"/>
      <c r="DBZ7" s="276"/>
      <c r="DCA7" s="286"/>
      <c r="DCB7" s="663"/>
      <c r="DCC7" s="663"/>
      <c r="DCD7" s="663"/>
      <c r="DCE7" s="663"/>
      <c r="DCF7" s="663"/>
      <c r="DCG7" s="663"/>
      <c r="DCH7" s="284"/>
      <c r="DCI7" s="285"/>
      <c r="DCJ7" s="276"/>
      <c r="DCK7" s="286"/>
      <c r="DCL7" s="663"/>
      <c r="DCM7" s="663"/>
      <c r="DCN7" s="663"/>
      <c r="DCO7" s="663"/>
      <c r="DCP7" s="663"/>
      <c r="DCQ7" s="663"/>
      <c r="DCR7" s="284"/>
      <c r="DCS7" s="285"/>
      <c r="DCT7" s="276"/>
      <c r="DCU7" s="286"/>
      <c r="DCV7" s="663"/>
      <c r="DCW7" s="663"/>
      <c r="DCX7" s="663"/>
      <c r="DCY7" s="663"/>
      <c r="DCZ7" s="663"/>
      <c r="DDA7" s="663"/>
      <c r="DDB7" s="284"/>
      <c r="DDC7" s="285"/>
      <c r="DDD7" s="276"/>
      <c r="DDE7" s="286"/>
      <c r="DDF7" s="663"/>
      <c r="DDG7" s="663"/>
      <c r="DDH7" s="663"/>
      <c r="DDI7" s="663"/>
      <c r="DDJ7" s="663"/>
      <c r="DDK7" s="663"/>
      <c r="DDL7" s="284"/>
      <c r="DDM7" s="285"/>
      <c r="DDN7" s="276"/>
      <c r="DDO7" s="286"/>
      <c r="DDP7" s="663"/>
      <c r="DDQ7" s="663"/>
      <c r="DDR7" s="663"/>
      <c r="DDS7" s="663"/>
      <c r="DDT7" s="663"/>
      <c r="DDU7" s="663"/>
      <c r="DDV7" s="284"/>
      <c r="DDW7" s="285"/>
      <c r="DDX7" s="276"/>
      <c r="DDY7" s="286"/>
      <c r="DDZ7" s="663"/>
      <c r="DEA7" s="663"/>
      <c r="DEB7" s="663"/>
      <c r="DEC7" s="663"/>
      <c r="DED7" s="663"/>
      <c r="DEE7" s="663"/>
      <c r="DEF7" s="284"/>
      <c r="DEG7" s="285"/>
      <c r="DEH7" s="276"/>
      <c r="DEI7" s="286"/>
      <c r="DEJ7" s="663"/>
      <c r="DEK7" s="663"/>
      <c r="DEL7" s="663"/>
      <c r="DEM7" s="663"/>
      <c r="DEN7" s="663"/>
      <c r="DEO7" s="663"/>
      <c r="DEP7" s="284"/>
      <c r="DEQ7" s="285"/>
      <c r="DER7" s="276"/>
      <c r="DES7" s="286"/>
      <c r="DET7" s="663"/>
      <c r="DEU7" s="663"/>
      <c r="DEV7" s="663"/>
      <c r="DEW7" s="663"/>
      <c r="DEX7" s="663"/>
      <c r="DEY7" s="663"/>
      <c r="DEZ7" s="284"/>
      <c r="DFA7" s="285"/>
      <c r="DFB7" s="276"/>
      <c r="DFC7" s="286"/>
      <c r="DFD7" s="663"/>
      <c r="DFE7" s="663"/>
      <c r="DFF7" s="663"/>
      <c r="DFG7" s="663"/>
      <c r="DFH7" s="663"/>
      <c r="DFI7" s="663"/>
      <c r="DFJ7" s="284"/>
      <c r="DFK7" s="285"/>
      <c r="DFL7" s="276"/>
      <c r="DFM7" s="286"/>
      <c r="DFN7" s="663"/>
      <c r="DFO7" s="663"/>
      <c r="DFP7" s="663"/>
      <c r="DFQ7" s="663"/>
      <c r="DFR7" s="663"/>
      <c r="DFS7" s="663"/>
      <c r="DFT7" s="284"/>
      <c r="DFU7" s="285"/>
      <c r="DFV7" s="276"/>
      <c r="DFW7" s="286"/>
      <c r="DFX7" s="663"/>
      <c r="DFY7" s="663"/>
      <c r="DFZ7" s="663"/>
      <c r="DGA7" s="663"/>
      <c r="DGB7" s="663"/>
      <c r="DGC7" s="663"/>
      <c r="DGD7" s="284"/>
      <c r="DGE7" s="285"/>
      <c r="DGF7" s="276"/>
      <c r="DGG7" s="286"/>
      <c r="DGH7" s="663"/>
      <c r="DGI7" s="663"/>
      <c r="DGJ7" s="663"/>
      <c r="DGK7" s="663"/>
      <c r="DGL7" s="663"/>
      <c r="DGM7" s="663"/>
      <c r="DGN7" s="284"/>
      <c r="DGO7" s="285"/>
      <c r="DGP7" s="276"/>
      <c r="DGQ7" s="286"/>
      <c r="DGR7" s="663"/>
      <c r="DGS7" s="663"/>
      <c r="DGT7" s="663"/>
      <c r="DGU7" s="663"/>
      <c r="DGV7" s="663"/>
      <c r="DGW7" s="663"/>
      <c r="DGX7" s="284"/>
      <c r="DGY7" s="285"/>
      <c r="DGZ7" s="276"/>
      <c r="DHA7" s="286"/>
      <c r="DHB7" s="663"/>
      <c r="DHC7" s="663"/>
      <c r="DHD7" s="663"/>
      <c r="DHE7" s="663"/>
      <c r="DHF7" s="663"/>
      <c r="DHG7" s="663"/>
      <c r="DHH7" s="284"/>
      <c r="DHI7" s="285"/>
      <c r="DHJ7" s="276"/>
      <c r="DHK7" s="286"/>
      <c r="DHL7" s="663"/>
      <c r="DHM7" s="663"/>
      <c r="DHN7" s="663"/>
      <c r="DHO7" s="663"/>
      <c r="DHP7" s="663"/>
      <c r="DHQ7" s="663"/>
      <c r="DHR7" s="284"/>
      <c r="DHS7" s="285"/>
      <c r="DHT7" s="276"/>
      <c r="DHU7" s="286"/>
      <c r="DHV7" s="663"/>
      <c r="DHW7" s="663"/>
      <c r="DHX7" s="663"/>
      <c r="DHY7" s="663"/>
      <c r="DHZ7" s="663"/>
      <c r="DIA7" s="663"/>
      <c r="DIB7" s="284"/>
      <c r="DIC7" s="285"/>
      <c r="DID7" s="276"/>
      <c r="DIE7" s="286"/>
      <c r="DIF7" s="663"/>
      <c r="DIG7" s="663"/>
      <c r="DIH7" s="663"/>
      <c r="DII7" s="663"/>
      <c r="DIJ7" s="663"/>
      <c r="DIK7" s="663"/>
      <c r="DIL7" s="284"/>
      <c r="DIM7" s="285"/>
      <c r="DIN7" s="276"/>
      <c r="DIO7" s="286"/>
      <c r="DIP7" s="663"/>
      <c r="DIQ7" s="663"/>
      <c r="DIR7" s="663"/>
      <c r="DIS7" s="663"/>
      <c r="DIT7" s="663"/>
      <c r="DIU7" s="663"/>
      <c r="DIV7" s="284"/>
      <c r="DIW7" s="285"/>
      <c r="DIX7" s="276"/>
      <c r="DIY7" s="286"/>
      <c r="DIZ7" s="663"/>
      <c r="DJA7" s="663"/>
      <c r="DJB7" s="663"/>
      <c r="DJC7" s="663"/>
      <c r="DJD7" s="663"/>
      <c r="DJE7" s="663"/>
      <c r="DJF7" s="284"/>
      <c r="DJG7" s="285"/>
      <c r="DJH7" s="276"/>
      <c r="DJI7" s="286"/>
      <c r="DJJ7" s="663"/>
      <c r="DJK7" s="663"/>
      <c r="DJL7" s="663"/>
      <c r="DJM7" s="663"/>
      <c r="DJN7" s="663"/>
      <c r="DJO7" s="663"/>
      <c r="DJP7" s="284"/>
      <c r="DJQ7" s="285"/>
      <c r="DJR7" s="276"/>
      <c r="DJS7" s="286"/>
      <c r="DJT7" s="663"/>
      <c r="DJU7" s="663"/>
      <c r="DJV7" s="663"/>
      <c r="DJW7" s="663"/>
      <c r="DJX7" s="663"/>
      <c r="DJY7" s="663"/>
      <c r="DJZ7" s="284"/>
      <c r="DKA7" s="285"/>
      <c r="DKB7" s="276"/>
      <c r="DKC7" s="286"/>
      <c r="DKD7" s="663"/>
      <c r="DKE7" s="663"/>
      <c r="DKF7" s="663"/>
      <c r="DKG7" s="663"/>
      <c r="DKH7" s="663"/>
      <c r="DKI7" s="663"/>
      <c r="DKJ7" s="284"/>
      <c r="DKK7" s="285"/>
      <c r="DKL7" s="276"/>
      <c r="DKM7" s="286"/>
      <c r="DKN7" s="663"/>
      <c r="DKO7" s="663"/>
      <c r="DKP7" s="663"/>
      <c r="DKQ7" s="663"/>
      <c r="DKR7" s="663"/>
      <c r="DKS7" s="663"/>
      <c r="DKT7" s="284"/>
      <c r="DKU7" s="285"/>
      <c r="DKV7" s="276"/>
      <c r="DKW7" s="286"/>
      <c r="DKX7" s="663"/>
      <c r="DKY7" s="663"/>
      <c r="DKZ7" s="663"/>
      <c r="DLA7" s="663"/>
      <c r="DLB7" s="663"/>
      <c r="DLC7" s="663"/>
      <c r="DLD7" s="284"/>
      <c r="DLE7" s="285"/>
      <c r="DLF7" s="276"/>
      <c r="DLG7" s="286"/>
      <c r="DLH7" s="663"/>
      <c r="DLI7" s="663"/>
      <c r="DLJ7" s="663"/>
      <c r="DLK7" s="663"/>
      <c r="DLL7" s="663"/>
      <c r="DLM7" s="663"/>
      <c r="DLN7" s="284"/>
      <c r="DLO7" s="285"/>
      <c r="DLP7" s="276"/>
      <c r="DLQ7" s="286"/>
      <c r="DLR7" s="663"/>
      <c r="DLS7" s="663"/>
      <c r="DLT7" s="663"/>
      <c r="DLU7" s="663"/>
      <c r="DLV7" s="663"/>
      <c r="DLW7" s="663"/>
      <c r="DLX7" s="284"/>
      <c r="DLY7" s="285"/>
      <c r="DLZ7" s="276"/>
      <c r="DMA7" s="286"/>
      <c r="DMB7" s="663"/>
      <c r="DMC7" s="663"/>
      <c r="DMD7" s="663"/>
      <c r="DME7" s="663"/>
      <c r="DMF7" s="663"/>
      <c r="DMG7" s="663"/>
      <c r="DMH7" s="284"/>
      <c r="DMI7" s="285"/>
      <c r="DMJ7" s="276"/>
      <c r="DMK7" s="286"/>
      <c r="DML7" s="663"/>
      <c r="DMM7" s="663"/>
      <c r="DMN7" s="663"/>
      <c r="DMO7" s="663"/>
      <c r="DMP7" s="663"/>
      <c r="DMQ7" s="663"/>
      <c r="DMR7" s="284"/>
      <c r="DMS7" s="285"/>
      <c r="DMT7" s="276"/>
      <c r="DMU7" s="286"/>
      <c r="DMV7" s="663"/>
      <c r="DMW7" s="663"/>
      <c r="DMX7" s="663"/>
      <c r="DMY7" s="663"/>
      <c r="DMZ7" s="663"/>
      <c r="DNA7" s="663"/>
      <c r="DNB7" s="284"/>
      <c r="DNC7" s="285"/>
      <c r="DND7" s="276"/>
      <c r="DNE7" s="286"/>
      <c r="DNF7" s="663"/>
      <c r="DNG7" s="663"/>
      <c r="DNH7" s="663"/>
      <c r="DNI7" s="663"/>
      <c r="DNJ7" s="663"/>
      <c r="DNK7" s="663"/>
      <c r="DNL7" s="284"/>
      <c r="DNM7" s="285"/>
      <c r="DNN7" s="276"/>
      <c r="DNO7" s="286"/>
      <c r="DNP7" s="663"/>
      <c r="DNQ7" s="663"/>
      <c r="DNR7" s="663"/>
      <c r="DNS7" s="663"/>
      <c r="DNT7" s="663"/>
      <c r="DNU7" s="663"/>
      <c r="DNV7" s="284"/>
      <c r="DNW7" s="285"/>
      <c r="DNX7" s="276"/>
      <c r="DNY7" s="286"/>
      <c r="DNZ7" s="663"/>
      <c r="DOA7" s="663"/>
      <c r="DOB7" s="663"/>
      <c r="DOC7" s="663"/>
      <c r="DOD7" s="663"/>
      <c r="DOE7" s="663"/>
      <c r="DOF7" s="284"/>
      <c r="DOG7" s="285"/>
      <c r="DOH7" s="276"/>
      <c r="DOI7" s="286"/>
      <c r="DOJ7" s="663"/>
      <c r="DOK7" s="663"/>
      <c r="DOL7" s="663"/>
      <c r="DOM7" s="663"/>
      <c r="DON7" s="663"/>
      <c r="DOO7" s="663"/>
      <c r="DOP7" s="284"/>
      <c r="DOQ7" s="285"/>
      <c r="DOR7" s="276"/>
      <c r="DOS7" s="286"/>
      <c r="DOT7" s="663"/>
      <c r="DOU7" s="663"/>
      <c r="DOV7" s="663"/>
      <c r="DOW7" s="663"/>
      <c r="DOX7" s="663"/>
      <c r="DOY7" s="663"/>
      <c r="DOZ7" s="284"/>
      <c r="DPA7" s="285"/>
      <c r="DPB7" s="276"/>
      <c r="DPC7" s="286"/>
      <c r="DPD7" s="663"/>
      <c r="DPE7" s="663"/>
      <c r="DPF7" s="663"/>
      <c r="DPG7" s="663"/>
      <c r="DPH7" s="663"/>
      <c r="DPI7" s="663"/>
      <c r="DPJ7" s="284"/>
      <c r="DPK7" s="285"/>
      <c r="DPL7" s="276"/>
      <c r="DPM7" s="286"/>
      <c r="DPN7" s="663"/>
      <c r="DPO7" s="663"/>
      <c r="DPP7" s="663"/>
      <c r="DPQ7" s="663"/>
      <c r="DPR7" s="663"/>
      <c r="DPS7" s="663"/>
      <c r="DPT7" s="284"/>
      <c r="DPU7" s="285"/>
      <c r="DPV7" s="276"/>
      <c r="DPW7" s="286"/>
      <c r="DPX7" s="663"/>
      <c r="DPY7" s="663"/>
      <c r="DPZ7" s="663"/>
      <c r="DQA7" s="663"/>
      <c r="DQB7" s="663"/>
      <c r="DQC7" s="663"/>
      <c r="DQD7" s="284"/>
      <c r="DQE7" s="285"/>
      <c r="DQF7" s="276"/>
      <c r="DQG7" s="286"/>
      <c r="DQH7" s="663"/>
      <c r="DQI7" s="663"/>
      <c r="DQJ7" s="663"/>
      <c r="DQK7" s="663"/>
      <c r="DQL7" s="663"/>
      <c r="DQM7" s="663"/>
      <c r="DQN7" s="284"/>
      <c r="DQO7" s="285"/>
      <c r="DQP7" s="276"/>
      <c r="DQQ7" s="286"/>
      <c r="DQR7" s="663"/>
      <c r="DQS7" s="663"/>
      <c r="DQT7" s="663"/>
      <c r="DQU7" s="663"/>
      <c r="DQV7" s="663"/>
      <c r="DQW7" s="663"/>
      <c r="DQX7" s="284"/>
      <c r="DQY7" s="285"/>
      <c r="DQZ7" s="276"/>
      <c r="DRA7" s="286"/>
      <c r="DRB7" s="663"/>
      <c r="DRC7" s="663"/>
      <c r="DRD7" s="663"/>
      <c r="DRE7" s="663"/>
      <c r="DRF7" s="663"/>
      <c r="DRG7" s="663"/>
      <c r="DRH7" s="284"/>
      <c r="DRI7" s="285"/>
      <c r="DRJ7" s="276"/>
      <c r="DRK7" s="286"/>
      <c r="DRL7" s="663"/>
      <c r="DRM7" s="663"/>
      <c r="DRN7" s="663"/>
      <c r="DRO7" s="663"/>
      <c r="DRP7" s="663"/>
      <c r="DRQ7" s="663"/>
      <c r="DRR7" s="284"/>
      <c r="DRS7" s="285"/>
      <c r="DRT7" s="276"/>
      <c r="DRU7" s="286"/>
      <c r="DRV7" s="663"/>
      <c r="DRW7" s="663"/>
      <c r="DRX7" s="663"/>
      <c r="DRY7" s="663"/>
      <c r="DRZ7" s="663"/>
      <c r="DSA7" s="663"/>
      <c r="DSB7" s="284"/>
      <c r="DSC7" s="285"/>
      <c r="DSD7" s="276"/>
      <c r="DSE7" s="286"/>
      <c r="DSF7" s="663"/>
      <c r="DSG7" s="663"/>
      <c r="DSH7" s="663"/>
      <c r="DSI7" s="663"/>
      <c r="DSJ7" s="663"/>
      <c r="DSK7" s="663"/>
      <c r="DSL7" s="284"/>
      <c r="DSM7" s="285"/>
      <c r="DSN7" s="276"/>
      <c r="DSO7" s="286"/>
      <c r="DSP7" s="663"/>
      <c r="DSQ7" s="663"/>
      <c r="DSR7" s="663"/>
      <c r="DSS7" s="663"/>
      <c r="DST7" s="663"/>
      <c r="DSU7" s="663"/>
      <c r="DSV7" s="284"/>
      <c r="DSW7" s="285"/>
      <c r="DSX7" s="276"/>
      <c r="DSY7" s="286"/>
      <c r="DSZ7" s="663"/>
      <c r="DTA7" s="663"/>
      <c r="DTB7" s="663"/>
      <c r="DTC7" s="663"/>
      <c r="DTD7" s="663"/>
      <c r="DTE7" s="663"/>
      <c r="DTF7" s="284"/>
      <c r="DTG7" s="285"/>
      <c r="DTH7" s="276"/>
      <c r="DTI7" s="286"/>
      <c r="DTJ7" s="663"/>
      <c r="DTK7" s="663"/>
      <c r="DTL7" s="663"/>
      <c r="DTM7" s="663"/>
      <c r="DTN7" s="663"/>
      <c r="DTO7" s="663"/>
      <c r="DTP7" s="284"/>
      <c r="DTQ7" s="285"/>
      <c r="DTR7" s="276"/>
      <c r="DTS7" s="286"/>
      <c r="DTT7" s="663"/>
      <c r="DTU7" s="663"/>
      <c r="DTV7" s="663"/>
      <c r="DTW7" s="663"/>
      <c r="DTX7" s="663"/>
      <c r="DTY7" s="663"/>
      <c r="DTZ7" s="284"/>
      <c r="DUA7" s="285"/>
      <c r="DUB7" s="276"/>
      <c r="DUC7" s="286"/>
      <c r="DUD7" s="663"/>
      <c r="DUE7" s="663"/>
      <c r="DUF7" s="663"/>
      <c r="DUG7" s="663"/>
      <c r="DUH7" s="663"/>
      <c r="DUI7" s="663"/>
      <c r="DUJ7" s="284"/>
      <c r="DUK7" s="285"/>
      <c r="DUL7" s="276"/>
      <c r="DUM7" s="286"/>
      <c r="DUN7" s="663"/>
      <c r="DUO7" s="663"/>
      <c r="DUP7" s="663"/>
      <c r="DUQ7" s="663"/>
      <c r="DUR7" s="663"/>
      <c r="DUS7" s="663"/>
      <c r="DUT7" s="284"/>
      <c r="DUU7" s="285"/>
      <c r="DUV7" s="276"/>
      <c r="DUW7" s="286"/>
      <c r="DUX7" s="663"/>
      <c r="DUY7" s="663"/>
      <c r="DUZ7" s="663"/>
      <c r="DVA7" s="663"/>
      <c r="DVB7" s="663"/>
      <c r="DVC7" s="663"/>
      <c r="DVD7" s="284"/>
      <c r="DVE7" s="285"/>
      <c r="DVF7" s="276"/>
      <c r="DVG7" s="286"/>
      <c r="DVH7" s="663"/>
      <c r="DVI7" s="663"/>
      <c r="DVJ7" s="663"/>
      <c r="DVK7" s="663"/>
      <c r="DVL7" s="663"/>
      <c r="DVM7" s="663"/>
      <c r="DVN7" s="284"/>
      <c r="DVO7" s="285"/>
      <c r="DVP7" s="276"/>
      <c r="DVQ7" s="286"/>
      <c r="DVR7" s="663"/>
      <c r="DVS7" s="663"/>
      <c r="DVT7" s="663"/>
      <c r="DVU7" s="663"/>
      <c r="DVV7" s="663"/>
      <c r="DVW7" s="663"/>
      <c r="DVX7" s="284"/>
      <c r="DVY7" s="285"/>
      <c r="DVZ7" s="276"/>
      <c r="DWA7" s="286"/>
      <c r="DWB7" s="663"/>
      <c r="DWC7" s="663"/>
      <c r="DWD7" s="663"/>
      <c r="DWE7" s="663"/>
      <c r="DWF7" s="663"/>
      <c r="DWG7" s="663"/>
      <c r="DWH7" s="284"/>
      <c r="DWI7" s="285"/>
      <c r="DWJ7" s="276"/>
      <c r="DWK7" s="286"/>
      <c r="DWL7" s="663"/>
      <c r="DWM7" s="663"/>
      <c r="DWN7" s="663"/>
      <c r="DWO7" s="663"/>
      <c r="DWP7" s="663"/>
      <c r="DWQ7" s="663"/>
      <c r="DWR7" s="284"/>
      <c r="DWS7" s="285"/>
      <c r="DWT7" s="276"/>
      <c r="DWU7" s="286"/>
      <c r="DWV7" s="663"/>
      <c r="DWW7" s="663"/>
      <c r="DWX7" s="663"/>
      <c r="DWY7" s="663"/>
      <c r="DWZ7" s="663"/>
      <c r="DXA7" s="663"/>
      <c r="DXB7" s="284"/>
      <c r="DXC7" s="285"/>
      <c r="DXD7" s="276"/>
      <c r="DXE7" s="286"/>
      <c r="DXF7" s="663"/>
      <c r="DXG7" s="663"/>
      <c r="DXH7" s="663"/>
      <c r="DXI7" s="663"/>
      <c r="DXJ7" s="663"/>
      <c r="DXK7" s="663"/>
      <c r="DXL7" s="284"/>
      <c r="DXM7" s="285"/>
      <c r="DXN7" s="276"/>
      <c r="DXO7" s="286"/>
      <c r="DXP7" s="663"/>
      <c r="DXQ7" s="663"/>
      <c r="DXR7" s="663"/>
      <c r="DXS7" s="663"/>
      <c r="DXT7" s="663"/>
      <c r="DXU7" s="663"/>
      <c r="DXV7" s="284"/>
      <c r="DXW7" s="285"/>
      <c r="DXX7" s="276"/>
      <c r="DXY7" s="286"/>
      <c r="DXZ7" s="663"/>
      <c r="DYA7" s="663"/>
      <c r="DYB7" s="663"/>
      <c r="DYC7" s="663"/>
      <c r="DYD7" s="663"/>
      <c r="DYE7" s="663"/>
      <c r="DYF7" s="284"/>
      <c r="DYG7" s="285"/>
      <c r="DYH7" s="276"/>
      <c r="DYI7" s="286"/>
      <c r="DYJ7" s="663"/>
      <c r="DYK7" s="663"/>
      <c r="DYL7" s="663"/>
      <c r="DYM7" s="663"/>
      <c r="DYN7" s="663"/>
      <c r="DYO7" s="663"/>
      <c r="DYP7" s="284"/>
      <c r="DYQ7" s="285"/>
      <c r="DYR7" s="276"/>
      <c r="DYS7" s="286"/>
      <c r="DYT7" s="663"/>
      <c r="DYU7" s="663"/>
      <c r="DYV7" s="663"/>
      <c r="DYW7" s="663"/>
      <c r="DYX7" s="663"/>
      <c r="DYY7" s="663"/>
      <c r="DYZ7" s="284"/>
      <c r="DZA7" s="285"/>
      <c r="DZB7" s="276"/>
      <c r="DZC7" s="286"/>
      <c r="DZD7" s="663"/>
      <c r="DZE7" s="663"/>
      <c r="DZF7" s="663"/>
      <c r="DZG7" s="663"/>
      <c r="DZH7" s="663"/>
      <c r="DZI7" s="663"/>
      <c r="DZJ7" s="284"/>
      <c r="DZK7" s="285"/>
      <c r="DZL7" s="276"/>
      <c r="DZM7" s="286"/>
      <c r="DZN7" s="663"/>
      <c r="DZO7" s="663"/>
      <c r="DZP7" s="663"/>
      <c r="DZQ7" s="663"/>
      <c r="DZR7" s="663"/>
      <c r="DZS7" s="663"/>
      <c r="DZT7" s="284"/>
      <c r="DZU7" s="285"/>
      <c r="DZV7" s="276"/>
      <c r="DZW7" s="286"/>
      <c r="DZX7" s="663"/>
      <c r="DZY7" s="663"/>
      <c r="DZZ7" s="663"/>
      <c r="EAA7" s="663"/>
      <c r="EAB7" s="663"/>
      <c r="EAC7" s="663"/>
      <c r="EAD7" s="284"/>
      <c r="EAE7" s="285"/>
      <c r="EAF7" s="276"/>
      <c r="EAG7" s="286"/>
      <c r="EAH7" s="663"/>
      <c r="EAI7" s="663"/>
      <c r="EAJ7" s="663"/>
      <c r="EAK7" s="663"/>
      <c r="EAL7" s="663"/>
      <c r="EAM7" s="663"/>
      <c r="EAN7" s="284"/>
      <c r="EAO7" s="285"/>
      <c r="EAP7" s="276"/>
      <c r="EAQ7" s="286"/>
      <c r="EAR7" s="663"/>
      <c r="EAS7" s="663"/>
      <c r="EAT7" s="663"/>
      <c r="EAU7" s="663"/>
      <c r="EAV7" s="663"/>
      <c r="EAW7" s="663"/>
      <c r="EAX7" s="284"/>
      <c r="EAY7" s="285"/>
      <c r="EAZ7" s="276"/>
      <c r="EBA7" s="286"/>
      <c r="EBB7" s="663"/>
      <c r="EBC7" s="663"/>
      <c r="EBD7" s="663"/>
      <c r="EBE7" s="663"/>
      <c r="EBF7" s="663"/>
      <c r="EBG7" s="663"/>
      <c r="EBH7" s="284"/>
      <c r="EBI7" s="285"/>
      <c r="EBJ7" s="276"/>
      <c r="EBK7" s="286"/>
      <c r="EBL7" s="663"/>
      <c r="EBM7" s="663"/>
      <c r="EBN7" s="663"/>
      <c r="EBO7" s="663"/>
      <c r="EBP7" s="663"/>
      <c r="EBQ7" s="663"/>
      <c r="EBR7" s="284"/>
      <c r="EBS7" s="285"/>
      <c r="EBT7" s="276"/>
      <c r="EBU7" s="286"/>
      <c r="EBV7" s="663"/>
      <c r="EBW7" s="663"/>
      <c r="EBX7" s="663"/>
      <c r="EBY7" s="663"/>
      <c r="EBZ7" s="663"/>
      <c r="ECA7" s="663"/>
      <c r="ECB7" s="284"/>
      <c r="ECC7" s="285"/>
      <c r="ECD7" s="276"/>
      <c r="ECE7" s="286"/>
      <c r="ECF7" s="663"/>
      <c r="ECG7" s="663"/>
      <c r="ECH7" s="663"/>
      <c r="ECI7" s="663"/>
      <c r="ECJ7" s="663"/>
      <c r="ECK7" s="663"/>
      <c r="ECL7" s="284"/>
      <c r="ECM7" s="285"/>
      <c r="ECN7" s="276"/>
      <c r="ECO7" s="286"/>
      <c r="ECP7" s="663"/>
      <c r="ECQ7" s="663"/>
      <c r="ECR7" s="663"/>
      <c r="ECS7" s="663"/>
      <c r="ECT7" s="663"/>
      <c r="ECU7" s="663"/>
      <c r="ECV7" s="284"/>
      <c r="ECW7" s="285"/>
      <c r="ECX7" s="276"/>
      <c r="ECY7" s="286"/>
      <c r="ECZ7" s="663"/>
      <c r="EDA7" s="663"/>
      <c r="EDB7" s="663"/>
      <c r="EDC7" s="663"/>
      <c r="EDD7" s="663"/>
      <c r="EDE7" s="663"/>
      <c r="EDF7" s="284"/>
      <c r="EDG7" s="285"/>
      <c r="EDH7" s="276"/>
      <c r="EDI7" s="286"/>
      <c r="EDJ7" s="663"/>
      <c r="EDK7" s="663"/>
      <c r="EDL7" s="663"/>
      <c r="EDM7" s="663"/>
      <c r="EDN7" s="663"/>
      <c r="EDO7" s="663"/>
      <c r="EDP7" s="284"/>
      <c r="EDQ7" s="285"/>
      <c r="EDR7" s="276"/>
      <c r="EDS7" s="286"/>
      <c r="EDT7" s="663"/>
      <c r="EDU7" s="663"/>
      <c r="EDV7" s="663"/>
      <c r="EDW7" s="663"/>
      <c r="EDX7" s="663"/>
      <c r="EDY7" s="663"/>
      <c r="EDZ7" s="284"/>
      <c r="EEA7" s="285"/>
      <c r="EEB7" s="276"/>
      <c r="EEC7" s="286"/>
      <c r="EED7" s="663"/>
      <c r="EEE7" s="663"/>
      <c r="EEF7" s="663"/>
      <c r="EEG7" s="663"/>
      <c r="EEH7" s="663"/>
      <c r="EEI7" s="663"/>
      <c r="EEJ7" s="284"/>
      <c r="EEK7" s="285"/>
      <c r="EEL7" s="276"/>
      <c r="EEM7" s="286"/>
      <c r="EEN7" s="663"/>
      <c r="EEO7" s="663"/>
      <c r="EEP7" s="663"/>
      <c r="EEQ7" s="663"/>
      <c r="EER7" s="663"/>
      <c r="EES7" s="663"/>
      <c r="EET7" s="284"/>
      <c r="EEU7" s="285"/>
      <c r="EEV7" s="276"/>
      <c r="EEW7" s="286"/>
      <c r="EEX7" s="663"/>
      <c r="EEY7" s="663"/>
      <c r="EEZ7" s="663"/>
      <c r="EFA7" s="663"/>
      <c r="EFB7" s="663"/>
      <c r="EFC7" s="663"/>
      <c r="EFD7" s="284"/>
      <c r="EFE7" s="285"/>
      <c r="EFF7" s="276"/>
      <c r="EFG7" s="286"/>
      <c r="EFH7" s="663"/>
      <c r="EFI7" s="663"/>
      <c r="EFJ7" s="663"/>
      <c r="EFK7" s="663"/>
      <c r="EFL7" s="663"/>
      <c r="EFM7" s="663"/>
      <c r="EFN7" s="284"/>
      <c r="EFO7" s="285"/>
      <c r="EFP7" s="276"/>
      <c r="EFQ7" s="286"/>
      <c r="EFR7" s="663"/>
      <c r="EFS7" s="663"/>
      <c r="EFT7" s="663"/>
      <c r="EFU7" s="663"/>
      <c r="EFV7" s="663"/>
      <c r="EFW7" s="663"/>
      <c r="EFX7" s="284"/>
      <c r="EFY7" s="285"/>
      <c r="EFZ7" s="276"/>
      <c r="EGA7" s="286"/>
      <c r="EGB7" s="663"/>
      <c r="EGC7" s="663"/>
      <c r="EGD7" s="663"/>
      <c r="EGE7" s="663"/>
      <c r="EGF7" s="663"/>
      <c r="EGG7" s="663"/>
      <c r="EGH7" s="284"/>
      <c r="EGI7" s="285"/>
      <c r="EGJ7" s="276"/>
      <c r="EGK7" s="286"/>
      <c r="EGL7" s="663"/>
      <c r="EGM7" s="663"/>
      <c r="EGN7" s="663"/>
      <c r="EGO7" s="663"/>
      <c r="EGP7" s="663"/>
      <c r="EGQ7" s="663"/>
      <c r="EGR7" s="284"/>
      <c r="EGS7" s="285"/>
      <c r="EGT7" s="276"/>
      <c r="EGU7" s="286"/>
      <c r="EGV7" s="663"/>
      <c r="EGW7" s="663"/>
      <c r="EGX7" s="663"/>
      <c r="EGY7" s="663"/>
      <c r="EGZ7" s="663"/>
      <c r="EHA7" s="663"/>
      <c r="EHB7" s="284"/>
      <c r="EHC7" s="285"/>
      <c r="EHD7" s="276"/>
      <c r="EHE7" s="286"/>
      <c r="EHF7" s="663"/>
      <c r="EHG7" s="663"/>
      <c r="EHH7" s="663"/>
      <c r="EHI7" s="663"/>
      <c r="EHJ7" s="663"/>
      <c r="EHK7" s="663"/>
      <c r="EHL7" s="284"/>
      <c r="EHM7" s="285"/>
      <c r="EHN7" s="276"/>
      <c r="EHO7" s="286"/>
      <c r="EHP7" s="663"/>
      <c r="EHQ7" s="663"/>
      <c r="EHR7" s="663"/>
      <c r="EHS7" s="663"/>
      <c r="EHT7" s="663"/>
      <c r="EHU7" s="663"/>
      <c r="EHV7" s="284"/>
      <c r="EHW7" s="285"/>
      <c r="EHX7" s="276"/>
      <c r="EHY7" s="286"/>
      <c r="EHZ7" s="663"/>
      <c r="EIA7" s="663"/>
      <c r="EIB7" s="663"/>
      <c r="EIC7" s="663"/>
      <c r="EID7" s="663"/>
      <c r="EIE7" s="663"/>
      <c r="EIF7" s="284"/>
      <c r="EIG7" s="285"/>
      <c r="EIH7" s="276"/>
      <c r="EII7" s="286"/>
      <c r="EIJ7" s="663"/>
      <c r="EIK7" s="663"/>
      <c r="EIL7" s="663"/>
      <c r="EIM7" s="663"/>
      <c r="EIN7" s="663"/>
      <c r="EIO7" s="663"/>
      <c r="EIP7" s="284"/>
      <c r="EIQ7" s="285"/>
      <c r="EIR7" s="276"/>
      <c r="EIS7" s="286"/>
      <c r="EIT7" s="663"/>
      <c r="EIU7" s="663"/>
      <c r="EIV7" s="663"/>
      <c r="EIW7" s="663"/>
      <c r="EIX7" s="663"/>
      <c r="EIY7" s="663"/>
      <c r="EIZ7" s="284"/>
      <c r="EJA7" s="285"/>
      <c r="EJB7" s="276"/>
      <c r="EJC7" s="286"/>
      <c r="EJD7" s="663"/>
      <c r="EJE7" s="663"/>
      <c r="EJF7" s="663"/>
      <c r="EJG7" s="663"/>
      <c r="EJH7" s="663"/>
      <c r="EJI7" s="663"/>
      <c r="EJJ7" s="284"/>
      <c r="EJK7" s="285"/>
      <c r="EJL7" s="276"/>
      <c r="EJM7" s="286"/>
      <c r="EJN7" s="663"/>
      <c r="EJO7" s="663"/>
      <c r="EJP7" s="663"/>
      <c r="EJQ7" s="663"/>
      <c r="EJR7" s="663"/>
      <c r="EJS7" s="663"/>
      <c r="EJT7" s="284"/>
      <c r="EJU7" s="285"/>
      <c r="EJV7" s="276"/>
      <c r="EJW7" s="286"/>
      <c r="EJX7" s="663"/>
      <c r="EJY7" s="663"/>
      <c r="EJZ7" s="663"/>
      <c r="EKA7" s="663"/>
      <c r="EKB7" s="663"/>
      <c r="EKC7" s="663"/>
      <c r="EKD7" s="284"/>
      <c r="EKE7" s="285"/>
      <c r="EKF7" s="276"/>
      <c r="EKG7" s="286"/>
      <c r="EKH7" s="663"/>
      <c r="EKI7" s="663"/>
      <c r="EKJ7" s="663"/>
      <c r="EKK7" s="663"/>
      <c r="EKL7" s="663"/>
      <c r="EKM7" s="663"/>
      <c r="EKN7" s="284"/>
      <c r="EKO7" s="285"/>
      <c r="EKP7" s="276"/>
      <c r="EKQ7" s="286"/>
      <c r="EKR7" s="663"/>
      <c r="EKS7" s="663"/>
      <c r="EKT7" s="663"/>
      <c r="EKU7" s="663"/>
      <c r="EKV7" s="663"/>
      <c r="EKW7" s="663"/>
      <c r="EKX7" s="284"/>
      <c r="EKY7" s="285"/>
      <c r="EKZ7" s="276"/>
      <c r="ELA7" s="286"/>
      <c r="ELB7" s="663"/>
      <c r="ELC7" s="663"/>
      <c r="ELD7" s="663"/>
      <c r="ELE7" s="663"/>
      <c r="ELF7" s="663"/>
      <c r="ELG7" s="663"/>
      <c r="ELH7" s="284"/>
      <c r="ELI7" s="285"/>
      <c r="ELJ7" s="276"/>
      <c r="ELK7" s="286"/>
      <c r="ELL7" s="663"/>
      <c r="ELM7" s="663"/>
      <c r="ELN7" s="663"/>
      <c r="ELO7" s="663"/>
      <c r="ELP7" s="663"/>
      <c r="ELQ7" s="663"/>
      <c r="ELR7" s="284"/>
      <c r="ELS7" s="285"/>
      <c r="ELT7" s="276"/>
      <c r="ELU7" s="286"/>
      <c r="ELV7" s="663"/>
      <c r="ELW7" s="663"/>
      <c r="ELX7" s="663"/>
      <c r="ELY7" s="663"/>
      <c r="ELZ7" s="663"/>
      <c r="EMA7" s="663"/>
      <c r="EMB7" s="284"/>
      <c r="EMC7" s="285"/>
      <c r="EMD7" s="276"/>
      <c r="EME7" s="286"/>
      <c r="EMF7" s="663"/>
      <c r="EMG7" s="663"/>
      <c r="EMH7" s="663"/>
      <c r="EMI7" s="663"/>
      <c r="EMJ7" s="663"/>
      <c r="EMK7" s="663"/>
      <c r="EML7" s="284"/>
      <c r="EMM7" s="285"/>
      <c r="EMN7" s="276"/>
      <c r="EMO7" s="286"/>
      <c r="EMP7" s="663"/>
      <c r="EMQ7" s="663"/>
      <c r="EMR7" s="663"/>
      <c r="EMS7" s="663"/>
      <c r="EMT7" s="663"/>
      <c r="EMU7" s="663"/>
      <c r="EMV7" s="284"/>
      <c r="EMW7" s="285"/>
      <c r="EMX7" s="276"/>
      <c r="EMY7" s="286"/>
      <c r="EMZ7" s="663"/>
      <c r="ENA7" s="663"/>
      <c r="ENB7" s="663"/>
      <c r="ENC7" s="663"/>
      <c r="END7" s="663"/>
      <c r="ENE7" s="663"/>
      <c r="ENF7" s="284"/>
      <c r="ENG7" s="285"/>
      <c r="ENH7" s="276"/>
      <c r="ENI7" s="286"/>
      <c r="ENJ7" s="663"/>
      <c r="ENK7" s="663"/>
      <c r="ENL7" s="663"/>
      <c r="ENM7" s="663"/>
      <c r="ENN7" s="663"/>
      <c r="ENO7" s="663"/>
      <c r="ENP7" s="284"/>
      <c r="ENQ7" s="285"/>
      <c r="ENR7" s="276"/>
      <c r="ENS7" s="286"/>
      <c r="ENT7" s="663"/>
      <c r="ENU7" s="663"/>
      <c r="ENV7" s="663"/>
      <c r="ENW7" s="663"/>
      <c r="ENX7" s="663"/>
      <c r="ENY7" s="663"/>
      <c r="ENZ7" s="284"/>
      <c r="EOA7" s="285"/>
      <c r="EOB7" s="276"/>
      <c r="EOC7" s="286"/>
      <c r="EOD7" s="663"/>
      <c r="EOE7" s="663"/>
      <c r="EOF7" s="663"/>
      <c r="EOG7" s="663"/>
      <c r="EOH7" s="663"/>
      <c r="EOI7" s="663"/>
      <c r="EOJ7" s="284"/>
      <c r="EOK7" s="285"/>
      <c r="EOL7" s="276"/>
      <c r="EOM7" s="286"/>
      <c r="EON7" s="663"/>
      <c r="EOO7" s="663"/>
      <c r="EOP7" s="663"/>
      <c r="EOQ7" s="663"/>
      <c r="EOR7" s="663"/>
      <c r="EOS7" s="663"/>
      <c r="EOT7" s="284"/>
      <c r="EOU7" s="285"/>
      <c r="EOV7" s="276"/>
      <c r="EOW7" s="286"/>
      <c r="EOX7" s="663"/>
      <c r="EOY7" s="663"/>
      <c r="EOZ7" s="663"/>
      <c r="EPA7" s="663"/>
      <c r="EPB7" s="663"/>
      <c r="EPC7" s="663"/>
      <c r="EPD7" s="284"/>
      <c r="EPE7" s="285"/>
      <c r="EPF7" s="276"/>
      <c r="EPG7" s="286"/>
      <c r="EPH7" s="663"/>
      <c r="EPI7" s="663"/>
      <c r="EPJ7" s="663"/>
      <c r="EPK7" s="663"/>
      <c r="EPL7" s="663"/>
      <c r="EPM7" s="663"/>
      <c r="EPN7" s="284"/>
      <c r="EPO7" s="285"/>
      <c r="EPP7" s="276"/>
      <c r="EPQ7" s="286"/>
      <c r="EPR7" s="663"/>
      <c r="EPS7" s="663"/>
      <c r="EPT7" s="663"/>
      <c r="EPU7" s="663"/>
      <c r="EPV7" s="663"/>
      <c r="EPW7" s="663"/>
      <c r="EPX7" s="284"/>
      <c r="EPY7" s="285"/>
      <c r="EPZ7" s="276"/>
      <c r="EQA7" s="286"/>
      <c r="EQB7" s="663"/>
      <c r="EQC7" s="663"/>
      <c r="EQD7" s="663"/>
      <c r="EQE7" s="663"/>
      <c r="EQF7" s="663"/>
      <c r="EQG7" s="663"/>
      <c r="EQH7" s="284"/>
      <c r="EQI7" s="285"/>
      <c r="EQJ7" s="276"/>
      <c r="EQK7" s="286"/>
      <c r="EQL7" s="663"/>
      <c r="EQM7" s="663"/>
      <c r="EQN7" s="663"/>
      <c r="EQO7" s="663"/>
      <c r="EQP7" s="663"/>
      <c r="EQQ7" s="663"/>
      <c r="EQR7" s="284"/>
      <c r="EQS7" s="285"/>
      <c r="EQT7" s="276"/>
      <c r="EQU7" s="286"/>
      <c r="EQV7" s="663"/>
      <c r="EQW7" s="663"/>
      <c r="EQX7" s="663"/>
      <c r="EQY7" s="663"/>
      <c r="EQZ7" s="663"/>
      <c r="ERA7" s="663"/>
      <c r="ERB7" s="284"/>
      <c r="ERC7" s="285"/>
      <c r="ERD7" s="276"/>
      <c r="ERE7" s="286"/>
      <c r="ERF7" s="663"/>
      <c r="ERG7" s="663"/>
      <c r="ERH7" s="663"/>
      <c r="ERI7" s="663"/>
      <c r="ERJ7" s="663"/>
      <c r="ERK7" s="663"/>
      <c r="ERL7" s="284"/>
      <c r="ERM7" s="285"/>
      <c r="ERN7" s="276"/>
      <c r="ERO7" s="286"/>
      <c r="ERP7" s="663"/>
      <c r="ERQ7" s="663"/>
      <c r="ERR7" s="663"/>
      <c r="ERS7" s="663"/>
      <c r="ERT7" s="663"/>
      <c r="ERU7" s="663"/>
      <c r="ERV7" s="284"/>
      <c r="ERW7" s="285"/>
      <c r="ERX7" s="276"/>
      <c r="ERY7" s="286"/>
      <c r="ERZ7" s="663"/>
      <c r="ESA7" s="663"/>
      <c r="ESB7" s="663"/>
      <c r="ESC7" s="663"/>
      <c r="ESD7" s="663"/>
      <c r="ESE7" s="663"/>
      <c r="ESF7" s="284"/>
      <c r="ESG7" s="285"/>
      <c r="ESH7" s="276"/>
      <c r="ESI7" s="286"/>
      <c r="ESJ7" s="663"/>
      <c r="ESK7" s="663"/>
      <c r="ESL7" s="663"/>
      <c r="ESM7" s="663"/>
      <c r="ESN7" s="663"/>
      <c r="ESO7" s="663"/>
      <c r="ESP7" s="284"/>
      <c r="ESQ7" s="285"/>
      <c r="ESR7" s="276"/>
      <c r="ESS7" s="286"/>
      <c r="EST7" s="663"/>
      <c r="ESU7" s="663"/>
      <c r="ESV7" s="663"/>
      <c r="ESW7" s="663"/>
      <c r="ESX7" s="663"/>
      <c r="ESY7" s="663"/>
      <c r="ESZ7" s="284"/>
      <c r="ETA7" s="285"/>
      <c r="ETB7" s="276"/>
      <c r="ETC7" s="286"/>
      <c r="ETD7" s="663"/>
      <c r="ETE7" s="663"/>
      <c r="ETF7" s="663"/>
      <c r="ETG7" s="663"/>
      <c r="ETH7" s="663"/>
      <c r="ETI7" s="663"/>
      <c r="ETJ7" s="284"/>
      <c r="ETK7" s="285"/>
      <c r="ETL7" s="276"/>
      <c r="ETM7" s="286"/>
      <c r="ETN7" s="663"/>
      <c r="ETO7" s="663"/>
      <c r="ETP7" s="663"/>
      <c r="ETQ7" s="663"/>
      <c r="ETR7" s="663"/>
      <c r="ETS7" s="663"/>
      <c r="ETT7" s="284"/>
      <c r="ETU7" s="285"/>
      <c r="ETV7" s="276"/>
      <c r="ETW7" s="286"/>
      <c r="ETX7" s="663"/>
      <c r="ETY7" s="663"/>
      <c r="ETZ7" s="663"/>
      <c r="EUA7" s="663"/>
      <c r="EUB7" s="663"/>
      <c r="EUC7" s="663"/>
      <c r="EUD7" s="284"/>
      <c r="EUE7" s="285"/>
      <c r="EUF7" s="276"/>
      <c r="EUG7" s="286"/>
      <c r="EUH7" s="663"/>
      <c r="EUI7" s="663"/>
      <c r="EUJ7" s="663"/>
      <c r="EUK7" s="663"/>
      <c r="EUL7" s="663"/>
      <c r="EUM7" s="663"/>
      <c r="EUN7" s="284"/>
      <c r="EUO7" s="285"/>
      <c r="EUP7" s="276"/>
      <c r="EUQ7" s="286"/>
      <c r="EUR7" s="663"/>
      <c r="EUS7" s="663"/>
      <c r="EUT7" s="663"/>
      <c r="EUU7" s="663"/>
      <c r="EUV7" s="663"/>
      <c r="EUW7" s="663"/>
      <c r="EUX7" s="284"/>
      <c r="EUY7" s="285"/>
      <c r="EUZ7" s="276"/>
      <c r="EVA7" s="286"/>
      <c r="EVB7" s="663"/>
      <c r="EVC7" s="663"/>
      <c r="EVD7" s="663"/>
      <c r="EVE7" s="663"/>
      <c r="EVF7" s="663"/>
      <c r="EVG7" s="663"/>
      <c r="EVH7" s="284"/>
      <c r="EVI7" s="285"/>
      <c r="EVJ7" s="276"/>
      <c r="EVK7" s="286"/>
      <c r="EVL7" s="663"/>
      <c r="EVM7" s="663"/>
      <c r="EVN7" s="663"/>
      <c r="EVO7" s="663"/>
      <c r="EVP7" s="663"/>
      <c r="EVQ7" s="663"/>
      <c r="EVR7" s="284"/>
      <c r="EVS7" s="285"/>
      <c r="EVT7" s="276"/>
      <c r="EVU7" s="286"/>
      <c r="EVV7" s="663"/>
      <c r="EVW7" s="663"/>
      <c r="EVX7" s="663"/>
      <c r="EVY7" s="663"/>
      <c r="EVZ7" s="663"/>
      <c r="EWA7" s="663"/>
      <c r="EWB7" s="284"/>
      <c r="EWC7" s="285"/>
      <c r="EWD7" s="276"/>
      <c r="EWE7" s="286"/>
      <c r="EWF7" s="663"/>
      <c r="EWG7" s="663"/>
      <c r="EWH7" s="663"/>
      <c r="EWI7" s="663"/>
      <c r="EWJ7" s="663"/>
      <c r="EWK7" s="663"/>
      <c r="EWL7" s="284"/>
      <c r="EWM7" s="285"/>
      <c r="EWN7" s="276"/>
      <c r="EWO7" s="286"/>
      <c r="EWP7" s="663"/>
      <c r="EWQ7" s="663"/>
      <c r="EWR7" s="663"/>
      <c r="EWS7" s="663"/>
      <c r="EWT7" s="663"/>
      <c r="EWU7" s="663"/>
      <c r="EWV7" s="284"/>
      <c r="EWW7" s="285"/>
      <c r="EWX7" s="276"/>
      <c r="EWY7" s="286"/>
      <c r="EWZ7" s="663"/>
      <c r="EXA7" s="663"/>
      <c r="EXB7" s="663"/>
      <c r="EXC7" s="663"/>
      <c r="EXD7" s="663"/>
      <c r="EXE7" s="663"/>
      <c r="EXF7" s="284"/>
      <c r="EXG7" s="285"/>
      <c r="EXH7" s="276"/>
      <c r="EXI7" s="286"/>
      <c r="EXJ7" s="663"/>
      <c r="EXK7" s="663"/>
      <c r="EXL7" s="663"/>
      <c r="EXM7" s="663"/>
      <c r="EXN7" s="663"/>
      <c r="EXO7" s="663"/>
      <c r="EXP7" s="284"/>
      <c r="EXQ7" s="285"/>
      <c r="EXR7" s="276"/>
      <c r="EXS7" s="286"/>
      <c r="EXT7" s="663"/>
      <c r="EXU7" s="663"/>
      <c r="EXV7" s="663"/>
      <c r="EXW7" s="663"/>
      <c r="EXX7" s="663"/>
      <c r="EXY7" s="663"/>
      <c r="EXZ7" s="284"/>
      <c r="EYA7" s="285"/>
      <c r="EYB7" s="276"/>
      <c r="EYC7" s="286"/>
      <c r="EYD7" s="663"/>
      <c r="EYE7" s="663"/>
      <c r="EYF7" s="663"/>
      <c r="EYG7" s="663"/>
      <c r="EYH7" s="663"/>
      <c r="EYI7" s="663"/>
      <c r="EYJ7" s="284"/>
      <c r="EYK7" s="285"/>
      <c r="EYL7" s="276"/>
      <c r="EYM7" s="286"/>
      <c r="EYN7" s="663"/>
      <c r="EYO7" s="663"/>
      <c r="EYP7" s="663"/>
      <c r="EYQ7" s="663"/>
      <c r="EYR7" s="663"/>
      <c r="EYS7" s="663"/>
      <c r="EYT7" s="284"/>
      <c r="EYU7" s="285"/>
      <c r="EYV7" s="276"/>
      <c r="EYW7" s="286"/>
      <c r="EYX7" s="663"/>
      <c r="EYY7" s="663"/>
      <c r="EYZ7" s="663"/>
      <c r="EZA7" s="663"/>
      <c r="EZB7" s="663"/>
      <c r="EZC7" s="663"/>
      <c r="EZD7" s="284"/>
      <c r="EZE7" s="285"/>
      <c r="EZF7" s="276"/>
      <c r="EZG7" s="286"/>
      <c r="EZH7" s="663"/>
      <c r="EZI7" s="663"/>
      <c r="EZJ7" s="663"/>
      <c r="EZK7" s="663"/>
      <c r="EZL7" s="663"/>
      <c r="EZM7" s="663"/>
      <c r="EZN7" s="284"/>
      <c r="EZO7" s="285"/>
      <c r="EZP7" s="276"/>
      <c r="EZQ7" s="286"/>
      <c r="EZR7" s="663"/>
      <c r="EZS7" s="663"/>
      <c r="EZT7" s="663"/>
      <c r="EZU7" s="663"/>
      <c r="EZV7" s="663"/>
      <c r="EZW7" s="663"/>
      <c r="EZX7" s="284"/>
      <c r="EZY7" s="285"/>
      <c r="EZZ7" s="276"/>
      <c r="FAA7" s="286"/>
      <c r="FAB7" s="663"/>
      <c r="FAC7" s="663"/>
      <c r="FAD7" s="663"/>
      <c r="FAE7" s="663"/>
      <c r="FAF7" s="663"/>
      <c r="FAG7" s="663"/>
      <c r="FAH7" s="284"/>
      <c r="FAI7" s="285"/>
      <c r="FAJ7" s="276"/>
      <c r="FAK7" s="286"/>
      <c r="FAL7" s="663"/>
      <c r="FAM7" s="663"/>
      <c r="FAN7" s="663"/>
      <c r="FAO7" s="663"/>
      <c r="FAP7" s="663"/>
      <c r="FAQ7" s="663"/>
      <c r="FAR7" s="284"/>
      <c r="FAS7" s="285"/>
      <c r="FAT7" s="276"/>
      <c r="FAU7" s="286"/>
      <c r="FAV7" s="663"/>
      <c r="FAW7" s="663"/>
      <c r="FAX7" s="663"/>
      <c r="FAY7" s="663"/>
      <c r="FAZ7" s="663"/>
      <c r="FBA7" s="663"/>
      <c r="FBB7" s="284"/>
      <c r="FBC7" s="285"/>
      <c r="FBD7" s="276"/>
      <c r="FBE7" s="286"/>
      <c r="FBF7" s="663"/>
      <c r="FBG7" s="663"/>
      <c r="FBH7" s="663"/>
      <c r="FBI7" s="663"/>
      <c r="FBJ7" s="663"/>
      <c r="FBK7" s="663"/>
      <c r="FBL7" s="284"/>
      <c r="FBM7" s="285"/>
      <c r="FBN7" s="276"/>
      <c r="FBO7" s="286"/>
      <c r="FBP7" s="663"/>
      <c r="FBQ7" s="663"/>
      <c r="FBR7" s="663"/>
      <c r="FBS7" s="663"/>
      <c r="FBT7" s="663"/>
      <c r="FBU7" s="663"/>
      <c r="FBV7" s="284"/>
      <c r="FBW7" s="285"/>
      <c r="FBX7" s="276"/>
      <c r="FBY7" s="286"/>
      <c r="FBZ7" s="663"/>
      <c r="FCA7" s="663"/>
      <c r="FCB7" s="663"/>
      <c r="FCC7" s="663"/>
      <c r="FCD7" s="663"/>
      <c r="FCE7" s="663"/>
      <c r="FCF7" s="284"/>
      <c r="FCG7" s="285"/>
      <c r="FCH7" s="276"/>
      <c r="FCI7" s="286"/>
      <c r="FCJ7" s="663"/>
      <c r="FCK7" s="663"/>
      <c r="FCL7" s="663"/>
      <c r="FCM7" s="663"/>
      <c r="FCN7" s="663"/>
      <c r="FCO7" s="663"/>
      <c r="FCP7" s="284"/>
      <c r="FCQ7" s="285"/>
      <c r="FCR7" s="276"/>
      <c r="FCS7" s="286"/>
      <c r="FCT7" s="663"/>
      <c r="FCU7" s="663"/>
      <c r="FCV7" s="663"/>
      <c r="FCW7" s="663"/>
      <c r="FCX7" s="663"/>
      <c r="FCY7" s="663"/>
      <c r="FCZ7" s="284"/>
      <c r="FDA7" s="285"/>
      <c r="FDB7" s="276"/>
      <c r="FDC7" s="286"/>
      <c r="FDD7" s="663"/>
      <c r="FDE7" s="663"/>
      <c r="FDF7" s="663"/>
      <c r="FDG7" s="663"/>
      <c r="FDH7" s="663"/>
      <c r="FDI7" s="663"/>
      <c r="FDJ7" s="284"/>
      <c r="FDK7" s="285"/>
      <c r="FDL7" s="276"/>
      <c r="FDM7" s="286"/>
      <c r="FDN7" s="663"/>
      <c r="FDO7" s="663"/>
      <c r="FDP7" s="663"/>
      <c r="FDQ7" s="663"/>
      <c r="FDR7" s="663"/>
      <c r="FDS7" s="663"/>
      <c r="FDT7" s="284"/>
      <c r="FDU7" s="285"/>
      <c r="FDV7" s="276"/>
      <c r="FDW7" s="286"/>
      <c r="FDX7" s="663"/>
      <c r="FDY7" s="663"/>
      <c r="FDZ7" s="663"/>
      <c r="FEA7" s="663"/>
      <c r="FEB7" s="663"/>
      <c r="FEC7" s="663"/>
      <c r="FED7" s="284"/>
      <c r="FEE7" s="285"/>
      <c r="FEF7" s="276"/>
      <c r="FEG7" s="286"/>
      <c r="FEH7" s="663"/>
      <c r="FEI7" s="663"/>
      <c r="FEJ7" s="663"/>
      <c r="FEK7" s="663"/>
      <c r="FEL7" s="663"/>
      <c r="FEM7" s="663"/>
      <c r="FEN7" s="284"/>
      <c r="FEO7" s="285"/>
      <c r="FEP7" s="276"/>
      <c r="FEQ7" s="286"/>
      <c r="FER7" s="663"/>
      <c r="FES7" s="663"/>
      <c r="FET7" s="663"/>
      <c r="FEU7" s="663"/>
      <c r="FEV7" s="663"/>
      <c r="FEW7" s="663"/>
      <c r="FEX7" s="284"/>
      <c r="FEY7" s="285"/>
      <c r="FEZ7" s="276"/>
      <c r="FFA7" s="286"/>
      <c r="FFB7" s="663"/>
      <c r="FFC7" s="663"/>
      <c r="FFD7" s="663"/>
      <c r="FFE7" s="663"/>
      <c r="FFF7" s="663"/>
      <c r="FFG7" s="663"/>
      <c r="FFH7" s="284"/>
      <c r="FFI7" s="285"/>
      <c r="FFJ7" s="276"/>
      <c r="FFK7" s="286"/>
      <c r="FFL7" s="663"/>
      <c r="FFM7" s="663"/>
      <c r="FFN7" s="663"/>
      <c r="FFO7" s="663"/>
      <c r="FFP7" s="663"/>
      <c r="FFQ7" s="663"/>
      <c r="FFR7" s="284"/>
      <c r="FFS7" s="285"/>
      <c r="FFT7" s="276"/>
      <c r="FFU7" s="286"/>
      <c r="FFV7" s="663"/>
      <c r="FFW7" s="663"/>
      <c r="FFX7" s="663"/>
      <c r="FFY7" s="663"/>
      <c r="FFZ7" s="663"/>
      <c r="FGA7" s="663"/>
      <c r="FGB7" s="284"/>
      <c r="FGC7" s="285"/>
      <c r="FGD7" s="276"/>
      <c r="FGE7" s="286"/>
      <c r="FGF7" s="663"/>
      <c r="FGG7" s="663"/>
      <c r="FGH7" s="663"/>
      <c r="FGI7" s="663"/>
      <c r="FGJ7" s="663"/>
      <c r="FGK7" s="663"/>
      <c r="FGL7" s="284"/>
      <c r="FGM7" s="285"/>
      <c r="FGN7" s="276"/>
      <c r="FGO7" s="286"/>
      <c r="FGP7" s="663"/>
      <c r="FGQ7" s="663"/>
      <c r="FGR7" s="663"/>
      <c r="FGS7" s="663"/>
      <c r="FGT7" s="663"/>
      <c r="FGU7" s="663"/>
      <c r="FGV7" s="284"/>
      <c r="FGW7" s="285"/>
      <c r="FGX7" s="276"/>
      <c r="FGY7" s="286"/>
      <c r="FGZ7" s="663"/>
      <c r="FHA7" s="663"/>
      <c r="FHB7" s="663"/>
      <c r="FHC7" s="663"/>
      <c r="FHD7" s="663"/>
      <c r="FHE7" s="663"/>
      <c r="FHF7" s="284"/>
      <c r="FHG7" s="285"/>
      <c r="FHH7" s="276"/>
      <c r="FHI7" s="286"/>
      <c r="FHJ7" s="663"/>
      <c r="FHK7" s="663"/>
      <c r="FHL7" s="663"/>
      <c r="FHM7" s="663"/>
      <c r="FHN7" s="663"/>
      <c r="FHO7" s="663"/>
      <c r="FHP7" s="284"/>
      <c r="FHQ7" s="285"/>
      <c r="FHR7" s="276"/>
      <c r="FHS7" s="286"/>
      <c r="FHT7" s="663"/>
      <c r="FHU7" s="663"/>
      <c r="FHV7" s="663"/>
      <c r="FHW7" s="663"/>
      <c r="FHX7" s="663"/>
      <c r="FHY7" s="663"/>
      <c r="FHZ7" s="284"/>
      <c r="FIA7" s="285"/>
      <c r="FIB7" s="276"/>
      <c r="FIC7" s="286"/>
      <c r="FID7" s="663"/>
      <c r="FIE7" s="663"/>
      <c r="FIF7" s="663"/>
      <c r="FIG7" s="663"/>
      <c r="FIH7" s="663"/>
      <c r="FII7" s="663"/>
      <c r="FIJ7" s="284"/>
      <c r="FIK7" s="285"/>
      <c r="FIL7" s="276"/>
      <c r="FIM7" s="286"/>
      <c r="FIN7" s="663"/>
      <c r="FIO7" s="663"/>
      <c r="FIP7" s="663"/>
      <c r="FIQ7" s="663"/>
      <c r="FIR7" s="663"/>
      <c r="FIS7" s="663"/>
      <c r="FIT7" s="284"/>
      <c r="FIU7" s="285"/>
      <c r="FIV7" s="276"/>
      <c r="FIW7" s="286"/>
      <c r="FIX7" s="663"/>
      <c r="FIY7" s="663"/>
      <c r="FIZ7" s="663"/>
      <c r="FJA7" s="663"/>
      <c r="FJB7" s="663"/>
      <c r="FJC7" s="663"/>
      <c r="FJD7" s="284"/>
      <c r="FJE7" s="285"/>
      <c r="FJF7" s="276"/>
      <c r="FJG7" s="286"/>
      <c r="FJH7" s="663"/>
      <c r="FJI7" s="663"/>
      <c r="FJJ7" s="663"/>
      <c r="FJK7" s="663"/>
      <c r="FJL7" s="663"/>
      <c r="FJM7" s="663"/>
      <c r="FJN7" s="284"/>
      <c r="FJO7" s="285"/>
      <c r="FJP7" s="276"/>
      <c r="FJQ7" s="286"/>
      <c r="FJR7" s="663"/>
      <c r="FJS7" s="663"/>
      <c r="FJT7" s="663"/>
      <c r="FJU7" s="663"/>
      <c r="FJV7" s="663"/>
      <c r="FJW7" s="663"/>
      <c r="FJX7" s="284"/>
      <c r="FJY7" s="285"/>
      <c r="FJZ7" s="276"/>
      <c r="FKA7" s="286"/>
      <c r="FKB7" s="663"/>
      <c r="FKC7" s="663"/>
      <c r="FKD7" s="663"/>
      <c r="FKE7" s="663"/>
      <c r="FKF7" s="663"/>
      <c r="FKG7" s="663"/>
      <c r="FKH7" s="284"/>
      <c r="FKI7" s="285"/>
      <c r="FKJ7" s="276"/>
      <c r="FKK7" s="286"/>
      <c r="FKL7" s="663"/>
      <c r="FKM7" s="663"/>
      <c r="FKN7" s="663"/>
      <c r="FKO7" s="663"/>
      <c r="FKP7" s="663"/>
      <c r="FKQ7" s="663"/>
      <c r="FKR7" s="284"/>
      <c r="FKS7" s="285"/>
      <c r="FKT7" s="276"/>
      <c r="FKU7" s="286"/>
      <c r="FKV7" s="663"/>
      <c r="FKW7" s="663"/>
      <c r="FKX7" s="663"/>
      <c r="FKY7" s="663"/>
      <c r="FKZ7" s="663"/>
      <c r="FLA7" s="663"/>
      <c r="FLB7" s="284"/>
      <c r="FLC7" s="285"/>
      <c r="FLD7" s="276"/>
      <c r="FLE7" s="286"/>
      <c r="FLF7" s="663"/>
      <c r="FLG7" s="663"/>
      <c r="FLH7" s="663"/>
      <c r="FLI7" s="663"/>
      <c r="FLJ7" s="663"/>
      <c r="FLK7" s="663"/>
      <c r="FLL7" s="284"/>
      <c r="FLM7" s="285"/>
      <c r="FLN7" s="276"/>
      <c r="FLO7" s="286"/>
      <c r="FLP7" s="663"/>
      <c r="FLQ7" s="663"/>
      <c r="FLR7" s="663"/>
      <c r="FLS7" s="663"/>
      <c r="FLT7" s="663"/>
      <c r="FLU7" s="663"/>
      <c r="FLV7" s="284"/>
      <c r="FLW7" s="285"/>
      <c r="FLX7" s="276"/>
      <c r="FLY7" s="286"/>
      <c r="FLZ7" s="663"/>
      <c r="FMA7" s="663"/>
      <c r="FMB7" s="663"/>
      <c r="FMC7" s="663"/>
      <c r="FMD7" s="663"/>
      <c r="FME7" s="663"/>
      <c r="FMF7" s="284"/>
      <c r="FMG7" s="285"/>
      <c r="FMH7" s="276"/>
      <c r="FMI7" s="286"/>
      <c r="FMJ7" s="663"/>
      <c r="FMK7" s="663"/>
      <c r="FML7" s="663"/>
      <c r="FMM7" s="663"/>
      <c r="FMN7" s="663"/>
      <c r="FMO7" s="663"/>
      <c r="FMP7" s="284"/>
      <c r="FMQ7" s="285"/>
      <c r="FMR7" s="276"/>
      <c r="FMS7" s="286"/>
      <c r="FMT7" s="663"/>
      <c r="FMU7" s="663"/>
      <c r="FMV7" s="663"/>
      <c r="FMW7" s="663"/>
      <c r="FMX7" s="663"/>
      <c r="FMY7" s="663"/>
      <c r="FMZ7" s="284"/>
      <c r="FNA7" s="285"/>
      <c r="FNB7" s="276"/>
      <c r="FNC7" s="286"/>
      <c r="FND7" s="663"/>
      <c r="FNE7" s="663"/>
      <c r="FNF7" s="663"/>
      <c r="FNG7" s="663"/>
      <c r="FNH7" s="663"/>
      <c r="FNI7" s="663"/>
      <c r="FNJ7" s="284"/>
      <c r="FNK7" s="285"/>
      <c r="FNL7" s="276"/>
      <c r="FNM7" s="286"/>
      <c r="FNN7" s="663"/>
      <c r="FNO7" s="663"/>
      <c r="FNP7" s="663"/>
      <c r="FNQ7" s="663"/>
      <c r="FNR7" s="663"/>
      <c r="FNS7" s="663"/>
      <c r="FNT7" s="284"/>
      <c r="FNU7" s="285"/>
      <c r="FNV7" s="276"/>
      <c r="FNW7" s="286"/>
      <c r="FNX7" s="663"/>
      <c r="FNY7" s="663"/>
      <c r="FNZ7" s="663"/>
      <c r="FOA7" s="663"/>
      <c r="FOB7" s="663"/>
      <c r="FOC7" s="663"/>
      <c r="FOD7" s="284"/>
      <c r="FOE7" s="285"/>
      <c r="FOF7" s="276"/>
      <c r="FOG7" s="286"/>
      <c r="FOH7" s="663"/>
      <c r="FOI7" s="663"/>
      <c r="FOJ7" s="663"/>
      <c r="FOK7" s="663"/>
      <c r="FOL7" s="663"/>
      <c r="FOM7" s="663"/>
      <c r="FON7" s="284"/>
      <c r="FOO7" s="285"/>
      <c r="FOP7" s="276"/>
      <c r="FOQ7" s="286"/>
      <c r="FOR7" s="663"/>
      <c r="FOS7" s="663"/>
      <c r="FOT7" s="663"/>
      <c r="FOU7" s="663"/>
      <c r="FOV7" s="663"/>
      <c r="FOW7" s="663"/>
      <c r="FOX7" s="284"/>
      <c r="FOY7" s="285"/>
      <c r="FOZ7" s="276"/>
      <c r="FPA7" s="286"/>
      <c r="FPB7" s="663"/>
      <c r="FPC7" s="663"/>
      <c r="FPD7" s="663"/>
      <c r="FPE7" s="663"/>
      <c r="FPF7" s="663"/>
      <c r="FPG7" s="663"/>
      <c r="FPH7" s="284"/>
      <c r="FPI7" s="285"/>
      <c r="FPJ7" s="276"/>
      <c r="FPK7" s="286"/>
      <c r="FPL7" s="663"/>
      <c r="FPM7" s="663"/>
      <c r="FPN7" s="663"/>
      <c r="FPO7" s="663"/>
      <c r="FPP7" s="663"/>
      <c r="FPQ7" s="663"/>
      <c r="FPR7" s="284"/>
      <c r="FPS7" s="285"/>
      <c r="FPT7" s="276"/>
      <c r="FPU7" s="286"/>
      <c r="FPV7" s="663"/>
      <c r="FPW7" s="663"/>
      <c r="FPX7" s="663"/>
      <c r="FPY7" s="663"/>
      <c r="FPZ7" s="663"/>
      <c r="FQA7" s="663"/>
      <c r="FQB7" s="284"/>
      <c r="FQC7" s="285"/>
      <c r="FQD7" s="276"/>
      <c r="FQE7" s="286"/>
      <c r="FQF7" s="663"/>
      <c r="FQG7" s="663"/>
      <c r="FQH7" s="663"/>
      <c r="FQI7" s="663"/>
      <c r="FQJ7" s="663"/>
      <c r="FQK7" s="663"/>
      <c r="FQL7" s="284"/>
      <c r="FQM7" s="285"/>
      <c r="FQN7" s="276"/>
      <c r="FQO7" s="286"/>
      <c r="FQP7" s="663"/>
      <c r="FQQ7" s="663"/>
      <c r="FQR7" s="663"/>
      <c r="FQS7" s="663"/>
      <c r="FQT7" s="663"/>
      <c r="FQU7" s="663"/>
      <c r="FQV7" s="284"/>
      <c r="FQW7" s="285"/>
      <c r="FQX7" s="276"/>
      <c r="FQY7" s="286"/>
      <c r="FQZ7" s="663"/>
      <c r="FRA7" s="663"/>
      <c r="FRB7" s="663"/>
      <c r="FRC7" s="663"/>
      <c r="FRD7" s="663"/>
      <c r="FRE7" s="663"/>
      <c r="FRF7" s="284"/>
      <c r="FRG7" s="285"/>
      <c r="FRH7" s="276"/>
      <c r="FRI7" s="286"/>
      <c r="FRJ7" s="663"/>
      <c r="FRK7" s="663"/>
      <c r="FRL7" s="663"/>
      <c r="FRM7" s="663"/>
      <c r="FRN7" s="663"/>
      <c r="FRO7" s="663"/>
      <c r="FRP7" s="284"/>
      <c r="FRQ7" s="285"/>
      <c r="FRR7" s="276"/>
      <c r="FRS7" s="286"/>
      <c r="FRT7" s="663"/>
      <c r="FRU7" s="663"/>
      <c r="FRV7" s="663"/>
      <c r="FRW7" s="663"/>
      <c r="FRX7" s="663"/>
      <c r="FRY7" s="663"/>
      <c r="FRZ7" s="284"/>
      <c r="FSA7" s="285"/>
      <c r="FSB7" s="276"/>
      <c r="FSC7" s="286"/>
      <c r="FSD7" s="663"/>
      <c r="FSE7" s="663"/>
      <c r="FSF7" s="663"/>
      <c r="FSG7" s="663"/>
      <c r="FSH7" s="663"/>
      <c r="FSI7" s="663"/>
      <c r="FSJ7" s="284"/>
      <c r="FSK7" s="285"/>
      <c r="FSL7" s="276"/>
      <c r="FSM7" s="286"/>
      <c r="FSN7" s="663"/>
      <c r="FSO7" s="663"/>
      <c r="FSP7" s="663"/>
      <c r="FSQ7" s="663"/>
      <c r="FSR7" s="663"/>
      <c r="FSS7" s="663"/>
      <c r="FST7" s="284"/>
      <c r="FSU7" s="285"/>
      <c r="FSV7" s="276"/>
      <c r="FSW7" s="286"/>
      <c r="FSX7" s="663"/>
      <c r="FSY7" s="663"/>
      <c r="FSZ7" s="663"/>
      <c r="FTA7" s="663"/>
      <c r="FTB7" s="663"/>
      <c r="FTC7" s="663"/>
      <c r="FTD7" s="284"/>
      <c r="FTE7" s="285"/>
      <c r="FTF7" s="276"/>
      <c r="FTG7" s="286"/>
      <c r="FTH7" s="663"/>
      <c r="FTI7" s="663"/>
      <c r="FTJ7" s="663"/>
      <c r="FTK7" s="663"/>
      <c r="FTL7" s="663"/>
      <c r="FTM7" s="663"/>
      <c r="FTN7" s="284"/>
      <c r="FTO7" s="285"/>
      <c r="FTP7" s="276"/>
      <c r="FTQ7" s="286"/>
      <c r="FTR7" s="663"/>
      <c r="FTS7" s="663"/>
      <c r="FTT7" s="663"/>
      <c r="FTU7" s="663"/>
      <c r="FTV7" s="663"/>
      <c r="FTW7" s="663"/>
      <c r="FTX7" s="284"/>
      <c r="FTY7" s="285"/>
      <c r="FTZ7" s="276"/>
      <c r="FUA7" s="286"/>
      <c r="FUB7" s="663"/>
      <c r="FUC7" s="663"/>
      <c r="FUD7" s="663"/>
      <c r="FUE7" s="663"/>
      <c r="FUF7" s="663"/>
      <c r="FUG7" s="663"/>
      <c r="FUH7" s="284"/>
      <c r="FUI7" s="285"/>
      <c r="FUJ7" s="276"/>
      <c r="FUK7" s="286"/>
      <c r="FUL7" s="663"/>
      <c r="FUM7" s="663"/>
      <c r="FUN7" s="663"/>
      <c r="FUO7" s="663"/>
      <c r="FUP7" s="663"/>
      <c r="FUQ7" s="663"/>
      <c r="FUR7" s="284"/>
      <c r="FUS7" s="285"/>
      <c r="FUT7" s="276"/>
      <c r="FUU7" s="286"/>
      <c r="FUV7" s="663"/>
      <c r="FUW7" s="663"/>
      <c r="FUX7" s="663"/>
      <c r="FUY7" s="663"/>
      <c r="FUZ7" s="663"/>
      <c r="FVA7" s="663"/>
      <c r="FVB7" s="284"/>
      <c r="FVC7" s="285"/>
      <c r="FVD7" s="276"/>
      <c r="FVE7" s="286"/>
      <c r="FVF7" s="663"/>
      <c r="FVG7" s="663"/>
      <c r="FVH7" s="663"/>
      <c r="FVI7" s="663"/>
      <c r="FVJ7" s="663"/>
      <c r="FVK7" s="663"/>
      <c r="FVL7" s="284"/>
      <c r="FVM7" s="285"/>
      <c r="FVN7" s="276"/>
      <c r="FVO7" s="286"/>
      <c r="FVP7" s="663"/>
      <c r="FVQ7" s="663"/>
      <c r="FVR7" s="663"/>
      <c r="FVS7" s="663"/>
      <c r="FVT7" s="663"/>
      <c r="FVU7" s="663"/>
      <c r="FVV7" s="284"/>
      <c r="FVW7" s="285"/>
      <c r="FVX7" s="276"/>
      <c r="FVY7" s="286"/>
      <c r="FVZ7" s="663"/>
      <c r="FWA7" s="663"/>
      <c r="FWB7" s="663"/>
      <c r="FWC7" s="663"/>
      <c r="FWD7" s="663"/>
      <c r="FWE7" s="663"/>
      <c r="FWF7" s="284"/>
      <c r="FWG7" s="285"/>
      <c r="FWH7" s="276"/>
      <c r="FWI7" s="286"/>
      <c r="FWJ7" s="663"/>
      <c r="FWK7" s="663"/>
      <c r="FWL7" s="663"/>
      <c r="FWM7" s="663"/>
      <c r="FWN7" s="663"/>
      <c r="FWO7" s="663"/>
      <c r="FWP7" s="284"/>
      <c r="FWQ7" s="285"/>
      <c r="FWR7" s="276"/>
      <c r="FWS7" s="286"/>
      <c r="FWT7" s="663"/>
      <c r="FWU7" s="663"/>
      <c r="FWV7" s="663"/>
      <c r="FWW7" s="663"/>
      <c r="FWX7" s="663"/>
      <c r="FWY7" s="663"/>
      <c r="FWZ7" s="284"/>
      <c r="FXA7" s="285"/>
      <c r="FXB7" s="276"/>
      <c r="FXC7" s="286"/>
      <c r="FXD7" s="663"/>
      <c r="FXE7" s="663"/>
      <c r="FXF7" s="663"/>
      <c r="FXG7" s="663"/>
      <c r="FXH7" s="663"/>
      <c r="FXI7" s="663"/>
      <c r="FXJ7" s="284"/>
      <c r="FXK7" s="285"/>
      <c r="FXL7" s="276"/>
      <c r="FXM7" s="286"/>
      <c r="FXN7" s="663"/>
      <c r="FXO7" s="663"/>
      <c r="FXP7" s="663"/>
      <c r="FXQ7" s="663"/>
      <c r="FXR7" s="663"/>
      <c r="FXS7" s="663"/>
      <c r="FXT7" s="284"/>
      <c r="FXU7" s="285"/>
      <c r="FXV7" s="276"/>
      <c r="FXW7" s="286"/>
      <c r="FXX7" s="663"/>
      <c r="FXY7" s="663"/>
      <c r="FXZ7" s="663"/>
      <c r="FYA7" s="663"/>
      <c r="FYB7" s="663"/>
      <c r="FYC7" s="663"/>
      <c r="FYD7" s="284"/>
      <c r="FYE7" s="285"/>
      <c r="FYF7" s="276"/>
      <c r="FYG7" s="286"/>
      <c r="FYH7" s="663"/>
      <c r="FYI7" s="663"/>
      <c r="FYJ7" s="663"/>
      <c r="FYK7" s="663"/>
      <c r="FYL7" s="663"/>
      <c r="FYM7" s="663"/>
      <c r="FYN7" s="284"/>
      <c r="FYO7" s="285"/>
      <c r="FYP7" s="276"/>
      <c r="FYQ7" s="286"/>
      <c r="FYR7" s="663"/>
      <c r="FYS7" s="663"/>
      <c r="FYT7" s="663"/>
      <c r="FYU7" s="663"/>
      <c r="FYV7" s="663"/>
      <c r="FYW7" s="663"/>
      <c r="FYX7" s="284"/>
      <c r="FYY7" s="285"/>
      <c r="FYZ7" s="276"/>
      <c r="FZA7" s="286"/>
      <c r="FZB7" s="663"/>
      <c r="FZC7" s="663"/>
      <c r="FZD7" s="663"/>
      <c r="FZE7" s="663"/>
      <c r="FZF7" s="663"/>
      <c r="FZG7" s="663"/>
      <c r="FZH7" s="284"/>
      <c r="FZI7" s="285"/>
      <c r="FZJ7" s="276"/>
      <c r="FZK7" s="286"/>
      <c r="FZL7" s="663"/>
      <c r="FZM7" s="663"/>
      <c r="FZN7" s="663"/>
      <c r="FZO7" s="663"/>
      <c r="FZP7" s="663"/>
      <c r="FZQ7" s="663"/>
      <c r="FZR7" s="284"/>
      <c r="FZS7" s="285"/>
      <c r="FZT7" s="276"/>
      <c r="FZU7" s="286"/>
      <c r="FZV7" s="663"/>
      <c r="FZW7" s="663"/>
      <c r="FZX7" s="663"/>
      <c r="FZY7" s="663"/>
      <c r="FZZ7" s="663"/>
      <c r="GAA7" s="663"/>
      <c r="GAB7" s="284"/>
      <c r="GAC7" s="285"/>
      <c r="GAD7" s="276"/>
      <c r="GAE7" s="286"/>
      <c r="GAF7" s="663"/>
      <c r="GAG7" s="663"/>
      <c r="GAH7" s="663"/>
      <c r="GAI7" s="663"/>
      <c r="GAJ7" s="663"/>
      <c r="GAK7" s="663"/>
      <c r="GAL7" s="284"/>
      <c r="GAM7" s="285"/>
      <c r="GAN7" s="276"/>
      <c r="GAO7" s="286"/>
      <c r="GAP7" s="663"/>
      <c r="GAQ7" s="663"/>
      <c r="GAR7" s="663"/>
      <c r="GAS7" s="663"/>
      <c r="GAT7" s="663"/>
      <c r="GAU7" s="663"/>
      <c r="GAV7" s="284"/>
      <c r="GAW7" s="285"/>
      <c r="GAX7" s="276"/>
      <c r="GAY7" s="286"/>
      <c r="GAZ7" s="663"/>
      <c r="GBA7" s="663"/>
      <c r="GBB7" s="663"/>
      <c r="GBC7" s="663"/>
      <c r="GBD7" s="663"/>
      <c r="GBE7" s="663"/>
      <c r="GBF7" s="284"/>
      <c r="GBG7" s="285"/>
      <c r="GBH7" s="276"/>
      <c r="GBI7" s="286"/>
      <c r="GBJ7" s="663"/>
      <c r="GBK7" s="663"/>
      <c r="GBL7" s="663"/>
      <c r="GBM7" s="663"/>
      <c r="GBN7" s="663"/>
      <c r="GBO7" s="663"/>
      <c r="GBP7" s="284"/>
      <c r="GBQ7" s="285"/>
      <c r="GBR7" s="276"/>
      <c r="GBS7" s="286"/>
      <c r="GBT7" s="663"/>
      <c r="GBU7" s="663"/>
      <c r="GBV7" s="663"/>
      <c r="GBW7" s="663"/>
      <c r="GBX7" s="663"/>
      <c r="GBY7" s="663"/>
      <c r="GBZ7" s="284"/>
      <c r="GCA7" s="285"/>
      <c r="GCB7" s="276"/>
      <c r="GCC7" s="286"/>
      <c r="GCD7" s="663"/>
      <c r="GCE7" s="663"/>
      <c r="GCF7" s="663"/>
      <c r="GCG7" s="663"/>
      <c r="GCH7" s="663"/>
      <c r="GCI7" s="663"/>
      <c r="GCJ7" s="284"/>
      <c r="GCK7" s="285"/>
      <c r="GCL7" s="276"/>
      <c r="GCM7" s="286"/>
      <c r="GCN7" s="663"/>
      <c r="GCO7" s="663"/>
      <c r="GCP7" s="663"/>
      <c r="GCQ7" s="663"/>
      <c r="GCR7" s="663"/>
      <c r="GCS7" s="663"/>
      <c r="GCT7" s="284"/>
      <c r="GCU7" s="285"/>
      <c r="GCV7" s="276"/>
      <c r="GCW7" s="286"/>
      <c r="GCX7" s="663"/>
      <c r="GCY7" s="663"/>
      <c r="GCZ7" s="663"/>
      <c r="GDA7" s="663"/>
      <c r="GDB7" s="663"/>
      <c r="GDC7" s="663"/>
      <c r="GDD7" s="284"/>
      <c r="GDE7" s="285"/>
      <c r="GDF7" s="276"/>
      <c r="GDG7" s="286"/>
      <c r="GDH7" s="663"/>
      <c r="GDI7" s="663"/>
      <c r="GDJ7" s="663"/>
      <c r="GDK7" s="663"/>
      <c r="GDL7" s="663"/>
      <c r="GDM7" s="663"/>
      <c r="GDN7" s="284"/>
      <c r="GDO7" s="285"/>
      <c r="GDP7" s="276"/>
      <c r="GDQ7" s="286"/>
      <c r="GDR7" s="663"/>
      <c r="GDS7" s="663"/>
      <c r="GDT7" s="663"/>
      <c r="GDU7" s="663"/>
      <c r="GDV7" s="663"/>
      <c r="GDW7" s="663"/>
      <c r="GDX7" s="284"/>
      <c r="GDY7" s="285"/>
      <c r="GDZ7" s="276"/>
      <c r="GEA7" s="286"/>
      <c r="GEB7" s="663"/>
      <c r="GEC7" s="663"/>
      <c r="GED7" s="663"/>
      <c r="GEE7" s="663"/>
      <c r="GEF7" s="663"/>
      <c r="GEG7" s="663"/>
      <c r="GEH7" s="284"/>
      <c r="GEI7" s="285"/>
      <c r="GEJ7" s="276"/>
      <c r="GEK7" s="286"/>
      <c r="GEL7" s="663"/>
      <c r="GEM7" s="663"/>
      <c r="GEN7" s="663"/>
      <c r="GEO7" s="663"/>
      <c r="GEP7" s="663"/>
      <c r="GEQ7" s="663"/>
      <c r="GER7" s="284"/>
      <c r="GES7" s="285"/>
      <c r="GET7" s="276"/>
      <c r="GEU7" s="286"/>
      <c r="GEV7" s="663"/>
      <c r="GEW7" s="663"/>
      <c r="GEX7" s="663"/>
      <c r="GEY7" s="663"/>
      <c r="GEZ7" s="663"/>
      <c r="GFA7" s="663"/>
      <c r="GFB7" s="284"/>
      <c r="GFC7" s="285"/>
      <c r="GFD7" s="276"/>
      <c r="GFE7" s="286"/>
      <c r="GFF7" s="663"/>
      <c r="GFG7" s="663"/>
      <c r="GFH7" s="663"/>
      <c r="GFI7" s="663"/>
      <c r="GFJ7" s="663"/>
      <c r="GFK7" s="663"/>
      <c r="GFL7" s="284"/>
      <c r="GFM7" s="285"/>
      <c r="GFN7" s="276"/>
      <c r="GFO7" s="286"/>
      <c r="GFP7" s="663"/>
      <c r="GFQ7" s="663"/>
      <c r="GFR7" s="663"/>
      <c r="GFS7" s="663"/>
      <c r="GFT7" s="663"/>
      <c r="GFU7" s="663"/>
      <c r="GFV7" s="284"/>
      <c r="GFW7" s="285"/>
      <c r="GFX7" s="276"/>
      <c r="GFY7" s="286"/>
      <c r="GFZ7" s="663"/>
      <c r="GGA7" s="663"/>
      <c r="GGB7" s="663"/>
      <c r="GGC7" s="663"/>
      <c r="GGD7" s="663"/>
      <c r="GGE7" s="663"/>
      <c r="GGF7" s="284"/>
      <c r="GGG7" s="285"/>
      <c r="GGH7" s="276"/>
      <c r="GGI7" s="286"/>
      <c r="GGJ7" s="663"/>
      <c r="GGK7" s="663"/>
      <c r="GGL7" s="663"/>
      <c r="GGM7" s="663"/>
      <c r="GGN7" s="663"/>
      <c r="GGO7" s="663"/>
      <c r="GGP7" s="284"/>
      <c r="GGQ7" s="285"/>
      <c r="GGR7" s="276"/>
      <c r="GGS7" s="286"/>
      <c r="GGT7" s="663"/>
      <c r="GGU7" s="663"/>
      <c r="GGV7" s="663"/>
      <c r="GGW7" s="663"/>
      <c r="GGX7" s="663"/>
      <c r="GGY7" s="663"/>
      <c r="GGZ7" s="284"/>
      <c r="GHA7" s="285"/>
      <c r="GHB7" s="276"/>
      <c r="GHC7" s="286"/>
      <c r="GHD7" s="663"/>
      <c r="GHE7" s="663"/>
      <c r="GHF7" s="663"/>
      <c r="GHG7" s="663"/>
      <c r="GHH7" s="663"/>
      <c r="GHI7" s="663"/>
      <c r="GHJ7" s="284"/>
      <c r="GHK7" s="285"/>
      <c r="GHL7" s="276"/>
      <c r="GHM7" s="286"/>
      <c r="GHN7" s="663"/>
      <c r="GHO7" s="663"/>
      <c r="GHP7" s="663"/>
      <c r="GHQ7" s="663"/>
      <c r="GHR7" s="663"/>
      <c r="GHS7" s="663"/>
      <c r="GHT7" s="284"/>
      <c r="GHU7" s="285"/>
      <c r="GHV7" s="276"/>
      <c r="GHW7" s="286"/>
      <c r="GHX7" s="663"/>
      <c r="GHY7" s="663"/>
      <c r="GHZ7" s="663"/>
      <c r="GIA7" s="663"/>
      <c r="GIB7" s="663"/>
      <c r="GIC7" s="663"/>
      <c r="GID7" s="284"/>
      <c r="GIE7" s="285"/>
      <c r="GIF7" s="276"/>
      <c r="GIG7" s="286"/>
      <c r="GIH7" s="663"/>
      <c r="GII7" s="663"/>
      <c r="GIJ7" s="663"/>
      <c r="GIK7" s="663"/>
      <c r="GIL7" s="663"/>
      <c r="GIM7" s="663"/>
      <c r="GIN7" s="284"/>
      <c r="GIO7" s="285"/>
      <c r="GIP7" s="276"/>
      <c r="GIQ7" s="286"/>
      <c r="GIR7" s="663"/>
      <c r="GIS7" s="663"/>
      <c r="GIT7" s="663"/>
      <c r="GIU7" s="663"/>
      <c r="GIV7" s="663"/>
      <c r="GIW7" s="663"/>
      <c r="GIX7" s="284"/>
      <c r="GIY7" s="285"/>
      <c r="GIZ7" s="276"/>
      <c r="GJA7" s="286"/>
      <c r="GJB7" s="663"/>
      <c r="GJC7" s="663"/>
      <c r="GJD7" s="663"/>
      <c r="GJE7" s="663"/>
      <c r="GJF7" s="663"/>
      <c r="GJG7" s="663"/>
      <c r="GJH7" s="284"/>
      <c r="GJI7" s="285"/>
      <c r="GJJ7" s="276"/>
      <c r="GJK7" s="286"/>
      <c r="GJL7" s="663"/>
      <c r="GJM7" s="663"/>
      <c r="GJN7" s="663"/>
      <c r="GJO7" s="663"/>
      <c r="GJP7" s="663"/>
      <c r="GJQ7" s="663"/>
      <c r="GJR7" s="284"/>
      <c r="GJS7" s="285"/>
      <c r="GJT7" s="276"/>
      <c r="GJU7" s="286"/>
      <c r="GJV7" s="663"/>
      <c r="GJW7" s="663"/>
      <c r="GJX7" s="663"/>
      <c r="GJY7" s="663"/>
      <c r="GJZ7" s="663"/>
      <c r="GKA7" s="663"/>
      <c r="GKB7" s="284"/>
      <c r="GKC7" s="285"/>
      <c r="GKD7" s="276"/>
      <c r="GKE7" s="286"/>
      <c r="GKF7" s="663"/>
      <c r="GKG7" s="663"/>
      <c r="GKH7" s="663"/>
      <c r="GKI7" s="663"/>
      <c r="GKJ7" s="663"/>
      <c r="GKK7" s="663"/>
      <c r="GKL7" s="284"/>
      <c r="GKM7" s="285"/>
      <c r="GKN7" s="276"/>
      <c r="GKO7" s="286"/>
      <c r="GKP7" s="663"/>
      <c r="GKQ7" s="663"/>
      <c r="GKR7" s="663"/>
      <c r="GKS7" s="663"/>
      <c r="GKT7" s="663"/>
      <c r="GKU7" s="663"/>
      <c r="GKV7" s="284"/>
      <c r="GKW7" s="285"/>
      <c r="GKX7" s="276"/>
      <c r="GKY7" s="286"/>
      <c r="GKZ7" s="663"/>
      <c r="GLA7" s="663"/>
      <c r="GLB7" s="663"/>
      <c r="GLC7" s="663"/>
      <c r="GLD7" s="663"/>
      <c r="GLE7" s="663"/>
      <c r="GLF7" s="284"/>
      <c r="GLG7" s="285"/>
      <c r="GLH7" s="276"/>
      <c r="GLI7" s="286"/>
      <c r="GLJ7" s="663"/>
      <c r="GLK7" s="663"/>
      <c r="GLL7" s="663"/>
      <c r="GLM7" s="663"/>
      <c r="GLN7" s="663"/>
      <c r="GLO7" s="663"/>
      <c r="GLP7" s="284"/>
      <c r="GLQ7" s="285"/>
      <c r="GLR7" s="276"/>
      <c r="GLS7" s="286"/>
      <c r="GLT7" s="663"/>
      <c r="GLU7" s="663"/>
      <c r="GLV7" s="663"/>
      <c r="GLW7" s="663"/>
      <c r="GLX7" s="663"/>
      <c r="GLY7" s="663"/>
      <c r="GLZ7" s="284"/>
      <c r="GMA7" s="285"/>
      <c r="GMB7" s="276"/>
      <c r="GMC7" s="286"/>
      <c r="GMD7" s="663"/>
      <c r="GME7" s="663"/>
      <c r="GMF7" s="663"/>
      <c r="GMG7" s="663"/>
      <c r="GMH7" s="663"/>
      <c r="GMI7" s="663"/>
      <c r="GMJ7" s="284"/>
      <c r="GMK7" s="285"/>
      <c r="GML7" s="276"/>
      <c r="GMM7" s="286"/>
      <c r="GMN7" s="663"/>
      <c r="GMO7" s="663"/>
      <c r="GMP7" s="663"/>
      <c r="GMQ7" s="663"/>
      <c r="GMR7" s="663"/>
      <c r="GMS7" s="663"/>
      <c r="GMT7" s="284"/>
      <c r="GMU7" s="285"/>
      <c r="GMV7" s="276"/>
      <c r="GMW7" s="286"/>
      <c r="GMX7" s="663"/>
      <c r="GMY7" s="663"/>
      <c r="GMZ7" s="663"/>
      <c r="GNA7" s="663"/>
      <c r="GNB7" s="663"/>
      <c r="GNC7" s="663"/>
      <c r="GND7" s="284"/>
      <c r="GNE7" s="285"/>
      <c r="GNF7" s="276"/>
      <c r="GNG7" s="286"/>
      <c r="GNH7" s="663"/>
      <c r="GNI7" s="663"/>
      <c r="GNJ7" s="663"/>
      <c r="GNK7" s="663"/>
      <c r="GNL7" s="663"/>
      <c r="GNM7" s="663"/>
      <c r="GNN7" s="284"/>
      <c r="GNO7" s="285"/>
      <c r="GNP7" s="276"/>
      <c r="GNQ7" s="286"/>
      <c r="GNR7" s="663"/>
      <c r="GNS7" s="663"/>
      <c r="GNT7" s="663"/>
      <c r="GNU7" s="663"/>
      <c r="GNV7" s="663"/>
      <c r="GNW7" s="663"/>
      <c r="GNX7" s="284"/>
      <c r="GNY7" s="285"/>
      <c r="GNZ7" s="276"/>
      <c r="GOA7" s="286"/>
      <c r="GOB7" s="663"/>
      <c r="GOC7" s="663"/>
      <c r="GOD7" s="663"/>
      <c r="GOE7" s="663"/>
      <c r="GOF7" s="663"/>
      <c r="GOG7" s="663"/>
      <c r="GOH7" s="284"/>
      <c r="GOI7" s="285"/>
      <c r="GOJ7" s="276"/>
      <c r="GOK7" s="286"/>
      <c r="GOL7" s="663"/>
      <c r="GOM7" s="663"/>
      <c r="GON7" s="663"/>
      <c r="GOO7" s="663"/>
      <c r="GOP7" s="663"/>
      <c r="GOQ7" s="663"/>
      <c r="GOR7" s="284"/>
      <c r="GOS7" s="285"/>
      <c r="GOT7" s="276"/>
      <c r="GOU7" s="286"/>
      <c r="GOV7" s="663"/>
      <c r="GOW7" s="663"/>
      <c r="GOX7" s="663"/>
      <c r="GOY7" s="663"/>
      <c r="GOZ7" s="663"/>
      <c r="GPA7" s="663"/>
      <c r="GPB7" s="284"/>
      <c r="GPC7" s="285"/>
      <c r="GPD7" s="276"/>
      <c r="GPE7" s="286"/>
      <c r="GPF7" s="663"/>
      <c r="GPG7" s="663"/>
      <c r="GPH7" s="663"/>
      <c r="GPI7" s="663"/>
      <c r="GPJ7" s="663"/>
      <c r="GPK7" s="663"/>
      <c r="GPL7" s="284"/>
      <c r="GPM7" s="285"/>
      <c r="GPN7" s="276"/>
      <c r="GPO7" s="286"/>
      <c r="GPP7" s="663"/>
      <c r="GPQ7" s="663"/>
      <c r="GPR7" s="663"/>
      <c r="GPS7" s="663"/>
      <c r="GPT7" s="663"/>
      <c r="GPU7" s="663"/>
      <c r="GPV7" s="284"/>
      <c r="GPW7" s="285"/>
      <c r="GPX7" s="276"/>
      <c r="GPY7" s="286"/>
      <c r="GPZ7" s="663"/>
      <c r="GQA7" s="663"/>
      <c r="GQB7" s="663"/>
      <c r="GQC7" s="663"/>
      <c r="GQD7" s="663"/>
      <c r="GQE7" s="663"/>
      <c r="GQF7" s="284"/>
      <c r="GQG7" s="285"/>
      <c r="GQH7" s="276"/>
      <c r="GQI7" s="286"/>
      <c r="GQJ7" s="663"/>
      <c r="GQK7" s="663"/>
      <c r="GQL7" s="663"/>
      <c r="GQM7" s="663"/>
      <c r="GQN7" s="663"/>
      <c r="GQO7" s="663"/>
      <c r="GQP7" s="284"/>
      <c r="GQQ7" s="285"/>
      <c r="GQR7" s="276"/>
      <c r="GQS7" s="286"/>
      <c r="GQT7" s="663"/>
      <c r="GQU7" s="663"/>
      <c r="GQV7" s="663"/>
      <c r="GQW7" s="663"/>
      <c r="GQX7" s="663"/>
      <c r="GQY7" s="663"/>
      <c r="GQZ7" s="284"/>
      <c r="GRA7" s="285"/>
      <c r="GRB7" s="276"/>
      <c r="GRC7" s="286"/>
      <c r="GRD7" s="663"/>
      <c r="GRE7" s="663"/>
      <c r="GRF7" s="663"/>
      <c r="GRG7" s="663"/>
      <c r="GRH7" s="663"/>
      <c r="GRI7" s="663"/>
      <c r="GRJ7" s="284"/>
      <c r="GRK7" s="285"/>
      <c r="GRL7" s="276"/>
      <c r="GRM7" s="286"/>
      <c r="GRN7" s="663"/>
      <c r="GRO7" s="663"/>
      <c r="GRP7" s="663"/>
      <c r="GRQ7" s="663"/>
      <c r="GRR7" s="663"/>
      <c r="GRS7" s="663"/>
      <c r="GRT7" s="284"/>
      <c r="GRU7" s="285"/>
      <c r="GRV7" s="276"/>
      <c r="GRW7" s="286"/>
      <c r="GRX7" s="663"/>
      <c r="GRY7" s="663"/>
      <c r="GRZ7" s="663"/>
      <c r="GSA7" s="663"/>
      <c r="GSB7" s="663"/>
      <c r="GSC7" s="663"/>
      <c r="GSD7" s="284"/>
      <c r="GSE7" s="285"/>
      <c r="GSF7" s="276"/>
      <c r="GSG7" s="286"/>
      <c r="GSH7" s="663"/>
      <c r="GSI7" s="663"/>
      <c r="GSJ7" s="663"/>
      <c r="GSK7" s="663"/>
      <c r="GSL7" s="663"/>
      <c r="GSM7" s="663"/>
      <c r="GSN7" s="284"/>
      <c r="GSO7" s="285"/>
      <c r="GSP7" s="276"/>
      <c r="GSQ7" s="286"/>
      <c r="GSR7" s="663"/>
      <c r="GSS7" s="663"/>
      <c r="GST7" s="663"/>
      <c r="GSU7" s="663"/>
      <c r="GSV7" s="663"/>
      <c r="GSW7" s="663"/>
      <c r="GSX7" s="284"/>
      <c r="GSY7" s="285"/>
      <c r="GSZ7" s="276"/>
      <c r="GTA7" s="286"/>
      <c r="GTB7" s="663"/>
      <c r="GTC7" s="663"/>
      <c r="GTD7" s="663"/>
      <c r="GTE7" s="663"/>
      <c r="GTF7" s="663"/>
      <c r="GTG7" s="663"/>
      <c r="GTH7" s="284"/>
      <c r="GTI7" s="285"/>
      <c r="GTJ7" s="276"/>
      <c r="GTK7" s="286"/>
      <c r="GTL7" s="663"/>
      <c r="GTM7" s="663"/>
      <c r="GTN7" s="663"/>
      <c r="GTO7" s="663"/>
      <c r="GTP7" s="663"/>
      <c r="GTQ7" s="663"/>
      <c r="GTR7" s="284"/>
      <c r="GTS7" s="285"/>
      <c r="GTT7" s="276"/>
      <c r="GTU7" s="286"/>
      <c r="GTV7" s="663"/>
      <c r="GTW7" s="663"/>
      <c r="GTX7" s="663"/>
      <c r="GTY7" s="663"/>
      <c r="GTZ7" s="663"/>
      <c r="GUA7" s="663"/>
      <c r="GUB7" s="284"/>
      <c r="GUC7" s="285"/>
      <c r="GUD7" s="276"/>
      <c r="GUE7" s="286"/>
      <c r="GUF7" s="663"/>
      <c r="GUG7" s="663"/>
      <c r="GUH7" s="663"/>
      <c r="GUI7" s="663"/>
      <c r="GUJ7" s="663"/>
      <c r="GUK7" s="663"/>
      <c r="GUL7" s="284"/>
      <c r="GUM7" s="285"/>
      <c r="GUN7" s="276"/>
      <c r="GUO7" s="286"/>
      <c r="GUP7" s="663"/>
      <c r="GUQ7" s="663"/>
      <c r="GUR7" s="663"/>
      <c r="GUS7" s="663"/>
      <c r="GUT7" s="663"/>
      <c r="GUU7" s="663"/>
      <c r="GUV7" s="284"/>
      <c r="GUW7" s="285"/>
      <c r="GUX7" s="276"/>
      <c r="GUY7" s="286"/>
      <c r="GUZ7" s="663"/>
      <c r="GVA7" s="663"/>
      <c r="GVB7" s="663"/>
      <c r="GVC7" s="663"/>
      <c r="GVD7" s="663"/>
      <c r="GVE7" s="663"/>
      <c r="GVF7" s="284"/>
      <c r="GVG7" s="285"/>
      <c r="GVH7" s="276"/>
      <c r="GVI7" s="286"/>
      <c r="GVJ7" s="663"/>
      <c r="GVK7" s="663"/>
      <c r="GVL7" s="663"/>
      <c r="GVM7" s="663"/>
      <c r="GVN7" s="663"/>
      <c r="GVO7" s="663"/>
      <c r="GVP7" s="284"/>
      <c r="GVQ7" s="285"/>
      <c r="GVR7" s="276"/>
      <c r="GVS7" s="286"/>
      <c r="GVT7" s="663"/>
      <c r="GVU7" s="663"/>
      <c r="GVV7" s="663"/>
      <c r="GVW7" s="663"/>
      <c r="GVX7" s="663"/>
      <c r="GVY7" s="663"/>
      <c r="GVZ7" s="284"/>
      <c r="GWA7" s="285"/>
      <c r="GWB7" s="276"/>
      <c r="GWC7" s="286"/>
      <c r="GWD7" s="663"/>
      <c r="GWE7" s="663"/>
      <c r="GWF7" s="663"/>
      <c r="GWG7" s="663"/>
      <c r="GWH7" s="663"/>
      <c r="GWI7" s="663"/>
      <c r="GWJ7" s="284"/>
      <c r="GWK7" s="285"/>
      <c r="GWL7" s="276"/>
      <c r="GWM7" s="286"/>
      <c r="GWN7" s="663"/>
      <c r="GWO7" s="663"/>
      <c r="GWP7" s="663"/>
      <c r="GWQ7" s="663"/>
      <c r="GWR7" s="663"/>
      <c r="GWS7" s="663"/>
      <c r="GWT7" s="284"/>
      <c r="GWU7" s="285"/>
      <c r="GWV7" s="276"/>
      <c r="GWW7" s="286"/>
      <c r="GWX7" s="663"/>
      <c r="GWY7" s="663"/>
      <c r="GWZ7" s="663"/>
      <c r="GXA7" s="663"/>
      <c r="GXB7" s="663"/>
      <c r="GXC7" s="663"/>
      <c r="GXD7" s="284"/>
      <c r="GXE7" s="285"/>
      <c r="GXF7" s="276"/>
      <c r="GXG7" s="286"/>
      <c r="GXH7" s="663"/>
      <c r="GXI7" s="663"/>
      <c r="GXJ7" s="663"/>
      <c r="GXK7" s="663"/>
      <c r="GXL7" s="663"/>
      <c r="GXM7" s="663"/>
      <c r="GXN7" s="284"/>
      <c r="GXO7" s="285"/>
      <c r="GXP7" s="276"/>
      <c r="GXQ7" s="286"/>
      <c r="GXR7" s="663"/>
      <c r="GXS7" s="663"/>
      <c r="GXT7" s="663"/>
      <c r="GXU7" s="663"/>
      <c r="GXV7" s="663"/>
      <c r="GXW7" s="663"/>
      <c r="GXX7" s="284"/>
      <c r="GXY7" s="285"/>
      <c r="GXZ7" s="276"/>
      <c r="GYA7" s="286"/>
      <c r="GYB7" s="663"/>
      <c r="GYC7" s="663"/>
      <c r="GYD7" s="663"/>
      <c r="GYE7" s="663"/>
      <c r="GYF7" s="663"/>
      <c r="GYG7" s="663"/>
      <c r="GYH7" s="284"/>
      <c r="GYI7" s="285"/>
      <c r="GYJ7" s="276"/>
      <c r="GYK7" s="286"/>
      <c r="GYL7" s="663"/>
      <c r="GYM7" s="663"/>
      <c r="GYN7" s="663"/>
      <c r="GYO7" s="663"/>
      <c r="GYP7" s="663"/>
      <c r="GYQ7" s="663"/>
      <c r="GYR7" s="284"/>
      <c r="GYS7" s="285"/>
      <c r="GYT7" s="276"/>
      <c r="GYU7" s="286"/>
      <c r="GYV7" s="663"/>
      <c r="GYW7" s="663"/>
      <c r="GYX7" s="663"/>
      <c r="GYY7" s="663"/>
      <c r="GYZ7" s="663"/>
      <c r="GZA7" s="663"/>
      <c r="GZB7" s="284"/>
      <c r="GZC7" s="285"/>
      <c r="GZD7" s="276"/>
      <c r="GZE7" s="286"/>
      <c r="GZF7" s="663"/>
      <c r="GZG7" s="663"/>
      <c r="GZH7" s="663"/>
      <c r="GZI7" s="663"/>
      <c r="GZJ7" s="663"/>
      <c r="GZK7" s="663"/>
      <c r="GZL7" s="284"/>
      <c r="GZM7" s="285"/>
      <c r="GZN7" s="276"/>
      <c r="GZO7" s="286"/>
      <c r="GZP7" s="663"/>
      <c r="GZQ7" s="663"/>
      <c r="GZR7" s="663"/>
      <c r="GZS7" s="663"/>
      <c r="GZT7" s="663"/>
      <c r="GZU7" s="663"/>
      <c r="GZV7" s="284"/>
      <c r="GZW7" s="285"/>
      <c r="GZX7" s="276"/>
      <c r="GZY7" s="286"/>
      <c r="GZZ7" s="663"/>
      <c r="HAA7" s="663"/>
      <c r="HAB7" s="663"/>
      <c r="HAC7" s="663"/>
      <c r="HAD7" s="663"/>
      <c r="HAE7" s="663"/>
      <c r="HAF7" s="284"/>
      <c r="HAG7" s="285"/>
      <c r="HAH7" s="276"/>
      <c r="HAI7" s="286"/>
      <c r="HAJ7" s="663"/>
      <c r="HAK7" s="663"/>
      <c r="HAL7" s="663"/>
      <c r="HAM7" s="663"/>
      <c r="HAN7" s="663"/>
      <c r="HAO7" s="663"/>
      <c r="HAP7" s="284"/>
      <c r="HAQ7" s="285"/>
      <c r="HAR7" s="276"/>
      <c r="HAS7" s="286"/>
      <c r="HAT7" s="663"/>
      <c r="HAU7" s="663"/>
      <c r="HAV7" s="663"/>
      <c r="HAW7" s="663"/>
      <c r="HAX7" s="663"/>
      <c r="HAY7" s="663"/>
      <c r="HAZ7" s="284"/>
      <c r="HBA7" s="285"/>
      <c r="HBB7" s="276"/>
      <c r="HBC7" s="286"/>
      <c r="HBD7" s="663"/>
      <c r="HBE7" s="663"/>
      <c r="HBF7" s="663"/>
      <c r="HBG7" s="663"/>
      <c r="HBH7" s="663"/>
      <c r="HBI7" s="663"/>
      <c r="HBJ7" s="284"/>
      <c r="HBK7" s="285"/>
      <c r="HBL7" s="276"/>
      <c r="HBM7" s="286"/>
      <c r="HBN7" s="663"/>
      <c r="HBO7" s="663"/>
      <c r="HBP7" s="663"/>
      <c r="HBQ7" s="663"/>
      <c r="HBR7" s="663"/>
      <c r="HBS7" s="663"/>
      <c r="HBT7" s="284"/>
      <c r="HBU7" s="285"/>
      <c r="HBV7" s="276"/>
      <c r="HBW7" s="286"/>
      <c r="HBX7" s="663"/>
      <c r="HBY7" s="663"/>
      <c r="HBZ7" s="663"/>
      <c r="HCA7" s="663"/>
      <c r="HCB7" s="663"/>
      <c r="HCC7" s="663"/>
      <c r="HCD7" s="284"/>
      <c r="HCE7" s="285"/>
      <c r="HCF7" s="276"/>
      <c r="HCG7" s="286"/>
      <c r="HCH7" s="663"/>
      <c r="HCI7" s="663"/>
      <c r="HCJ7" s="663"/>
      <c r="HCK7" s="663"/>
      <c r="HCL7" s="663"/>
      <c r="HCM7" s="663"/>
      <c r="HCN7" s="284"/>
      <c r="HCO7" s="285"/>
      <c r="HCP7" s="276"/>
      <c r="HCQ7" s="286"/>
      <c r="HCR7" s="663"/>
      <c r="HCS7" s="663"/>
      <c r="HCT7" s="663"/>
      <c r="HCU7" s="663"/>
      <c r="HCV7" s="663"/>
      <c r="HCW7" s="663"/>
      <c r="HCX7" s="284"/>
      <c r="HCY7" s="285"/>
      <c r="HCZ7" s="276"/>
      <c r="HDA7" s="286"/>
      <c r="HDB7" s="663"/>
      <c r="HDC7" s="663"/>
      <c r="HDD7" s="663"/>
      <c r="HDE7" s="663"/>
      <c r="HDF7" s="663"/>
      <c r="HDG7" s="663"/>
      <c r="HDH7" s="284"/>
      <c r="HDI7" s="285"/>
      <c r="HDJ7" s="276"/>
      <c r="HDK7" s="286"/>
      <c r="HDL7" s="663"/>
      <c r="HDM7" s="663"/>
      <c r="HDN7" s="663"/>
      <c r="HDO7" s="663"/>
      <c r="HDP7" s="663"/>
      <c r="HDQ7" s="663"/>
      <c r="HDR7" s="284"/>
      <c r="HDS7" s="285"/>
      <c r="HDT7" s="276"/>
      <c r="HDU7" s="286"/>
      <c r="HDV7" s="663"/>
      <c r="HDW7" s="663"/>
      <c r="HDX7" s="663"/>
      <c r="HDY7" s="663"/>
      <c r="HDZ7" s="663"/>
      <c r="HEA7" s="663"/>
      <c r="HEB7" s="284"/>
      <c r="HEC7" s="285"/>
      <c r="HED7" s="276"/>
      <c r="HEE7" s="286"/>
      <c r="HEF7" s="663"/>
      <c r="HEG7" s="663"/>
      <c r="HEH7" s="663"/>
      <c r="HEI7" s="663"/>
      <c r="HEJ7" s="663"/>
      <c r="HEK7" s="663"/>
      <c r="HEL7" s="284"/>
      <c r="HEM7" s="285"/>
      <c r="HEN7" s="276"/>
      <c r="HEO7" s="286"/>
      <c r="HEP7" s="663"/>
      <c r="HEQ7" s="663"/>
      <c r="HER7" s="663"/>
      <c r="HES7" s="663"/>
      <c r="HET7" s="663"/>
      <c r="HEU7" s="663"/>
      <c r="HEV7" s="284"/>
      <c r="HEW7" s="285"/>
      <c r="HEX7" s="276"/>
      <c r="HEY7" s="286"/>
      <c r="HEZ7" s="663"/>
      <c r="HFA7" s="663"/>
      <c r="HFB7" s="663"/>
      <c r="HFC7" s="663"/>
      <c r="HFD7" s="663"/>
      <c r="HFE7" s="663"/>
      <c r="HFF7" s="284"/>
      <c r="HFG7" s="285"/>
      <c r="HFH7" s="276"/>
      <c r="HFI7" s="286"/>
      <c r="HFJ7" s="663"/>
      <c r="HFK7" s="663"/>
      <c r="HFL7" s="663"/>
      <c r="HFM7" s="663"/>
      <c r="HFN7" s="663"/>
      <c r="HFO7" s="663"/>
      <c r="HFP7" s="284"/>
      <c r="HFQ7" s="285"/>
      <c r="HFR7" s="276"/>
      <c r="HFS7" s="286"/>
      <c r="HFT7" s="663"/>
      <c r="HFU7" s="663"/>
      <c r="HFV7" s="663"/>
      <c r="HFW7" s="663"/>
      <c r="HFX7" s="663"/>
      <c r="HFY7" s="663"/>
      <c r="HFZ7" s="284"/>
      <c r="HGA7" s="285"/>
      <c r="HGB7" s="276"/>
      <c r="HGC7" s="286"/>
      <c r="HGD7" s="663"/>
      <c r="HGE7" s="663"/>
      <c r="HGF7" s="663"/>
      <c r="HGG7" s="663"/>
      <c r="HGH7" s="663"/>
      <c r="HGI7" s="663"/>
      <c r="HGJ7" s="284"/>
      <c r="HGK7" s="285"/>
      <c r="HGL7" s="276"/>
      <c r="HGM7" s="286"/>
      <c r="HGN7" s="663"/>
      <c r="HGO7" s="663"/>
      <c r="HGP7" s="663"/>
      <c r="HGQ7" s="663"/>
      <c r="HGR7" s="663"/>
      <c r="HGS7" s="663"/>
      <c r="HGT7" s="284"/>
      <c r="HGU7" s="285"/>
      <c r="HGV7" s="276"/>
      <c r="HGW7" s="286"/>
      <c r="HGX7" s="663"/>
      <c r="HGY7" s="663"/>
      <c r="HGZ7" s="663"/>
      <c r="HHA7" s="663"/>
      <c r="HHB7" s="663"/>
      <c r="HHC7" s="663"/>
      <c r="HHD7" s="284"/>
      <c r="HHE7" s="285"/>
      <c r="HHF7" s="276"/>
      <c r="HHG7" s="286"/>
      <c r="HHH7" s="663"/>
      <c r="HHI7" s="663"/>
      <c r="HHJ7" s="663"/>
      <c r="HHK7" s="663"/>
      <c r="HHL7" s="663"/>
      <c r="HHM7" s="663"/>
      <c r="HHN7" s="284"/>
      <c r="HHO7" s="285"/>
      <c r="HHP7" s="276"/>
      <c r="HHQ7" s="286"/>
      <c r="HHR7" s="663"/>
      <c r="HHS7" s="663"/>
      <c r="HHT7" s="663"/>
      <c r="HHU7" s="663"/>
      <c r="HHV7" s="663"/>
      <c r="HHW7" s="663"/>
      <c r="HHX7" s="284"/>
      <c r="HHY7" s="285"/>
      <c r="HHZ7" s="276"/>
      <c r="HIA7" s="286"/>
      <c r="HIB7" s="663"/>
      <c r="HIC7" s="663"/>
      <c r="HID7" s="663"/>
      <c r="HIE7" s="663"/>
      <c r="HIF7" s="663"/>
      <c r="HIG7" s="663"/>
      <c r="HIH7" s="284"/>
      <c r="HII7" s="285"/>
      <c r="HIJ7" s="276"/>
      <c r="HIK7" s="286"/>
      <c r="HIL7" s="663"/>
      <c r="HIM7" s="663"/>
      <c r="HIN7" s="663"/>
      <c r="HIO7" s="663"/>
      <c r="HIP7" s="663"/>
      <c r="HIQ7" s="663"/>
      <c r="HIR7" s="284"/>
      <c r="HIS7" s="285"/>
      <c r="HIT7" s="276"/>
      <c r="HIU7" s="286"/>
      <c r="HIV7" s="663"/>
      <c r="HIW7" s="663"/>
      <c r="HIX7" s="663"/>
      <c r="HIY7" s="663"/>
      <c r="HIZ7" s="663"/>
      <c r="HJA7" s="663"/>
      <c r="HJB7" s="284"/>
      <c r="HJC7" s="285"/>
      <c r="HJD7" s="276"/>
      <c r="HJE7" s="286"/>
      <c r="HJF7" s="663"/>
      <c r="HJG7" s="663"/>
      <c r="HJH7" s="663"/>
      <c r="HJI7" s="663"/>
      <c r="HJJ7" s="663"/>
      <c r="HJK7" s="663"/>
      <c r="HJL7" s="284"/>
      <c r="HJM7" s="285"/>
      <c r="HJN7" s="276"/>
      <c r="HJO7" s="286"/>
      <c r="HJP7" s="663"/>
      <c r="HJQ7" s="663"/>
      <c r="HJR7" s="663"/>
      <c r="HJS7" s="663"/>
      <c r="HJT7" s="663"/>
      <c r="HJU7" s="663"/>
      <c r="HJV7" s="284"/>
      <c r="HJW7" s="285"/>
      <c r="HJX7" s="276"/>
      <c r="HJY7" s="286"/>
      <c r="HJZ7" s="663"/>
      <c r="HKA7" s="663"/>
      <c r="HKB7" s="663"/>
      <c r="HKC7" s="663"/>
      <c r="HKD7" s="663"/>
      <c r="HKE7" s="663"/>
      <c r="HKF7" s="284"/>
      <c r="HKG7" s="285"/>
      <c r="HKH7" s="276"/>
      <c r="HKI7" s="286"/>
      <c r="HKJ7" s="663"/>
      <c r="HKK7" s="663"/>
      <c r="HKL7" s="663"/>
      <c r="HKM7" s="663"/>
      <c r="HKN7" s="663"/>
      <c r="HKO7" s="663"/>
      <c r="HKP7" s="284"/>
      <c r="HKQ7" s="285"/>
      <c r="HKR7" s="276"/>
      <c r="HKS7" s="286"/>
      <c r="HKT7" s="663"/>
      <c r="HKU7" s="663"/>
      <c r="HKV7" s="663"/>
      <c r="HKW7" s="663"/>
      <c r="HKX7" s="663"/>
      <c r="HKY7" s="663"/>
      <c r="HKZ7" s="284"/>
      <c r="HLA7" s="285"/>
      <c r="HLB7" s="276"/>
      <c r="HLC7" s="286"/>
      <c r="HLD7" s="663"/>
      <c r="HLE7" s="663"/>
      <c r="HLF7" s="663"/>
      <c r="HLG7" s="663"/>
      <c r="HLH7" s="663"/>
      <c r="HLI7" s="663"/>
      <c r="HLJ7" s="284"/>
      <c r="HLK7" s="285"/>
      <c r="HLL7" s="276"/>
      <c r="HLM7" s="286"/>
      <c r="HLN7" s="663"/>
      <c r="HLO7" s="663"/>
      <c r="HLP7" s="663"/>
      <c r="HLQ7" s="663"/>
      <c r="HLR7" s="663"/>
      <c r="HLS7" s="663"/>
      <c r="HLT7" s="284"/>
      <c r="HLU7" s="285"/>
      <c r="HLV7" s="276"/>
      <c r="HLW7" s="286"/>
      <c r="HLX7" s="663"/>
      <c r="HLY7" s="663"/>
      <c r="HLZ7" s="663"/>
      <c r="HMA7" s="663"/>
      <c r="HMB7" s="663"/>
      <c r="HMC7" s="663"/>
      <c r="HMD7" s="284"/>
      <c r="HME7" s="285"/>
      <c r="HMF7" s="276"/>
      <c r="HMG7" s="286"/>
      <c r="HMH7" s="663"/>
      <c r="HMI7" s="663"/>
      <c r="HMJ7" s="663"/>
      <c r="HMK7" s="663"/>
      <c r="HML7" s="663"/>
      <c r="HMM7" s="663"/>
      <c r="HMN7" s="284"/>
      <c r="HMO7" s="285"/>
      <c r="HMP7" s="276"/>
      <c r="HMQ7" s="286"/>
      <c r="HMR7" s="663"/>
      <c r="HMS7" s="663"/>
      <c r="HMT7" s="663"/>
      <c r="HMU7" s="663"/>
      <c r="HMV7" s="663"/>
      <c r="HMW7" s="663"/>
      <c r="HMX7" s="284"/>
      <c r="HMY7" s="285"/>
      <c r="HMZ7" s="276"/>
      <c r="HNA7" s="286"/>
      <c r="HNB7" s="663"/>
      <c r="HNC7" s="663"/>
      <c r="HND7" s="663"/>
      <c r="HNE7" s="663"/>
      <c r="HNF7" s="663"/>
      <c r="HNG7" s="663"/>
      <c r="HNH7" s="284"/>
      <c r="HNI7" s="285"/>
      <c r="HNJ7" s="276"/>
      <c r="HNK7" s="286"/>
      <c r="HNL7" s="663"/>
      <c r="HNM7" s="663"/>
      <c r="HNN7" s="663"/>
      <c r="HNO7" s="663"/>
      <c r="HNP7" s="663"/>
      <c r="HNQ7" s="663"/>
      <c r="HNR7" s="284"/>
      <c r="HNS7" s="285"/>
      <c r="HNT7" s="276"/>
      <c r="HNU7" s="286"/>
      <c r="HNV7" s="663"/>
      <c r="HNW7" s="663"/>
      <c r="HNX7" s="663"/>
      <c r="HNY7" s="663"/>
      <c r="HNZ7" s="663"/>
      <c r="HOA7" s="663"/>
      <c r="HOB7" s="284"/>
      <c r="HOC7" s="285"/>
      <c r="HOD7" s="276"/>
      <c r="HOE7" s="286"/>
      <c r="HOF7" s="663"/>
      <c r="HOG7" s="663"/>
      <c r="HOH7" s="663"/>
      <c r="HOI7" s="663"/>
      <c r="HOJ7" s="663"/>
      <c r="HOK7" s="663"/>
      <c r="HOL7" s="284"/>
      <c r="HOM7" s="285"/>
      <c r="HON7" s="276"/>
      <c r="HOO7" s="286"/>
      <c r="HOP7" s="663"/>
      <c r="HOQ7" s="663"/>
      <c r="HOR7" s="663"/>
      <c r="HOS7" s="663"/>
      <c r="HOT7" s="663"/>
      <c r="HOU7" s="663"/>
      <c r="HOV7" s="284"/>
      <c r="HOW7" s="285"/>
      <c r="HOX7" s="276"/>
      <c r="HOY7" s="286"/>
      <c r="HOZ7" s="663"/>
      <c r="HPA7" s="663"/>
      <c r="HPB7" s="663"/>
      <c r="HPC7" s="663"/>
      <c r="HPD7" s="663"/>
      <c r="HPE7" s="663"/>
      <c r="HPF7" s="284"/>
      <c r="HPG7" s="285"/>
      <c r="HPH7" s="276"/>
      <c r="HPI7" s="286"/>
      <c r="HPJ7" s="663"/>
      <c r="HPK7" s="663"/>
      <c r="HPL7" s="663"/>
      <c r="HPM7" s="663"/>
      <c r="HPN7" s="663"/>
      <c r="HPO7" s="663"/>
      <c r="HPP7" s="284"/>
      <c r="HPQ7" s="285"/>
      <c r="HPR7" s="276"/>
      <c r="HPS7" s="286"/>
      <c r="HPT7" s="663"/>
      <c r="HPU7" s="663"/>
      <c r="HPV7" s="663"/>
      <c r="HPW7" s="663"/>
      <c r="HPX7" s="663"/>
      <c r="HPY7" s="663"/>
      <c r="HPZ7" s="284"/>
      <c r="HQA7" s="285"/>
      <c r="HQB7" s="276"/>
      <c r="HQC7" s="286"/>
      <c r="HQD7" s="663"/>
      <c r="HQE7" s="663"/>
      <c r="HQF7" s="663"/>
      <c r="HQG7" s="663"/>
      <c r="HQH7" s="663"/>
      <c r="HQI7" s="663"/>
      <c r="HQJ7" s="284"/>
      <c r="HQK7" s="285"/>
      <c r="HQL7" s="276"/>
      <c r="HQM7" s="286"/>
      <c r="HQN7" s="663"/>
      <c r="HQO7" s="663"/>
      <c r="HQP7" s="663"/>
      <c r="HQQ7" s="663"/>
      <c r="HQR7" s="663"/>
      <c r="HQS7" s="663"/>
      <c r="HQT7" s="284"/>
      <c r="HQU7" s="285"/>
      <c r="HQV7" s="276"/>
      <c r="HQW7" s="286"/>
      <c r="HQX7" s="663"/>
      <c r="HQY7" s="663"/>
      <c r="HQZ7" s="663"/>
      <c r="HRA7" s="663"/>
      <c r="HRB7" s="663"/>
      <c r="HRC7" s="663"/>
      <c r="HRD7" s="284"/>
      <c r="HRE7" s="285"/>
      <c r="HRF7" s="276"/>
      <c r="HRG7" s="286"/>
      <c r="HRH7" s="663"/>
      <c r="HRI7" s="663"/>
      <c r="HRJ7" s="663"/>
      <c r="HRK7" s="663"/>
      <c r="HRL7" s="663"/>
      <c r="HRM7" s="663"/>
      <c r="HRN7" s="284"/>
      <c r="HRO7" s="285"/>
      <c r="HRP7" s="276"/>
      <c r="HRQ7" s="286"/>
      <c r="HRR7" s="663"/>
      <c r="HRS7" s="663"/>
      <c r="HRT7" s="663"/>
      <c r="HRU7" s="663"/>
      <c r="HRV7" s="663"/>
      <c r="HRW7" s="663"/>
      <c r="HRX7" s="284"/>
      <c r="HRY7" s="285"/>
      <c r="HRZ7" s="276"/>
      <c r="HSA7" s="286"/>
      <c r="HSB7" s="663"/>
      <c r="HSC7" s="663"/>
      <c r="HSD7" s="663"/>
      <c r="HSE7" s="663"/>
      <c r="HSF7" s="663"/>
      <c r="HSG7" s="663"/>
      <c r="HSH7" s="284"/>
      <c r="HSI7" s="285"/>
      <c r="HSJ7" s="276"/>
      <c r="HSK7" s="286"/>
      <c r="HSL7" s="663"/>
      <c r="HSM7" s="663"/>
      <c r="HSN7" s="663"/>
      <c r="HSO7" s="663"/>
      <c r="HSP7" s="663"/>
      <c r="HSQ7" s="663"/>
      <c r="HSR7" s="284"/>
      <c r="HSS7" s="285"/>
      <c r="HST7" s="276"/>
      <c r="HSU7" s="286"/>
      <c r="HSV7" s="663"/>
      <c r="HSW7" s="663"/>
      <c r="HSX7" s="663"/>
      <c r="HSY7" s="663"/>
      <c r="HSZ7" s="663"/>
      <c r="HTA7" s="663"/>
      <c r="HTB7" s="284"/>
      <c r="HTC7" s="285"/>
      <c r="HTD7" s="276"/>
      <c r="HTE7" s="286"/>
      <c r="HTF7" s="663"/>
      <c r="HTG7" s="663"/>
      <c r="HTH7" s="663"/>
      <c r="HTI7" s="663"/>
      <c r="HTJ7" s="663"/>
      <c r="HTK7" s="663"/>
      <c r="HTL7" s="284"/>
      <c r="HTM7" s="285"/>
      <c r="HTN7" s="276"/>
      <c r="HTO7" s="286"/>
      <c r="HTP7" s="663"/>
      <c r="HTQ7" s="663"/>
      <c r="HTR7" s="663"/>
      <c r="HTS7" s="663"/>
      <c r="HTT7" s="663"/>
      <c r="HTU7" s="663"/>
      <c r="HTV7" s="284"/>
      <c r="HTW7" s="285"/>
      <c r="HTX7" s="276"/>
      <c r="HTY7" s="286"/>
      <c r="HTZ7" s="663"/>
      <c r="HUA7" s="663"/>
      <c r="HUB7" s="663"/>
      <c r="HUC7" s="663"/>
      <c r="HUD7" s="663"/>
      <c r="HUE7" s="663"/>
      <c r="HUF7" s="284"/>
      <c r="HUG7" s="285"/>
      <c r="HUH7" s="276"/>
      <c r="HUI7" s="286"/>
      <c r="HUJ7" s="663"/>
      <c r="HUK7" s="663"/>
      <c r="HUL7" s="663"/>
      <c r="HUM7" s="663"/>
      <c r="HUN7" s="663"/>
      <c r="HUO7" s="663"/>
      <c r="HUP7" s="284"/>
      <c r="HUQ7" s="285"/>
      <c r="HUR7" s="276"/>
      <c r="HUS7" s="286"/>
      <c r="HUT7" s="663"/>
      <c r="HUU7" s="663"/>
      <c r="HUV7" s="663"/>
      <c r="HUW7" s="663"/>
      <c r="HUX7" s="663"/>
      <c r="HUY7" s="663"/>
      <c r="HUZ7" s="284"/>
      <c r="HVA7" s="285"/>
      <c r="HVB7" s="276"/>
      <c r="HVC7" s="286"/>
      <c r="HVD7" s="663"/>
      <c r="HVE7" s="663"/>
      <c r="HVF7" s="663"/>
      <c r="HVG7" s="663"/>
      <c r="HVH7" s="663"/>
      <c r="HVI7" s="663"/>
      <c r="HVJ7" s="284"/>
      <c r="HVK7" s="285"/>
      <c r="HVL7" s="276"/>
      <c r="HVM7" s="286"/>
      <c r="HVN7" s="663"/>
      <c r="HVO7" s="663"/>
      <c r="HVP7" s="663"/>
      <c r="HVQ7" s="663"/>
      <c r="HVR7" s="663"/>
      <c r="HVS7" s="663"/>
      <c r="HVT7" s="284"/>
      <c r="HVU7" s="285"/>
      <c r="HVV7" s="276"/>
      <c r="HVW7" s="286"/>
      <c r="HVX7" s="663"/>
      <c r="HVY7" s="663"/>
      <c r="HVZ7" s="663"/>
      <c r="HWA7" s="663"/>
      <c r="HWB7" s="663"/>
      <c r="HWC7" s="663"/>
      <c r="HWD7" s="284"/>
      <c r="HWE7" s="285"/>
      <c r="HWF7" s="276"/>
      <c r="HWG7" s="286"/>
      <c r="HWH7" s="663"/>
      <c r="HWI7" s="663"/>
      <c r="HWJ7" s="663"/>
      <c r="HWK7" s="663"/>
      <c r="HWL7" s="663"/>
      <c r="HWM7" s="663"/>
      <c r="HWN7" s="284"/>
      <c r="HWO7" s="285"/>
      <c r="HWP7" s="276"/>
      <c r="HWQ7" s="286"/>
      <c r="HWR7" s="663"/>
      <c r="HWS7" s="663"/>
      <c r="HWT7" s="663"/>
      <c r="HWU7" s="663"/>
      <c r="HWV7" s="663"/>
      <c r="HWW7" s="663"/>
      <c r="HWX7" s="284"/>
      <c r="HWY7" s="285"/>
      <c r="HWZ7" s="276"/>
      <c r="HXA7" s="286"/>
      <c r="HXB7" s="663"/>
      <c r="HXC7" s="663"/>
      <c r="HXD7" s="663"/>
      <c r="HXE7" s="663"/>
      <c r="HXF7" s="663"/>
      <c r="HXG7" s="663"/>
      <c r="HXH7" s="284"/>
      <c r="HXI7" s="285"/>
      <c r="HXJ7" s="276"/>
      <c r="HXK7" s="286"/>
      <c r="HXL7" s="663"/>
      <c r="HXM7" s="663"/>
      <c r="HXN7" s="663"/>
      <c r="HXO7" s="663"/>
      <c r="HXP7" s="663"/>
      <c r="HXQ7" s="663"/>
      <c r="HXR7" s="284"/>
      <c r="HXS7" s="285"/>
      <c r="HXT7" s="276"/>
      <c r="HXU7" s="286"/>
      <c r="HXV7" s="663"/>
      <c r="HXW7" s="663"/>
      <c r="HXX7" s="663"/>
      <c r="HXY7" s="663"/>
      <c r="HXZ7" s="663"/>
      <c r="HYA7" s="663"/>
      <c r="HYB7" s="284"/>
      <c r="HYC7" s="285"/>
      <c r="HYD7" s="276"/>
      <c r="HYE7" s="286"/>
      <c r="HYF7" s="663"/>
      <c r="HYG7" s="663"/>
      <c r="HYH7" s="663"/>
      <c r="HYI7" s="663"/>
      <c r="HYJ7" s="663"/>
      <c r="HYK7" s="663"/>
      <c r="HYL7" s="284"/>
      <c r="HYM7" s="285"/>
      <c r="HYN7" s="276"/>
      <c r="HYO7" s="286"/>
      <c r="HYP7" s="663"/>
      <c r="HYQ7" s="663"/>
      <c r="HYR7" s="663"/>
      <c r="HYS7" s="663"/>
      <c r="HYT7" s="663"/>
      <c r="HYU7" s="663"/>
      <c r="HYV7" s="284"/>
      <c r="HYW7" s="285"/>
      <c r="HYX7" s="276"/>
      <c r="HYY7" s="286"/>
      <c r="HYZ7" s="663"/>
      <c r="HZA7" s="663"/>
      <c r="HZB7" s="663"/>
      <c r="HZC7" s="663"/>
      <c r="HZD7" s="663"/>
      <c r="HZE7" s="663"/>
      <c r="HZF7" s="284"/>
      <c r="HZG7" s="285"/>
      <c r="HZH7" s="276"/>
      <c r="HZI7" s="286"/>
      <c r="HZJ7" s="663"/>
      <c r="HZK7" s="663"/>
      <c r="HZL7" s="663"/>
      <c r="HZM7" s="663"/>
      <c r="HZN7" s="663"/>
      <c r="HZO7" s="663"/>
      <c r="HZP7" s="284"/>
      <c r="HZQ7" s="285"/>
      <c r="HZR7" s="276"/>
      <c r="HZS7" s="286"/>
      <c r="HZT7" s="663"/>
      <c r="HZU7" s="663"/>
      <c r="HZV7" s="663"/>
      <c r="HZW7" s="663"/>
      <c r="HZX7" s="663"/>
      <c r="HZY7" s="663"/>
      <c r="HZZ7" s="284"/>
      <c r="IAA7" s="285"/>
      <c r="IAB7" s="276"/>
      <c r="IAC7" s="286"/>
      <c r="IAD7" s="663"/>
      <c r="IAE7" s="663"/>
      <c r="IAF7" s="663"/>
      <c r="IAG7" s="663"/>
      <c r="IAH7" s="663"/>
      <c r="IAI7" s="663"/>
      <c r="IAJ7" s="284"/>
      <c r="IAK7" s="285"/>
      <c r="IAL7" s="276"/>
      <c r="IAM7" s="286"/>
      <c r="IAN7" s="663"/>
      <c r="IAO7" s="663"/>
      <c r="IAP7" s="663"/>
      <c r="IAQ7" s="663"/>
      <c r="IAR7" s="663"/>
      <c r="IAS7" s="663"/>
      <c r="IAT7" s="284"/>
      <c r="IAU7" s="285"/>
      <c r="IAV7" s="276"/>
      <c r="IAW7" s="286"/>
      <c r="IAX7" s="663"/>
      <c r="IAY7" s="663"/>
      <c r="IAZ7" s="663"/>
      <c r="IBA7" s="663"/>
      <c r="IBB7" s="663"/>
      <c r="IBC7" s="663"/>
      <c r="IBD7" s="284"/>
      <c r="IBE7" s="285"/>
      <c r="IBF7" s="276"/>
      <c r="IBG7" s="286"/>
      <c r="IBH7" s="663"/>
      <c r="IBI7" s="663"/>
      <c r="IBJ7" s="663"/>
      <c r="IBK7" s="663"/>
      <c r="IBL7" s="663"/>
      <c r="IBM7" s="663"/>
      <c r="IBN7" s="284"/>
      <c r="IBO7" s="285"/>
      <c r="IBP7" s="276"/>
      <c r="IBQ7" s="286"/>
      <c r="IBR7" s="663"/>
      <c r="IBS7" s="663"/>
      <c r="IBT7" s="663"/>
      <c r="IBU7" s="663"/>
      <c r="IBV7" s="663"/>
      <c r="IBW7" s="663"/>
      <c r="IBX7" s="284"/>
      <c r="IBY7" s="285"/>
      <c r="IBZ7" s="276"/>
      <c r="ICA7" s="286"/>
      <c r="ICB7" s="663"/>
      <c r="ICC7" s="663"/>
      <c r="ICD7" s="663"/>
      <c r="ICE7" s="663"/>
      <c r="ICF7" s="663"/>
      <c r="ICG7" s="663"/>
      <c r="ICH7" s="284"/>
      <c r="ICI7" s="285"/>
      <c r="ICJ7" s="276"/>
      <c r="ICK7" s="286"/>
      <c r="ICL7" s="663"/>
      <c r="ICM7" s="663"/>
      <c r="ICN7" s="663"/>
      <c r="ICO7" s="663"/>
      <c r="ICP7" s="663"/>
      <c r="ICQ7" s="663"/>
      <c r="ICR7" s="284"/>
      <c r="ICS7" s="285"/>
      <c r="ICT7" s="276"/>
      <c r="ICU7" s="286"/>
      <c r="ICV7" s="663"/>
      <c r="ICW7" s="663"/>
      <c r="ICX7" s="663"/>
      <c r="ICY7" s="663"/>
      <c r="ICZ7" s="663"/>
      <c r="IDA7" s="663"/>
      <c r="IDB7" s="284"/>
      <c r="IDC7" s="285"/>
      <c r="IDD7" s="276"/>
      <c r="IDE7" s="286"/>
      <c r="IDF7" s="663"/>
      <c r="IDG7" s="663"/>
      <c r="IDH7" s="663"/>
      <c r="IDI7" s="663"/>
      <c r="IDJ7" s="663"/>
      <c r="IDK7" s="663"/>
      <c r="IDL7" s="284"/>
      <c r="IDM7" s="285"/>
      <c r="IDN7" s="276"/>
      <c r="IDO7" s="286"/>
      <c r="IDP7" s="663"/>
      <c r="IDQ7" s="663"/>
      <c r="IDR7" s="663"/>
      <c r="IDS7" s="663"/>
      <c r="IDT7" s="663"/>
      <c r="IDU7" s="663"/>
      <c r="IDV7" s="284"/>
      <c r="IDW7" s="285"/>
      <c r="IDX7" s="276"/>
      <c r="IDY7" s="286"/>
      <c r="IDZ7" s="663"/>
      <c r="IEA7" s="663"/>
      <c r="IEB7" s="663"/>
      <c r="IEC7" s="663"/>
      <c r="IED7" s="663"/>
      <c r="IEE7" s="663"/>
      <c r="IEF7" s="284"/>
      <c r="IEG7" s="285"/>
      <c r="IEH7" s="276"/>
      <c r="IEI7" s="286"/>
      <c r="IEJ7" s="663"/>
      <c r="IEK7" s="663"/>
      <c r="IEL7" s="663"/>
      <c r="IEM7" s="663"/>
      <c r="IEN7" s="663"/>
      <c r="IEO7" s="663"/>
      <c r="IEP7" s="284"/>
      <c r="IEQ7" s="285"/>
      <c r="IER7" s="276"/>
      <c r="IES7" s="286"/>
      <c r="IET7" s="663"/>
      <c r="IEU7" s="663"/>
      <c r="IEV7" s="663"/>
      <c r="IEW7" s="663"/>
      <c r="IEX7" s="663"/>
      <c r="IEY7" s="663"/>
      <c r="IEZ7" s="284"/>
      <c r="IFA7" s="285"/>
      <c r="IFB7" s="276"/>
      <c r="IFC7" s="286"/>
      <c r="IFD7" s="663"/>
      <c r="IFE7" s="663"/>
      <c r="IFF7" s="663"/>
      <c r="IFG7" s="663"/>
      <c r="IFH7" s="663"/>
      <c r="IFI7" s="663"/>
      <c r="IFJ7" s="284"/>
      <c r="IFK7" s="285"/>
      <c r="IFL7" s="276"/>
      <c r="IFM7" s="286"/>
      <c r="IFN7" s="663"/>
      <c r="IFO7" s="663"/>
      <c r="IFP7" s="663"/>
      <c r="IFQ7" s="663"/>
      <c r="IFR7" s="663"/>
      <c r="IFS7" s="663"/>
      <c r="IFT7" s="284"/>
      <c r="IFU7" s="285"/>
      <c r="IFV7" s="276"/>
      <c r="IFW7" s="286"/>
      <c r="IFX7" s="663"/>
      <c r="IFY7" s="663"/>
      <c r="IFZ7" s="663"/>
      <c r="IGA7" s="663"/>
      <c r="IGB7" s="663"/>
      <c r="IGC7" s="663"/>
      <c r="IGD7" s="284"/>
      <c r="IGE7" s="285"/>
      <c r="IGF7" s="276"/>
      <c r="IGG7" s="286"/>
      <c r="IGH7" s="663"/>
      <c r="IGI7" s="663"/>
      <c r="IGJ7" s="663"/>
      <c r="IGK7" s="663"/>
      <c r="IGL7" s="663"/>
      <c r="IGM7" s="663"/>
      <c r="IGN7" s="284"/>
      <c r="IGO7" s="285"/>
      <c r="IGP7" s="276"/>
      <c r="IGQ7" s="286"/>
      <c r="IGR7" s="663"/>
      <c r="IGS7" s="663"/>
      <c r="IGT7" s="663"/>
      <c r="IGU7" s="663"/>
      <c r="IGV7" s="663"/>
      <c r="IGW7" s="663"/>
      <c r="IGX7" s="284"/>
      <c r="IGY7" s="285"/>
      <c r="IGZ7" s="276"/>
      <c r="IHA7" s="286"/>
      <c r="IHB7" s="663"/>
      <c r="IHC7" s="663"/>
      <c r="IHD7" s="663"/>
      <c r="IHE7" s="663"/>
      <c r="IHF7" s="663"/>
      <c r="IHG7" s="663"/>
      <c r="IHH7" s="284"/>
      <c r="IHI7" s="285"/>
      <c r="IHJ7" s="276"/>
      <c r="IHK7" s="286"/>
      <c r="IHL7" s="663"/>
      <c r="IHM7" s="663"/>
      <c r="IHN7" s="663"/>
      <c r="IHO7" s="663"/>
      <c r="IHP7" s="663"/>
      <c r="IHQ7" s="663"/>
      <c r="IHR7" s="284"/>
      <c r="IHS7" s="285"/>
      <c r="IHT7" s="276"/>
      <c r="IHU7" s="286"/>
      <c r="IHV7" s="663"/>
      <c r="IHW7" s="663"/>
      <c r="IHX7" s="663"/>
      <c r="IHY7" s="663"/>
      <c r="IHZ7" s="663"/>
      <c r="IIA7" s="663"/>
      <c r="IIB7" s="284"/>
      <c r="IIC7" s="285"/>
      <c r="IID7" s="276"/>
      <c r="IIE7" s="286"/>
      <c r="IIF7" s="663"/>
      <c r="IIG7" s="663"/>
      <c r="IIH7" s="663"/>
      <c r="III7" s="663"/>
      <c r="IIJ7" s="663"/>
      <c r="IIK7" s="663"/>
      <c r="IIL7" s="284"/>
      <c r="IIM7" s="285"/>
      <c r="IIN7" s="276"/>
      <c r="IIO7" s="286"/>
      <c r="IIP7" s="663"/>
      <c r="IIQ7" s="663"/>
      <c r="IIR7" s="663"/>
      <c r="IIS7" s="663"/>
      <c r="IIT7" s="663"/>
      <c r="IIU7" s="663"/>
      <c r="IIV7" s="284"/>
      <c r="IIW7" s="285"/>
      <c r="IIX7" s="276"/>
      <c r="IIY7" s="286"/>
      <c r="IIZ7" s="663"/>
      <c r="IJA7" s="663"/>
      <c r="IJB7" s="663"/>
      <c r="IJC7" s="663"/>
      <c r="IJD7" s="663"/>
      <c r="IJE7" s="663"/>
      <c r="IJF7" s="284"/>
      <c r="IJG7" s="285"/>
      <c r="IJH7" s="276"/>
      <c r="IJI7" s="286"/>
      <c r="IJJ7" s="663"/>
      <c r="IJK7" s="663"/>
      <c r="IJL7" s="663"/>
      <c r="IJM7" s="663"/>
      <c r="IJN7" s="663"/>
      <c r="IJO7" s="663"/>
      <c r="IJP7" s="284"/>
      <c r="IJQ7" s="285"/>
      <c r="IJR7" s="276"/>
      <c r="IJS7" s="286"/>
      <c r="IJT7" s="663"/>
      <c r="IJU7" s="663"/>
      <c r="IJV7" s="663"/>
      <c r="IJW7" s="663"/>
      <c r="IJX7" s="663"/>
      <c r="IJY7" s="663"/>
      <c r="IJZ7" s="284"/>
      <c r="IKA7" s="285"/>
      <c r="IKB7" s="276"/>
      <c r="IKC7" s="286"/>
      <c r="IKD7" s="663"/>
      <c r="IKE7" s="663"/>
      <c r="IKF7" s="663"/>
      <c r="IKG7" s="663"/>
      <c r="IKH7" s="663"/>
      <c r="IKI7" s="663"/>
      <c r="IKJ7" s="284"/>
      <c r="IKK7" s="285"/>
      <c r="IKL7" s="276"/>
      <c r="IKM7" s="286"/>
      <c r="IKN7" s="663"/>
      <c r="IKO7" s="663"/>
      <c r="IKP7" s="663"/>
      <c r="IKQ7" s="663"/>
      <c r="IKR7" s="663"/>
      <c r="IKS7" s="663"/>
      <c r="IKT7" s="284"/>
      <c r="IKU7" s="285"/>
      <c r="IKV7" s="276"/>
      <c r="IKW7" s="286"/>
      <c r="IKX7" s="663"/>
      <c r="IKY7" s="663"/>
      <c r="IKZ7" s="663"/>
      <c r="ILA7" s="663"/>
      <c r="ILB7" s="663"/>
      <c r="ILC7" s="663"/>
      <c r="ILD7" s="284"/>
      <c r="ILE7" s="285"/>
      <c r="ILF7" s="276"/>
      <c r="ILG7" s="286"/>
      <c r="ILH7" s="663"/>
      <c r="ILI7" s="663"/>
      <c r="ILJ7" s="663"/>
      <c r="ILK7" s="663"/>
      <c r="ILL7" s="663"/>
      <c r="ILM7" s="663"/>
      <c r="ILN7" s="284"/>
      <c r="ILO7" s="285"/>
      <c r="ILP7" s="276"/>
      <c r="ILQ7" s="286"/>
      <c r="ILR7" s="663"/>
      <c r="ILS7" s="663"/>
      <c r="ILT7" s="663"/>
      <c r="ILU7" s="663"/>
      <c r="ILV7" s="663"/>
      <c r="ILW7" s="663"/>
      <c r="ILX7" s="284"/>
      <c r="ILY7" s="285"/>
      <c r="ILZ7" s="276"/>
      <c r="IMA7" s="286"/>
      <c r="IMB7" s="663"/>
      <c r="IMC7" s="663"/>
      <c r="IMD7" s="663"/>
      <c r="IME7" s="663"/>
      <c r="IMF7" s="663"/>
      <c r="IMG7" s="663"/>
      <c r="IMH7" s="284"/>
      <c r="IMI7" s="285"/>
      <c r="IMJ7" s="276"/>
      <c r="IMK7" s="286"/>
      <c r="IML7" s="663"/>
      <c r="IMM7" s="663"/>
      <c r="IMN7" s="663"/>
      <c r="IMO7" s="663"/>
      <c r="IMP7" s="663"/>
      <c r="IMQ7" s="663"/>
      <c r="IMR7" s="284"/>
      <c r="IMS7" s="285"/>
      <c r="IMT7" s="276"/>
      <c r="IMU7" s="286"/>
      <c r="IMV7" s="663"/>
      <c r="IMW7" s="663"/>
      <c r="IMX7" s="663"/>
      <c r="IMY7" s="663"/>
      <c r="IMZ7" s="663"/>
      <c r="INA7" s="663"/>
      <c r="INB7" s="284"/>
      <c r="INC7" s="285"/>
      <c r="IND7" s="276"/>
      <c r="INE7" s="286"/>
      <c r="INF7" s="663"/>
      <c r="ING7" s="663"/>
      <c r="INH7" s="663"/>
      <c r="INI7" s="663"/>
      <c r="INJ7" s="663"/>
      <c r="INK7" s="663"/>
      <c r="INL7" s="284"/>
      <c r="INM7" s="285"/>
      <c r="INN7" s="276"/>
      <c r="INO7" s="286"/>
      <c r="INP7" s="663"/>
      <c r="INQ7" s="663"/>
      <c r="INR7" s="663"/>
      <c r="INS7" s="663"/>
      <c r="INT7" s="663"/>
      <c r="INU7" s="663"/>
      <c r="INV7" s="284"/>
      <c r="INW7" s="285"/>
      <c r="INX7" s="276"/>
      <c r="INY7" s="286"/>
      <c r="INZ7" s="663"/>
      <c r="IOA7" s="663"/>
      <c r="IOB7" s="663"/>
      <c r="IOC7" s="663"/>
      <c r="IOD7" s="663"/>
      <c r="IOE7" s="663"/>
      <c r="IOF7" s="284"/>
      <c r="IOG7" s="285"/>
      <c r="IOH7" s="276"/>
      <c r="IOI7" s="286"/>
      <c r="IOJ7" s="663"/>
      <c r="IOK7" s="663"/>
      <c r="IOL7" s="663"/>
      <c r="IOM7" s="663"/>
      <c r="ION7" s="663"/>
      <c r="IOO7" s="663"/>
      <c r="IOP7" s="284"/>
      <c r="IOQ7" s="285"/>
      <c r="IOR7" s="276"/>
      <c r="IOS7" s="286"/>
      <c r="IOT7" s="663"/>
      <c r="IOU7" s="663"/>
      <c r="IOV7" s="663"/>
      <c r="IOW7" s="663"/>
      <c r="IOX7" s="663"/>
      <c r="IOY7" s="663"/>
      <c r="IOZ7" s="284"/>
      <c r="IPA7" s="285"/>
      <c r="IPB7" s="276"/>
      <c r="IPC7" s="286"/>
      <c r="IPD7" s="663"/>
      <c r="IPE7" s="663"/>
      <c r="IPF7" s="663"/>
      <c r="IPG7" s="663"/>
      <c r="IPH7" s="663"/>
      <c r="IPI7" s="663"/>
      <c r="IPJ7" s="284"/>
      <c r="IPK7" s="285"/>
      <c r="IPL7" s="276"/>
      <c r="IPM7" s="286"/>
      <c r="IPN7" s="663"/>
      <c r="IPO7" s="663"/>
      <c r="IPP7" s="663"/>
      <c r="IPQ7" s="663"/>
      <c r="IPR7" s="663"/>
      <c r="IPS7" s="663"/>
      <c r="IPT7" s="284"/>
      <c r="IPU7" s="285"/>
      <c r="IPV7" s="276"/>
      <c r="IPW7" s="286"/>
      <c r="IPX7" s="663"/>
      <c r="IPY7" s="663"/>
      <c r="IPZ7" s="663"/>
      <c r="IQA7" s="663"/>
      <c r="IQB7" s="663"/>
      <c r="IQC7" s="663"/>
      <c r="IQD7" s="284"/>
      <c r="IQE7" s="285"/>
      <c r="IQF7" s="276"/>
      <c r="IQG7" s="286"/>
      <c r="IQH7" s="663"/>
      <c r="IQI7" s="663"/>
      <c r="IQJ7" s="663"/>
      <c r="IQK7" s="663"/>
      <c r="IQL7" s="663"/>
      <c r="IQM7" s="663"/>
      <c r="IQN7" s="284"/>
      <c r="IQO7" s="285"/>
      <c r="IQP7" s="276"/>
      <c r="IQQ7" s="286"/>
      <c r="IQR7" s="663"/>
      <c r="IQS7" s="663"/>
      <c r="IQT7" s="663"/>
      <c r="IQU7" s="663"/>
      <c r="IQV7" s="663"/>
      <c r="IQW7" s="663"/>
      <c r="IQX7" s="284"/>
      <c r="IQY7" s="285"/>
      <c r="IQZ7" s="276"/>
      <c r="IRA7" s="286"/>
      <c r="IRB7" s="663"/>
      <c r="IRC7" s="663"/>
      <c r="IRD7" s="663"/>
      <c r="IRE7" s="663"/>
      <c r="IRF7" s="663"/>
      <c r="IRG7" s="663"/>
      <c r="IRH7" s="284"/>
      <c r="IRI7" s="285"/>
      <c r="IRJ7" s="276"/>
      <c r="IRK7" s="286"/>
      <c r="IRL7" s="663"/>
      <c r="IRM7" s="663"/>
      <c r="IRN7" s="663"/>
      <c r="IRO7" s="663"/>
      <c r="IRP7" s="663"/>
      <c r="IRQ7" s="663"/>
      <c r="IRR7" s="284"/>
      <c r="IRS7" s="285"/>
      <c r="IRT7" s="276"/>
      <c r="IRU7" s="286"/>
      <c r="IRV7" s="663"/>
      <c r="IRW7" s="663"/>
      <c r="IRX7" s="663"/>
      <c r="IRY7" s="663"/>
      <c r="IRZ7" s="663"/>
      <c r="ISA7" s="663"/>
      <c r="ISB7" s="284"/>
      <c r="ISC7" s="285"/>
      <c r="ISD7" s="276"/>
      <c r="ISE7" s="286"/>
      <c r="ISF7" s="663"/>
      <c r="ISG7" s="663"/>
      <c r="ISH7" s="663"/>
      <c r="ISI7" s="663"/>
      <c r="ISJ7" s="663"/>
      <c r="ISK7" s="663"/>
      <c r="ISL7" s="284"/>
      <c r="ISM7" s="285"/>
      <c r="ISN7" s="276"/>
      <c r="ISO7" s="286"/>
      <c r="ISP7" s="663"/>
      <c r="ISQ7" s="663"/>
      <c r="ISR7" s="663"/>
      <c r="ISS7" s="663"/>
      <c r="IST7" s="663"/>
      <c r="ISU7" s="663"/>
      <c r="ISV7" s="284"/>
      <c r="ISW7" s="285"/>
      <c r="ISX7" s="276"/>
      <c r="ISY7" s="286"/>
      <c r="ISZ7" s="663"/>
      <c r="ITA7" s="663"/>
      <c r="ITB7" s="663"/>
      <c r="ITC7" s="663"/>
      <c r="ITD7" s="663"/>
      <c r="ITE7" s="663"/>
      <c r="ITF7" s="284"/>
      <c r="ITG7" s="285"/>
      <c r="ITH7" s="276"/>
      <c r="ITI7" s="286"/>
      <c r="ITJ7" s="663"/>
      <c r="ITK7" s="663"/>
      <c r="ITL7" s="663"/>
      <c r="ITM7" s="663"/>
      <c r="ITN7" s="663"/>
      <c r="ITO7" s="663"/>
      <c r="ITP7" s="284"/>
      <c r="ITQ7" s="285"/>
      <c r="ITR7" s="276"/>
      <c r="ITS7" s="286"/>
      <c r="ITT7" s="663"/>
      <c r="ITU7" s="663"/>
      <c r="ITV7" s="663"/>
      <c r="ITW7" s="663"/>
      <c r="ITX7" s="663"/>
      <c r="ITY7" s="663"/>
      <c r="ITZ7" s="284"/>
      <c r="IUA7" s="285"/>
      <c r="IUB7" s="276"/>
      <c r="IUC7" s="286"/>
      <c r="IUD7" s="663"/>
      <c r="IUE7" s="663"/>
      <c r="IUF7" s="663"/>
      <c r="IUG7" s="663"/>
      <c r="IUH7" s="663"/>
      <c r="IUI7" s="663"/>
      <c r="IUJ7" s="284"/>
      <c r="IUK7" s="285"/>
      <c r="IUL7" s="276"/>
      <c r="IUM7" s="286"/>
      <c r="IUN7" s="663"/>
      <c r="IUO7" s="663"/>
      <c r="IUP7" s="663"/>
      <c r="IUQ7" s="663"/>
      <c r="IUR7" s="663"/>
      <c r="IUS7" s="663"/>
      <c r="IUT7" s="284"/>
      <c r="IUU7" s="285"/>
      <c r="IUV7" s="276"/>
      <c r="IUW7" s="286"/>
      <c r="IUX7" s="663"/>
      <c r="IUY7" s="663"/>
      <c r="IUZ7" s="663"/>
      <c r="IVA7" s="663"/>
      <c r="IVB7" s="663"/>
      <c r="IVC7" s="663"/>
      <c r="IVD7" s="284"/>
      <c r="IVE7" s="285"/>
      <c r="IVF7" s="276"/>
      <c r="IVG7" s="286"/>
      <c r="IVH7" s="663"/>
      <c r="IVI7" s="663"/>
      <c r="IVJ7" s="663"/>
      <c r="IVK7" s="663"/>
      <c r="IVL7" s="663"/>
      <c r="IVM7" s="663"/>
      <c r="IVN7" s="284"/>
      <c r="IVO7" s="285"/>
      <c r="IVP7" s="276"/>
      <c r="IVQ7" s="286"/>
      <c r="IVR7" s="663"/>
      <c r="IVS7" s="663"/>
      <c r="IVT7" s="663"/>
      <c r="IVU7" s="663"/>
      <c r="IVV7" s="663"/>
      <c r="IVW7" s="663"/>
      <c r="IVX7" s="284"/>
      <c r="IVY7" s="285"/>
      <c r="IVZ7" s="276"/>
      <c r="IWA7" s="286"/>
      <c r="IWB7" s="663"/>
      <c r="IWC7" s="663"/>
      <c r="IWD7" s="663"/>
      <c r="IWE7" s="663"/>
      <c r="IWF7" s="663"/>
      <c r="IWG7" s="663"/>
      <c r="IWH7" s="284"/>
      <c r="IWI7" s="285"/>
      <c r="IWJ7" s="276"/>
      <c r="IWK7" s="286"/>
      <c r="IWL7" s="663"/>
      <c r="IWM7" s="663"/>
      <c r="IWN7" s="663"/>
      <c r="IWO7" s="663"/>
      <c r="IWP7" s="663"/>
      <c r="IWQ7" s="663"/>
      <c r="IWR7" s="284"/>
      <c r="IWS7" s="285"/>
      <c r="IWT7" s="276"/>
      <c r="IWU7" s="286"/>
      <c r="IWV7" s="663"/>
      <c r="IWW7" s="663"/>
      <c r="IWX7" s="663"/>
      <c r="IWY7" s="663"/>
      <c r="IWZ7" s="663"/>
      <c r="IXA7" s="663"/>
      <c r="IXB7" s="284"/>
      <c r="IXC7" s="285"/>
      <c r="IXD7" s="276"/>
      <c r="IXE7" s="286"/>
      <c r="IXF7" s="663"/>
      <c r="IXG7" s="663"/>
      <c r="IXH7" s="663"/>
      <c r="IXI7" s="663"/>
      <c r="IXJ7" s="663"/>
      <c r="IXK7" s="663"/>
      <c r="IXL7" s="284"/>
      <c r="IXM7" s="285"/>
      <c r="IXN7" s="276"/>
      <c r="IXO7" s="286"/>
      <c r="IXP7" s="663"/>
      <c r="IXQ7" s="663"/>
      <c r="IXR7" s="663"/>
      <c r="IXS7" s="663"/>
      <c r="IXT7" s="663"/>
      <c r="IXU7" s="663"/>
      <c r="IXV7" s="284"/>
      <c r="IXW7" s="285"/>
      <c r="IXX7" s="276"/>
      <c r="IXY7" s="286"/>
      <c r="IXZ7" s="663"/>
      <c r="IYA7" s="663"/>
      <c r="IYB7" s="663"/>
      <c r="IYC7" s="663"/>
      <c r="IYD7" s="663"/>
      <c r="IYE7" s="663"/>
      <c r="IYF7" s="284"/>
      <c r="IYG7" s="285"/>
      <c r="IYH7" s="276"/>
      <c r="IYI7" s="286"/>
      <c r="IYJ7" s="663"/>
      <c r="IYK7" s="663"/>
      <c r="IYL7" s="663"/>
      <c r="IYM7" s="663"/>
      <c r="IYN7" s="663"/>
      <c r="IYO7" s="663"/>
      <c r="IYP7" s="284"/>
      <c r="IYQ7" s="285"/>
      <c r="IYR7" s="276"/>
      <c r="IYS7" s="286"/>
      <c r="IYT7" s="663"/>
      <c r="IYU7" s="663"/>
      <c r="IYV7" s="663"/>
      <c r="IYW7" s="663"/>
      <c r="IYX7" s="663"/>
      <c r="IYY7" s="663"/>
      <c r="IYZ7" s="284"/>
      <c r="IZA7" s="285"/>
      <c r="IZB7" s="276"/>
      <c r="IZC7" s="286"/>
      <c r="IZD7" s="663"/>
      <c r="IZE7" s="663"/>
      <c r="IZF7" s="663"/>
      <c r="IZG7" s="663"/>
      <c r="IZH7" s="663"/>
      <c r="IZI7" s="663"/>
      <c r="IZJ7" s="284"/>
      <c r="IZK7" s="285"/>
      <c r="IZL7" s="276"/>
      <c r="IZM7" s="286"/>
      <c r="IZN7" s="663"/>
      <c r="IZO7" s="663"/>
      <c r="IZP7" s="663"/>
      <c r="IZQ7" s="663"/>
      <c r="IZR7" s="663"/>
      <c r="IZS7" s="663"/>
      <c r="IZT7" s="284"/>
      <c r="IZU7" s="285"/>
      <c r="IZV7" s="276"/>
      <c r="IZW7" s="286"/>
      <c r="IZX7" s="663"/>
      <c r="IZY7" s="663"/>
      <c r="IZZ7" s="663"/>
      <c r="JAA7" s="663"/>
      <c r="JAB7" s="663"/>
      <c r="JAC7" s="663"/>
      <c r="JAD7" s="284"/>
      <c r="JAE7" s="285"/>
      <c r="JAF7" s="276"/>
      <c r="JAG7" s="286"/>
      <c r="JAH7" s="663"/>
      <c r="JAI7" s="663"/>
      <c r="JAJ7" s="663"/>
      <c r="JAK7" s="663"/>
      <c r="JAL7" s="663"/>
      <c r="JAM7" s="663"/>
      <c r="JAN7" s="284"/>
      <c r="JAO7" s="285"/>
      <c r="JAP7" s="276"/>
      <c r="JAQ7" s="286"/>
      <c r="JAR7" s="663"/>
      <c r="JAS7" s="663"/>
      <c r="JAT7" s="663"/>
      <c r="JAU7" s="663"/>
      <c r="JAV7" s="663"/>
      <c r="JAW7" s="663"/>
      <c r="JAX7" s="284"/>
      <c r="JAY7" s="285"/>
      <c r="JAZ7" s="276"/>
      <c r="JBA7" s="286"/>
      <c r="JBB7" s="663"/>
      <c r="JBC7" s="663"/>
      <c r="JBD7" s="663"/>
      <c r="JBE7" s="663"/>
      <c r="JBF7" s="663"/>
      <c r="JBG7" s="663"/>
      <c r="JBH7" s="284"/>
      <c r="JBI7" s="285"/>
      <c r="JBJ7" s="276"/>
      <c r="JBK7" s="286"/>
      <c r="JBL7" s="663"/>
      <c r="JBM7" s="663"/>
      <c r="JBN7" s="663"/>
      <c r="JBO7" s="663"/>
      <c r="JBP7" s="663"/>
      <c r="JBQ7" s="663"/>
      <c r="JBR7" s="284"/>
      <c r="JBS7" s="285"/>
      <c r="JBT7" s="276"/>
      <c r="JBU7" s="286"/>
      <c r="JBV7" s="663"/>
      <c r="JBW7" s="663"/>
      <c r="JBX7" s="663"/>
      <c r="JBY7" s="663"/>
      <c r="JBZ7" s="663"/>
      <c r="JCA7" s="663"/>
      <c r="JCB7" s="284"/>
      <c r="JCC7" s="285"/>
      <c r="JCD7" s="276"/>
      <c r="JCE7" s="286"/>
      <c r="JCF7" s="663"/>
      <c r="JCG7" s="663"/>
      <c r="JCH7" s="663"/>
      <c r="JCI7" s="663"/>
      <c r="JCJ7" s="663"/>
      <c r="JCK7" s="663"/>
      <c r="JCL7" s="284"/>
      <c r="JCM7" s="285"/>
      <c r="JCN7" s="276"/>
      <c r="JCO7" s="286"/>
      <c r="JCP7" s="663"/>
      <c r="JCQ7" s="663"/>
      <c r="JCR7" s="663"/>
      <c r="JCS7" s="663"/>
      <c r="JCT7" s="663"/>
      <c r="JCU7" s="663"/>
      <c r="JCV7" s="284"/>
      <c r="JCW7" s="285"/>
      <c r="JCX7" s="276"/>
      <c r="JCY7" s="286"/>
      <c r="JCZ7" s="663"/>
      <c r="JDA7" s="663"/>
      <c r="JDB7" s="663"/>
      <c r="JDC7" s="663"/>
      <c r="JDD7" s="663"/>
      <c r="JDE7" s="663"/>
      <c r="JDF7" s="284"/>
      <c r="JDG7" s="285"/>
      <c r="JDH7" s="276"/>
      <c r="JDI7" s="286"/>
      <c r="JDJ7" s="663"/>
      <c r="JDK7" s="663"/>
      <c r="JDL7" s="663"/>
      <c r="JDM7" s="663"/>
      <c r="JDN7" s="663"/>
      <c r="JDO7" s="663"/>
      <c r="JDP7" s="284"/>
      <c r="JDQ7" s="285"/>
      <c r="JDR7" s="276"/>
      <c r="JDS7" s="286"/>
      <c r="JDT7" s="663"/>
      <c r="JDU7" s="663"/>
      <c r="JDV7" s="663"/>
      <c r="JDW7" s="663"/>
      <c r="JDX7" s="663"/>
      <c r="JDY7" s="663"/>
      <c r="JDZ7" s="284"/>
      <c r="JEA7" s="285"/>
      <c r="JEB7" s="276"/>
      <c r="JEC7" s="286"/>
      <c r="JED7" s="663"/>
      <c r="JEE7" s="663"/>
      <c r="JEF7" s="663"/>
      <c r="JEG7" s="663"/>
      <c r="JEH7" s="663"/>
      <c r="JEI7" s="663"/>
      <c r="JEJ7" s="284"/>
      <c r="JEK7" s="285"/>
      <c r="JEL7" s="276"/>
      <c r="JEM7" s="286"/>
      <c r="JEN7" s="663"/>
      <c r="JEO7" s="663"/>
      <c r="JEP7" s="663"/>
      <c r="JEQ7" s="663"/>
      <c r="JER7" s="663"/>
      <c r="JES7" s="663"/>
      <c r="JET7" s="284"/>
      <c r="JEU7" s="285"/>
      <c r="JEV7" s="276"/>
      <c r="JEW7" s="286"/>
      <c r="JEX7" s="663"/>
      <c r="JEY7" s="663"/>
      <c r="JEZ7" s="663"/>
      <c r="JFA7" s="663"/>
      <c r="JFB7" s="663"/>
      <c r="JFC7" s="663"/>
      <c r="JFD7" s="284"/>
      <c r="JFE7" s="285"/>
      <c r="JFF7" s="276"/>
      <c r="JFG7" s="286"/>
      <c r="JFH7" s="663"/>
      <c r="JFI7" s="663"/>
      <c r="JFJ7" s="663"/>
      <c r="JFK7" s="663"/>
      <c r="JFL7" s="663"/>
      <c r="JFM7" s="663"/>
      <c r="JFN7" s="284"/>
      <c r="JFO7" s="285"/>
      <c r="JFP7" s="276"/>
      <c r="JFQ7" s="286"/>
      <c r="JFR7" s="663"/>
      <c r="JFS7" s="663"/>
      <c r="JFT7" s="663"/>
      <c r="JFU7" s="663"/>
      <c r="JFV7" s="663"/>
      <c r="JFW7" s="663"/>
      <c r="JFX7" s="284"/>
      <c r="JFY7" s="285"/>
      <c r="JFZ7" s="276"/>
      <c r="JGA7" s="286"/>
      <c r="JGB7" s="663"/>
      <c r="JGC7" s="663"/>
      <c r="JGD7" s="663"/>
      <c r="JGE7" s="663"/>
      <c r="JGF7" s="663"/>
      <c r="JGG7" s="663"/>
      <c r="JGH7" s="284"/>
      <c r="JGI7" s="285"/>
      <c r="JGJ7" s="276"/>
      <c r="JGK7" s="286"/>
      <c r="JGL7" s="663"/>
      <c r="JGM7" s="663"/>
      <c r="JGN7" s="663"/>
      <c r="JGO7" s="663"/>
      <c r="JGP7" s="663"/>
      <c r="JGQ7" s="663"/>
      <c r="JGR7" s="284"/>
      <c r="JGS7" s="285"/>
      <c r="JGT7" s="276"/>
      <c r="JGU7" s="286"/>
      <c r="JGV7" s="663"/>
      <c r="JGW7" s="663"/>
      <c r="JGX7" s="663"/>
      <c r="JGY7" s="663"/>
      <c r="JGZ7" s="663"/>
      <c r="JHA7" s="663"/>
      <c r="JHB7" s="284"/>
      <c r="JHC7" s="285"/>
      <c r="JHD7" s="276"/>
      <c r="JHE7" s="286"/>
      <c r="JHF7" s="663"/>
      <c r="JHG7" s="663"/>
      <c r="JHH7" s="663"/>
      <c r="JHI7" s="663"/>
      <c r="JHJ7" s="663"/>
      <c r="JHK7" s="663"/>
      <c r="JHL7" s="284"/>
      <c r="JHM7" s="285"/>
      <c r="JHN7" s="276"/>
      <c r="JHO7" s="286"/>
      <c r="JHP7" s="663"/>
      <c r="JHQ7" s="663"/>
      <c r="JHR7" s="663"/>
      <c r="JHS7" s="663"/>
      <c r="JHT7" s="663"/>
      <c r="JHU7" s="663"/>
      <c r="JHV7" s="284"/>
      <c r="JHW7" s="285"/>
      <c r="JHX7" s="276"/>
      <c r="JHY7" s="286"/>
      <c r="JHZ7" s="663"/>
      <c r="JIA7" s="663"/>
      <c r="JIB7" s="663"/>
      <c r="JIC7" s="663"/>
      <c r="JID7" s="663"/>
      <c r="JIE7" s="663"/>
      <c r="JIF7" s="284"/>
      <c r="JIG7" s="285"/>
      <c r="JIH7" s="276"/>
      <c r="JII7" s="286"/>
      <c r="JIJ7" s="663"/>
      <c r="JIK7" s="663"/>
      <c r="JIL7" s="663"/>
      <c r="JIM7" s="663"/>
      <c r="JIN7" s="663"/>
      <c r="JIO7" s="663"/>
      <c r="JIP7" s="284"/>
      <c r="JIQ7" s="285"/>
      <c r="JIR7" s="276"/>
      <c r="JIS7" s="286"/>
      <c r="JIT7" s="663"/>
      <c r="JIU7" s="663"/>
      <c r="JIV7" s="663"/>
      <c r="JIW7" s="663"/>
      <c r="JIX7" s="663"/>
      <c r="JIY7" s="663"/>
      <c r="JIZ7" s="284"/>
      <c r="JJA7" s="285"/>
      <c r="JJB7" s="276"/>
      <c r="JJC7" s="286"/>
      <c r="JJD7" s="663"/>
      <c r="JJE7" s="663"/>
      <c r="JJF7" s="663"/>
      <c r="JJG7" s="663"/>
      <c r="JJH7" s="663"/>
      <c r="JJI7" s="663"/>
      <c r="JJJ7" s="284"/>
      <c r="JJK7" s="285"/>
      <c r="JJL7" s="276"/>
      <c r="JJM7" s="286"/>
      <c r="JJN7" s="663"/>
      <c r="JJO7" s="663"/>
      <c r="JJP7" s="663"/>
      <c r="JJQ7" s="663"/>
      <c r="JJR7" s="663"/>
      <c r="JJS7" s="663"/>
      <c r="JJT7" s="284"/>
      <c r="JJU7" s="285"/>
      <c r="JJV7" s="276"/>
      <c r="JJW7" s="286"/>
      <c r="JJX7" s="663"/>
      <c r="JJY7" s="663"/>
      <c r="JJZ7" s="663"/>
      <c r="JKA7" s="663"/>
      <c r="JKB7" s="663"/>
      <c r="JKC7" s="663"/>
      <c r="JKD7" s="284"/>
      <c r="JKE7" s="285"/>
      <c r="JKF7" s="276"/>
      <c r="JKG7" s="286"/>
      <c r="JKH7" s="663"/>
      <c r="JKI7" s="663"/>
      <c r="JKJ7" s="663"/>
      <c r="JKK7" s="663"/>
      <c r="JKL7" s="663"/>
      <c r="JKM7" s="663"/>
      <c r="JKN7" s="284"/>
      <c r="JKO7" s="285"/>
      <c r="JKP7" s="276"/>
      <c r="JKQ7" s="286"/>
      <c r="JKR7" s="663"/>
      <c r="JKS7" s="663"/>
      <c r="JKT7" s="663"/>
      <c r="JKU7" s="663"/>
      <c r="JKV7" s="663"/>
      <c r="JKW7" s="663"/>
      <c r="JKX7" s="284"/>
      <c r="JKY7" s="285"/>
      <c r="JKZ7" s="276"/>
      <c r="JLA7" s="286"/>
      <c r="JLB7" s="663"/>
      <c r="JLC7" s="663"/>
      <c r="JLD7" s="663"/>
      <c r="JLE7" s="663"/>
      <c r="JLF7" s="663"/>
      <c r="JLG7" s="663"/>
      <c r="JLH7" s="284"/>
      <c r="JLI7" s="285"/>
      <c r="JLJ7" s="276"/>
      <c r="JLK7" s="286"/>
      <c r="JLL7" s="663"/>
      <c r="JLM7" s="663"/>
      <c r="JLN7" s="663"/>
      <c r="JLO7" s="663"/>
      <c r="JLP7" s="663"/>
      <c r="JLQ7" s="663"/>
      <c r="JLR7" s="284"/>
      <c r="JLS7" s="285"/>
      <c r="JLT7" s="276"/>
      <c r="JLU7" s="286"/>
      <c r="JLV7" s="663"/>
      <c r="JLW7" s="663"/>
      <c r="JLX7" s="663"/>
      <c r="JLY7" s="663"/>
      <c r="JLZ7" s="663"/>
      <c r="JMA7" s="663"/>
      <c r="JMB7" s="284"/>
      <c r="JMC7" s="285"/>
      <c r="JMD7" s="276"/>
      <c r="JME7" s="286"/>
      <c r="JMF7" s="663"/>
      <c r="JMG7" s="663"/>
      <c r="JMH7" s="663"/>
      <c r="JMI7" s="663"/>
      <c r="JMJ7" s="663"/>
      <c r="JMK7" s="663"/>
      <c r="JML7" s="284"/>
      <c r="JMM7" s="285"/>
      <c r="JMN7" s="276"/>
      <c r="JMO7" s="286"/>
      <c r="JMP7" s="663"/>
      <c r="JMQ7" s="663"/>
      <c r="JMR7" s="663"/>
      <c r="JMS7" s="663"/>
      <c r="JMT7" s="663"/>
      <c r="JMU7" s="663"/>
      <c r="JMV7" s="284"/>
      <c r="JMW7" s="285"/>
      <c r="JMX7" s="276"/>
      <c r="JMY7" s="286"/>
      <c r="JMZ7" s="663"/>
      <c r="JNA7" s="663"/>
      <c r="JNB7" s="663"/>
      <c r="JNC7" s="663"/>
      <c r="JND7" s="663"/>
      <c r="JNE7" s="663"/>
      <c r="JNF7" s="284"/>
      <c r="JNG7" s="285"/>
      <c r="JNH7" s="276"/>
      <c r="JNI7" s="286"/>
      <c r="JNJ7" s="663"/>
      <c r="JNK7" s="663"/>
      <c r="JNL7" s="663"/>
      <c r="JNM7" s="663"/>
      <c r="JNN7" s="663"/>
      <c r="JNO7" s="663"/>
      <c r="JNP7" s="284"/>
      <c r="JNQ7" s="285"/>
      <c r="JNR7" s="276"/>
      <c r="JNS7" s="286"/>
      <c r="JNT7" s="663"/>
      <c r="JNU7" s="663"/>
      <c r="JNV7" s="663"/>
      <c r="JNW7" s="663"/>
      <c r="JNX7" s="663"/>
      <c r="JNY7" s="663"/>
      <c r="JNZ7" s="284"/>
      <c r="JOA7" s="285"/>
      <c r="JOB7" s="276"/>
      <c r="JOC7" s="286"/>
      <c r="JOD7" s="663"/>
      <c r="JOE7" s="663"/>
      <c r="JOF7" s="663"/>
      <c r="JOG7" s="663"/>
      <c r="JOH7" s="663"/>
      <c r="JOI7" s="663"/>
      <c r="JOJ7" s="284"/>
      <c r="JOK7" s="285"/>
      <c r="JOL7" s="276"/>
      <c r="JOM7" s="286"/>
      <c r="JON7" s="663"/>
      <c r="JOO7" s="663"/>
      <c r="JOP7" s="663"/>
      <c r="JOQ7" s="663"/>
      <c r="JOR7" s="663"/>
      <c r="JOS7" s="663"/>
      <c r="JOT7" s="284"/>
      <c r="JOU7" s="285"/>
      <c r="JOV7" s="276"/>
      <c r="JOW7" s="286"/>
      <c r="JOX7" s="663"/>
      <c r="JOY7" s="663"/>
      <c r="JOZ7" s="663"/>
      <c r="JPA7" s="663"/>
      <c r="JPB7" s="663"/>
      <c r="JPC7" s="663"/>
      <c r="JPD7" s="284"/>
      <c r="JPE7" s="285"/>
      <c r="JPF7" s="276"/>
      <c r="JPG7" s="286"/>
      <c r="JPH7" s="663"/>
      <c r="JPI7" s="663"/>
      <c r="JPJ7" s="663"/>
      <c r="JPK7" s="663"/>
      <c r="JPL7" s="663"/>
      <c r="JPM7" s="663"/>
      <c r="JPN7" s="284"/>
      <c r="JPO7" s="285"/>
      <c r="JPP7" s="276"/>
      <c r="JPQ7" s="286"/>
      <c r="JPR7" s="663"/>
      <c r="JPS7" s="663"/>
      <c r="JPT7" s="663"/>
      <c r="JPU7" s="663"/>
      <c r="JPV7" s="663"/>
      <c r="JPW7" s="663"/>
      <c r="JPX7" s="284"/>
      <c r="JPY7" s="285"/>
      <c r="JPZ7" s="276"/>
      <c r="JQA7" s="286"/>
      <c r="JQB7" s="663"/>
      <c r="JQC7" s="663"/>
      <c r="JQD7" s="663"/>
      <c r="JQE7" s="663"/>
      <c r="JQF7" s="663"/>
      <c r="JQG7" s="663"/>
      <c r="JQH7" s="284"/>
      <c r="JQI7" s="285"/>
      <c r="JQJ7" s="276"/>
      <c r="JQK7" s="286"/>
      <c r="JQL7" s="663"/>
      <c r="JQM7" s="663"/>
      <c r="JQN7" s="663"/>
      <c r="JQO7" s="663"/>
      <c r="JQP7" s="663"/>
      <c r="JQQ7" s="663"/>
      <c r="JQR7" s="284"/>
      <c r="JQS7" s="285"/>
      <c r="JQT7" s="276"/>
      <c r="JQU7" s="286"/>
      <c r="JQV7" s="663"/>
      <c r="JQW7" s="663"/>
      <c r="JQX7" s="663"/>
      <c r="JQY7" s="663"/>
      <c r="JQZ7" s="663"/>
      <c r="JRA7" s="663"/>
      <c r="JRB7" s="284"/>
      <c r="JRC7" s="285"/>
      <c r="JRD7" s="276"/>
      <c r="JRE7" s="286"/>
      <c r="JRF7" s="663"/>
      <c r="JRG7" s="663"/>
      <c r="JRH7" s="663"/>
      <c r="JRI7" s="663"/>
      <c r="JRJ7" s="663"/>
      <c r="JRK7" s="663"/>
      <c r="JRL7" s="284"/>
      <c r="JRM7" s="285"/>
      <c r="JRN7" s="276"/>
      <c r="JRO7" s="286"/>
      <c r="JRP7" s="663"/>
      <c r="JRQ7" s="663"/>
      <c r="JRR7" s="663"/>
      <c r="JRS7" s="663"/>
      <c r="JRT7" s="663"/>
      <c r="JRU7" s="663"/>
      <c r="JRV7" s="284"/>
      <c r="JRW7" s="285"/>
      <c r="JRX7" s="276"/>
      <c r="JRY7" s="286"/>
      <c r="JRZ7" s="663"/>
      <c r="JSA7" s="663"/>
      <c r="JSB7" s="663"/>
      <c r="JSC7" s="663"/>
      <c r="JSD7" s="663"/>
      <c r="JSE7" s="663"/>
      <c r="JSF7" s="284"/>
      <c r="JSG7" s="285"/>
      <c r="JSH7" s="276"/>
      <c r="JSI7" s="286"/>
      <c r="JSJ7" s="663"/>
      <c r="JSK7" s="663"/>
      <c r="JSL7" s="663"/>
      <c r="JSM7" s="663"/>
      <c r="JSN7" s="663"/>
      <c r="JSO7" s="663"/>
      <c r="JSP7" s="284"/>
      <c r="JSQ7" s="285"/>
      <c r="JSR7" s="276"/>
      <c r="JSS7" s="286"/>
      <c r="JST7" s="663"/>
      <c r="JSU7" s="663"/>
      <c r="JSV7" s="663"/>
      <c r="JSW7" s="663"/>
      <c r="JSX7" s="663"/>
      <c r="JSY7" s="663"/>
      <c r="JSZ7" s="284"/>
      <c r="JTA7" s="285"/>
      <c r="JTB7" s="276"/>
      <c r="JTC7" s="286"/>
      <c r="JTD7" s="663"/>
      <c r="JTE7" s="663"/>
      <c r="JTF7" s="663"/>
      <c r="JTG7" s="663"/>
      <c r="JTH7" s="663"/>
      <c r="JTI7" s="663"/>
      <c r="JTJ7" s="284"/>
      <c r="JTK7" s="285"/>
      <c r="JTL7" s="276"/>
      <c r="JTM7" s="286"/>
      <c r="JTN7" s="663"/>
      <c r="JTO7" s="663"/>
      <c r="JTP7" s="663"/>
      <c r="JTQ7" s="663"/>
      <c r="JTR7" s="663"/>
      <c r="JTS7" s="663"/>
      <c r="JTT7" s="284"/>
      <c r="JTU7" s="285"/>
      <c r="JTV7" s="276"/>
      <c r="JTW7" s="286"/>
      <c r="JTX7" s="663"/>
      <c r="JTY7" s="663"/>
      <c r="JTZ7" s="663"/>
      <c r="JUA7" s="663"/>
      <c r="JUB7" s="663"/>
      <c r="JUC7" s="663"/>
      <c r="JUD7" s="284"/>
      <c r="JUE7" s="285"/>
      <c r="JUF7" s="276"/>
      <c r="JUG7" s="286"/>
      <c r="JUH7" s="663"/>
      <c r="JUI7" s="663"/>
      <c r="JUJ7" s="663"/>
      <c r="JUK7" s="663"/>
      <c r="JUL7" s="663"/>
      <c r="JUM7" s="663"/>
      <c r="JUN7" s="284"/>
      <c r="JUO7" s="285"/>
      <c r="JUP7" s="276"/>
      <c r="JUQ7" s="286"/>
      <c r="JUR7" s="663"/>
      <c r="JUS7" s="663"/>
      <c r="JUT7" s="663"/>
      <c r="JUU7" s="663"/>
      <c r="JUV7" s="663"/>
      <c r="JUW7" s="663"/>
      <c r="JUX7" s="284"/>
      <c r="JUY7" s="285"/>
      <c r="JUZ7" s="276"/>
      <c r="JVA7" s="286"/>
      <c r="JVB7" s="663"/>
      <c r="JVC7" s="663"/>
      <c r="JVD7" s="663"/>
      <c r="JVE7" s="663"/>
      <c r="JVF7" s="663"/>
      <c r="JVG7" s="663"/>
      <c r="JVH7" s="284"/>
      <c r="JVI7" s="285"/>
      <c r="JVJ7" s="276"/>
      <c r="JVK7" s="286"/>
      <c r="JVL7" s="663"/>
      <c r="JVM7" s="663"/>
      <c r="JVN7" s="663"/>
      <c r="JVO7" s="663"/>
      <c r="JVP7" s="663"/>
      <c r="JVQ7" s="663"/>
      <c r="JVR7" s="284"/>
      <c r="JVS7" s="285"/>
      <c r="JVT7" s="276"/>
      <c r="JVU7" s="286"/>
      <c r="JVV7" s="663"/>
      <c r="JVW7" s="663"/>
      <c r="JVX7" s="663"/>
      <c r="JVY7" s="663"/>
      <c r="JVZ7" s="663"/>
      <c r="JWA7" s="663"/>
      <c r="JWB7" s="284"/>
      <c r="JWC7" s="285"/>
      <c r="JWD7" s="276"/>
      <c r="JWE7" s="286"/>
      <c r="JWF7" s="663"/>
      <c r="JWG7" s="663"/>
      <c r="JWH7" s="663"/>
      <c r="JWI7" s="663"/>
      <c r="JWJ7" s="663"/>
      <c r="JWK7" s="663"/>
      <c r="JWL7" s="284"/>
      <c r="JWM7" s="285"/>
      <c r="JWN7" s="276"/>
      <c r="JWO7" s="286"/>
      <c r="JWP7" s="663"/>
      <c r="JWQ7" s="663"/>
      <c r="JWR7" s="663"/>
      <c r="JWS7" s="663"/>
      <c r="JWT7" s="663"/>
      <c r="JWU7" s="663"/>
      <c r="JWV7" s="284"/>
      <c r="JWW7" s="285"/>
      <c r="JWX7" s="276"/>
      <c r="JWY7" s="286"/>
      <c r="JWZ7" s="663"/>
      <c r="JXA7" s="663"/>
      <c r="JXB7" s="663"/>
      <c r="JXC7" s="663"/>
      <c r="JXD7" s="663"/>
      <c r="JXE7" s="663"/>
      <c r="JXF7" s="284"/>
      <c r="JXG7" s="285"/>
      <c r="JXH7" s="276"/>
      <c r="JXI7" s="286"/>
      <c r="JXJ7" s="663"/>
      <c r="JXK7" s="663"/>
      <c r="JXL7" s="663"/>
      <c r="JXM7" s="663"/>
      <c r="JXN7" s="663"/>
      <c r="JXO7" s="663"/>
      <c r="JXP7" s="284"/>
      <c r="JXQ7" s="285"/>
      <c r="JXR7" s="276"/>
      <c r="JXS7" s="286"/>
      <c r="JXT7" s="663"/>
      <c r="JXU7" s="663"/>
      <c r="JXV7" s="663"/>
      <c r="JXW7" s="663"/>
      <c r="JXX7" s="663"/>
      <c r="JXY7" s="663"/>
      <c r="JXZ7" s="284"/>
      <c r="JYA7" s="285"/>
      <c r="JYB7" s="276"/>
      <c r="JYC7" s="286"/>
      <c r="JYD7" s="663"/>
      <c r="JYE7" s="663"/>
      <c r="JYF7" s="663"/>
      <c r="JYG7" s="663"/>
      <c r="JYH7" s="663"/>
      <c r="JYI7" s="663"/>
      <c r="JYJ7" s="284"/>
      <c r="JYK7" s="285"/>
      <c r="JYL7" s="276"/>
      <c r="JYM7" s="286"/>
      <c r="JYN7" s="663"/>
      <c r="JYO7" s="663"/>
      <c r="JYP7" s="663"/>
      <c r="JYQ7" s="663"/>
      <c r="JYR7" s="663"/>
      <c r="JYS7" s="663"/>
      <c r="JYT7" s="284"/>
      <c r="JYU7" s="285"/>
      <c r="JYV7" s="276"/>
      <c r="JYW7" s="286"/>
      <c r="JYX7" s="663"/>
      <c r="JYY7" s="663"/>
      <c r="JYZ7" s="663"/>
      <c r="JZA7" s="663"/>
      <c r="JZB7" s="663"/>
      <c r="JZC7" s="663"/>
      <c r="JZD7" s="284"/>
      <c r="JZE7" s="285"/>
      <c r="JZF7" s="276"/>
      <c r="JZG7" s="286"/>
      <c r="JZH7" s="663"/>
      <c r="JZI7" s="663"/>
      <c r="JZJ7" s="663"/>
      <c r="JZK7" s="663"/>
      <c r="JZL7" s="663"/>
      <c r="JZM7" s="663"/>
      <c r="JZN7" s="284"/>
      <c r="JZO7" s="285"/>
      <c r="JZP7" s="276"/>
      <c r="JZQ7" s="286"/>
      <c r="JZR7" s="663"/>
      <c r="JZS7" s="663"/>
      <c r="JZT7" s="663"/>
      <c r="JZU7" s="663"/>
      <c r="JZV7" s="663"/>
      <c r="JZW7" s="663"/>
      <c r="JZX7" s="284"/>
      <c r="JZY7" s="285"/>
      <c r="JZZ7" s="276"/>
      <c r="KAA7" s="286"/>
      <c r="KAB7" s="663"/>
      <c r="KAC7" s="663"/>
      <c r="KAD7" s="663"/>
      <c r="KAE7" s="663"/>
      <c r="KAF7" s="663"/>
      <c r="KAG7" s="663"/>
      <c r="KAH7" s="284"/>
      <c r="KAI7" s="285"/>
      <c r="KAJ7" s="276"/>
      <c r="KAK7" s="286"/>
      <c r="KAL7" s="663"/>
      <c r="KAM7" s="663"/>
      <c r="KAN7" s="663"/>
      <c r="KAO7" s="663"/>
      <c r="KAP7" s="663"/>
      <c r="KAQ7" s="663"/>
      <c r="KAR7" s="284"/>
      <c r="KAS7" s="285"/>
      <c r="KAT7" s="276"/>
      <c r="KAU7" s="286"/>
      <c r="KAV7" s="663"/>
      <c r="KAW7" s="663"/>
      <c r="KAX7" s="663"/>
      <c r="KAY7" s="663"/>
      <c r="KAZ7" s="663"/>
      <c r="KBA7" s="663"/>
      <c r="KBB7" s="284"/>
      <c r="KBC7" s="285"/>
      <c r="KBD7" s="276"/>
      <c r="KBE7" s="286"/>
      <c r="KBF7" s="663"/>
      <c r="KBG7" s="663"/>
      <c r="KBH7" s="663"/>
      <c r="KBI7" s="663"/>
      <c r="KBJ7" s="663"/>
      <c r="KBK7" s="663"/>
      <c r="KBL7" s="284"/>
      <c r="KBM7" s="285"/>
      <c r="KBN7" s="276"/>
      <c r="KBO7" s="286"/>
      <c r="KBP7" s="663"/>
      <c r="KBQ7" s="663"/>
      <c r="KBR7" s="663"/>
      <c r="KBS7" s="663"/>
      <c r="KBT7" s="663"/>
      <c r="KBU7" s="663"/>
      <c r="KBV7" s="284"/>
      <c r="KBW7" s="285"/>
      <c r="KBX7" s="276"/>
      <c r="KBY7" s="286"/>
      <c r="KBZ7" s="663"/>
      <c r="KCA7" s="663"/>
      <c r="KCB7" s="663"/>
      <c r="KCC7" s="663"/>
      <c r="KCD7" s="663"/>
      <c r="KCE7" s="663"/>
      <c r="KCF7" s="284"/>
      <c r="KCG7" s="285"/>
      <c r="KCH7" s="276"/>
      <c r="KCI7" s="286"/>
      <c r="KCJ7" s="663"/>
      <c r="KCK7" s="663"/>
      <c r="KCL7" s="663"/>
      <c r="KCM7" s="663"/>
      <c r="KCN7" s="663"/>
      <c r="KCO7" s="663"/>
      <c r="KCP7" s="284"/>
      <c r="KCQ7" s="285"/>
      <c r="KCR7" s="276"/>
      <c r="KCS7" s="286"/>
      <c r="KCT7" s="663"/>
      <c r="KCU7" s="663"/>
      <c r="KCV7" s="663"/>
      <c r="KCW7" s="663"/>
      <c r="KCX7" s="663"/>
      <c r="KCY7" s="663"/>
      <c r="KCZ7" s="284"/>
      <c r="KDA7" s="285"/>
      <c r="KDB7" s="276"/>
      <c r="KDC7" s="286"/>
      <c r="KDD7" s="663"/>
      <c r="KDE7" s="663"/>
      <c r="KDF7" s="663"/>
      <c r="KDG7" s="663"/>
      <c r="KDH7" s="663"/>
      <c r="KDI7" s="663"/>
      <c r="KDJ7" s="284"/>
      <c r="KDK7" s="285"/>
      <c r="KDL7" s="276"/>
      <c r="KDM7" s="286"/>
      <c r="KDN7" s="663"/>
      <c r="KDO7" s="663"/>
      <c r="KDP7" s="663"/>
      <c r="KDQ7" s="663"/>
      <c r="KDR7" s="663"/>
      <c r="KDS7" s="663"/>
      <c r="KDT7" s="284"/>
      <c r="KDU7" s="285"/>
      <c r="KDV7" s="276"/>
      <c r="KDW7" s="286"/>
      <c r="KDX7" s="663"/>
      <c r="KDY7" s="663"/>
      <c r="KDZ7" s="663"/>
      <c r="KEA7" s="663"/>
      <c r="KEB7" s="663"/>
      <c r="KEC7" s="663"/>
      <c r="KED7" s="284"/>
      <c r="KEE7" s="285"/>
      <c r="KEF7" s="276"/>
      <c r="KEG7" s="286"/>
      <c r="KEH7" s="663"/>
      <c r="KEI7" s="663"/>
      <c r="KEJ7" s="663"/>
      <c r="KEK7" s="663"/>
      <c r="KEL7" s="663"/>
      <c r="KEM7" s="663"/>
      <c r="KEN7" s="284"/>
      <c r="KEO7" s="285"/>
      <c r="KEP7" s="276"/>
      <c r="KEQ7" s="286"/>
      <c r="KER7" s="663"/>
      <c r="KES7" s="663"/>
      <c r="KET7" s="663"/>
      <c r="KEU7" s="663"/>
      <c r="KEV7" s="663"/>
      <c r="KEW7" s="663"/>
      <c r="KEX7" s="284"/>
      <c r="KEY7" s="285"/>
      <c r="KEZ7" s="276"/>
      <c r="KFA7" s="286"/>
      <c r="KFB7" s="663"/>
      <c r="KFC7" s="663"/>
      <c r="KFD7" s="663"/>
      <c r="KFE7" s="663"/>
      <c r="KFF7" s="663"/>
      <c r="KFG7" s="663"/>
      <c r="KFH7" s="284"/>
      <c r="KFI7" s="285"/>
      <c r="KFJ7" s="276"/>
      <c r="KFK7" s="286"/>
      <c r="KFL7" s="663"/>
      <c r="KFM7" s="663"/>
      <c r="KFN7" s="663"/>
      <c r="KFO7" s="663"/>
      <c r="KFP7" s="663"/>
      <c r="KFQ7" s="663"/>
      <c r="KFR7" s="284"/>
      <c r="KFS7" s="285"/>
      <c r="KFT7" s="276"/>
      <c r="KFU7" s="286"/>
      <c r="KFV7" s="663"/>
      <c r="KFW7" s="663"/>
      <c r="KFX7" s="663"/>
      <c r="KFY7" s="663"/>
      <c r="KFZ7" s="663"/>
      <c r="KGA7" s="663"/>
      <c r="KGB7" s="284"/>
      <c r="KGC7" s="285"/>
      <c r="KGD7" s="276"/>
      <c r="KGE7" s="286"/>
      <c r="KGF7" s="663"/>
      <c r="KGG7" s="663"/>
      <c r="KGH7" s="663"/>
      <c r="KGI7" s="663"/>
      <c r="KGJ7" s="663"/>
      <c r="KGK7" s="663"/>
      <c r="KGL7" s="284"/>
      <c r="KGM7" s="285"/>
      <c r="KGN7" s="276"/>
      <c r="KGO7" s="286"/>
      <c r="KGP7" s="663"/>
      <c r="KGQ7" s="663"/>
      <c r="KGR7" s="663"/>
      <c r="KGS7" s="663"/>
      <c r="KGT7" s="663"/>
      <c r="KGU7" s="663"/>
      <c r="KGV7" s="284"/>
      <c r="KGW7" s="285"/>
      <c r="KGX7" s="276"/>
      <c r="KGY7" s="286"/>
      <c r="KGZ7" s="663"/>
      <c r="KHA7" s="663"/>
      <c r="KHB7" s="663"/>
      <c r="KHC7" s="663"/>
      <c r="KHD7" s="663"/>
      <c r="KHE7" s="663"/>
      <c r="KHF7" s="284"/>
      <c r="KHG7" s="285"/>
      <c r="KHH7" s="276"/>
      <c r="KHI7" s="286"/>
      <c r="KHJ7" s="663"/>
      <c r="KHK7" s="663"/>
      <c r="KHL7" s="663"/>
      <c r="KHM7" s="663"/>
      <c r="KHN7" s="663"/>
      <c r="KHO7" s="663"/>
      <c r="KHP7" s="284"/>
      <c r="KHQ7" s="285"/>
      <c r="KHR7" s="276"/>
      <c r="KHS7" s="286"/>
      <c r="KHT7" s="663"/>
      <c r="KHU7" s="663"/>
      <c r="KHV7" s="663"/>
      <c r="KHW7" s="663"/>
      <c r="KHX7" s="663"/>
      <c r="KHY7" s="663"/>
      <c r="KHZ7" s="284"/>
      <c r="KIA7" s="285"/>
      <c r="KIB7" s="276"/>
      <c r="KIC7" s="286"/>
      <c r="KID7" s="663"/>
      <c r="KIE7" s="663"/>
      <c r="KIF7" s="663"/>
      <c r="KIG7" s="663"/>
      <c r="KIH7" s="663"/>
      <c r="KII7" s="663"/>
      <c r="KIJ7" s="284"/>
      <c r="KIK7" s="285"/>
      <c r="KIL7" s="276"/>
      <c r="KIM7" s="286"/>
      <c r="KIN7" s="663"/>
      <c r="KIO7" s="663"/>
      <c r="KIP7" s="663"/>
      <c r="KIQ7" s="663"/>
      <c r="KIR7" s="663"/>
      <c r="KIS7" s="663"/>
      <c r="KIT7" s="284"/>
      <c r="KIU7" s="285"/>
      <c r="KIV7" s="276"/>
      <c r="KIW7" s="286"/>
      <c r="KIX7" s="663"/>
      <c r="KIY7" s="663"/>
      <c r="KIZ7" s="663"/>
      <c r="KJA7" s="663"/>
      <c r="KJB7" s="663"/>
      <c r="KJC7" s="663"/>
      <c r="KJD7" s="284"/>
      <c r="KJE7" s="285"/>
      <c r="KJF7" s="276"/>
      <c r="KJG7" s="286"/>
      <c r="KJH7" s="663"/>
      <c r="KJI7" s="663"/>
      <c r="KJJ7" s="663"/>
      <c r="KJK7" s="663"/>
      <c r="KJL7" s="663"/>
      <c r="KJM7" s="663"/>
      <c r="KJN7" s="284"/>
      <c r="KJO7" s="285"/>
      <c r="KJP7" s="276"/>
      <c r="KJQ7" s="286"/>
      <c r="KJR7" s="663"/>
      <c r="KJS7" s="663"/>
      <c r="KJT7" s="663"/>
      <c r="KJU7" s="663"/>
      <c r="KJV7" s="663"/>
      <c r="KJW7" s="663"/>
      <c r="KJX7" s="284"/>
      <c r="KJY7" s="285"/>
      <c r="KJZ7" s="276"/>
      <c r="KKA7" s="286"/>
      <c r="KKB7" s="663"/>
      <c r="KKC7" s="663"/>
      <c r="KKD7" s="663"/>
      <c r="KKE7" s="663"/>
      <c r="KKF7" s="663"/>
      <c r="KKG7" s="663"/>
      <c r="KKH7" s="284"/>
      <c r="KKI7" s="285"/>
      <c r="KKJ7" s="276"/>
      <c r="KKK7" s="286"/>
      <c r="KKL7" s="663"/>
      <c r="KKM7" s="663"/>
      <c r="KKN7" s="663"/>
      <c r="KKO7" s="663"/>
      <c r="KKP7" s="663"/>
      <c r="KKQ7" s="663"/>
      <c r="KKR7" s="284"/>
      <c r="KKS7" s="285"/>
      <c r="KKT7" s="276"/>
      <c r="KKU7" s="286"/>
      <c r="KKV7" s="663"/>
      <c r="KKW7" s="663"/>
      <c r="KKX7" s="663"/>
      <c r="KKY7" s="663"/>
      <c r="KKZ7" s="663"/>
      <c r="KLA7" s="663"/>
      <c r="KLB7" s="284"/>
      <c r="KLC7" s="285"/>
      <c r="KLD7" s="276"/>
      <c r="KLE7" s="286"/>
      <c r="KLF7" s="663"/>
      <c r="KLG7" s="663"/>
      <c r="KLH7" s="663"/>
      <c r="KLI7" s="663"/>
      <c r="KLJ7" s="663"/>
      <c r="KLK7" s="663"/>
      <c r="KLL7" s="284"/>
      <c r="KLM7" s="285"/>
      <c r="KLN7" s="276"/>
      <c r="KLO7" s="286"/>
      <c r="KLP7" s="663"/>
      <c r="KLQ7" s="663"/>
      <c r="KLR7" s="663"/>
      <c r="KLS7" s="663"/>
      <c r="KLT7" s="663"/>
      <c r="KLU7" s="663"/>
      <c r="KLV7" s="284"/>
      <c r="KLW7" s="285"/>
      <c r="KLX7" s="276"/>
      <c r="KLY7" s="286"/>
      <c r="KLZ7" s="663"/>
      <c r="KMA7" s="663"/>
      <c r="KMB7" s="663"/>
      <c r="KMC7" s="663"/>
      <c r="KMD7" s="663"/>
      <c r="KME7" s="663"/>
      <c r="KMF7" s="284"/>
      <c r="KMG7" s="285"/>
      <c r="KMH7" s="276"/>
      <c r="KMI7" s="286"/>
      <c r="KMJ7" s="663"/>
      <c r="KMK7" s="663"/>
      <c r="KML7" s="663"/>
      <c r="KMM7" s="663"/>
      <c r="KMN7" s="663"/>
      <c r="KMO7" s="663"/>
      <c r="KMP7" s="284"/>
      <c r="KMQ7" s="285"/>
      <c r="KMR7" s="276"/>
      <c r="KMS7" s="286"/>
      <c r="KMT7" s="663"/>
      <c r="KMU7" s="663"/>
      <c r="KMV7" s="663"/>
      <c r="KMW7" s="663"/>
      <c r="KMX7" s="663"/>
      <c r="KMY7" s="663"/>
      <c r="KMZ7" s="284"/>
      <c r="KNA7" s="285"/>
      <c r="KNB7" s="276"/>
      <c r="KNC7" s="286"/>
      <c r="KND7" s="663"/>
      <c r="KNE7" s="663"/>
      <c r="KNF7" s="663"/>
      <c r="KNG7" s="663"/>
      <c r="KNH7" s="663"/>
      <c r="KNI7" s="663"/>
      <c r="KNJ7" s="284"/>
      <c r="KNK7" s="285"/>
      <c r="KNL7" s="276"/>
      <c r="KNM7" s="286"/>
      <c r="KNN7" s="663"/>
      <c r="KNO7" s="663"/>
      <c r="KNP7" s="663"/>
      <c r="KNQ7" s="663"/>
      <c r="KNR7" s="663"/>
      <c r="KNS7" s="663"/>
      <c r="KNT7" s="284"/>
      <c r="KNU7" s="285"/>
      <c r="KNV7" s="276"/>
      <c r="KNW7" s="286"/>
      <c r="KNX7" s="663"/>
      <c r="KNY7" s="663"/>
      <c r="KNZ7" s="663"/>
      <c r="KOA7" s="663"/>
      <c r="KOB7" s="663"/>
      <c r="KOC7" s="663"/>
      <c r="KOD7" s="284"/>
      <c r="KOE7" s="285"/>
      <c r="KOF7" s="276"/>
      <c r="KOG7" s="286"/>
      <c r="KOH7" s="663"/>
      <c r="KOI7" s="663"/>
      <c r="KOJ7" s="663"/>
      <c r="KOK7" s="663"/>
      <c r="KOL7" s="663"/>
      <c r="KOM7" s="663"/>
      <c r="KON7" s="284"/>
      <c r="KOO7" s="285"/>
      <c r="KOP7" s="276"/>
      <c r="KOQ7" s="286"/>
      <c r="KOR7" s="663"/>
      <c r="KOS7" s="663"/>
      <c r="KOT7" s="663"/>
      <c r="KOU7" s="663"/>
      <c r="KOV7" s="663"/>
      <c r="KOW7" s="663"/>
      <c r="KOX7" s="284"/>
      <c r="KOY7" s="285"/>
      <c r="KOZ7" s="276"/>
      <c r="KPA7" s="286"/>
      <c r="KPB7" s="663"/>
      <c r="KPC7" s="663"/>
      <c r="KPD7" s="663"/>
      <c r="KPE7" s="663"/>
      <c r="KPF7" s="663"/>
      <c r="KPG7" s="663"/>
      <c r="KPH7" s="284"/>
      <c r="KPI7" s="285"/>
      <c r="KPJ7" s="276"/>
      <c r="KPK7" s="286"/>
      <c r="KPL7" s="663"/>
      <c r="KPM7" s="663"/>
      <c r="KPN7" s="663"/>
      <c r="KPO7" s="663"/>
      <c r="KPP7" s="663"/>
      <c r="KPQ7" s="663"/>
      <c r="KPR7" s="284"/>
      <c r="KPS7" s="285"/>
      <c r="KPT7" s="276"/>
      <c r="KPU7" s="286"/>
      <c r="KPV7" s="663"/>
      <c r="KPW7" s="663"/>
      <c r="KPX7" s="663"/>
      <c r="KPY7" s="663"/>
      <c r="KPZ7" s="663"/>
      <c r="KQA7" s="663"/>
      <c r="KQB7" s="284"/>
      <c r="KQC7" s="285"/>
      <c r="KQD7" s="276"/>
      <c r="KQE7" s="286"/>
      <c r="KQF7" s="663"/>
      <c r="KQG7" s="663"/>
      <c r="KQH7" s="663"/>
      <c r="KQI7" s="663"/>
      <c r="KQJ7" s="663"/>
      <c r="KQK7" s="663"/>
      <c r="KQL7" s="284"/>
      <c r="KQM7" s="285"/>
      <c r="KQN7" s="276"/>
      <c r="KQO7" s="286"/>
      <c r="KQP7" s="663"/>
      <c r="KQQ7" s="663"/>
      <c r="KQR7" s="663"/>
      <c r="KQS7" s="663"/>
      <c r="KQT7" s="663"/>
      <c r="KQU7" s="663"/>
      <c r="KQV7" s="284"/>
      <c r="KQW7" s="285"/>
      <c r="KQX7" s="276"/>
      <c r="KQY7" s="286"/>
      <c r="KQZ7" s="663"/>
      <c r="KRA7" s="663"/>
      <c r="KRB7" s="663"/>
      <c r="KRC7" s="663"/>
      <c r="KRD7" s="663"/>
      <c r="KRE7" s="663"/>
      <c r="KRF7" s="284"/>
      <c r="KRG7" s="285"/>
      <c r="KRH7" s="276"/>
      <c r="KRI7" s="286"/>
      <c r="KRJ7" s="663"/>
      <c r="KRK7" s="663"/>
      <c r="KRL7" s="663"/>
      <c r="KRM7" s="663"/>
      <c r="KRN7" s="663"/>
      <c r="KRO7" s="663"/>
      <c r="KRP7" s="284"/>
      <c r="KRQ7" s="285"/>
      <c r="KRR7" s="276"/>
      <c r="KRS7" s="286"/>
      <c r="KRT7" s="663"/>
      <c r="KRU7" s="663"/>
      <c r="KRV7" s="663"/>
      <c r="KRW7" s="663"/>
      <c r="KRX7" s="663"/>
      <c r="KRY7" s="663"/>
      <c r="KRZ7" s="284"/>
      <c r="KSA7" s="285"/>
      <c r="KSB7" s="276"/>
      <c r="KSC7" s="286"/>
      <c r="KSD7" s="663"/>
      <c r="KSE7" s="663"/>
      <c r="KSF7" s="663"/>
      <c r="KSG7" s="663"/>
      <c r="KSH7" s="663"/>
      <c r="KSI7" s="663"/>
      <c r="KSJ7" s="284"/>
      <c r="KSK7" s="285"/>
      <c r="KSL7" s="276"/>
      <c r="KSM7" s="286"/>
      <c r="KSN7" s="663"/>
      <c r="KSO7" s="663"/>
      <c r="KSP7" s="663"/>
      <c r="KSQ7" s="663"/>
      <c r="KSR7" s="663"/>
      <c r="KSS7" s="663"/>
      <c r="KST7" s="284"/>
      <c r="KSU7" s="285"/>
      <c r="KSV7" s="276"/>
      <c r="KSW7" s="286"/>
      <c r="KSX7" s="663"/>
      <c r="KSY7" s="663"/>
      <c r="KSZ7" s="663"/>
      <c r="KTA7" s="663"/>
      <c r="KTB7" s="663"/>
      <c r="KTC7" s="663"/>
      <c r="KTD7" s="284"/>
      <c r="KTE7" s="285"/>
      <c r="KTF7" s="276"/>
      <c r="KTG7" s="286"/>
      <c r="KTH7" s="663"/>
      <c r="KTI7" s="663"/>
      <c r="KTJ7" s="663"/>
      <c r="KTK7" s="663"/>
      <c r="KTL7" s="663"/>
      <c r="KTM7" s="663"/>
      <c r="KTN7" s="284"/>
      <c r="KTO7" s="285"/>
      <c r="KTP7" s="276"/>
      <c r="KTQ7" s="286"/>
      <c r="KTR7" s="663"/>
      <c r="KTS7" s="663"/>
      <c r="KTT7" s="663"/>
      <c r="KTU7" s="663"/>
      <c r="KTV7" s="663"/>
      <c r="KTW7" s="663"/>
      <c r="KTX7" s="284"/>
      <c r="KTY7" s="285"/>
      <c r="KTZ7" s="276"/>
      <c r="KUA7" s="286"/>
      <c r="KUB7" s="663"/>
      <c r="KUC7" s="663"/>
      <c r="KUD7" s="663"/>
      <c r="KUE7" s="663"/>
      <c r="KUF7" s="663"/>
      <c r="KUG7" s="663"/>
      <c r="KUH7" s="284"/>
      <c r="KUI7" s="285"/>
      <c r="KUJ7" s="276"/>
      <c r="KUK7" s="286"/>
      <c r="KUL7" s="663"/>
      <c r="KUM7" s="663"/>
      <c r="KUN7" s="663"/>
      <c r="KUO7" s="663"/>
      <c r="KUP7" s="663"/>
      <c r="KUQ7" s="663"/>
      <c r="KUR7" s="284"/>
      <c r="KUS7" s="285"/>
      <c r="KUT7" s="276"/>
      <c r="KUU7" s="286"/>
      <c r="KUV7" s="663"/>
      <c r="KUW7" s="663"/>
      <c r="KUX7" s="663"/>
      <c r="KUY7" s="663"/>
      <c r="KUZ7" s="663"/>
      <c r="KVA7" s="663"/>
      <c r="KVB7" s="284"/>
      <c r="KVC7" s="285"/>
      <c r="KVD7" s="276"/>
      <c r="KVE7" s="286"/>
      <c r="KVF7" s="663"/>
      <c r="KVG7" s="663"/>
      <c r="KVH7" s="663"/>
      <c r="KVI7" s="663"/>
      <c r="KVJ7" s="663"/>
      <c r="KVK7" s="663"/>
      <c r="KVL7" s="284"/>
      <c r="KVM7" s="285"/>
      <c r="KVN7" s="276"/>
      <c r="KVO7" s="286"/>
      <c r="KVP7" s="663"/>
      <c r="KVQ7" s="663"/>
      <c r="KVR7" s="663"/>
      <c r="KVS7" s="663"/>
      <c r="KVT7" s="663"/>
      <c r="KVU7" s="663"/>
      <c r="KVV7" s="284"/>
      <c r="KVW7" s="285"/>
      <c r="KVX7" s="276"/>
      <c r="KVY7" s="286"/>
      <c r="KVZ7" s="663"/>
      <c r="KWA7" s="663"/>
      <c r="KWB7" s="663"/>
      <c r="KWC7" s="663"/>
      <c r="KWD7" s="663"/>
      <c r="KWE7" s="663"/>
      <c r="KWF7" s="284"/>
      <c r="KWG7" s="285"/>
      <c r="KWH7" s="276"/>
      <c r="KWI7" s="286"/>
      <c r="KWJ7" s="663"/>
      <c r="KWK7" s="663"/>
      <c r="KWL7" s="663"/>
      <c r="KWM7" s="663"/>
      <c r="KWN7" s="663"/>
      <c r="KWO7" s="663"/>
      <c r="KWP7" s="284"/>
      <c r="KWQ7" s="285"/>
      <c r="KWR7" s="276"/>
      <c r="KWS7" s="286"/>
      <c r="KWT7" s="663"/>
      <c r="KWU7" s="663"/>
      <c r="KWV7" s="663"/>
      <c r="KWW7" s="663"/>
      <c r="KWX7" s="663"/>
      <c r="KWY7" s="663"/>
      <c r="KWZ7" s="284"/>
      <c r="KXA7" s="285"/>
      <c r="KXB7" s="276"/>
      <c r="KXC7" s="286"/>
      <c r="KXD7" s="663"/>
      <c r="KXE7" s="663"/>
      <c r="KXF7" s="663"/>
      <c r="KXG7" s="663"/>
      <c r="KXH7" s="663"/>
      <c r="KXI7" s="663"/>
      <c r="KXJ7" s="284"/>
      <c r="KXK7" s="285"/>
      <c r="KXL7" s="276"/>
      <c r="KXM7" s="286"/>
      <c r="KXN7" s="663"/>
      <c r="KXO7" s="663"/>
      <c r="KXP7" s="663"/>
      <c r="KXQ7" s="663"/>
      <c r="KXR7" s="663"/>
      <c r="KXS7" s="663"/>
      <c r="KXT7" s="284"/>
      <c r="KXU7" s="285"/>
      <c r="KXV7" s="276"/>
      <c r="KXW7" s="286"/>
      <c r="KXX7" s="663"/>
      <c r="KXY7" s="663"/>
      <c r="KXZ7" s="663"/>
      <c r="KYA7" s="663"/>
      <c r="KYB7" s="663"/>
      <c r="KYC7" s="663"/>
      <c r="KYD7" s="284"/>
      <c r="KYE7" s="285"/>
      <c r="KYF7" s="276"/>
      <c r="KYG7" s="286"/>
      <c r="KYH7" s="663"/>
      <c r="KYI7" s="663"/>
      <c r="KYJ7" s="663"/>
      <c r="KYK7" s="663"/>
      <c r="KYL7" s="663"/>
      <c r="KYM7" s="663"/>
      <c r="KYN7" s="284"/>
      <c r="KYO7" s="285"/>
      <c r="KYP7" s="276"/>
      <c r="KYQ7" s="286"/>
      <c r="KYR7" s="663"/>
      <c r="KYS7" s="663"/>
      <c r="KYT7" s="663"/>
      <c r="KYU7" s="663"/>
      <c r="KYV7" s="663"/>
      <c r="KYW7" s="663"/>
      <c r="KYX7" s="284"/>
      <c r="KYY7" s="285"/>
      <c r="KYZ7" s="276"/>
      <c r="KZA7" s="286"/>
      <c r="KZB7" s="663"/>
      <c r="KZC7" s="663"/>
      <c r="KZD7" s="663"/>
      <c r="KZE7" s="663"/>
      <c r="KZF7" s="663"/>
      <c r="KZG7" s="663"/>
      <c r="KZH7" s="284"/>
      <c r="KZI7" s="285"/>
      <c r="KZJ7" s="276"/>
      <c r="KZK7" s="286"/>
      <c r="KZL7" s="663"/>
      <c r="KZM7" s="663"/>
      <c r="KZN7" s="663"/>
      <c r="KZO7" s="663"/>
      <c r="KZP7" s="663"/>
      <c r="KZQ7" s="663"/>
      <c r="KZR7" s="284"/>
      <c r="KZS7" s="285"/>
      <c r="KZT7" s="276"/>
      <c r="KZU7" s="286"/>
      <c r="KZV7" s="663"/>
      <c r="KZW7" s="663"/>
      <c r="KZX7" s="663"/>
      <c r="KZY7" s="663"/>
      <c r="KZZ7" s="663"/>
      <c r="LAA7" s="663"/>
      <c r="LAB7" s="284"/>
      <c r="LAC7" s="285"/>
      <c r="LAD7" s="276"/>
      <c r="LAE7" s="286"/>
      <c r="LAF7" s="663"/>
      <c r="LAG7" s="663"/>
      <c r="LAH7" s="663"/>
      <c r="LAI7" s="663"/>
      <c r="LAJ7" s="663"/>
      <c r="LAK7" s="663"/>
      <c r="LAL7" s="284"/>
      <c r="LAM7" s="285"/>
      <c r="LAN7" s="276"/>
      <c r="LAO7" s="286"/>
      <c r="LAP7" s="663"/>
      <c r="LAQ7" s="663"/>
      <c r="LAR7" s="663"/>
      <c r="LAS7" s="663"/>
      <c r="LAT7" s="663"/>
      <c r="LAU7" s="663"/>
      <c r="LAV7" s="284"/>
      <c r="LAW7" s="285"/>
      <c r="LAX7" s="276"/>
      <c r="LAY7" s="286"/>
      <c r="LAZ7" s="663"/>
      <c r="LBA7" s="663"/>
      <c r="LBB7" s="663"/>
      <c r="LBC7" s="663"/>
      <c r="LBD7" s="663"/>
      <c r="LBE7" s="663"/>
      <c r="LBF7" s="284"/>
      <c r="LBG7" s="285"/>
      <c r="LBH7" s="276"/>
      <c r="LBI7" s="286"/>
      <c r="LBJ7" s="663"/>
      <c r="LBK7" s="663"/>
      <c r="LBL7" s="663"/>
      <c r="LBM7" s="663"/>
      <c r="LBN7" s="663"/>
      <c r="LBO7" s="663"/>
      <c r="LBP7" s="284"/>
      <c r="LBQ7" s="285"/>
      <c r="LBR7" s="276"/>
      <c r="LBS7" s="286"/>
      <c r="LBT7" s="663"/>
      <c r="LBU7" s="663"/>
      <c r="LBV7" s="663"/>
      <c r="LBW7" s="663"/>
      <c r="LBX7" s="663"/>
      <c r="LBY7" s="663"/>
      <c r="LBZ7" s="284"/>
      <c r="LCA7" s="285"/>
      <c r="LCB7" s="276"/>
      <c r="LCC7" s="286"/>
      <c r="LCD7" s="663"/>
      <c r="LCE7" s="663"/>
      <c r="LCF7" s="663"/>
      <c r="LCG7" s="663"/>
      <c r="LCH7" s="663"/>
      <c r="LCI7" s="663"/>
      <c r="LCJ7" s="284"/>
      <c r="LCK7" s="285"/>
      <c r="LCL7" s="276"/>
      <c r="LCM7" s="286"/>
      <c r="LCN7" s="663"/>
      <c r="LCO7" s="663"/>
      <c r="LCP7" s="663"/>
      <c r="LCQ7" s="663"/>
      <c r="LCR7" s="663"/>
      <c r="LCS7" s="663"/>
      <c r="LCT7" s="284"/>
      <c r="LCU7" s="285"/>
      <c r="LCV7" s="276"/>
      <c r="LCW7" s="286"/>
      <c r="LCX7" s="663"/>
      <c r="LCY7" s="663"/>
      <c r="LCZ7" s="663"/>
      <c r="LDA7" s="663"/>
      <c r="LDB7" s="663"/>
      <c r="LDC7" s="663"/>
      <c r="LDD7" s="284"/>
      <c r="LDE7" s="285"/>
      <c r="LDF7" s="276"/>
      <c r="LDG7" s="286"/>
      <c r="LDH7" s="663"/>
      <c r="LDI7" s="663"/>
      <c r="LDJ7" s="663"/>
      <c r="LDK7" s="663"/>
      <c r="LDL7" s="663"/>
      <c r="LDM7" s="663"/>
      <c r="LDN7" s="284"/>
      <c r="LDO7" s="285"/>
      <c r="LDP7" s="276"/>
      <c r="LDQ7" s="286"/>
      <c r="LDR7" s="663"/>
      <c r="LDS7" s="663"/>
      <c r="LDT7" s="663"/>
      <c r="LDU7" s="663"/>
      <c r="LDV7" s="663"/>
      <c r="LDW7" s="663"/>
      <c r="LDX7" s="284"/>
      <c r="LDY7" s="285"/>
      <c r="LDZ7" s="276"/>
      <c r="LEA7" s="286"/>
      <c r="LEB7" s="663"/>
      <c r="LEC7" s="663"/>
      <c r="LED7" s="663"/>
      <c r="LEE7" s="663"/>
      <c r="LEF7" s="663"/>
      <c r="LEG7" s="663"/>
      <c r="LEH7" s="284"/>
      <c r="LEI7" s="285"/>
      <c r="LEJ7" s="276"/>
      <c r="LEK7" s="286"/>
      <c r="LEL7" s="663"/>
      <c r="LEM7" s="663"/>
      <c r="LEN7" s="663"/>
      <c r="LEO7" s="663"/>
      <c r="LEP7" s="663"/>
      <c r="LEQ7" s="663"/>
      <c r="LER7" s="284"/>
      <c r="LES7" s="285"/>
      <c r="LET7" s="276"/>
      <c r="LEU7" s="286"/>
      <c r="LEV7" s="663"/>
      <c r="LEW7" s="663"/>
      <c r="LEX7" s="663"/>
      <c r="LEY7" s="663"/>
      <c r="LEZ7" s="663"/>
      <c r="LFA7" s="663"/>
      <c r="LFB7" s="284"/>
      <c r="LFC7" s="285"/>
      <c r="LFD7" s="276"/>
      <c r="LFE7" s="286"/>
      <c r="LFF7" s="663"/>
      <c r="LFG7" s="663"/>
      <c r="LFH7" s="663"/>
      <c r="LFI7" s="663"/>
      <c r="LFJ7" s="663"/>
      <c r="LFK7" s="663"/>
      <c r="LFL7" s="284"/>
      <c r="LFM7" s="285"/>
      <c r="LFN7" s="276"/>
      <c r="LFO7" s="286"/>
      <c r="LFP7" s="663"/>
      <c r="LFQ7" s="663"/>
      <c r="LFR7" s="663"/>
      <c r="LFS7" s="663"/>
      <c r="LFT7" s="663"/>
      <c r="LFU7" s="663"/>
      <c r="LFV7" s="284"/>
      <c r="LFW7" s="285"/>
      <c r="LFX7" s="276"/>
      <c r="LFY7" s="286"/>
      <c r="LFZ7" s="663"/>
      <c r="LGA7" s="663"/>
      <c r="LGB7" s="663"/>
      <c r="LGC7" s="663"/>
      <c r="LGD7" s="663"/>
      <c r="LGE7" s="663"/>
      <c r="LGF7" s="284"/>
      <c r="LGG7" s="285"/>
      <c r="LGH7" s="276"/>
      <c r="LGI7" s="286"/>
      <c r="LGJ7" s="663"/>
      <c r="LGK7" s="663"/>
      <c r="LGL7" s="663"/>
      <c r="LGM7" s="663"/>
      <c r="LGN7" s="663"/>
      <c r="LGO7" s="663"/>
      <c r="LGP7" s="284"/>
      <c r="LGQ7" s="285"/>
      <c r="LGR7" s="276"/>
      <c r="LGS7" s="286"/>
      <c r="LGT7" s="663"/>
      <c r="LGU7" s="663"/>
      <c r="LGV7" s="663"/>
      <c r="LGW7" s="663"/>
      <c r="LGX7" s="663"/>
      <c r="LGY7" s="663"/>
      <c r="LGZ7" s="284"/>
      <c r="LHA7" s="285"/>
      <c r="LHB7" s="276"/>
      <c r="LHC7" s="286"/>
      <c r="LHD7" s="663"/>
      <c r="LHE7" s="663"/>
      <c r="LHF7" s="663"/>
      <c r="LHG7" s="663"/>
      <c r="LHH7" s="663"/>
      <c r="LHI7" s="663"/>
      <c r="LHJ7" s="284"/>
      <c r="LHK7" s="285"/>
      <c r="LHL7" s="276"/>
      <c r="LHM7" s="286"/>
      <c r="LHN7" s="663"/>
      <c r="LHO7" s="663"/>
      <c r="LHP7" s="663"/>
      <c r="LHQ7" s="663"/>
      <c r="LHR7" s="663"/>
      <c r="LHS7" s="663"/>
      <c r="LHT7" s="284"/>
      <c r="LHU7" s="285"/>
      <c r="LHV7" s="276"/>
      <c r="LHW7" s="286"/>
      <c r="LHX7" s="663"/>
      <c r="LHY7" s="663"/>
      <c r="LHZ7" s="663"/>
      <c r="LIA7" s="663"/>
      <c r="LIB7" s="663"/>
      <c r="LIC7" s="663"/>
      <c r="LID7" s="284"/>
      <c r="LIE7" s="285"/>
      <c r="LIF7" s="276"/>
      <c r="LIG7" s="286"/>
      <c r="LIH7" s="663"/>
      <c r="LII7" s="663"/>
      <c r="LIJ7" s="663"/>
      <c r="LIK7" s="663"/>
      <c r="LIL7" s="663"/>
      <c r="LIM7" s="663"/>
      <c r="LIN7" s="284"/>
      <c r="LIO7" s="285"/>
      <c r="LIP7" s="276"/>
      <c r="LIQ7" s="286"/>
      <c r="LIR7" s="663"/>
      <c r="LIS7" s="663"/>
      <c r="LIT7" s="663"/>
      <c r="LIU7" s="663"/>
      <c r="LIV7" s="663"/>
      <c r="LIW7" s="663"/>
      <c r="LIX7" s="284"/>
      <c r="LIY7" s="285"/>
      <c r="LIZ7" s="276"/>
      <c r="LJA7" s="286"/>
      <c r="LJB7" s="663"/>
      <c r="LJC7" s="663"/>
      <c r="LJD7" s="663"/>
      <c r="LJE7" s="663"/>
      <c r="LJF7" s="663"/>
      <c r="LJG7" s="663"/>
      <c r="LJH7" s="284"/>
      <c r="LJI7" s="285"/>
      <c r="LJJ7" s="276"/>
      <c r="LJK7" s="286"/>
      <c r="LJL7" s="663"/>
      <c r="LJM7" s="663"/>
      <c r="LJN7" s="663"/>
      <c r="LJO7" s="663"/>
      <c r="LJP7" s="663"/>
      <c r="LJQ7" s="663"/>
      <c r="LJR7" s="284"/>
      <c r="LJS7" s="285"/>
      <c r="LJT7" s="276"/>
      <c r="LJU7" s="286"/>
      <c r="LJV7" s="663"/>
      <c r="LJW7" s="663"/>
      <c r="LJX7" s="663"/>
      <c r="LJY7" s="663"/>
      <c r="LJZ7" s="663"/>
      <c r="LKA7" s="663"/>
      <c r="LKB7" s="284"/>
      <c r="LKC7" s="285"/>
      <c r="LKD7" s="276"/>
      <c r="LKE7" s="286"/>
      <c r="LKF7" s="663"/>
      <c r="LKG7" s="663"/>
      <c r="LKH7" s="663"/>
      <c r="LKI7" s="663"/>
      <c r="LKJ7" s="663"/>
      <c r="LKK7" s="663"/>
      <c r="LKL7" s="284"/>
      <c r="LKM7" s="285"/>
      <c r="LKN7" s="276"/>
      <c r="LKO7" s="286"/>
      <c r="LKP7" s="663"/>
      <c r="LKQ7" s="663"/>
      <c r="LKR7" s="663"/>
      <c r="LKS7" s="663"/>
      <c r="LKT7" s="663"/>
      <c r="LKU7" s="663"/>
      <c r="LKV7" s="284"/>
      <c r="LKW7" s="285"/>
      <c r="LKX7" s="276"/>
      <c r="LKY7" s="286"/>
      <c r="LKZ7" s="663"/>
      <c r="LLA7" s="663"/>
      <c r="LLB7" s="663"/>
      <c r="LLC7" s="663"/>
      <c r="LLD7" s="663"/>
      <c r="LLE7" s="663"/>
      <c r="LLF7" s="284"/>
      <c r="LLG7" s="285"/>
      <c r="LLH7" s="276"/>
      <c r="LLI7" s="286"/>
      <c r="LLJ7" s="663"/>
      <c r="LLK7" s="663"/>
      <c r="LLL7" s="663"/>
      <c r="LLM7" s="663"/>
      <c r="LLN7" s="663"/>
      <c r="LLO7" s="663"/>
      <c r="LLP7" s="284"/>
      <c r="LLQ7" s="285"/>
      <c r="LLR7" s="276"/>
      <c r="LLS7" s="286"/>
      <c r="LLT7" s="663"/>
      <c r="LLU7" s="663"/>
      <c r="LLV7" s="663"/>
      <c r="LLW7" s="663"/>
      <c r="LLX7" s="663"/>
      <c r="LLY7" s="663"/>
      <c r="LLZ7" s="284"/>
      <c r="LMA7" s="285"/>
      <c r="LMB7" s="276"/>
      <c r="LMC7" s="286"/>
      <c r="LMD7" s="663"/>
      <c r="LME7" s="663"/>
      <c r="LMF7" s="663"/>
      <c r="LMG7" s="663"/>
      <c r="LMH7" s="663"/>
      <c r="LMI7" s="663"/>
      <c r="LMJ7" s="284"/>
      <c r="LMK7" s="285"/>
      <c r="LML7" s="276"/>
      <c r="LMM7" s="286"/>
      <c r="LMN7" s="663"/>
      <c r="LMO7" s="663"/>
      <c r="LMP7" s="663"/>
      <c r="LMQ7" s="663"/>
      <c r="LMR7" s="663"/>
      <c r="LMS7" s="663"/>
      <c r="LMT7" s="284"/>
      <c r="LMU7" s="285"/>
      <c r="LMV7" s="276"/>
      <c r="LMW7" s="286"/>
      <c r="LMX7" s="663"/>
      <c r="LMY7" s="663"/>
      <c r="LMZ7" s="663"/>
      <c r="LNA7" s="663"/>
      <c r="LNB7" s="663"/>
      <c r="LNC7" s="663"/>
      <c r="LND7" s="284"/>
      <c r="LNE7" s="285"/>
      <c r="LNF7" s="276"/>
      <c r="LNG7" s="286"/>
      <c r="LNH7" s="663"/>
      <c r="LNI7" s="663"/>
      <c r="LNJ7" s="663"/>
      <c r="LNK7" s="663"/>
      <c r="LNL7" s="663"/>
      <c r="LNM7" s="663"/>
      <c r="LNN7" s="284"/>
      <c r="LNO7" s="285"/>
      <c r="LNP7" s="276"/>
      <c r="LNQ7" s="286"/>
      <c r="LNR7" s="663"/>
      <c r="LNS7" s="663"/>
      <c r="LNT7" s="663"/>
      <c r="LNU7" s="663"/>
      <c r="LNV7" s="663"/>
      <c r="LNW7" s="663"/>
      <c r="LNX7" s="284"/>
      <c r="LNY7" s="285"/>
      <c r="LNZ7" s="276"/>
      <c r="LOA7" s="286"/>
      <c r="LOB7" s="663"/>
      <c r="LOC7" s="663"/>
      <c r="LOD7" s="663"/>
      <c r="LOE7" s="663"/>
      <c r="LOF7" s="663"/>
      <c r="LOG7" s="663"/>
      <c r="LOH7" s="284"/>
      <c r="LOI7" s="285"/>
      <c r="LOJ7" s="276"/>
      <c r="LOK7" s="286"/>
      <c r="LOL7" s="663"/>
      <c r="LOM7" s="663"/>
      <c r="LON7" s="663"/>
      <c r="LOO7" s="663"/>
      <c r="LOP7" s="663"/>
      <c r="LOQ7" s="663"/>
      <c r="LOR7" s="284"/>
      <c r="LOS7" s="285"/>
      <c r="LOT7" s="276"/>
      <c r="LOU7" s="286"/>
      <c r="LOV7" s="663"/>
      <c r="LOW7" s="663"/>
      <c r="LOX7" s="663"/>
      <c r="LOY7" s="663"/>
      <c r="LOZ7" s="663"/>
      <c r="LPA7" s="663"/>
      <c r="LPB7" s="284"/>
      <c r="LPC7" s="285"/>
      <c r="LPD7" s="276"/>
      <c r="LPE7" s="286"/>
      <c r="LPF7" s="663"/>
      <c r="LPG7" s="663"/>
      <c r="LPH7" s="663"/>
      <c r="LPI7" s="663"/>
      <c r="LPJ7" s="663"/>
      <c r="LPK7" s="663"/>
      <c r="LPL7" s="284"/>
      <c r="LPM7" s="285"/>
      <c r="LPN7" s="276"/>
      <c r="LPO7" s="286"/>
      <c r="LPP7" s="663"/>
      <c r="LPQ7" s="663"/>
      <c r="LPR7" s="663"/>
      <c r="LPS7" s="663"/>
      <c r="LPT7" s="663"/>
      <c r="LPU7" s="663"/>
      <c r="LPV7" s="284"/>
      <c r="LPW7" s="285"/>
      <c r="LPX7" s="276"/>
      <c r="LPY7" s="286"/>
      <c r="LPZ7" s="663"/>
      <c r="LQA7" s="663"/>
      <c r="LQB7" s="663"/>
      <c r="LQC7" s="663"/>
      <c r="LQD7" s="663"/>
      <c r="LQE7" s="663"/>
      <c r="LQF7" s="284"/>
      <c r="LQG7" s="285"/>
      <c r="LQH7" s="276"/>
      <c r="LQI7" s="286"/>
      <c r="LQJ7" s="663"/>
      <c r="LQK7" s="663"/>
      <c r="LQL7" s="663"/>
      <c r="LQM7" s="663"/>
      <c r="LQN7" s="663"/>
      <c r="LQO7" s="663"/>
      <c r="LQP7" s="284"/>
      <c r="LQQ7" s="285"/>
      <c r="LQR7" s="276"/>
      <c r="LQS7" s="286"/>
      <c r="LQT7" s="663"/>
      <c r="LQU7" s="663"/>
      <c r="LQV7" s="663"/>
      <c r="LQW7" s="663"/>
      <c r="LQX7" s="663"/>
      <c r="LQY7" s="663"/>
      <c r="LQZ7" s="284"/>
      <c r="LRA7" s="285"/>
      <c r="LRB7" s="276"/>
      <c r="LRC7" s="286"/>
      <c r="LRD7" s="663"/>
      <c r="LRE7" s="663"/>
      <c r="LRF7" s="663"/>
      <c r="LRG7" s="663"/>
      <c r="LRH7" s="663"/>
      <c r="LRI7" s="663"/>
      <c r="LRJ7" s="284"/>
      <c r="LRK7" s="285"/>
      <c r="LRL7" s="276"/>
      <c r="LRM7" s="286"/>
      <c r="LRN7" s="663"/>
      <c r="LRO7" s="663"/>
      <c r="LRP7" s="663"/>
      <c r="LRQ7" s="663"/>
      <c r="LRR7" s="663"/>
      <c r="LRS7" s="663"/>
      <c r="LRT7" s="284"/>
      <c r="LRU7" s="285"/>
      <c r="LRV7" s="276"/>
      <c r="LRW7" s="286"/>
      <c r="LRX7" s="663"/>
      <c r="LRY7" s="663"/>
      <c r="LRZ7" s="663"/>
      <c r="LSA7" s="663"/>
      <c r="LSB7" s="663"/>
      <c r="LSC7" s="663"/>
      <c r="LSD7" s="284"/>
      <c r="LSE7" s="285"/>
      <c r="LSF7" s="276"/>
      <c r="LSG7" s="286"/>
      <c r="LSH7" s="663"/>
      <c r="LSI7" s="663"/>
      <c r="LSJ7" s="663"/>
      <c r="LSK7" s="663"/>
      <c r="LSL7" s="663"/>
      <c r="LSM7" s="663"/>
      <c r="LSN7" s="284"/>
      <c r="LSO7" s="285"/>
      <c r="LSP7" s="276"/>
      <c r="LSQ7" s="286"/>
      <c r="LSR7" s="663"/>
      <c r="LSS7" s="663"/>
      <c r="LST7" s="663"/>
      <c r="LSU7" s="663"/>
      <c r="LSV7" s="663"/>
      <c r="LSW7" s="663"/>
      <c r="LSX7" s="284"/>
      <c r="LSY7" s="285"/>
      <c r="LSZ7" s="276"/>
      <c r="LTA7" s="286"/>
      <c r="LTB7" s="663"/>
      <c r="LTC7" s="663"/>
      <c r="LTD7" s="663"/>
      <c r="LTE7" s="663"/>
      <c r="LTF7" s="663"/>
      <c r="LTG7" s="663"/>
      <c r="LTH7" s="284"/>
      <c r="LTI7" s="285"/>
      <c r="LTJ7" s="276"/>
      <c r="LTK7" s="286"/>
      <c r="LTL7" s="663"/>
      <c r="LTM7" s="663"/>
      <c r="LTN7" s="663"/>
      <c r="LTO7" s="663"/>
      <c r="LTP7" s="663"/>
      <c r="LTQ7" s="663"/>
      <c r="LTR7" s="284"/>
      <c r="LTS7" s="285"/>
      <c r="LTT7" s="276"/>
      <c r="LTU7" s="286"/>
      <c r="LTV7" s="663"/>
      <c r="LTW7" s="663"/>
      <c r="LTX7" s="663"/>
      <c r="LTY7" s="663"/>
      <c r="LTZ7" s="663"/>
      <c r="LUA7" s="663"/>
      <c r="LUB7" s="284"/>
      <c r="LUC7" s="285"/>
      <c r="LUD7" s="276"/>
      <c r="LUE7" s="286"/>
      <c r="LUF7" s="663"/>
      <c r="LUG7" s="663"/>
      <c r="LUH7" s="663"/>
      <c r="LUI7" s="663"/>
      <c r="LUJ7" s="663"/>
      <c r="LUK7" s="663"/>
      <c r="LUL7" s="284"/>
      <c r="LUM7" s="285"/>
      <c r="LUN7" s="276"/>
      <c r="LUO7" s="286"/>
      <c r="LUP7" s="663"/>
      <c r="LUQ7" s="663"/>
      <c r="LUR7" s="663"/>
      <c r="LUS7" s="663"/>
      <c r="LUT7" s="663"/>
      <c r="LUU7" s="663"/>
      <c r="LUV7" s="284"/>
      <c r="LUW7" s="285"/>
      <c r="LUX7" s="276"/>
      <c r="LUY7" s="286"/>
      <c r="LUZ7" s="663"/>
      <c r="LVA7" s="663"/>
      <c r="LVB7" s="663"/>
      <c r="LVC7" s="663"/>
      <c r="LVD7" s="663"/>
      <c r="LVE7" s="663"/>
      <c r="LVF7" s="284"/>
      <c r="LVG7" s="285"/>
      <c r="LVH7" s="276"/>
      <c r="LVI7" s="286"/>
      <c r="LVJ7" s="663"/>
      <c r="LVK7" s="663"/>
      <c r="LVL7" s="663"/>
      <c r="LVM7" s="663"/>
      <c r="LVN7" s="663"/>
      <c r="LVO7" s="663"/>
      <c r="LVP7" s="284"/>
      <c r="LVQ7" s="285"/>
      <c r="LVR7" s="276"/>
      <c r="LVS7" s="286"/>
      <c r="LVT7" s="663"/>
      <c r="LVU7" s="663"/>
      <c r="LVV7" s="663"/>
      <c r="LVW7" s="663"/>
      <c r="LVX7" s="663"/>
      <c r="LVY7" s="663"/>
      <c r="LVZ7" s="284"/>
      <c r="LWA7" s="285"/>
      <c r="LWB7" s="276"/>
      <c r="LWC7" s="286"/>
      <c r="LWD7" s="663"/>
      <c r="LWE7" s="663"/>
      <c r="LWF7" s="663"/>
      <c r="LWG7" s="663"/>
      <c r="LWH7" s="663"/>
      <c r="LWI7" s="663"/>
      <c r="LWJ7" s="284"/>
      <c r="LWK7" s="285"/>
      <c r="LWL7" s="276"/>
      <c r="LWM7" s="286"/>
      <c r="LWN7" s="663"/>
      <c r="LWO7" s="663"/>
      <c r="LWP7" s="663"/>
      <c r="LWQ7" s="663"/>
      <c r="LWR7" s="663"/>
      <c r="LWS7" s="663"/>
      <c r="LWT7" s="284"/>
      <c r="LWU7" s="285"/>
      <c r="LWV7" s="276"/>
      <c r="LWW7" s="286"/>
      <c r="LWX7" s="663"/>
      <c r="LWY7" s="663"/>
      <c r="LWZ7" s="663"/>
      <c r="LXA7" s="663"/>
      <c r="LXB7" s="663"/>
      <c r="LXC7" s="663"/>
      <c r="LXD7" s="284"/>
      <c r="LXE7" s="285"/>
      <c r="LXF7" s="276"/>
      <c r="LXG7" s="286"/>
      <c r="LXH7" s="663"/>
      <c r="LXI7" s="663"/>
      <c r="LXJ7" s="663"/>
      <c r="LXK7" s="663"/>
      <c r="LXL7" s="663"/>
      <c r="LXM7" s="663"/>
      <c r="LXN7" s="284"/>
      <c r="LXO7" s="285"/>
      <c r="LXP7" s="276"/>
      <c r="LXQ7" s="286"/>
      <c r="LXR7" s="663"/>
      <c r="LXS7" s="663"/>
      <c r="LXT7" s="663"/>
      <c r="LXU7" s="663"/>
      <c r="LXV7" s="663"/>
      <c r="LXW7" s="663"/>
      <c r="LXX7" s="284"/>
      <c r="LXY7" s="285"/>
      <c r="LXZ7" s="276"/>
      <c r="LYA7" s="286"/>
      <c r="LYB7" s="663"/>
      <c r="LYC7" s="663"/>
      <c r="LYD7" s="663"/>
      <c r="LYE7" s="663"/>
      <c r="LYF7" s="663"/>
      <c r="LYG7" s="663"/>
      <c r="LYH7" s="284"/>
      <c r="LYI7" s="285"/>
      <c r="LYJ7" s="276"/>
      <c r="LYK7" s="286"/>
      <c r="LYL7" s="663"/>
      <c r="LYM7" s="663"/>
      <c r="LYN7" s="663"/>
      <c r="LYO7" s="663"/>
      <c r="LYP7" s="663"/>
      <c r="LYQ7" s="663"/>
      <c r="LYR7" s="284"/>
      <c r="LYS7" s="285"/>
      <c r="LYT7" s="276"/>
      <c r="LYU7" s="286"/>
      <c r="LYV7" s="663"/>
      <c r="LYW7" s="663"/>
      <c r="LYX7" s="663"/>
      <c r="LYY7" s="663"/>
      <c r="LYZ7" s="663"/>
      <c r="LZA7" s="663"/>
      <c r="LZB7" s="284"/>
      <c r="LZC7" s="285"/>
      <c r="LZD7" s="276"/>
      <c r="LZE7" s="286"/>
      <c r="LZF7" s="663"/>
      <c r="LZG7" s="663"/>
      <c r="LZH7" s="663"/>
      <c r="LZI7" s="663"/>
      <c r="LZJ7" s="663"/>
      <c r="LZK7" s="663"/>
      <c r="LZL7" s="284"/>
      <c r="LZM7" s="285"/>
      <c r="LZN7" s="276"/>
      <c r="LZO7" s="286"/>
      <c r="LZP7" s="663"/>
      <c r="LZQ7" s="663"/>
      <c r="LZR7" s="663"/>
      <c r="LZS7" s="663"/>
      <c r="LZT7" s="663"/>
      <c r="LZU7" s="663"/>
      <c r="LZV7" s="284"/>
      <c r="LZW7" s="285"/>
      <c r="LZX7" s="276"/>
      <c r="LZY7" s="286"/>
      <c r="LZZ7" s="663"/>
      <c r="MAA7" s="663"/>
      <c r="MAB7" s="663"/>
      <c r="MAC7" s="663"/>
      <c r="MAD7" s="663"/>
      <c r="MAE7" s="663"/>
      <c r="MAF7" s="284"/>
      <c r="MAG7" s="285"/>
      <c r="MAH7" s="276"/>
      <c r="MAI7" s="286"/>
      <c r="MAJ7" s="663"/>
      <c r="MAK7" s="663"/>
      <c r="MAL7" s="663"/>
      <c r="MAM7" s="663"/>
      <c r="MAN7" s="663"/>
      <c r="MAO7" s="663"/>
      <c r="MAP7" s="284"/>
      <c r="MAQ7" s="285"/>
      <c r="MAR7" s="276"/>
      <c r="MAS7" s="286"/>
      <c r="MAT7" s="663"/>
      <c r="MAU7" s="663"/>
      <c r="MAV7" s="663"/>
      <c r="MAW7" s="663"/>
      <c r="MAX7" s="663"/>
      <c r="MAY7" s="663"/>
      <c r="MAZ7" s="284"/>
      <c r="MBA7" s="285"/>
      <c r="MBB7" s="276"/>
      <c r="MBC7" s="286"/>
      <c r="MBD7" s="663"/>
      <c r="MBE7" s="663"/>
      <c r="MBF7" s="663"/>
      <c r="MBG7" s="663"/>
      <c r="MBH7" s="663"/>
      <c r="MBI7" s="663"/>
      <c r="MBJ7" s="284"/>
      <c r="MBK7" s="285"/>
      <c r="MBL7" s="276"/>
      <c r="MBM7" s="286"/>
      <c r="MBN7" s="663"/>
      <c r="MBO7" s="663"/>
      <c r="MBP7" s="663"/>
      <c r="MBQ7" s="663"/>
      <c r="MBR7" s="663"/>
      <c r="MBS7" s="663"/>
      <c r="MBT7" s="284"/>
      <c r="MBU7" s="285"/>
      <c r="MBV7" s="276"/>
      <c r="MBW7" s="286"/>
      <c r="MBX7" s="663"/>
      <c r="MBY7" s="663"/>
      <c r="MBZ7" s="663"/>
      <c r="MCA7" s="663"/>
      <c r="MCB7" s="663"/>
      <c r="MCC7" s="663"/>
      <c r="MCD7" s="284"/>
      <c r="MCE7" s="285"/>
      <c r="MCF7" s="276"/>
      <c r="MCG7" s="286"/>
      <c r="MCH7" s="663"/>
      <c r="MCI7" s="663"/>
      <c r="MCJ7" s="663"/>
      <c r="MCK7" s="663"/>
      <c r="MCL7" s="663"/>
      <c r="MCM7" s="663"/>
      <c r="MCN7" s="284"/>
      <c r="MCO7" s="285"/>
      <c r="MCP7" s="276"/>
      <c r="MCQ7" s="286"/>
      <c r="MCR7" s="663"/>
      <c r="MCS7" s="663"/>
      <c r="MCT7" s="663"/>
      <c r="MCU7" s="663"/>
      <c r="MCV7" s="663"/>
      <c r="MCW7" s="663"/>
      <c r="MCX7" s="284"/>
      <c r="MCY7" s="285"/>
      <c r="MCZ7" s="276"/>
      <c r="MDA7" s="286"/>
      <c r="MDB7" s="663"/>
      <c r="MDC7" s="663"/>
      <c r="MDD7" s="663"/>
      <c r="MDE7" s="663"/>
      <c r="MDF7" s="663"/>
      <c r="MDG7" s="663"/>
      <c r="MDH7" s="284"/>
      <c r="MDI7" s="285"/>
      <c r="MDJ7" s="276"/>
      <c r="MDK7" s="286"/>
      <c r="MDL7" s="663"/>
      <c r="MDM7" s="663"/>
      <c r="MDN7" s="663"/>
      <c r="MDO7" s="663"/>
      <c r="MDP7" s="663"/>
      <c r="MDQ7" s="663"/>
      <c r="MDR7" s="284"/>
      <c r="MDS7" s="285"/>
      <c r="MDT7" s="276"/>
      <c r="MDU7" s="286"/>
      <c r="MDV7" s="663"/>
      <c r="MDW7" s="663"/>
      <c r="MDX7" s="663"/>
      <c r="MDY7" s="663"/>
      <c r="MDZ7" s="663"/>
      <c r="MEA7" s="663"/>
      <c r="MEB7" s="284"/>
      <c r="MEC7" s="285"/>
      <c r="MED7" s="276"/>
      <c r="MEE7" s="286"/>
      <c r="MEF7" s="663"/>
      <c r="MEG7" s="663"/>
      <c r="MEH7" s="663"/>
      <c r="MEI7" s="663"/>
      <c r="MEJ7" s="663"/>
      <c r="MEK7" s="663"/>
      <c r="MEL7" s="284"/>
      <c r="MEM7" s="285"/>
      <c r="MEN7" s="276"/>
      <c r="MEO7" s="286"/>
      <c r="MEP7" s="663"/>
      <c r="MEQ7" s="663"/>
      <c r="MER7" s="663"/>
      <c r="MES7" s="663"/>
      <c r="MET7" s="663"/>
      <c r="MEU7" s="663"/>
      <c r="MEV7" s="284"/>
      <c r="MEW7" s="285"/>
      <c r="MEX7" s="276"/>
      <c r="MEY7" s="286"/>
      <c r="MEZ7" s="663"/>
      <c r="MFA7" s="663"/>
      <c r="MFB7" s="663"/>
      <c r="MFC7" s="663"/>
      <c r="MFD7" s="663"/>
      <c r="MFE7" s="663"/>
      <c r="MFF7" s="284"/>
      <c r="MFG7" s="285"/>
      <c r="MFH7" s="276"/>
      <c r="MFI7" s="286"/>
      <c r="MFJ7" s="663"/>
      <c r="MFK7" s="663"/>
      <c r="MFL7" s="663"/>
      <c r="MFM7" s="663"/>
      <c r="MFN7" s="663"/>
      <c r="MFO7" s="663"/>
      <c r="MFP7" s="284"/>
      <c r="MFQ7" s="285"/>
      <c r="MFR7" s="276"/>
      <c r="MFS7" s="286"/>
      <c r="MFT7" s="663"/>
      <c r="MFU7" s="663"/>
      <c r="MFV7" s="663"/>
      <c r="MFW7" s="663"/>
      <c r="MFX7" s="663"/>
      <c r="MFY7" s="663"/>
      <c r="MFZ7" s="284"/>
      <c r="MGA7" s="285"/>
      <c r="MGB7" s="276"/>
      <c r="MGC7" s="286"/>
      <c r="MGD7" s="663"/>
      <c r="MGE7" s="663"/>
      <c r="MGF7" s="663"/>
      <c r="MGG7" s="663"/>
      <c r="MGH7" s="663"/>
      <c r="MGI7" s="663"/>
      <c r="MGJ7" s="284"/>
      <c r="MGK7" s="285"/>
      <c r="MGL7" s="276"/>
      <c r="MGM7" s="286"/>
      <c r="MGN7" s="663"/>
      <c r="MGO7" s="663"/>
      <c r="MGP7" s="663"/>
      <c r="MGQ7" s="663"/>
      <c r="MGR7" s="663"/>
      <c r="MGS7" s="663"/>
      <c r="MGT7" s="284"/>
      <c r="MGU7" s="285"/>
      <c r="MGV7" s="276"/>
      <c r="MGW7" s="286"/>
      <c r="MGX7" s="663"/>
      <c r="MGY7" s="663"/>
      <c r="MGZ7" s="663"/>
      <c r="MHA7" s="663"/>
      <c r="MHB7" s="663"/>
      <c r="MHC7" s="663"/>
      <c r="MHD7" s="284"/>
      <c r="MHE7" s="285"/>
      <c r="MHF7" s="276"/>
      <c r="MHG7" s="286"/>
      <c r="MHH7" s="663"/>
      <c r="MHI7" s="663"/>
      <c r="MHJ7" s="663"/>
      <c r="MHK7" s="663"/>
      <c r="MHL7" s="663"/>
      <c r="MHM7" s="663"/>
      <c r="MHN7" s="284"/>
      <c r="MHO7" s="285"/>
      <c r="MHP7" s="276"/>
      <c r="MHQ7" s="286"/>
      <c r="MHR7" s="663"/>
      <c r="MHS7" s="663"/>
      <c r="MHT7" s="663"/>
      <c r="MHU7" s="663"/>
      <c r="MHV7" s="663"/>
      <c r="MHW7" s="663"/>
      <c r="MHX7" s="284"/>
      <c r="MHY7" s="285"/>
      <c r="MHZ7" s="276"/>
      <c r="MIA7" s="286"/>
      <c r="MIB7" s="663"/>
      <c r="MIC7" s="663"/>
      <c r="MID7" s="663"/>
      <c r="MIE7" s="663"/>
      <c r="MIF7" s="663"/>
      <c r="MIG7" s="663"/>
      <c r="MIH7" s="284"/>
      <c r="MII7" s="285"/>
      <c r="MIJ7" s="276"/>
      <c r="MIK7" s="286"/>
      <c r="MIL7" s="663"/>
      <c r="MIM7" s="663"/>
      <c r="MIN7" s="663"/>
      <c r="MIO7" s="663"/>
      <c r="MIP7" s="663"/>
      <c r="MIQ7" s="663"/>
      <c r="MIR7" s="284"/>
      <c r="MIS7" s="285"/>
      <c r="MIT7" s="276"/>
      <c r="MIU7" s="286"/>
      <c r="MIV7" s="663"/>
      <c r="MIW7" s="663"/>
      <c r="MIX7" s="663"/>
      <c r="MIY7" s="663"/>
      <c r="MIZ7" s="663"/>
      <c r="MJA7" s="663"/>
      <c r="MJB7" s="284"/>
      <c r="MJC7" s="285"/>
      <c r="MJD7" s="276"/>
      <c r="MJE7" s="286"/>
      <c r="MJF7" s="663"/>
      <c r="MJG7" s="663"/>
      <c r="MJH7" s="663"/>
      <c r="MJI7" s="663"/>
      <c r="MJJ7" s="663"/>
      <c r="MJK7" s="663"/>
      <c r="MJL7" s="284"/>
      <c r="MJM7" s="285"/>
      <c r="MJN7" s="276"/>
      <c r="MJO7" s="286"/>
      <c r="MJP7" s="663"/>
      <c r="MJQ7" s="663"/>
      <c r="MJR7" s="663"/>
      <c r="MJS7" s="663"/>
      <c r="MJT7" s="663"/>
      <c r="MJU7" s="663"/>
      <c r="MJV7" s="284"/>
      <c r="MJW7" s="285"/>
      <c r="MJX7" s="276"/>
      <c r="MJY7" s="286"/>
      <c r="MJZ7" s="663"/>
      <c r="MKA7" s="663"/>
      <c r="MKB7" s="663"/>
      <c r="MKC7" s="663"/>
      <c r="MKD7" s="663"/>
      <c r="MKE7" s="663"/>
      <c r="MKF7" s="284"/>
      <c r="MKG7" s="285"/>
      <c r="MKH7" s="276"/>
      <c r="MKI7" s="286"/>
      <c r="MKJ7" s="663"/>
      <c r="MKK7" s="663"/>
      <c r="MKL7" s="663"/>
      <c r="MKM7" s="663"/>
      <c r="MKN7" s="663"/>
      <c r="MKO7" s="663"/>
      <c r="MKP7" s="284"/>
      <c r="MKQ7" s="285"/>
      <c r="MKR7" s="276"/>
      <c r="MKS7" s="286"/>
      <c r="MKT7" s="663"/>
      <c r="MKU7" s="663"/>
      <c r="MKV7" s="663"/>
      <c r="MKW7" s="663"/>
      <c r="MKX7" s="663"/>
      <c r="MKY7" s="663"/>
      <c r="MKZ7" s="284"/>
      <c r="MLA7" s="285"/>
      <c r="MLB7" s="276"/>
      <c r="MLC7" s="286"/>
      <c r="MLD7" s="663"/>
      <c r="MLE7" s="663"/>
      <c r="MLF7" s="663"/>
      <c r="MLG7" s="663"/>
      <c r="MLH7" s="663"/>
      <c r="MLI7" s="663"/>
      <c r="MLJ7" s="284"/>
      <c r="MLK7" s="285"/>
      <c r="MLL7" s="276"/>
      <c r="MLM7" s="286"/>
      <c r="MLN7" s="663"/>
      <c r="MLO7" s="663"/>
      <c r="MLP7" s="663"/>
      <c r="MLQ7" s="663"/>
      <c r="MLR7" s="663"/>
      <c r="MLS7" s="663"/>
      <c r="MLT7" s="284"/>
      <c r="MLU7" s="285"/>
      <c r="MLV7" s="276"/>
      <c r="MLW7" s="286"/>
      <c r="MLX7" s="663"/>
      <c r="MLY7" s="663"/>
      <c r="MLZ7" s="663"/>
      <c r="MMA7" s="663"/>
      <c r="MMB7" s="663"/>
      <c r="MMC7" s="663"/>
      <c r="MMD7" s="284"/>
      <c r="MME7" s="285"/>
      <c r="MMF7" s="276"/>
      <c r="MMG7" s="286"/>
      <c r="MMH7" s="663"/>
      <c r="MMI7" s="663"/>
      <c r="MMJ7" s="663"/>
      <c r="MMK7" s="663"/>
      <c r="MML7" s="663"/>
      <c r="MMM7" s="663"/>
      <c r="MMN7" s="284"/>
      <c r="MMO7" s="285"/>
      <c r="MMP7" s="276"/>
      <c r="MMQ7" s="286"/>
      <c r="MMR7" s="663"/>
      <c r="MMS7" s="663"/>
      <c r="MMT7" s="663"/>
      <c r="MMU7" s="663"/>
      <c r="MMV7" s="663"/>
      <c r="MMW7" s="663"/>
      <c r="MMX7" s="284"/>
      <c r="MMY7" s="285"/>
      <c r="MMZ7" s="276"/>
      <c r="MNA7" s="286"/>
      <c r="MNB7" s="663"/>
      <c r="MNC7" s="663"/>
      <c r="MND7" s="663"/>
      <c r="MNE7" s="663"/>
      <c r="MNF7" s="663"/>
      <c r="MNG7" s="663"/>
      <c r="MNH7" s="284"/>
      <c r="MNI7" s="285"/>
      <c r="MNJ7" s="276"/>
      <c r="MNK7" s="286"/>
      <c r="MNL7" s="663"/>
      <c r="MNM7" s="663"/>
      <c r="MNN7" s="663"/>
      <c r="MNO7" s="663"/>
      <c r="MNP7" s="663"/>
      <c r="MNQ7" s="663"/>
      <c r="MNR7" s="284"/>
      <c r="MNS7" s="285"/>
      <c r="MNT7" s="276"/>
      <c r="MNU7" s="286"/>
      <c r="MNV7" s="663"/>
      <c r="MNW7" s="663"/>
      <c r="MNX7" s="663"/>
      <c r="MNY7" s="663"/>
      <c r="MNZ7" s="663"/>
      <c r="MOA7" s="663"/>
      <c r="MOB7" s="284"/>
      <c r="MOC7" s="285"/>
      <c r="MOD7" s="276"/>
      <c r="MOE7" s="286"/>
      <c r="MOF7" s="663"/>
      <c r="MOG7" s="663"/>
      <c r="MOH7" s="663"/>
      <c r="MOI7" s="663"/>
      <c r="MOJ7" s="663"/>
      <c r="MOK7" s="663"/>
      <c r="MOL7" s="284"/>
      <c r="MOM7" s="285"/>
      <c r="MON7" s="276"/>
      <c r="MOO7" s="286"/>
      <c r="MOP7" s="663"/>
      <c r="MOQ7" s="663"/>
      <c r="MOR7" s="663"/>
      <c r="MOS7" s="663"/>
      <c r="MOT7" s="663"/>
      <c r="MOU7" s="663"/>
      <c r="MOV7" s="284"/>
      <c r="MOW7" s="285"/>
      <c r="MOX7" s="276"/>
      <c r="MOY7" s="286"/>
      <c r="MOZ7" s="663"/>
      <c r="MPA7" s="663"/>
      <c r="MPB7" s="663"/>
      <c r="MPC7" s="663"/>
      <c r="MPD7" s="663"/>
      <c r="MPE7" s="663"/>
      <c r="MPF7" s="284"/>
      <c r="MPG7" s="285"/>
      <c r="MPH7" s="276"/>
      <c r="MPI7" s="286"/>
      <c r="MPJ7" s="663"/>
      <c r="MPK7" s="663"/>
      <c r="MPL7" s="663"/>
      <c r="MPM7" s="663"/>
      <c r="MPN7" s="663"/>
      <c r="MPO7" s="663"/>
      <c r="MPP7" s="284"/>
      <c r="MPQ7" s="285"/>
      <c r="MPR7" s="276"/>
      <c r="MPS7" s="286"/>
      <c r="MPT7" s="663"/>
      <c r="MPU7" s="663"/>
      <c r="MPV7" s="663"/>
      <c r="MPW7" s="663"/>
      <c r="MPX7" s="663"/>
      <c r="MPY7" s="663"/>
      <c r="MPZ7" s="284"/>
      <c r="MQA7" s="285"/>
      <c r="MQB7" s="276"/>
      <c r="MQC7" s="286"/>
      <c r="MQD7" s="663"/>
      <c r="MQE7" s="663"/>
      <c r="MQF7" s="663"/>
      <c r="MQG7" s="663"/>
      <c r="MQH7" s="663"/>
      <c r="MQI7" s="663"/>
      <c r="MQJ7" s="284"/>
      <c r="MQK7" s="285"/>
      <c r="MQL7" s="276"/>
      <c r="MQM7" s="286"/>
      <c r="MQN7" s="663"/>
      <c r="MQO7" s="663"/>
      <c r="MQP7" s="663"/>
      <c r="MQQ7" s="663"/>
      <c r="MQR7" s="663"/>
      <c r="MQS7" s="663"/>
      <c r="MQT7" s="284"/>
      <c r="MQU7" s="285"/>
      <c r="MQV7" s="276"/>
      <c r="MQW7" s="286"/>
      <c r="MQX7" s="663"/>
      <c r="MQY7" s="663"/>
      <c r="MQZ7" s="663"/>
      <c r="MRA7" s="663"/>
      <c r="MRB7" s="663"/>
      <c r="MRC7" s="663"/>
      <c r="MRD7" s="284"/>
      <c r="MRE7" s="285"/>
      <c r="MRF7" s="276"/>
      <c r="MRG7" s="286"/>
      <c r="MRH7" s="663"/>
      <c r="MRI7" s="663"/>
      <c r="MRJ7" s="663"/>
      <c r="MRK7" s="663"/>
      <c r="MRL7" s="663"/>
      <c r="MRM7" s="663"/>
      <c r="MRN7" s="284"/>
      <c r="MRO7" s="285"/>
      <c r="MRP7" s="276"/>
      <c r="MRQ7" s="286"/>
      <c r="MRR7" s="663"/>
      <c r="MRS7" s="663"/>
      <c r="MRT7" s="663"/>
      <c r="MRU7" s="663"/>
      <c r="MRV7" s="663"/>
      <c r="MRW7" s="663"/>
      <c r="MRX7" s="284"/>
      <c r="MRY7" s="285"/>
      <c r="MRZ7" s="276"/>
      <c r="MSA7" s="286"/>
      <c r="MSB7" s="663"/>
      <c r="MSC7" s="663"/>
      <c r="MSD7" s="663"/>
      <c r="MSE7" s="663"/>
      <c r="MSF7" s="663"/>
      <c r="MSG7" s="663"/>
      <c r="MSH7" s="284"/>
      <c r="MSI7" s="285"/>
      <c r="MSJ7" s="276"/>
      <c r="MSK7" s="286"/>
      <c r="MSL7" s="663"/>
      <c r="MSM7" s="663"/>
      <c r="MSN7" s="663"/>
      <c r="MSO7" s="663"/>
      <c r="MSP7" s="663"/>
      <c r="MSQ7" s="663"/>
      <c r="MSR7" s="284"/>
      <c r="MSS7" s="285"/>
      <c r="MST7" s="276"/>
      <c r="MSU7" s="286"/>
      <c r="MSV7" s="663"/>
      <c r="MSW7" s="663"/>
      <c r="MSX7" s="663"/>
      <c r="MSY7" s="663"/>
      <c r="MSZ7" s="663"/>
      <c r="MTA7" s="663"/>
      <c r="MTB7" s="284"/>
      <c r="MTC7" s="285"/>
      <c r="MTD7" s="276"/>
      <c r="MTE7" s="286"/>
      <c r="MTF7" s="663"/>
      <c r="MTG7" s="663"/>
      <c r="MTH7" s="663"/>
      <c r="MTI7" s="663"/>
      <c r="MTJ7" s="663"/>
      <c r="MTK7" s="663"/>
      <c r="MTL7" s="284"/>
      <c r="MTM7" s="285"/>
      <c r="MTN7" s="276"/>
      <c r="MTO7" s="286"/>
      <c r="MTP7" s="663"/>
      <c r="MTQ7" s="663"/>
      <c r="MTR7" s="663"/>
      <c r="MTS7" s="663"/>
      <c r="MTT7" s="663"/>
      <c r="MTU7" s="663"/>
      <c r="MTV7" s="284"/>
      <c r="MTW7" s="285"/>
      <c r="MTX7" s="276"/>
      <c r="MTY7" s="286"/>
      <c r="MTZ7" s="663"/>
      <c r="MUA7" s="663"/>
      <c r="MUB7" s="663"/>
      <c r="MUC7" s="663"/>
      <c r="MUD7" s="663"/>
      <c r="MUE7" s="663"/>
      <c r="MUF7" s="284"/>
      <c r="MUG7" s="285"/>
      <c r="MUH7" s="276"/>
      <c r="MUI7" s="286"/>
      <c r="MUJ7" s="663"/>
      <c r="MUK7" s="663"/>
      <c r="MUL7" s="663"/>
      <c r="MUM7" s="663"/>
      <c r="MUN7" s="663"/>
      <c r="MUO7" s="663"/>
      <c r="MUP7" s="284"/>
      <c r="MUQ7" s="285"/>
      <c r="MUR7" s="276"/>
      <c r="MUS7" s="286"/>
      <c r="MUT7" s="663"/>
      <c r="MUU7" s="663"/>
      <c r="MUV7" s="663"/>
      <c r="MUW7" s="663"/>
      <c r="MUX7" s="663"/>
      <c r="MUY7" s="663"/>
      <c r="MUZ7" s="284"/>
      <c r="MVA7" s="285"/>
      <c r="MVB7" s="276"/>
      <c r="MVC7" s="286"/>
      <c r="MVD7" s="663"/>
      <c r="MVE7" s="663"/>
      <c r="MVF7" s="663"/>
      <c r="MVG7" s="663"/>
      <c r="MVH7" s="663"/>
      <c r="MVI7" s="663"/>
      <c r="MVJ7" s="284"/>
      <c r="MVK7" s="285"/>
      <c r="MVL7" s="276"/>
      <c r="MVM7" s="286"/>
      <c r="MVN7" s="663"/>
      <c r="MVO7" s="663"/>
      <c r="MVP7" s="663"/>
      <c r="MVQ7" s="663"/>
      <c r="MVR7" s="663"/>
      <c r="MVS7" s="663"/>
      <c r="MVT7" s="284"/>
      <c r="MVU7" s="285"/>
      <c r="MVV7" s="276"/>
      <c r="MVW7" s="286"/>
      <c r="MVX7" s="663"/>
      <c r="MVY7" s="663"/>
      <c r="MVZ7" s="663"/>
      <c r="MWA7" s="663"/>
      <c r="MWB7" s="663"/>
      <c r="MWC7" s="663"/>
      <c r="MWD7" s="284"/>
      <c r="MWE7" s="285"/>
      <c r="MWF7" s="276"/>
      <c r="MWG7" s="286"/>
      <c r="MWH7" s="663"/>
      <c r="MWI7" s="663"/>
      <c r="MWJ7" s="663"/>
      <c r="MWK7" s="663"/>
      <c r="MWL7" s="663"/>
      <c r="MWM7" s="663"/>
      <c r="MWN7" s="284"/>
      <c r="MWO7" s="285"/>
      <c r="MWP7" s="276"/>
      <c r="MWQ7" s="286"/>
      <c r="MWR7" s="663"/>
      <c r="MWS7" s="663"/>
      <c r="MWT7" s="663"/>
      <c r="MWU7" s="663"/>
      <c r="MWV7" s="663"/>
      <c r="MWW7" s="663"/>
      <c r="MWX7" s="284"/>
      <c r="MWY7" s="285"/>
      <c r="MWZ7" s="276"/>
      <c r="MXA7" s="286"/>
      <c r="MXB7" s="663"/>
      <c r="MXC7" s="663"/>
      <c r="MXD7" s="663"/>
      <c r="MXE7" s="663"/>
      <c r="MXF7" s="663"/>
      <c r="MXG7" s="663"/>
      <c r="MXH7" s="284"/>
      <c r="MXI7" s="285"/>
      <c r="MXJ7" s="276"/>
      <c r="MXK7" s="286"/>
      <c r="MXL7" s="663"/>
      <c r="MXM7" s="663"/>
      <c r="MXN7" s="663"/>
      <c r="MXO7" s="663"/>
      <c r="MXP7" s="663"/>
      <c r="MXQ7" s="663"/>
      <c r="MXR7" s="284"/>
      <c r="MXS7" s="285"/>
      <c r="MXT7" s="276"/>
      <c r="MXU7" s="286"/>
      <c r="MXV7" s="663"/>
      <c r="MXW7" s="663"/>
      <c r="MXX7" s="663"/>
      <c r="MXY7" s="663"/>
      <c r="MXZ7" s="663"/>
      <c r="MYA7" s="663"/>
      <c r="MYB7" s="284"/>
      <c r="MYC7" s="285"/>
      <c r="MYD7" s="276"/>
      <c r="MYE7" s="286"/>
      <c r="MYF7" s="663"/>
      <c r="MYG7" s="663"/>
      <c r="MYH7" s="663"/>
      <c r="MYI7" s="663"/>
      <c r="MYJ7" s="663"/>
      <c r="MYK7" s="663"/>
      <c r="MYL7" s="284"/>
      <c r="MYM7" s="285"/>
      <c r="MYN7" s="276"/>
      <c r="MYO7" s="286"/>
      <c r="MYP7" s="663"/>
      <c r="MYQ7" s="663"/>
      <c r="MYR7" s="663"/>
      <c r="MYS7" s="663"/>
      <c r="MYT7" s="663"/>
      <c r="MYU7" s="663"/>
      <c r="MYV7" s="284"/>
      <c r="MYW7" s="285"/>
      <c r="MYX7" s="276"/>
      <c r="MYY7" s="286"/>
      <c r="MYZ7" s="663"/>
      <c r="MZA7" s="663"/>
      <c r="MZB7" s="663"/>
      <c r="MZC7" s="663"/>
      <c r="MZD7" s="663"/>
      <c r="MZE7" s="663"/>
      <c r="MZF7" s="284"/>
      <c r="MZG7" s="285"/>
      <c r="MZH7" s="276"/>
      <c r="MZI7" s="286"/>
      <c r="MZJ7" s="663"/>
      <c r="MZK7" s="663"/>
      <c r="MZL7" s="663"/>
      <c r="MZM7" s="663"/>
      <c r="MZN7" s="663"/>
      <c r="MZO7" s="663"/>
      <c r="MZP7" s="284"/>
      <c r="MZQ7" s="285"/>
      <c r="MZR7" s="276"/>
      <c r="MZS7" s="286"/>
      <c r="MZT7" s="663"/>
      <c r="MZU7" s="663"/>
      <c r="MZV7" s="663"/>
      <c r="MZW7" s="663"/>
      <c r="MZX7" s="663"/>
      <c r="MZY7" s="663"/>
      <c r="MZZ7" s="284"/>
      <c r="NAA7" s="285"/>
      <c r="NAB7" s="276"/>
      <c r="NAC7" s="286"/>
      <c r="NAD7" s="663"/>
      <c r="NAE7" s="663"/>
      <c r="NAF7" s="663"/>
      <c r="NAG7" s="663"/>
      <c r="NAH7" s="663"/>
      <c r="NAI7" s="663"/>
      <c r="NAJ7" s="284"/>
      <c r="NAK7" s="285"/>
      <c r="NAL7" s="276"/>
      <c r="NAM7" s="286"/>
      <c r="NAN7" s="663"/>
      <c r="NAO7" s="663"/>
      <c r="NAP7" s="663"/>
      <c r="NAQ7" s="663"/>
      <c r="NAR7" s="663"/>
      <c r="NAS7" s="663"/>
      <c r="NAT7" s="284"/>
      <c r="NAU7" s="285"/>
      <c r="NAV7" s="276"/>
      <c r="NAW7" s="286"/>
      <c r="NAX7" s="663"/>
      <c r="NAY7" s="663"/>
      <c r="NAZ7" s="663"/>
      <c r="NBA7" s="663"/>
      <c r="NBB7" s="663"/>
      <c r="NBC7" s="663"/>
      <c r="NBD7" s="284"/>
      <c r="NBE7" s="285"/>
      <c r="NBF7" s="276"/>
      <c r="NBG7" s="286"/>
      <c r="NBH7" s="663"/>
      <c r="NBI7" s="663"/>
      <c r="NBJ7" s="663"/>
      <c r="NBK7" s="663"/>
      <c r="NBL7" s="663"/>
      <c r="NBM7" s="663"/>
      <c r="NBN7" s="284"/>
      <c r="NBO7" s="285"/>
      <c r="NBP7" s="276"/>
      <c r="NBQ7" s="286"/>
      <c r="NBR7" s="663"/>
      <c r="NBS7" s="663"/>
      <c r="NBT7" s="663"/>
      <c r="NBU7" s="663"/>
      <c r="NBV7" s="663"/>
      <c r="NBW7" s="663"/>
      <c r="NBX7" s="284"/>
      <c r="NBY7" s="285"/>
      <c r="NBZ7" s="276"/>
      <c r="NCA7" s="286"/>
      <c r="NCB7" s="663"/>
      <c r="NCC7" s="663"/>
      <c r="NCD7" s="663"/>
      <c r="NCE7" s="663"/>
      <c r="NCF7" s="663"/>
      <c r="NCG7" s="663"/>
      <c r="NCH7" s="284"/>
      <c r="NCI7" s="285"/>
      <c r="NCJ7" s="276"/>
      <c r="NCK7" s="286"/>
      <c r="NCL7" s="663"/>
      <c r="NCM7" s="663"/>
      <c r="NCN7" s="663"/>
      <c r="NCO7" s="663"/>
      <c r="NCP7" s="663"/>
      <c r="NCQ7" s="663"/>
      <c r="NCR7" s="284"/>
      <c r="NCS7" s="285"/>
      <c r="NCT7" s="276"/>
      <c r="NCU7" s="286"/>
      <c r="NCV7" s="663"/>
      <c r="NCW7" s="663"/>
      <c r="NCX7" s="663"/>
      <c r="NCY7" s="663"/>
      <c r="NCZ7" s="663"/>
      <c r="NDA7" s="663"/>
      <c r="NDB7" s="284"/>
      <c r="NDC7" s="285"/>
      <c r="NDD7" s="276"/>
      <c r="NDE7" s="286"/>
      <c r="NDF7" s="663"/>
      <c r="NDG7" s="663"/>
      <c r="NDH7" s="663"/>
      <c r="NDI7" s="663"/>
      <c r="NDJ7" s="663"/>
      <c r="NDK7" s="663"/>
      <c r="NDL7" s="284"/>
      <c r="NDM7" s="285"/>
      <c r="NDN7" s="276"/>
      <c r="NDO7" s="286"/>
      <c r="NDP7" s="663"/>
      <c r="NDQ7" s="663"/>
      <c r="NDR7" s="663"/>
      <c r="NDS7" s="663"/>
      <c r="NDT7" s="663"/>
      <c r="NDU7" s="663"/>
      <c r="NDV7" s="284"/>
      <c r="NDW7" s="285"/>
      <c r="NDX7" s="276"/>
      <c r="NDY7" s="286"/>
      <c r="NDZ7" s="663"/>
      <c r="NEA7" s="663"/>
      <c r="NEB7" s="663"/>
      <c r="NEC7" s="663"/>
      <c r="NED7" s="663"/>
      <c r="NEE7" s="663"/>
      <c r="NEF7" s="284"/>
      <c r="NEG7" s="285"/>
      <c r="NEH7" s="276"/>
      <c r="NEI7" s="286"/>
      <c r="NEJ7" s="663"/>
      <c r="NEK7" s="663"/>
      <c r="NEL7" s="663"/>
      <c r="NEM7" s="663"/>
      <c r="NEN7" s="663"/>
      <c r="NEO7" s="663"/>
      <c r="NEP7" s="284"/>
      <c r="NEQ7" s="285"/>
      <c r="NER7" s="276"/>
      <c r="NES7" s="286"/>
      <c r="NET7" s="663"/>
      <c r="NEU7" s="663"/>
      <c r="NEV7" s="663"/>
      <c r="NEW7" s="663"/>
      <c r="NEX7" s="663"/>
      <c r="NEY7" s="663"/>
      <c r="NEZ7" s="284"/>
      <c r="NFA7" s="285"/>
      <c r="NFB7" s="276"/>
      <c r="NFC7" s="286"/>
      <c r="NFD7" s="663"/>
      <c r="NFE7" s="663"/>
      <c r="NFF7" s="663"/>
      <c r="NFG7" s="663"/>
      <c r="NFH7" s="663"/>
      <c r="NFI7" s="663"/>
      <c r="NFJ7" s="284"/>
      <c r="NFK7" s="285"/>
      <c r="NFL7" s="276"/>
      <c r="NFM7" s="286"/>
      <c r="NFN7" s="663"/>
      <c r="NFO7" s="663"/>
      <c r="NFP7" s="663"/>
      <c r="NFQ7" s="663"/>
      <c r="NFR7" s="663"/>
      <c r="NFS7" s="663"/>
      <c r="NFT7" s="284"/>
      <c r="NFU7" s="285"/>
      <c r="NFV7" s="276"/>
      <c r="NFW7" s="286"/>
      <c r="NFX7" s="663"/>
      <c r="NFY7" s="663"/>
      <c r="NFZ7" s="663"/>
      <c r="NGA7" s="663"/>
      <c r="NGB7" s="663"/>
      <c r="NGC7" s="663"/>
      <c r="NGD7" s="284"/>
      <c r="NGE7" s="285"/>
      <c r="NGF7" s="276"/>
      <c r="NGG7" s="286"/>
      <c r="NGH7" s="663"/>
      <c r="NGI7" s="663"/>
      <c r="NGJ7" s="663"/>
      <c r="NGK7" s="663"/>
      <c r="NGL7" s="663"/>
      <c r="NGM7" s="663"/>
      <c r="NGN7" s="284"/>
      <c r="NGO7" s="285"/>
      <c r="NGP7" s="276"/>
      <c r="NGQ7" s="286"/>
      <c r="NGR7" s="663"/>
      <c r="NGS7" s="663"/>
      <c r="NGT7" s="663"/>
      <c r="NGU7" s="663"/>
      <c r="NGV7" s="663"/>
      <c r="NGW7" s="663"/>
      <c r="NGX7" s="284"/>
      <c r="NGY7" s="285"/>
      <c r="NGZ7" s="276"/>
      <c r="NHA7" s="286"/>
      <c r="NHB7" s="663"/>
      <c r="NHC7" s="663"/>
      <c r="NHD7" s="663"/>
      <c r="NHE7" s="663"/>
      <c r="NHF7" s="663"/>
      <c r="NHG7" s="663"/>
      <c r="NHH7" s="284"/>
      <c r="NHI7" s="285"/>
      <c r="NHJ7" s="276"/>
      <c r="NHK7" s="286"/>
      <c r="NHL7" s="663"/>
      <c r="NHM7" s="663"/>
      <c r="NHN7" s="663"/>
      <c r="NHO7" s="663"/>
      <c r="NHP7" s="663"/>
      <c r="NHQ7" s="663"/>
      <c r="NHR7" s="284"/>
      <c r="NHS7" s="285"/>
      <c r="NHT7" s="276"/>
      <c r="NHU7" s="286"/>
      <c r="NHV7" s="663"/>
      <c r="NHW7" s="663"/>
      <c r="NHX7" s="663"/>
      <c r="NHY7" s="663"/>
      <c r="NHZ7" s="663"/>
      <c r="NIA7" s="663"/>
      <c r="NIB7" s="284"/>
      <c r="NIC7" s="285"/>
      <c r="NID7" s="276"/>
      <c r="NIE7" s="286"/>
      <c r="NIF7" s="663"/>
      <c r="NIG7" s="663"/>
      <c r="NIH7" s="663"/>
      <c r="NII7" s="663"/>
      <c r="NIJ7" s="663"/>
      <c r="NIK7" s="663"/>
      <c r="NIL7" s="284"/>
      <c r="NIM7" s="285"/>
      <c r="NIN7" s="276"/>
      <c r="NIO7" s="286"/>
      <c r="NIP7" s="663"/>
      <c r="NIQ7" s="663"/>
      <c r="NIR7" s="663"/>
      <c r="NIS7" s="663"/>
      <c r="NIT7" s="663"/>
      <c r="NIU7" s="663"/>
      <c r="NIV7" s="284"/>
      <c r="NIW7" s="285"/>
      <c r="NIX7" s="276"/>
      <c r="NIY7" s="286"/>
      <c r="NIZ7" s="663"/>
      <c r="NJA7" s="663"/>
      <c r="NJB7" s="663"/>
      <c r="NJC7" s="663"/>
      <c r="NJD7" s="663"/>
      <c r="NJE7" s="663"/>
      <c r="NJF7" s="284"/>
      <c r="NJG7" s="285"/>
      <c r="NJH7" s="276"/>
      <c r="NJI7" s="286"/>
      <c r="NJJ7" s="663"/>
      <c r="NJK7" s="663"/>
      <c r="NJL7" s="663"/>
      <c r="NJM7" s="663"/>
      <c r="NJN7" s="663"/>
      <c r="NJO7" s="663"/>
      <c r="NJP7" s="284"/>
      <c r="NJQ7" s="285"/>
      <c r="NJR7" s="276"/>
      <c r="NJS7" s="286"/>
      <c r="NJT7" s="663"/>
      <c r="NJU7" s="663"/>
      <c r="NJV7" s="663"/>
      <c r="NJW7" s="663"/>
      <c r="NJX7" s="663"/>
      <c r="NJY7" s="663"/>
      <c r="NJZ7" s="284"/>
      <c r="NKA7" s="285"/>
      <c r="NKB7" s="276"/>
      <c r="NKC7" s="286"/>
      <c r="NKD7" s="663"/>
      <c r="NKE7" s="663"/>
      <c r="NKF7" s="663"/>
      <c r="NKG7" s="663"/>
      <c r="NKH7" s="663"/>
      <c r="NKI7" s="663"/>
      <c r="NKJ7" s="284"/>
      <c r="NKK7" s="285"/>
      <c r="NKL7" s="276"/>
      <c r="NKM7" s="286"/>
      <c r="NKN7" s="663"/>
      <c r="NKO7" s="663"/>
      <c r="NKP7" s="663"/>
      <c r="NKQ7" s="663"/>
      <c r="NKR7" s="663"/>
      <c r="NKS7" s="663"/>
      <c r="NKT7" s="284"/>
      <c r="NKU7" s="285"/>
      <c r="NKV7" s="276"/>
      <c r="NKW7" s="286"/>
      <c r="NKX7" s="663"/>
      <c r="NKY7" s="663"/>
      <c r="NKZ7" s="663"/>
      <c r="NLA7" s="663"/>
      <c r="NLB7" s="663"/>
      <c r="NLC7" s="663"/>
      <c r="NLD7" s="284"/>
      <c r="NLE7" s="285"/>
      <c r="NLF7" s="276"/>
      <c r="NLG7" s="286"/>
      <c r="NLH7" s="663"/>
      <c r="NLI7" s="663"/>
      <c r="NLJ7" s="663"/>
      <c r="NLK7" s="663"/>
      <c r="NLL7" s="663"/>
      <c r="NLM7" s="663"/>
      <c r="NLN7" s="284"/>
      <c r="NLO7" s="285"/>
      <c r="NLP7" s="276"/>
      <c r="NLQ7" s="286"/>
      <c r="NLR7" s="663"/>
      <c r="NLS7" s="663"/>
      <c r="NLT7" s="663"/>
      <c r="NLU7" s="663"/>
      <c r="NLV7" s="663"/>
      <c r="NLW7" s="663"/>
      <c r="NLX7" s="284"/>
      <c r="NLY7" s="285"/>
      <c r="NLZ7" s="276"/>
      <c r="NMA7" s="286"/>
      <c r="NMB7" s="663"/>
      <c r="NMC7" s="663"/>
      <c r="NMD7" s="663"/>
      <c r="NME7" s="663"/>
      <c r="NMF7" s="663"/>
      <c r="NMG7" s="663"/>
      <c r="NMH7" s="284"/>
      <c r="NMI7" s="285"/>
      <c r="NMJ7" s="276"/>
      <c r="NMK7" s="286"/>
      <c r="NML7" s="663"/>
      <c r="NMM7" s="663"/>
      <c r="NMN7" s="663"/>
      <c r="NMO7" s="663"/>
      <c r="NMP7" s="663"/>
      <c r="NMQ7" s="663"/>
      <c r="NMR7" s="284"/>
      <c r="NMS7" s="285"/>
      <c r="NMT7" s="276"/>
      <c r="NMU7" s="286"/>
      <c r="NMV7" s="663"/>
      <c r="NMW7" s="663"/>
      <c r="NMX7" s="663"/>
      <c r="NMY7" s="663"/>
      <c r="NMZ7" s="663"/>
      <c r="NNA7" s="663"/>
      <c r="NNB7" s="284"/>
      <c r="NNC7" s="285"/>
      <c r="NND7" s="276"/>
      <c r="NNE7" s="286"/>
      <c r="NNF7" s="663"/>
      <c r="NNG7" s="663"/>
      <c r="NNH7" s="663"/>
      <c r="NNI7" s="663"/>
      <c r="NNJ7" s="663"/>
      <c r="NNK7" s="663"/>
      <c r="NNL7" s="284"/>
      <c r="NNM7" s="285"/>
      <c r="NNN7" s="276"/>
      <c r="NNO7" s="286"/>
      <c r="NNP7" s="663"/>
      <c r="NNQ7" s="663"/>
      <c r="NNR7" s="663"/>
      <c r="NNS7" s="663"/>
      <c r="NNT7" s="663"/>
      <c r="NNU7" s="663"/>
      <c r="NNV7" s="284"/>
      <c r="NNW7" s="285"/>
      <c r="NNX7" s="276"/>
      <c r="NNY7" s="286"/>
      <c r="NNZ7" s="663"/>
      <c r="NOA7" s="663"/>
      <c r="NOB7" s="663"/>
      <c r="NOC7" s="663"/>
      <c r="NOD7" s="663"/>
      <c r="NOE7" s="663"/>
      <c r="NOF7" s="284"/>
      <c r="NOG7" s="285"/>
      <c r="NOH7" s="276"/>
      <c r="NOI7" s="286"/>
      <c r="NOJ7" s="663"/>
      <c r="NOK7" s="663"/>
      <c r="NOL7" s="663"/>
      <c r="NOM7" s="663"/>
      <c r="NON7" s="663"/>
      <c r="NOO7" s="663"/>
      <c r="NOP7" s="284"/>
      <c r="NOQ7" s="285"/>
      <c r="NOR7" s="276"/>
      <c r="NOS7" s="286"/>
      <c r="NOT7" s="663"/>
      <c r="NOU7" s="663"/>
      <c r="NOV7" s="663"/>
      <c r="NOW7" s="663"/>
      <c r="NOX7" s="663"/>
      <c r="NOY7" s="663"/>
      <c r="NOZ7" s="284"/>
      <c r="NPA7" s="285"/>
      <c r="NPB7" s="276"/>
      <c r="NPC7" s="286"/>
      <c r="NPD7" s="663"/>
      <c r="NPE7" s="663"/>
      <c r="NPF7" s="663"/>
      <c r="NPG7" s="663"/>
      <c r="NPH7" s="663"/>
      <c r="NPI7" s="663"/>
      <c r="NPJ7" s="284"/>
      <c r="NPK7" s="285"/>
      <c r="NPL7" s="276"/>
      <c r="NPM7" s="286"/>
      <c r="NPN7" s="663"/>
      <c r="NPO7" s="663"/>
      <c r="NPP7" s="663"/>
      <c r="NPQ7" s="663"/>
      <c r="NPR7" s="663"/>
      <c r="NPS7" s="663"/>
      <c r="NPT7" s="284"/>
      <c r="NPU7" s="285"/>
      <c r="NPV7" s="276"/>
      <c r="NPW7" s="286"/>
      <c r="NPX7" s="663"/>
      <c r="NPY7" s="663"/>
      <c r="NPZ7" s="663"/>
      <c r="NQA7" s="663"/>
      <c r="NQB7" s="663"/>
      <c r="NQC7" s="663"/>
      <c r="NQD7" s="284"/>
      <c r="NQE7" s="285"/>
      <c r="NQF7" s="276"/>
      <c r="NQG7" s="286"/>
      <c r="NQH7" s="663"/>
      <c r="NQI7" s="663"/>
      <c r="NQJ7" s="663"/>
      <c r="NQK7" s="663"/>
      <c r="NQL7" s="663"/>
      <c r="NQM7" s="663"/>
      <c r="NQN7" s="284"/>
      <c r="NQO7" s="285"/>
      <c r="NQP7" s="276"/>
      <c r="NQQ7" s="286"/>
      <c r="NQR7" s="663"/>
      <c r="NQS7" s="663"/>
      <c r="NQT7" s="663"/>
      <c r="NQU7" s="663"/>
      <c r="NQV7" s="663"/>
      <c r="NQW7" s="663"/>
      <c r="NQX7" s="284"/>
      <c r="NQY7" s="285"/>
      <c r="NQZ7" s="276"/>
      <c r="NRA7" s="286"/>
      <c r="NRB7" s="663"/>
      <c r="NRC7" s="663"/>
      <c r="NRD7" s="663"/>
      <c r="NRE7" s="663"/>
      <c r="NRF7" s="663"/>
      <c r="NRG7" s="663"/>
      <c r="NRH7" s="284"/>
      <c r="NRI7" s="285"/>
      <c r="NRJ7" s="276"/>
      <c r="NRK7" s="286"/>
      <c r="NRL7" s="663"/>
      <c r="NRM7" s="663"/>
      <c r="NRN7" s="663"/>
      <c r="NRO7" s="663"/>
      <c r="NRP7" s="663"/>
      <c r="NRQ7" s="663"/>
      <c r="NRR7" s="284"/>
      <c r="NRS7" s="285"/>
      <c r="NRT7" s="276"/>
      <c r="NRU7" s="286"/>
      <c r="NRV7" s="663"/>
      <c r="NRW7" s="663"/>
      <c r="NRX7" s="663"/>
      <c r="NRY7" s="663"/>
      <c r="NRZ7" s="663"/>
      <c r="NSA7" s="663"/>
      <c r="NSB7" s="284"/>
      <c r="NSC7" s="285"/>
      <c r="NSD7" s="276"/>
      <c r="NSE7" s="286"/>
      <c r="NSF7" s="663"/>
      <c r="NSG7" s="663"/>
      <c r="NSH7" s="663"/>
      <c r="NSI7" s="663"/>
      <c r="NSJ7" s="663"/>
      <c r="NSK7" s="663"/>
      <c r="NSL7" s="284"/>
      <c r="NSM7" s="285"/>
      <c r="NSN7" s="276"/>
      <c r="NSO7" s="286"/>
      <c r="NSP7" s="663"/>
      <c r="NSQ7" s="663"/>
      <c r="NSR7" s="663"/>
      <c r="NSS7" s="663"/>
      <c r="NST7" s="663"/>
      <c r="NSU7" s="663"/>
      <c r="NSV7" s="284"/>
      <c r="NSW7" s="285"/>
      <c r="NSX7" s="276"/>
      <c r="NSY7" s="286"/>
      <c r="NSZ7" s="663"/>
      <c r="NTA7" s="663"/>
      <c r="NTB7" s="663"/>
      <c r="NTC7" s="663"/>
      <c r="NTD7" s="663"/>
      <c r="NTE7" s="663"/>
      <c r="NTF7" s="284"/>
      <c r="NTG7" s="285"/>
      <c r="NTH7" s="276"/>
      <c r="NTI7" s="286"/>
      <c r="NTJ7" s="663"/>
      <c r="NTK7" s="663"/>
      <c r="NTL7" s="663"/>
      <c r="NTM7" s="663"/>
      <c r="NTN7" s="663"/>
      <c r="NTO7" s="663"/>
      <c r="NTP7" s="284"/>
      <c r="NTQ7" s="285"/>
      <c r="NTR7" s="276"/>
      <c r="NTS7" s="286"/>
      <c r="NTT7" s="663"/>
      <c r="NTU7" s="663"/>
      <c r="NTV7" s="663"/>
      <c r="NTW7" s="663"/>
      <c r="NTX7" s="663"/>
      <c r="NTY7" s="663"/>
      <c r="NTZ7" s="284"/>
      <c r="NUA7" s="285"/>
      <c r="NUB7" s="276"/>
      <c r="NUC7" s="286"/>
      <c r="NUD7" s="663"/>
      <c r="NUE7" s="663"/>
      <c r="NUF7" s="663"/>
      <c r="NUG7" s="663"/>
      <c r="NUH7" s="663"/>
      <c r="NUI7" s="663"/>
      <c r="NUJ7" s="284"/>
      <c r="NUK7" s="285"/>
      <c r="NUL7" s="276"/>
      <c r="NUM7" s="286"/>
      <c r="NUN7" s="663"/>
      <c r="NUO7" s="663"/>
      <c r="NUP7" s="663"/>
      <c r="NUQ7" s="663"/>
      <c r="NUR7" s="663"/>
      <c r="NUS7" s="663"/>
      <c r="NUT7" s="284"/>
      <c r="NUU7" s="285"/>
      <c r="NUV7" s="276"/>
      <c r="NUW7" s="286"/>
      <c r="NUX7" s="663"/>
      <c r="NUY7" s="663"/>
      <c r="NUZ7" s="663"/>
      <c r="NVA7" s="663"/>
      <c r="NVB7" s="663"/>
      <c r="NVC7" s="663"/>
      <c r="NVD7" s="284"/>
      <c r="NVE7" s="285"/>
      <c r="NVF7" s="276"/>
      <c r="NVG7" s="286"/>
      <c r="NVH7" s="663"/>
      <c r="NVI7" s="663"/>
      <c r="NVJ7" s="663"/>
      <c r="NVK7" s="663"/>
      <c r="NVL7" s="663"/>
      <c r="NVM7" s="663"/>
      <c r="NVN7" s="284"/>
      <c r="NVO7" s="285"/>
      <c r="NVP7" s="276"/>
      <c r="NVQ7" s="286"/>
      <c r="NVR7" s="663"/>
      <c r="NVS7" s="663"/>
      <c r="NVT7" s="663"/>
      <c r="NVU7" s="663"/>
      <c r="NVV7" s="663"/>
      <c r="NVW7" s="663"/>
      <c r="NVX7" s="284"/>
      <c r="NVY7" s="285"/>
      <c r="NVZ7" s="276"/>
      <c r="NWA7" s="286"/>
      <c r="NWB7" s="663"/>
      <c r="NWC7" s="663"/>
      <c r="NWD7" s="663"/>
      <c r="NWE7" s="663"/>
      <c r="NWF7" s="663"/>
      <c r="NWG7" s="663"/>
      <c r="NWH7" s="284"/>
      <c r="NWI7" s="285"/>
      <c r="NWJ7" s="276"/>
      <c r="NWK7" s="286"/>
      <c r="NWL7" s="663"/>
      <c r="NWM7" s="663"/>
      <c r="NWN7" s="663"/>
      <c r="NWO7" s="663"/>
      <c r="NWP7" s="663"/>
      <c r="NWQ7" s="663"/>
      <c r="NWR7" s="284"/>
      <c r="NWS7" s="285"/>
      <c r="NWT7" s="276"/>
      <c r="NWU7" s="286"/>
      <c r="NWV7" s="663"/>
      <c r="NWW7" s="663"/>
      <c r="NWX7" s="663"/>
      <c r="NWY7" s="663"/>
      <c r="NWZ7" s="663"/>
      <c r="NXA7" s="663"/>
      <c r="NXB7" s="284"/>
      <c r="NXC7" s="285"/>
      <c r="NXD7" s="276"/>
      <c r="NXE7" s="286"/>
      <c r="NXF7" s="663"/>
      <c r="NXG7" s="663"/>
      <c r="NXH7" s="663"/>
      <c r="NXI7" s="663"/>
      <c r="NXJ7" s="663"/>
      <c r="NXK7" s="663"/>
      <c r="NXL7" s="284"/>
      <c r="NXM7" s="285"/>
      <c r="NXN7" s="276"/>
      <c r="NXO7" s="286"/>
      <c r="NXP7" s="663"/>
      <c r="NXQ7" s="663"/>
      <c r="NXR7" s="663"/>
      <c r="NXS7" s="663"/>
      <c r="NXT7" s="663"/>
      <c r="NXU7" s="663"/>
      <c r="NXV7" s="284"/>
      <c r="NXW7" s="285"/>
      <c r="NXX7" s="276"/>
      <c r="NXY7" s="286"/>
      <c r="NXZ7" s="663"/>
      <c r="NYA7" s="663"/>
      <c r="NYB7" s="663"/>
      <c r="NYC7" s="663"/>
      <c r="NYD7" s="663"/>
      <c r="NYE7" s="663"/>
      <c r="NYF7" s="284"/>
      <c r="NYG7" s="285"/>
      <c r="NYH7" s="276"/>
      <c r="NYI7" s="286"/>
      <c r="NYJ7" s="663"/>
      <c r="NYK7" s="663"/>
      <c r="NYL7" s="663"/>
      <c r="NYM7" s="663"/>
      <c r="NYN7" s="663"/>
      <c r="NYO7" s="663"/>
      <c r="NYP7" s="284"/>
      <c r="NYQ7" s="285"/>
      <c r="NYR7" s="276"/>
      <c r="NYS7" s="286"/>
      <c r="NYT7" s="663"/>
      <c r="NYU7" s="663"/>
      <c r="NYV7" s="663"/>
      <c r="NYW7" s="663"/>
      <c r="NYX7" s="663"/>
      <c r="NYY7" s="663"/>
      <c r="NYZ7" s="284"/>
      <c r="NZA7" s="285"/>
      <c r="NZB7" s="276"/>
      <c r="NZC7" s="286"/>
      <c r="NZD7" s="663"/>
      <c r="NZE7" s="663"/>
      <c r="NZF7" s="663"/>
      <c r="NZG7" s="663"/>
      <c r="NZH7" s="663"/>
      <c r="NZI7" s="663"/>
      <c r="NZJ7" s="284"/>
      <c r="NZK7" s="285"/>
      <c r="NZL7" s="276"/>
      <c r="NZM7" s="286"/>
      <c r="NZN7" s="663"/>
      <c r="NZO7" s="663"/>
      <c r="NZP7" s="663"/>
      <c r="NZQ7" s="663"/>
      <c r="NZR7" s="663"/>
      <c r="NZS7" s="663"/>
      <c r="NZT7" s="284"/>
      <c r="NZU7" s="285"/>
      <c r="NZV7" s="276"/>
      <c r="NZW7" s="286"/>
      <c r="NZX7" s="663"/>
      <c r="NZY7" s="663"/>
      <c r="NZZ7" s="663"/>
      <c r="OAA7" s="663"/>
      <c r="OAB7" s="663"/>
      <c r="OAC7" s="663"/>
      <c r="OAD7" s="284"/>
      <c r="OAE7" s="285"/>
      <c r="OAF7" s="276"/>
      <c r="OAG7" s="286"/>
      <c r="OAH7" s="663"/>
      <c r="OAI7" s="663"/>
      <c r="OAJ7" s="663"/>
      <c r="OAK7" s="663"/>
      <c r="OAL7" s="663"/>
      <c r="OAM7" s="663"/>
      <c r="OAN7" s="284"/>
      <c r="OAO7" s="285"/>
      <c r="OAP7" s="276"/>
      <c r="OAQ7" s="286"/>
      <c r="OAR7" s="663"/>
      <c r="OAS7" s="663"/>
      <c r="OAT7" s="663"/>
      <c r="OAU7" s="663"/>
      <c r="OAV7" s="663"/>
      <c r="OAW7" s="663"/>
      <c r="OAX7" s="284"/>
      <c r="OAY7" s="285"/>
      <c r="OAZ7" s="276"/>
      <c r="OBA7" s="286"/>
      <c r="OBB7" s="663"/>
      <c r="OBC7" s="663"/>
      <c r="OBD7" s="663"/>
      <c r="OBE7" s="663"/>
      <c r="OBF7" s="663"/>
      <c r="OBG7" s="663"/>
      <c r="OBH7" s="284"/>
      <c r="OBI7" s="285"/>
      <c r="OBJ7" s="276"/>
      <c r="OBK7" s="286"/>
      <c r="OBL7" s="663"/>
      <c r="OBM7" s="663"/>
      <c r="OBN7" s="663"/>
      <c r="OBO7" s="663"/>
      <c r="OBP7" s="663"/>
      <c r="OBQ7" s="663"/>
      <c r="OBR7" s="284"/>
      <c r="OBS7" s="285"/>
      <c r="OBT7" s="276"/>
      <c r="OBU7" s="286"/>
      <c r="OBV7" s="663"/>
      <c r="OBW7" s="663"/>
      <c r="OBX7" s="663"/>
      <c r="OBY7" s="663"/>
      <c r="OBZ7" s="663"/>
      <c r="OCA7" s="663"/>
      <c r="OCB7" s="284"/>
      <c r="OCC7" s="285"/>
      <c r="OCD7" s="276"/>
      <c r="OCE7" s="286"/>
      <c r="OCF7" s="663"/>
      <c r="OCG7" s="663"/>
      <c r="OCH7" s="663"/>
      <c r="OCI7" s="663"/>
      <c r="OCJ7" s="663"/>
      <c r="OCK7" s="663"/>
      <c r="OCL7" s="284"/>
      <c r="OCM7" s="285"/>
      <c r="OCN7" s="276"/>
      <c r="OCO7" s="286"/>
      <c r="OCP7" s="663"/>
      <c r="OCQ7" s="663"/>
      <c r="OCR7" s="663"/>
      <c r="OCS7" s="663"/>
      <c r="OCT7" s="663"/>
      <c r="OCU7" s="663"/>
      <c r="OCV7" s="284"/>
      <c r="OCW7" s="285"/>
      <c r="OCX7" s="276"/>
      <c r="OCY7" s="286"/>
      <c r="OCZ7" s="663"/>
      <c r="ODA7" s="663"/>
      <c r="ODB7" s="663"/>
      <c r="ODC7" s="663"/>
      <c r="ODD7" s="663"/>
      <c r="ODE7" s="663"/>
      <c r="ODF7" s="284"/>
      <c r="ODG7" s="285"/>
      <c r="ODH7" s="276"/>
      <c r="ODI7" s="286"/>
      <c r="ODJ7" s="663"/>
      <c r="ODK7" s="663"/>
      <c r="ODL7" s="663"/>
      <c r="ODM7" s="663"/>
      <c r="ODN7" s="663"/>
      <c r="ODO7" s="663"/>
      <c r="ODP7" s="284"/>
      <c r="ODQ7" s="285"/>
      <c r="ODR7" s="276"/>
      <c r="ODS7" s="286"/>
      <c r="ODT7" s="663"/>
      <c r="ODU7" s="663"/>
      <c r="ODV7" s="663"/>
      <c r="ODW7" s="663"/>
      <c r="ODX7" s="663"/>
      <c r="ODY7" s="663"/>
      <c r="ODZ7" s="284"/>
      <c r="OEA7" s="285"/>
      <c r="OEB7" s="276"/>
      <c r="OEC7" s="286"/>
      <c r="OED7" s="663"/>
      <c r="OEE7" s="663"/>
      <c r="OEF7" s="663"/>
      <c r="OEG7" s="663"/>
      <c r="OEH7" s="663"/>
      <c r="OEI7" s="663"/>
      <c r="OEJ7" s="284"/>
      <c r="OEK7" s="285"/>
      <c r="OEL7" s="276"/>
      <c r="OEM7" s="286"/>
      <c r="OEN7" s="663"/>
      <c r="OEO7" s="663"/>
      <c r="OEP7" s="663"/>
      <c r="OEQ7" s="663"/>
      <c r="OER7" s="663"/>
      <c r="OES7" s="663"/>
      <c r="OET7" s="284"/>
      <c r="OEU7" s="285"/>
      <c r="OEV7" s="276"/>
      <c r="OEW7" s="286"/>
      <c r="OEX7" s="663"/>
      <c r="OEY7" s="663"/>
      <c r="OEZ7" s="663"/>
      <c r="OFA7" s="663"/>
      <c r="OFB7" s="663"/>
      <c r="OFC7" s="663"/>
      <c r="OFD7" s="284"/>
      <c r="OFE7" s="285"/>
      <c r="OFF7" s="276"/>
      <c r="OFG7" s="286"/>
      <c r="OFH7" s="663"/>
      <c r="OFI7" s="663"/>
      <c r="OFJ7" s="663"/>
      <c r="OFK7" s="663"/>
      <c r="OFL7" s="663"/>
      <c r="OFM7" s="663"/>
      <c r="OFN7" s="284"/>
      <c r="OFO7" s="285"/>
      <c r="OFP7" s="276"/>
      <c r="OFQ7" s="286"/>
      <c r="OFR7" s="663"/>
      <c r="OFS7" s="663"/>
      <c r="OFT7" s="663"/>
      <c r="OFU7" s="663"/>
      <c r="OFV7" s="663"/>
      <c r="OFW7" s="663"/>
      <c r="OFX7" s="284"/>
      <c r="OFY7" s="285"/>
      <c r="OFZ7" s="276"/>
      <c r="OGA7" s="286"/>
      <c r="OGB7" s="663"/>
      <c r="OGC7" s="663"/>
      <c r="OGD7" s="663"/>
      <c r="OGE7" s="663"/>
      <c r="OGF7" s="663"/>
      <c r="OGG7" s="663"/>
      <c r="OGH7" s="284"/>
      <c r="OGI7" s="285"/>
      <c r="OGJ7" s="276"/>
      <c r="OGK7" s="286"/>
      <c r="OGL7" s="663"/>
      <c r="OGM7" s="663"/>
      <c r="OGN7" s="663"/>
      <c r="OGO7" s="663"/>
      <c r="OGP7" s="663"/>
      <c r="OGQ7" s="663"/>
      <c r="OGR7" s="284"/>
      <c r="OGS7" s="285"/>
      <c r="OGT7" s="276"/>
      <c r="OGU7" s="286"/>
      <c r="OGV7" s="663"/>
      <c r="OGW7" s="663"/>
      <c r="OGX7" s="663"/>
      <c r="OGY7" s="663"/>
      <c r="OGZ7" s="663"/>
      <c r="OHA7" s="663"/>
      <c r="OHB7" s="284"/>
      <c r="OHC7" s="285"/>
      <c r="OHD7" s="276"/>
      <c r="OHE7" s="286"/>
      <c r="OHF7" s="663"/>
      <c r="OHG7" s="663"/>
      <c r="OHH7" s="663"/>
      <c r="OHI7" s="663"/>
      <c r="OHJ7" s="663"/>
      <c r="OHK7" s="663"/>
      <c r="OHL7" s="284"/>
      <c r="OHM7" s="285"/>
      <c r="OHN7" s="276"/>
      <c r="OHO7" s="286"/>
      <c r="OHP7" s="663"/>
      <c r="OHQ7" s="663"/>
      <c r="OHR7" s="663"/>
      <c r="OHS7" s="663"/>
      <c r="OHT7" s="663"/>
      <c r="OHU7" s="663"/>
      <c r="OHV7" s="284"/>
      <c r="OHW7" s="285"/>
      <c r="OHX7" s="276"/>
      <c r="OHY7" s="286"/>
      <c r="OHZ7" s="663"/>
      <c r="OIA7" s="663"/>
      <c r="OIB7" s="663"/>
      <c r="OIC7" s="663"/>
      <c r="OID7" s="663"/>
      <c r="OIE7" s="663"/>
      <c r="OIF7" s="284"/>
      <c r="OIG7" s="285"/>
      <c r="OIH7" s="276"/>
      <c r="OII7" s="286"/>
      <c r="OIJ7" s="663"/>
      <c r="OIK7" s="663"/>
      <c r="OIL7" s="663"/>
      <c r="OIM7" s="663"/>
      <c r="OIN7" s="663"/>
      <c r="OIO7" s="663"/>
      <c r="OIP7" s="284"/>
      <c r="OIQ7" s="285"/>
      <c r="OIR7" s="276"/>
      <c r="OIS7" s="286"/>
      <c r="OIT7" s="663"/>
      <c r="OIU7" s="663"/>
      <c r="OIV7" s="663"/>
      <c r="OIW7" s="663"/>
      <c r="OIX7" s="663"/>
      <c r="OIY7" s="663"/>
      <c r="OIZ7" s="284"/>
      <c r="OJA7" s="285"/>
      <c r="OJB7" s="276"/>
      <c r="OJC7" s="286"/>
      <c r="OJD7" s="663"/>
      <c r="OJE7" s="663"/>
      <c r="OJF7" s="663"/>
      <c r="OJG7" s="663"/>
      <c r="OJH7" s="663"/>
      <c r="OJI7" s="663"/>
      <c r="OJJ7" s="284"/>
      <c r="OJK7" s="285"/>
      <c r="OJL7" s="276"/>
      <c r="OJM7" s="286"/>
      <c r="OJN7" s="663"/>
      <c r="OJO7" s="663"/>
      <c r="OJP7" s="663"/>
      <c r="OJQ7" s="663"/>
      <c r="OJR7" s="663"/>
      <c r="OJS7" s="663"/>
      <c r="OJT7" s="284"/>
      <c r="OJU7" s="285"/>
      <c r="OJV7" s="276"/>
      <c r="OJW7" s="286"/>
      <c r="OJX7" s="663"/>
      <c r="OJY7" s="663"/>
      <c r="OJZ7" s="663"/>
      <c r="OKA7" s="663"/>
      <c r="OKB7" s="663"/>
      <c r="OKC7" s="663"/>
      <c r="OKD7" s="284"/>
      <c r="OKE7" s="285"/>
      <c r="OKF7" s="276"/>
      <c r="OKG7" s="286"/>
      <c r="OKH7" s="663"/>
      <c r="OKI7" s="663"/>
      <c r="OKJ7" s="663"/>
      <c r="OKK7" s="663"/>
      <c r="OKL7" s="663"/>
      <c r="OKM7" s="663"/>
      <c r="OKN7" s="284"/>
      <c r="OKO7" s="285"/>
      <c r="OKP7" s="276"/>
      <c r="OKQ7" s="286"/>
      <c r="OKR7" s="663"/>
      <c r="OKS7" s="663"/>
      <c r="OKT7" s="663"/>
      <c r="OKU7" s="663"/>
      <c r="OKV7" s="663"/>
      <c r="OKW7" s="663"/>
      <c r="OKX7" s="284"/>
      <c r="OKY7" s="285"/>
      <c r="OKZ7" s="276"/>
      <c r="OLA7" s="286"/>
      <c r="OLB7" s="663"/>
      <c r="OLC7" s="663"/>
      <c r="OLD7" s="663"/>
      <c r="OLE7" s="663"/>
      <c r="OLF7" s="663"/>
      <c r="OLG7" s="663"/>
      <c r="OLH7" s="284"/>
      <c r="OLI7" s="285"/>
      <c r="OLJ7" s="276"/>
      <c r="OLK7" s="286"/>
      <c r="OLL7" s="663"/>
      <c r="OLM7" s="663"/>
      <c r="OLN7" s="663"/>
      <c r="OLO7" s="663"/>
      <c r="OLP7" s="663"/>
      <c r="OLQ7" s="663"/>
      <c r="OLR7" s="284"/>
      <c r="OLS7" s="285"/>
      <c r="OLT7" s="276"/>
      <c r="OLU7" s="286"/>
      <c r="OLV7" s="663"/>
      <c r="OLW7" s="663"/>
      <c r="OLX7" s="663"/>
      <c r="OLY7" s="663"/>
      <c r="OLZ7" s="663"/>
      <c r="OMA7" s="663"/>
      <c r="OMB7" s="284"/>
      <c r="OMC7" s="285"/>
      <c r="OMD7" s="276"/>
      <c r="OME7" s="286"/>
      <c r="OMF7" s="663"/>
      <c r="OMG7" s="663"/>
      <c r="OMH7" s="663"/>
      <c r="OMI7" s="663"/>
      <c r="OMJ7" s="663"/>
      <c r="OMK7" s="663"/>
      <c r="OML7" s="284"/>
      <c r="OMM7" s="285"/>
      <c r="OMN7" s="276"/>
      <c r="OMO7" s="286"/>
      <c r="OMP7" s="663"/>
      <c r="OMQ7" s="663"/>
      <c r="OMR7" s="663"/>
      <c r="OMS7" s="663"/>
      <c r="OMT7" s="663"/>
      <c r="OMU7" s="663"/>
      <c r="OMV7" s="284"/>
      <c r="OMW7" s="285"/>
      <c r="OMX7" s="276"/>
      <c r="OMY7" s="286"/>
      <c r="OMZ7" s="663"/>
      <c r="ONA7" s="663"/>
      <c r="ONB7" s="663"/>
      <c r="ONC7" s="663"/>
      <c r="OND7" s="663"/>
      <c r="ONE7" s="663"/>
      <c r="ONF7" s="284"/>
      <c r="ONG7" s="285"/>
      <c r="ONH7" s="276"/>
      <c r="ONI7" s="286"/>
      <c r="ONJ7" s="663"/>
      <c r="ONK7" s="663"/>
      <c r="ONL7" s="663"/>
      <c r="ONM7" s="663"/>
      <c r="ONN7" s="663"/>
      <c r="ONO7" s="663"/>
      <c r="ONP7" s="284"/>
      <c r="ONQ7" s="285"/>
      <c r="ONR7" s="276"/>
      <c r="ONS7" s="286"/>
      <c r="ONT7" s="663"/>
      <c r="ONU7" s="663"/>
      <c r="ONV7" s="663"/>
      <c r="ONW7" s="663"/>
      <c r="ONX7" s="663"/>
      <c r="ONY7" s="663"/>
      <c r="ONZ7" s="284"/>
      <c r="OOA7" s="285"/>
      <c r="OOB7" s="276"/>
      <c r="OOC7" s="286"/>
      <c r="OOD7" s="663"/>
      <c r="OOE7" s="663"/>
      <c r="OOF7" s="663"/>
      <c r="OOG7" s="663"/>
      <c r="OOH7" s="663"/>
      <c r="OOI7" s="663"/>
      <c r="OOJ7" s="284"/>
      <c r="OOK7" s="285"/>
      <c r="OOL7" s="276"/>
      <c r="OOM7" s="286"/>
      <c r="OON7" s="663"/>
      <c r="OOO7" s="663"/>
      <c r="OOP7" s="663"/>
      <c r="OOQ7" s="663"/>
      <c r="OOR7" s="663"/>
      <c r="OOS7" s="663"/>
      <c r="OOT7" s="284"/>
      <c r="OOU7" s="285"/>
      <c r="OOV7" s="276"/>
      <c r="OOW7" s="286"/>
      <c r="OOX7" s="663"/>
      <c r="OOY7" s="663"/>
      <c r="OOZ7" s="663"/>
      <c r="OPA7" s="663"/>
      <c r="OPB7" s="663"/>
      <c r="OPC7" s="663"/>
      <c r="OPD7" s="284"/>
      <c r="OPE7" s="285"/>
      <c r="OPF7" s="276"/>
      <c r="OPG7" s="286"/>
      <c r="OPH7" s="663"/>
      <c r="OPI7" s="663"/>
      <c r="OPJ7" s="663"/>
      <c r="OPK7" s="663"/>
      <c r="OPL7" s="663"/>
      <c r="OPM7" s="663"/>
      <c r="OPN7" s="284"/>
      <c r="OPO7" s="285"/>
      <c r="OPP7" s="276"/>
      <c r="OPQ7" s="286"/>
      <c r="OPR7" s="663"/>
      <c r="OPS7" s="663"/>
      <c r="OPT7" s="663"/>
      <c r="OPU7" s="663"/>
      <c r="OPV7" s="663"/>
      <c r="OPW7" s="663"/>
      <c r="OPX7" s="284"/>
      <c r="OPY7" s="285"/>
      <c r="OPZ7" s="276"/>
      <c r="OQA7" s="286"/>
      <c r="OQB7" s="663"/>
      <c r="OQC7" s="663"/>
      <c r="OQD7" s="663"/>
      <c r="OQE7" s="663"/>
      <c r="OQF7" s="663"/>
      <c r="OQG7" s="663"/>
      <c r="OQH7" s="284"/>
      <c r="OQI7" s="285"/>
      <c r="OQJ7" s="276"/>
      <c r="OQK7" s="286"/>
      <c r="OQL7" s="663"/>
      <c r="OQM7" s="663"/>
      <c r="OQN7" s="663"/>
      <c r="OQO7" s="663"/>
      <c r="OQP7" s="663"/>
      <c r="OQQ7" s="663"/>
      <c r="OQR7" s="284"/>
      <c r="OQS7" s="285"/>
      <c r="OQT7" s="276"/>
      <c r="OQU7" s="286"/>
      <c r="OQV7" s="663"/>
      <c r="OQW7" s="663"/>
      <c r="OQX7" s="663"/>
      <c r="OQY7" s="663"/>
      <c r="OQZ7" s="663"/>
      <c r="ORA7" s="663"/>
      <c r="ORB7" s="284"/>
      <c r="ORC7" s="285"/>
      <c r="ORD7" s="276"/>
      <c r="ORE7" s="286"/>
      <c r="ORF7" s="663"/>
      <c r="ORG7" s="663"/>
      <c r="ORH7" s="663"/>
      <c r="ORI7" s="663"/>
      <c r="ORJ7" s="663"/>
      <c r="ORK7" s="663"/>
      <c r="ORL7" s="284"/>
      <c r="ORM7" s="285"/>
      <c r="ORN7" s="276"/>
      <c r="ORO7" s="286"/>
      <c r="ORP7" s="663"/>
      <c r="ORQ7" s="663"/>
      <c r="ORR7" s="663"/>
      <c r="ORS7" s="663"/>
      <c r="ORT7" s="663"/>
      <c r="ORU7" s="663"/>
      <c r="ORV7" s="284"/>
      <c r="ORW7" s="285"/>
      <c r="ORX7" s="276"/>
      <c r="ORY7" s="286"/>
      <c r="ORZ7" s="663"/>
      <c r="OSA7" s="663"/>
      <c r="OSB7" s="663"/>
      <c r="OSC7" s="663"/>
      <c r="OSD7" s="663"/>
      <c r="OSE7" s="663"/>
      <c r="OSF7" s="284"/>
      <c r="OSG7" s="285"/>
      <c r="OSH7" s="276"/>
      <c r="OSI7" s="286"/>
      <c r="OSJ7" s="663"/>
      <c r="OSK7" s="663"/>
      <c r="OSL7" s="663"/>
      <c r="OSM7" s="663"/>
      <c r="OSN7" s="663"/>
      <c r="OSO7" s="663"/>
      <c r="OSP7" s="284"/>
      <c r="OSQ7" s="285"/>
      <c r="OSR7" s="276"/>
      <c r="OSS7" s="286"/>
      <c r="OST7" s="663"/>
      <c r="OSU7" s="663"/>
      <c r="OSV7" s="663"/>
      <c r="OSW7" s="663"/>
      <c r="OSX7" s="663"/>
      <c r="OSY7" s="663"/>
      <c r="OSZ7" s="284"/>
      <c r="OTA7" s="285"/>
      <c r="OTB7" s="276"/>
      <c r="OTC7" s="286"/>
      <c r="OTD7" s="663"/>
      <c r="OTE7" s="663"/>
      <c r="OTF7" s="663"/>
      <c r="OTG7" s="663"/>
      <c r="OTH7" s="663"/>
      <c r="OTI7" s="663"/>
      <c r="OTJ7" s="284"/>
      <c r="OTK7" s="285"/>
      <c r="OTL7" s="276"/>
      <c r="OTM7" s="286"/>
      <c r="OTN7" s="663"/>
      <c r="OTO7" s="663"/>
      <c r="OTP7" s="663"/>
      <c r="OTQ7" s="663"/>
      <c r="OTR7" s="663"/>
      <c r="OTS7" s="663"/>
      <c r="OTT7" s="284"/>
      <c r="OTU7" s="285"/>
      <c r="OTV7" s="276"/>
      <c r="OTW7" s="286"/>
      <c r="OTX7" s="663"/>
      <c r="OTY7" s="663"/>
      <c r="OTZ7" s="663"/>
      <c r="OUA7" s="663"/>
      <c r="OUB7" s="663"/>
      <c r="OUC7" s="663"/>
      <c r="OUD7" s="284"/>
      <c r="OUE7" s="285"/>
      <c r="OUF7" s="276"/>
      <c r="OUG7" s="286"/>
      <c r="OUH7" s="663"/>
      <c r="OUI7" s="663"/>
      <c r="OUJ7" s="663"/>
      <c r="OUK7" s="663"/>
      <c r="OUL7" s="663"/>
      <c r="OUM7" s="663"/>
      <c r="OUN7" s="284"/>
      <c r="OUO7" s="285"/>
      <c r="OUP7" s="276"/>
      <c r="OUQ7" s="286"/>
      <c r="OUR7" s="663"/>
      <c r="OUS7" s="663"/>
      <c r="OUT7" s="663"/>
      <c r="OUU7" s="663"/>
      <c r="OUV7" s="663"/>
      <c r="OUW7" s="663"/>
      <c r="OUX7" s="284"/>
      <c r="OUY7" s="285"/>
      <c r="OUZ7" s="276"/>
      <c r="OVA7" s="286"/>
      <c r="OVB7" s="663"/>
      <c r="OVC7" s="663"/>
      <c r="OVD7" s="663"/>
      <c r="OVE7" s="663"/>
      <c r="OVF7" s="663"/>
      <c r="OVG7" s="663"/>
      <c r="OVH7" s="284"/>
      <c r="OVI7" s="285"/>
      <c r="OVJ7" s="276"/>
      <c r="OVK7" s="286"/>
      <c r="OVL7" s="663"/>
      <c r="OVM7" s="663"/>
      <c r="OVN7" s="663"/>
      <c r="OVO7" s="663"/>
      <c r="OVP7" s="663"/>
      <c r="OVQ7" s="663"/>
      <c r="OVR7" s="284"/>
      <c r="OVS7" s="285"/>
      <c r="OVT7" s="276"/>
      <c r="OVU7" s="286"/>
      <c r="OVV7" s="663"/>
      <c r="OVW7" s="663"/>
      <c r="OVX7" s="663"/>
      <c r="OVY7" s="663"/>
      <c r="OVZ7" s="663"/>
      <c r="OWA7" s="663"/>
      <c r="OWB7" s="284"/>
      <c r="OWC7" s="285"/>
      <c r="OWD7" s="276"/>
      <c r="OWE7" s="286"/>
      <c r="OWF7" s="663"/>
      <c r="OWG7" s="663"/>
      <c r="OWH7" s="663"/>
      <c r="OWI7" s="663"/>
      <c r="OWJ7" s="663"/>
      <c r="OWK7" s="663"/>
      <c r="OWL7" s="284"/>
      <c r="OWM7" s="285"/>
      <c r="OWN7" s="276"/>
      <c r="OWO7" s="286"/>
      <c r="OWP7" s="663"/>
      <c r="OWQ7" s="663"/>
      <c r="OWR7" s="663"/>
      <c r="OWS7" s="663"/>
      <c r="OWT7" s="663"/>
      <c r="OWU7" s="663"/>
      <c r="OWV7" s="284"/>
      <c r="OWW7" s="285"/>
      <c r="OWX7" s="276"/>
      <c r="OWY7" s="286"/>
      <c r="OWZ7" s="663"/>
      <c r="OXA7" s="663"/>
      <c r="OXB7" s="663"/>
      <c r="OXC7" s="663"/>
      <c r="OXD7" s="663"/>
      <c r="OXE7" s="663"/>
      <c r="OXF7" s="284"/>
      <c r="OXG7" s="285"/>
      <c r="OXH7" s="276"/>
      <c r="OXI7" s="286"/>
      <c r="OXJ7" s="663"/>
      <c r="OXK7" s="663"/>
      <c r="OXL7" s="663"/>
      <c r="OXM7" s="663"/>
      <c r="OXN7" s="663"/>
      <c r="OXO7" s="663"/>
      <c r="OXP7" s="284"/>
      <c r="OXQ7" s="285"/>
      <c r="OXR7" s="276"/>
      <c r="OXS7" s="286"/>
      <c r="OXT7" s="663"/>
      <c r="OXU7" s="663"/>
      <c r="OXV7" s="663"/>
      <c r="OXW7" s="663"/>
      <c r="OXX7" s="663"/>
      <c r="OXY7" s="663"/>
      <c r="OXZ7" s="284"/>
      <c r="OYA7" s="285"/>
      <c r="OYB7" s="276"/>
      <c r="OYC7" s="286"/>
      <c r="OYD7" s="663"/>
      <c r="OYE7" s="663"/>
      <c r="OYF7" s="663"/>
      <c r="OYG7" s="663"/>
      <c r="OYH7" s="663"/>
      <c r="OYI7" s="663"/>
      <c r="OYJ7" s="284"/>
      <c r="OYK7" s="285"/>
      <c r="OYL7" s="276"/>
      <c r="OYM7" s="286"/>
      <c r="OYN7" s="663"/>
      <c r="OYO7" s="663"/>
      <c r="OYP7" s="663"/>
      <c r="OYQ7" s="663"/>
      <c r="OYR7" s="663"/>
      <c r="OYS7" s="663"/>
      <c r="OYT7" s="284"/>
      <c r="OYU7" s="285"/>
      <c r="OYV7" s="276"/>
      <c r="OYW7" s="286"/>
      <c r="OYX7" s="663"/>
      <c r="OYY7" s="663"/>
      <c r="OYZ7" s="663"/>
      <c r="OZA7" s="663"/>
      <c r="OZB7" s="663"/>
      <c r="OZC7" s="663"/>
      <c r="OZD7" s="284"/>
      <c r="OZE7" s="285"/>
      <c r="OZF7" s="276"/>
      <c r="OZG7" s="286"/>
      <c r="OZH7" s="663"/>
      <c r="OZI7" s="663"/>
      <c r="OZJ7" s="663"/>
      <c r="OZK7" s="663"/>
      <c r="OZL7" s="663"/>
      <c r="OZM7" s="663"/>
      <c r="OZN7" s="284"/>
      <c r="OZO7" s="285"/>
      <c r="OZP7" s="276"/>
      <c r="OZQ7" s="286"/>
      <c r="OZR7" s="663"/>
      <c r="OZS7" s="663"/>
      <c r="OZT7" s="663"/>
      <c r="OZU7" s="663"/>
      <c r="OZV7" s="663"/>
      <c r="OZW7" s="663"/>
      <c r="OZX7" s="284"/>
      <c r="OZY7" s="285"/>
      <c r="OZZ7" s="276"/>
      <c r="PAA7" s="286"/>
      <c r="PAB7" s="663"/>
      <c r="PAC7" s="663"/>
      <c r="PAD7" s="663"/>
      <c r="PAE7" s="663"/>
      <c r="PAF7" s="663"/>
      <c r="PAG7" s="663"/>
      <c r="PAH7" s="284"/>
      <c r="PAI7" s="285"/>
      <c r="PAJ7" s="276"/>
      <c r="PAK7" s="286"/>
      <c r="PAL7" s="663"/>
      <c r="PAM7" s="663"/>
      <c r="PAN7" s="663"/>
      <c r="PAO7" s="663"/>
      <c r="PAP7" s="663"/>
      <c r="PAQ7" s="663"/>
      <c r="PAR7" s="284"/>
      <c r="PAS7" s="285"/>
      <c r="PAT7" s="276"/>
      <c r="PAU7" s="286"/>
      <c r="PAV7" s="663"/>
      <c r="PAW7" s="663"/>
      <c r="PAX7" s="663"/>
      <c r="PAY7" s="663"/>
      <c r="PAZ7" s="663"/>
      <c r="PBA7" s="663"/>
      <c r="PBB7" s="284"/>
      <c r="PBC7" s="285"/>
      <c r="PBD7" s="276"/>
      <c r="PBE7" s="286"/>
      <c r="PBF7" s="663"/>
      <c r="PBG7" s="663"/>
      <c r="PBH7" s="663"/>
      <c r="PBI7" s="663"/>
      <c r="PBJ7" s="663"/>
      <c r="PBK7" s="663"/>
      <c r="PBL7" s="284"/>
      <c r="PBM7" s="285"/>
      <c r="PBN7" s="276"/>
      <c r="PBO7" s="286"/>
      <c r="PBP7" s="663"/>
      <c r="PBQ7" s="663"/>
      <c r="PBR7" s="663"/>
      <c r="PBS7" s="663"/>
      <c r="PBT7" s="663"/>
      <c r="PBU7" s="663"/>
      <c r="PBV7" s="284"/>
      <c r="PBW7" s="285"/>
      <c r="PBX7" s="276"/>
      <c r="PBY7" s="286"/>
      <c r="PBZ7" s="663"/>
      <c r="PCA7" s="663"/>
      <c r="PCB7" s="663"/>
      <c r="PCC7" s="663"/>
      <c r="PCD7" s="663"/>
      <c r="PCE7" s="663"/>
      <c r="PCF7" s="284"/>
      <c r="PCG7" s="285"/>
      <c r="PCH7" s="276"/>
      <c r="PCI7" s="286"/>
      <c r="PCJ7" s="663"/>
      <c r="PCK7" s="663"/>
      <c r="PCL7" s="663"/>
      <c r="PCM7" s="663"/>
      <c r="PCN7" s="663"/>
      <c r="PCO7" s="663"/>
      <c r="PCP7" s="284"/>
      <c r="PCQ7" s="285"/>
      <c r="PCR7" s="276"/>
      <c r="PCS7" s="286"/>
      <c r="PCT7" s="663"/>
      <c r="PCU7" s="663"/>
      <c r="PCV7" s="663"/>
      <c r="PCW7" s="663"/>
      <c r="PCX7" s="663"/>
      <c r="PCY7" s="663"/>
      <c r="PCZ7" s="284"/>
      <c r="PDA7" s="285"/>
      <c r="PDB7" s="276"/>
      <c r="PDC7" s="286"/>
      <c r="PDD7" s="663"/>
      <c r="PDE7" s="663"/>
      <c r="PDF7" s="663"/>
      <c r="PDG7" s="663"/>
      <c r="PDH7" s="663"/>
      <c r="PDI7" s="663"/>
      <c r="PDJ7" s="284"/>
      <c r="PDK7" s="285"/>
      <c r="PDL7" s="276"/>
      <c r="PDM7" s="286"/>
      <c r="PDN7" s="663"/>
      <c r="PDO7" s="663"/>
      <c r="PDP7" s="663"/>
      <c r="PDQ7" s="663"/>
      <c r="PDR7" s="663"/>
      <c r="PDS7" s="663"/>
      <c r="PDT7" s="284"/>
      <c r="PDU7" s="285"/>
      <c r="PDV7" s="276"/>
      <c r="PDW7" s="286"/>
      <c r="PDX7" s="663"/>
      <c r="PDY7" s="663"/>
      <c r="PDZ7" s="663"/>
      <c r="PEA7" s="663"/>
      <c r="PEB7" s="663"/>
      <c r="PEC7" s="663"/>
      <c r="PED7" s="284"/>
      <c r="PEE7" s="285"/>
      <c r="PEF7" s="276"/>
      <c r="PEG7" s="286"/>
      <c r="PEH7" s="663"/>
      <c r="PEI7" s="663"/>
      <c r="PEJ7" s="663"/>
      <c r="PEK7" s="663"/>
      <c r="PEL7" s="663"/>
      <c r="PEM7" s="663"/>
      <c r="PEN7" s="284"/>
      <c r="PEO7" s="285"/>
      <c r="PEP7" s="276"/>
      <c r="PEQ7" s="286"/>
      <c r="PER7" s="663"/>
      <c r="PES7" s="663"/>
      <c r="PET7" s="663"/>
      <c r="PEU7" s="663"/>
      <c r="PEV7" s="663"/>
      <c r="PEW7" s="663"/>
      <c r="PEX7" s="284"/>
      <c r="PEY7" s="285"/>
      <c r="PEZ7" s="276"/>
      <c r="PFA7" s="286"/>
      <c r="PFB7" s="663"/>
      <c r="PFC7" s="663"/>
      <c r="PFD7" s="663"/>
      <c r="PFE7" s="663"/>
      <c r="PFF7" s="663"/>
      <c r="PFG7" s="663"/>
      <c r="PFH7" s="284"/>
      <c r="PFI7" s="285"/>
      <c r="PFJ7" s="276"/>
      <c r="PFK7" s="286"/>
      <c r="PFL7" s="663"/>
      <c r="PFM7" s="663"/>
      <c r="PFN7" s="663"/>
      <c r="PFO7" s="663"/>
      <c r="PFP7" s="663"/>
      <c r="PFQ7" s="663"/>
      <c r="PFR7" s="284"/>
      <c r="PFS7" s="285"/>
      <c r="PFT7" s="276"/>
      <c r="PFU7" s="286"/>
      <c r="PFV7" s="663"/>
      <c r="PFW7" s="663"/>
      <c r="PFX7" s="663"/>
      <c r="PFY7" s="663"/>
      <c r="PFZ7" s="663"/>
      <c r="PGA7" s="663"/>
      <c r="PGB7" s="284"/>
      <c r="PGC7" s="285"/>
      <c r="PGD7" s="276"/>
      <c r="PGE7" s="286"/>
      <c r="PGF7" s="663"/>
      <c r="PGG7" s="663"/>
      <c r="PGH7" s="663"/>
      <c r="PGI7" s="663"/>
      <c r="PGJ7" s="663"/>
      <c r="PGK7" s="663"/>
      <c r="PGL7" s="284"/>
      <c r="PGM7" s="285"/>
      <c r="PGN7" s="276"/>
      <c r="PGO7" s="286"/>
      <c r="PGP7" s="663"/>
      <c r="PGQ7" s="663"/>
      <c r="PGR7" s="663"/>
      <c r="PGS7" s="663"/>
      <c r="PGT7" s="663"/>
      <c r="PGU7" s="663"/>
      <c r="PGV7" s="284"/>
      <c r="PGW7" s="285"/>
      <c r="PGX7" s="276"/>
      <c r="PGY7" s="286"/>
      <c r="PGZ7" s="663"/>
      <c r="PHA7" s="663"/>
      <c r="PHB7" s="663"/>
      <c r="PHC7" s="663"/>
      <c r="PHD7" s="663"/>
      <c r="PHE7" s="663"/>
      <c r="PHF7" s="284"/>
      <c r="PHG7" s="285"/>
      <c r="PHH7" s="276"/>
      <c r="PHI7" s="286"/>
      <c r="PHJ7" s="663"/>
      <c r="PHK7" s="663"/>
      <c r="PHL7" s="663"/>
      <c r="PHM7" s="663"/>
      <c r="PHN7" s="663"/>
      <c r="PHO7" s="663"/>
      <c r="PHP7" s="284"/>
      <c r="PHQ7" s="285"/>
      <c r="PHR7" s="276"/>
      <c r="PHS7" s="286"/>
      <c r="PHT7" s="663"/>
      <c r="PHU7" s="663"/>
      <c r="PHV7" s="663"/>
      <c r="PHW7" s="663"/>
      <c r="PHX7" s="663"/>
      <c r="PHY7" s="663"/>
      <c r="PHZ7" s="284"/>
      <c r="PIA7" s="285"/>
      <c r="PIB7" s="276"/>
      <c r="PIC7" s="286"/>
      <c r="PID7" s="663"/>
      <c r="PIE7" s="663"/>
      <c r="PIF7" s="663"/>
      <c r="PIG7" s="663"/>
      <c r="PIH7" s="663"/>
      <c r="PII7" s="663"/>
      <c r="PIJ7" s="284"/>
      <c r="PIK7" s="285"/>
      <c r="PIL7" s="276"/>
      <c r="PIM7" s="286"/>
      <c r="PIN7" s="663"/>
      <c r="PIO7" s="663"/>
      <c r="PIP7" s="663"/>
      <c r="PIQ7" s="663"/>
      <c r="PIR7" s="663"/>
      <c r="PIS7" s="663"/>
      <c r="PIT7" s="284"/>
      <c r="PIU7" s="285"/>
      <c r="PIV7" s="276"/>
      <c r="PIW7" s="286"/>
      <c r="PIX7" s="663"/>
      <c r="PIY7" s="663"/>
      <c r="PIZ7" s="663"/>
      <c r="PJA7" s="663"/>
      <c r="PJB7" s="663"/>
      <c r="PJC7" s="663"/>
      <c r="PJD7" s="284"/>
      <c r="PJE7" s="285"/>
      <c r="PJF7" s="276"/>
      <c r="PJG7" s="286"/>
      <c r="PJH7" s="663"/>
      <c r="PJI7" s="663"/>
      <c r="PJJ7" s="663"/>
      <c r="PJK7" s="663"/>
      <c r="PJL7" s="663"/>
      <c r="PJM7" s="663"/>
      <c r="PJN7" s="284"/>
      <c r="PJO7" s="285"/>
      <c r="PJP7" s="276"/>
      <c r="PJQ7" s="286"/>
      <c r="PJR7" s="663"/>
      <c r="PJS7" s="663"/>
      <c r="PJT7" s="663"/>
      <c r="PJU7" s="663"/>
      <c r="PJV7" s="663"/>
      <c r="PJW7" s="663"/>
      <c r="PJX7" s="284"/>
      <c r="PJY7" s="285"/>
      <c r="PJZ7" s="276"/>
      <c r="PKA7" s="286"/>
      <c r="PKB7" s="663"/>
      <c r="PKC7" s="663"/>
      <c r="PKD7" s="663"/>
      <c r="PKE7" s="663"/>
      <c r="PKF7" s="663"/>
      <c r="PKG7" s="663"/>
      <c r="PKH7" s="284"/>
      <c r="PKI7" s="285"/>
      <c r="PKJ7" s="276"/>
      <c r="PKK7" s="286"/>
      <c r="PKL7" s="663"/>
      <c r="PKM7" s="663"/>
      <c r="PKN7" s="663"/>
      <c r="PKO7" s="663"/>
      <c r="PKP7" s="663"/>
      <c r="PKQ7" s="663"/>
      <c r="PKR7" s="284"/>
      <c r="PKS7" s="285"/>
      <c r="PKT7" s="276"/>
      <c r="PKU7" s="286"/>
      <c r="PKV7" s="663"/>
      <c r="PKW7" s="663"/>
      <c r="PKX7" s="663"/>
      <c r="PKY7" s="663"/>
      <c r="PKZ7" s="663"/>
      <c r="PLA7" s="663"/>
      <c r="PLB7" s="284"/>
      <c r="PLC7" s="285"/>
      <c r="PLD7" s="276"/>
      <c r="PLE7" s="286"/>
      <c r="PLF7" s="663"/>
      <c r="PLG7" s="663"/>
      <c r="PLH7" s="663"/>
      <c r="PLI7" s="663"/>
      <c r="PLJ7" s="663"/>
      <c r="PLK7" s="663"/>
      <c r="PLL7" s="284"/>
      <c r="PLM7" s="285"/>
      <c r="PLN7" s="276"/>
      <c r="PLO7" s="286"/>
      <c r="PLP7" s="663"/>
      <c r="PLQ7" s="663"/>
      <c r="PLR7" s="663"/>
      <c r="PLS7" s="663"/>
      <c r="PLT7" s="663"/>
      <c r="PLU7" s="663"/>
      <c r="PLV7" s="284"/>
      <c r="PLW7" s="285"/>
      <c r="PLX7" s="276"/>
      <c r="PLY7" s="286"/>
      <c r="PLZ7" s="663"/>
      <c r="PMA7" s="663"/>
      <c r="PMB7" s="663"/>
      <c r="PMC7" s="663"/>
      <c r="PMD7" s="663"/>
      <c r="PME7" s="663"/>
      <c r="PMF7" s="284"/>
      <c r="PMG7" s="285"/>
      <c r="PMH7" s="276"/>
      <c r="PMI7" s="286"/>
      <c r="PMJ7" s="663"/>
      <c r="PMK7" s="663"/>
      <c r="PML7" s="663"/>
      <c r="PMM7" s="663"/>
      <c r="PMN7" s="663"/>
      <c r="PMO7" s="663"/>
      <c r="PMP7" s="284"/>
      <c r="PMQ7" s="285"/>
      <c r="PMR7" s="276"/>
      <c r="PMS7" s="286"/>
      <c r="PMT7" s="663"/>
      <c r="PMU7" s="663"/>
      <c r="PMV7" s="663"/>
      <c r="PMW7" s="663"/>
      <c r="PMX7" s="663"/>
      <c r="PMY7" s="663"/>
      <c r="PMZ7" s="284"/>
      <c r="PNA7" s="285"/>
      <c r="PNB7" s="276"/>
      <c r="PNC7" s="286"/>
      <c r="PND7" s="663"/>
      <c r="PNE7" s="663"/>
      <c r="PNF7" s="663"/>
      <c r="PNG7" s="663"/>
      <c r="PNH7" s="663"/>
      <c r="PNI7" s="663"/>
      <c r="PNJ7" s="284"/>
      <c r="PNK7" s="285"/>
      <c r="PNL7" s="276"/>
      <c r="PNM7" s="286"/>
      <c r="PNN7" s="663"/>
      <c r="PNO7" s="663"/>
      <c r="PNP7" s="663"/>
      <c r="PNQ7" s="663"/>
      <c r="PNR7" s="663"/>
      <c r="PNS7" s="663"/>
      <c r="PNT7" s="284"/>
      <c r="PNU7" s="285"/>
      <c r="PNV7" s="276"/>
      <c r="PNW7" s="286"/>
      <c r="PNX7" s="663"/>
      <c r="PNY7" s="663"/>
      <c r="PNZ7" s="663"/>
      <c r="POA7" s="663"/>
      <c r="POB7" s="663"/>
      <c r="POC7" s="663"/>
      <c r="POD7" s="284"/>
      <c r="POE7" s="285"/>
      <c r="POF7" s="276"/>
      <c r="POG7" s="286"/>
      <c r="POH7" s="663"/>
      <c r="POI7" s="663"/>
      <c r="POJ7" s="663"/>
      <c r="POK7" s="663"/>
      <c r="POL7" s="663"/>
      <c r="POM7" s="663"/>
      <c r="PON7" s="284"/>
      <c r="POO7" s="285"/>
      <c r="POP7" s="276"/>
      <c r="POQ7" s="286"/>
      <c r="POR7" s="663"/>
      <c r="POS7" s="663"/>
      <c r="POT7" s="663"/>
      <c r="POU7" s="663"/>
      <c r="POV7" s="663"/>
      <c r="POW7" s="663"/>
      <c r="POX7" s="284"/>
      <c r="POY7" s="285"/>
      <c r="POZ7" s="276"/>
      <c r="PPA7" s="286"/>
      <c r="PPB7" s="663"/>
      <c r="PPC7" s="663"/>
      <c r="PPD7" s="663"/>
      <c r="PPE7" s="663"/>
      <c r="PPF7" s="663"/>
      <c r="PPG7" s="663"/>
      <c r="PPH7" s="284"/>
      <c r="PPI7" s="285"/>
      <c r="PPJ7" s="276"/>
      <c r="PPK7" s="286"/>
      <c r="PPL7" s="663"/>
      <c r="PPM7" s="663"/>
      <c r="PPN7" s="663"/>
      <c r="PPO7" s="663"/>
      <c r="PPP7" s="663"/>
      <c r="PPQ7" s="663"/>
      <c r="PPR7" s="284"/>
      <c r="PPS7" s="285"/>
      <c r="PPT7" s="276"/>
      <c r="PPU7" s="286"/>
      <c r="PPV7" s="663"/>
      <c r="PPW7" s="663"/>
      <c r="PPX7" s="663"/>
      <c r="PPY7" s="663"/>
      <c r="PPZ7" s="663"/>
      <c r="PQA7" s="663"/>
      <c r="PQB7" s="284"/>
      <c r="PQC7" s="285"/>
      <c r="PQD7" s="276"/>
      <c r="PQE7" s="286"/>
      <c r="PQF7" s="663"/>
      <c r="PQG7" s="663"/>
      <c r="PQH7" s="663"/>
      <c r="PQI7" s="663"/>
      <c r="PQJ7" s="663"/>
      <c r="PQK7" s="663"/>
      <c r="PQL7" s="284"/>
      <c r="PQM7" s="285"/>
      <c r="PQN7" s="276"/>
      <c r="PQO7" s="286"/>
      <c r="PQP7" s="663"/>
      <c r="PQQ7" s="663"/>
      <c r="PQR7" s="663"/>
      <c r="PQS7" s="663"/>
      <c r="PQT7" s="663"/>
      <c r="PQU7" s="663"/>
      <c r="PQV7" s="284"/>
      <c r="PQW7" s="285"/>
      <c r="PQX7" s="276"/>
      <c r="PQY7" s="286"/>
      <c r="PQZ7" s="663"/>
      <c r="PRA7" s="663"/>
      <c r="PRB7" s="663"/>
      <c r="PRC7" s="663"/>
      <c r="PRD7" s="663"/>
      <c r="PRE7" s="663"/>
      <c r="PRF7" s="284"/>
      <c r="PRG7" s="285"/>
      <c r="PRH7" s="276"/>
      <c r="PRI7" s="286"/>
      <c r="PRJ7" s="663"/>
      <c r="PRK7" s="663"/>
      <c r="PRL7" s="663"/>
      <c r="PRM7" s="663"/>
      <c r="PRN7" s="663"/>
      <c r="PRO7" s="663"/>
      <c r="PRP7" s="284"/>
      <c r="PRQ7" s="285"/>
      <c r="PRR7" s="276"/>
      <c r="PRS7" s="286"/>
      <c r="PRT7" s="663"/>
      <c r="PRU7" s="663"/>
      <c r="PRV7" s="663"/>
      <c r="PRW7" s="663"/>
      <c r="PRX7" s="663"/>
      <c r="PRY7" s="663"/>
      <c r="PRZ7" s="284"/>
      <c r="PSA7" s="285"/>
      <c r="PSB7" s="276"/>
      <c r="PSC7" s="286"/>
      <c r="PSD7" s="663"/>
      <c r="PSE7" s="663"/>
      <c r="PSF7" s="663"/>
      <c r="PSG7" s="663"/>
      <c r="PSH7" s="663"/>
      <c r="PSI7" s="663"/>
      <c r="PSJ7" s="284"/>
      <c r="PSK7" s="285"/>
      <c r="PSL7" s="276"/>
      <c r="PSM7" s="286"/>
      <c r="PSN7" s="663"/>
      <c r="PSO7" s="663"/>
      <c r="PSP7" s="663"/>
      <c r="PSQ7" s="663"/>
      <c r="PSR7" s="663"/>
      <c r="PSS7" s="663"/>
      <c r="PST7" s="284"/>
      <c r="PSU7" s="285"/>
      <c r="PSV7" s="276"/>
      <c r="PSW7" s="286"/>
      <c r="PSX7" s="663"/>
      <c r="PSY7" s="663"/>
      <c r="PSZ7" s="663"/>
      <c r="PTA7" s="663"/>
      <c r="PTB7" s="663"/>
      <c r="PTC7" s="663"/>
      <c r="PTD7" s="284"/>
      <c r="PTE7" s="285"/>
      <c r="PTF7" s="276"/>
      <c r="PTG7" s="286"/>
      <c r="PTH7" s="663"/>
      <c r="PTI7" s="663"/>
      <c r="PTJ7" s="663"/>
      <c r="PTK7" s="663"/>
      <c r="PTL7" s="663"/>
      <c r="PTM7" s="663"/>
      <c r="PTN7" s="284"/>
      <c r="PTO7" s="285"/>
      <c r="PTP7" s="276"/>
      <c r="PTQ7" s="286"/>
      <c r="PTR7" s="663"/>
      <c r="PTS7" s="663"/>
      <c r="PTT7" s="663"/>
      <c r="PTU7" s="663"/>
      <c r="PTV7" s="663"/>
      <c r="PTW7" s="663"/>
      <c r="PTX7" s="284"/>
      <c r="PTY7" s="285"/>
      <c r="PTZ7" s="276"/>
      <c r="PUA7" s="286"/>
      <c r="PUB7" s="663"/>
      <c r="PUC7" s="663"/>
      <c r="PUD7" s="663"/>
      <c r="PUE7" s="663"/>
      <c r="PUF7" s="663"/>
      <c r="PUG7" s="663"/>
      <c r="PUH7" s="284"/>
      <c r="PUI7" s="285"/>
      <c r="PUJ7" s="276"/>
      <c r="PUK7" s="286"/>
      <c r="PUL7" s="663"/>
      <c r="PUM7" s="663"/>
      <c r="PUN7" s="663"/>
      <c r="PUO7" s="663"/>
      <c r="PUP7" s="663"/>
      <c r="PUQ7" s="663"/>
      <c r="PUR7" s="284"/>
      <c r="PUS7" s="285"/>
      <c r="PUT7" s="276"/>
      <c r="PUU7" s="286"/>
      <c r="PUV7" s="663"/>
      <c r="PUW7" s="663"/>
      <c r="PUX7" s="663"/>
      <c r="PUY7" s="663"/>
      <c r="PUZ7" s="663"/>
      <c r="PVA7" s="663"/>
      <c r="PVB7" s="284"/>
      <c r="PVC7" s="285"/>
      <c r="PVD7" s="276"/>
      <c r="PVE7" s="286"/>
      <c r="PVF7" s="663"/>
      <c r="PVG7" s="663"/>
      <c r="PVH7" s="663"/>
      <c r="PVI7" s="663"/>
      <c r="PVJ7" s="663"/>
      <c r="PVK7" s="663"/>
      <c r="PVL7" s="284"/>
      <c r="PVM7" s="285"/>
      <c r="PVN7" s="276"/>
      <c r="PVO7" s="286"/>
      <c r="PVP7" s="663"/>
      <c r="PVQ7" s="663"/>
      <c r="PVR7" s="663"/>
      <c r="PVS7" s="663"/>
      <c r="PVT7" s="663"/>
      <c r="PVU7" s="663"/>
      <c r="PVV7" s="284"/>
      <c r="PVW7" s="285"/>
      <c r="PVX7" s="276"/>
      <c r="PVY7" s="286"/>
      <c r="PVZ7" s="663"/>
      <c r="PWA7" s="663"/>
      <c r="PWB7" s="663"/>
      <c r="PWC7" s="663"/>
      <c r="PWD7" s="663"/>
      <c r="PWE7" s="663"/>
      <c r="PWF7" s="284"/>
      <c r="PWG7" s="285"/>
      <c r="PWH7" s="276"/>
      <c r="PWI7" s="286"/>
      <c r="PWJ7" s="663"/>
      <c r="PWK7" s="663"/>
      <c r="PWL7" s="663"/>
      <c r="PWM7" s="663"/>
      <c r="PWN7" s="663"/>
      <c r="PWO7" s="663"/>
      <c r="PWP7" s="284"/>
      <c r="PWQ7" s="285"/>
      <c r="PWR7" s="276"/>
      <c r="PWS7" s="286"/>
      <c r="PWT7" s="663"/>
      <c r="PWU7" s="663"/>
      <c r="PWV7" s="663"/>
      <c r="PWW7" s="663"/>
      <c r="PWX7" s="663"/>
      <c r="PWY7" s="663"/>
      <c r="PWZ7" s="284"/>
      <c r="PXA7" s="285"/>
      <c r="PXB7" s="276"/>
      <c r="PXC7" s="286"/>
      <c r="PXD7" s="663"/>
      <c r="PXE7" s="663"/>
      <c r="PXF7" s="663"/>
      <c r="PXG7" s="663"/>
      <c r="PXH7" s="663"/>
      <c r="PXI7" s="663"/>
      <c r="PXJ7" s="284"/>
      <c r="PXK7" s="285"/>
      <c r="PXL7" s="276"/>
      <c r="PXM7" s="286"/>
      <c r="PXN7" s="663"/>
      <c r="PXO7" s="663"/>
      <c r="PXP7" s="663"/>
      <c r="PXQ7" s="663"/>
      <c r="PXR7" s="663"/>
      <c r="PXS7" s="663"/>
      <c r="PXT7" s="284"/>
      <c r="PXU7" s="285"/>
      <c r="PXV7" s="276"/>
      <c r="PXW7" s="286"/>
      <c r="PXX7" s="663"/>
      <c r="PXY7" s="663"/>
      <c r="PXZ7" s="663"/>
      <c r="PYA7" s="663"/>
      <c r="PYB7" s="663"/>
      <c r="PYC7" s="663"/>
      <c r="PYD7" s="284"/>
      <c r="PYE7" s="285"/>
      <c r="PYF7" s="276"/>
      <c r="PYG7" s="286"/>
      <c r="PYH7" s="663"/>
      <c r="PYI7" s="663"/>
      <c r="PYJ7" s="663"/>
      <c r="PYK7" s="663"/>
      <c r="PYL7" s="663"/>
      <c r="PYM7" s="663"/>
      <c r="PYN7" s="284"/>
      <c r="PYO7" s="285"/>
      <c r="PYP7" s="276"/>
      <c r="PYQ7" s="286"/>
      <c r="PYR7" s="663"/>
      <c r="PYS7" s="663"/>
      <c r="PYT7" s="663"/>
      <c r="PYU7" s="663"/>
      <c r="PYV7" s="663"/>
      <c r="PYW7" s="663"/>
      <c r="PYX7" s="284"/>
      <c r="PYY7" s="285"/>
      <c r="PYZ7" s="276"/>
      <c r="PZA7" s="286"/>
      <c r="PZB7" s="663"/>
      <c r="PZC7" s="663"/>
      <c r="PZD7" s="663"/>
      <c r="PZE7" s="663"/>
      <c r="PZF7" s="663"/>
      <c r="PZG7" s="663"/>
      <c r="PZH7" s="284"/>
      <c r="PZI7" s="285"/>
      <c r="PZJ7" s="276"/>
      <c r="PZK7" s="286"/>
      <c r="PZL7" s="663"/>
      <c r="PZM7" s="663"/>
      <c r="PZN7" s="663"/>
      <c r="PZO7" s="663"/>
      <c r="PZP7" s="663"/>
      <c r="PZQ7" s="663"/>
      <c r="PZR7" s="284"/>
      <c r="PZS7" s="285"/>
      <c r="PZT7" s="276"/>
      <c r="PZU7" s="286"/>
      <c r="PZV7" s="663"/>
      <c r="PZW7" s="663"/>
      <c r="PZX7" s="663"/>
      <c r="PZY7" s="663"/>
      <c r="PZZ7" s="663"/>
      <c r="QAA7" s="663"/>
      <c r="QAB7" s="284"/>
      <c r="QAC7" s="285"/>
      <c r="QAD7" s="276"/>
      <c r="QAE7" s="286"/>
      <c r="QAF7" s="663"/>
      <c r="QAG7" s="663"/>
      <c r="QAH7" s="663"/>
      <c r="QAI7" s="663"/>
      <c r="QAJ7" s="663"/>
      <c r="QAK7" s="663"/>
      <c r="QAL7" s="284"/>
      <c r="QAM7" s="285"/>
      <c r="QAN7" s="276"/>
      <c r="QAO7" s="286"/>
      <c r="QAP7" s="663"/>
      <c r="QAQ7" s="663"/>
      <c r="QAR7" s="663"/>
      <c r="QAS7" s="663"/>
      <c r="QAT7" s="663"/>
      <c r="QAU7" s="663"/>
      <c r="QAV7" s="284"/>
      <c r="QAW7" s="285"/>
      <c r="QAX7" s="276"/>
      <c r="QAY7" s="286"/>
      <c r="QAZ7" s="663"/>
      <c r="QBA7" s="663"/>
      <c r="QBB7" s="663"/>
      <c r="QBC7" s="663"/>
      <c r="QBD7" s="663"/>
      <c r="QBE7" s="663"/>
      <c r="QBF7" s="284"/>
      <c r="QBG7" s="285"/>
      <c r="QBH7" s="276"/>
      <c r="QBI7" s="286"/>
      <c r="QBJ7" s="663"/>
      <c r="QBK7" s="663"/>
      <c r="QBL7" s="663"/>
      <c r="QBM7" s="663"/>
      <c r="QBN7" s="663"/>
      <c r="QBO7" s="663"/>
      <c r="QBP7" s="284"/>
      <c r="QBQ7" s="285"/>
      <c r="QBR7" s="276"/>
      <c r="QBS7" s="286"/>
      <c r="QBT7" s="663"/>
      <c r="QBU7" s="663"/>
      <c r="QBV7" s="663"/>
      <c r="QBW7" s="663"/>
      <c r="QBX7" s="663"/>
      <c r="QBY7" s="663"/>
      <c r="QBZ7" s="284"/>
      <c r="QCA7" s="285"/>
      <c r="QCB7" s="276"/>
      <c r="QCC7" s="286"/>
      <c r="QCD7" s="663"/>
      <c r="QCE7" s="663"/>
      <c r="QCF7" s="663"/>
      <c r="QCG7" s="663"/>
      <c r="QCH7" s="663"/>
      <c r="QCI7" s="663"/>
      <c r="QCJ7" s="284"/>
      <c r="QCK7" s="285"/>
      <c r="QCL7" s="276"/>
      <c r="QCM7" s="286"/>
      <c r="QCN7" s="663"/>
      <c r="QCO7" s="663"/>
      <c r="QCP7" s="663"/>
      <c r="QCQ7" s="663"/>
      <c r="QCR7" s="663"/>
      <c r="QCS7" s="663"/>
      <c r="QCT7" s="284"/>
      <c r="QCU7" s="285"/>
      <c r="QCV7" s="276"/>
      <c r="QCW7" s="286"/>
      <c r="QCX7" s="663"/>
      <c r="QCY7" s="663"/>
      <c r="QCZ7" s="663"/>
      <c r="QDA7" s="663"/>
      <c r="QDB7" s="663"/>
      <c r="QDC7" s="663"/>
      <c r="QDD7" s="284"/>
      <c r="QDE7" s="285"/>
      <c r="QDF7" s="276"/>
      <c r="QDG7" s="286"/>
      <c r="QDH7" s="663"/>
      <c r="QDI7" s="663"/>
      <c r="QDJ7" s="663"/>
      <c r="QDK7" s="663"/>
      <c r="QDL7" s="663"/>
      <c r="QDM7" s="663"/>
      <c r="QDN7" s="284"/>
      <c r="QDO7" s="285"/>
      <c r="QDP7" s="276"/>
      <c r="QDQ7" s="286"/>
      <c r="QDR7" s="663"/>
      <c r="QDS7" s="663"/>
      <c r="QDT7" s="663"/>
      <c r="QDU7" s="663"/>
      <c r="QDV7" s="663"/>
      <c r="QDW7" s="663"/>
      <c r="QDX7" s="284"/>
      <c r="QDY7" s="285"/>
      <c r="QDZ7" s="276"/>
      <c r="QEA7" s="286"/>
      <c r="QEB7" s="663"/>
      <c r="QEC7" s="663"/>
      <c r="QED7" s="663"/>
      <c r="QEE7" s="663"/>
      <c r="QEF7" s="663"/>
      <c r="QEG7" s="663"/>
      <c r="QEH7" s="284"/>
      <c r="QEI7" s="285"/>
      <c r="QEJ7" s="276"/>
      <c r="QEK7" s="286"/>
      <c r="QEL7" s="663"/>
      <c r="QEM7" s="663"/>
      <c r="QEN7" s="663"/>
      <c r="QEO7" s="663"/>
      <c r="QEP7" s="663"/>
      <c r="QEQ7" s="663"/>
      <c r="QER7" s="284"/>
      <c r="QES7" s="285"/>
      <c r="QET7" s="276"/>
      <c r="QEU7" s="286"/>
      <c r="QEV7" s="663"/>
      <c r="QEW7" s="663"/>
      <c r="QEX7" s="663"/>
      <c r="QEY7" s="663"/>
      <c r="QEZ7" s="663"/>
      <c r="QFA7" s="663"/>
      <c r="QFB7" s="284"/>
      <c r="QFC7" s="285"/>
      <c r="QFD7" s="276"/>
      <c r="QFE7" s="286"/>
      <c r="QFF7" s="663"/>
      <c r="QFG7" s="663"/>
      <c r="QFH7" s="663"/>
      <c r="QFI7" s="663"/>
      <c r="QFJ7" s="663"/>
      <c r="QFK7" s="663"/>
      <c r="QFL7" s="284"/>
      <c r="QFM7" s="285"/>
      <c r="QFN7" s="276"/>
      <c r="QFO7" s="286"/>
      <c r="QFP7" s="663"/>
      <c r="QFQ7" s="663"/>
      <c r="QFR7" s="663"/>
      <c r="QFS7" s="663"/>
      <c r="QFT7" s="663"/>
      <c r="QFU7" s="663"/>
      <c r="QFV7" s="284"/>
      <c r="QFW7" s="285"/>
      <c r="QFX7" s="276"/>
      <c r="QFY7" s="286"/>
      <c r="QFZ7" s="663"/>
      <c r="QGA7" s="663"/>
      <c r="QGB7" s="663"/>
      <c r="QGC7" s="663"/>
      <c r="QGD7" s="663"/>
      <c r="QGE7" s="663"/>
      <c r="QGF7" s="284"/>
      <c r="QGG7" s="285"/>
      <c r="QGH7" s="276"/>
      <c r="QGI7" s="286"/>
      <c r="QGJ7" s="663"/>
      <c r="QGK7" s="663"/>
      <c r="QGL7" s="663"/>
      <c r="QGM7" s="663"/>
      <c r="QGN7" s="663"/>
      <c r="QGO7" s="663"/>
      <c r="QGP7" s="284"/>
      <c r="QGQ7" s="285"/>
      <c r="QGR7" s="276"/>
      <c r="QGS7" s="286"/>
      <c r="QGT7" s="663"/>
      <c r="QGU7" s="663"/>
      <c r="QGV7" s="663"/>
      <c r="QGW7" s="663"/>
      <c r="QGX7" s="663"/>
      <c r="QGY7" s="663"/>
      <c r="QGZ7" s="284"/>
      <c r="QHA7" s="285"/>
      <c r="QHB7" s="276"/>
      <c r="QHC7" s="286"/>
      <c r="QHD7" s="663"/>
      <c r="QHE7" s="663"/>
      <c r="QHF7" s="663"/>
      <c r="QHG7" s="663"/>
      <c r="QHH7" s="663"/>
      <c r="QHI7" s="663"/>
      <c r="QHJ7" s="284"/>
      <c r="QHK7" s="285"/>
      <c r="QHL7" s="276"/>
      <c r="QHM7" s="286"/>
      <c r="QHN7" s="663"/>
      <c r="QHO7" s="663"/>
      <c r="QHP7" s="663"/>
      <c r="QHQ7" s="663"/>
      <c r="QHR7" s="663"/>
      <c r="QHS7" s="663"/>
      <c r="QHT7" s="284"/>
      <c r="QHU7" s="285"/>
      <c r="QHV7" s="276"/>
      <c r="QHW7" s="286"/>
      <c r="QHX7" s="663"/>
      <c r="QHY7" s="663"/>
      <c r="QHZ7" s="663"/>
      <c r="QIA7" s="663"/>
      <c r="QIB7" s="663"/>
      <c r="QIC7" s="663"/>
      <c r="QID7" s="284"/>
      <c r="QIE7" s="285"/>
      <c r="QIF7" s="276"/>
      <c r="QIG7" s="286"/>
      <c r="QIH7" s="663"/>
      <c r="QII7" s="663"/>
      <c r="QIJ7" s="663"/>
      <c r="QIK7" s="663"/>
      <c r="QIL7" s="663"/>
      <c r="QIM7" s="663"/>
      <c r="QIN7" s="284"/>
      <c r="QIO7" s="285"/>
      <c r="QIP7" s="276"/>
      <c r="QIQ7" s="286"/>
      <c r="QIR7" s="663"/>
      <c r="QIS7" s="663"/>
      <c r="QIT7" s="663"/>
      <c r="QIU7" s="663"/>
      <c r="QIV7" s="663"/>
      <c r="QIW7" s="663"/>
      <c r="QIX7" s="284"/>
      <c r="QIY7" s="285"/>
      <c r="QIZ7" s="276"/>
      <c r="QJA7" s="286"/>
      <c r="QJB7" s="663"/>
      <c r="QJC7" s="663"/>
      <c r="QJD7" s="663"/>
      <c r="QJE7" s="663"/>
      <c r="QJF7" s="663"/>
      <c r="QJG7" s="663"/>
      <c r="QJH7" s="284"/>
      <c r="QJI7" s="285"/>
      <c r="QJJ7" s="276"/>
      <c r="QJK7" s="286"/>
      <c r="QJL7" s="663"/>
      <c r="QJM7" s="663"/>
      <c r="QJN7" s="663"/>
      <c r="QJO7" s="663"/>
      <c r="QJP7" s="663"/>
      <c r="QJQ7" s="663"/>
      <c r="QJR7" s="284"/>
      <c r="QJS7" s="285"/>
      <c r="QJT7" s="276"/>
      <c r="QJU7" s="286"/>
      <c r="QJV7" s="663"/>
      <c r="QJW7" s="663"/>
      <c r="QJX7" s="663"/>
      <c r="QJY7" s="663"/>
      <c r="QJZ7" s="663"/>
      <c r="QKA7" s="663"/>
      <c r="QKB7" s="284"/>
      <c r="QKC7" s="285"/>
      <c r="QKD7" s="276"/>
      <c r="QKE7" s="286"/>
      <c r="QKF7" s="663"/>
      <c r="QKG7" s="663"/>
      <c r="QKH7" s="663"/>
      <c r="QKI7" s="663"/>
      <c r="QKJ7" s="663"/>
      <c r="QKK7" s="663"/>
      <c r="QKL7" s="284"/>
      <c r="QKM7" s="285"/>
      <c r="QKN7" s="276"/>
      <c r="QKO7" s="286"/>
      <c r="QKP7" s="663"/>
      <c r="QKQ7" s="663"/>
      <c r="QKR7" s="663"/>
      <c r="QKS7" s="663"/>
      <c r="QKT7" s="663"/>
      <c r="QKU7" s="663"/>
      <c r="QKV7" s="284"/>
      <c r="QKW7" s="285"/>
      <c r="QKX7" s="276"/>
      <c r="QKY7" s="286"/>
      <c r="QKZ7" s="663"/>
      <c r="QLA7" s="663"/>
      <c r="QLB7" s="663"/>
      <c r="QLC7" s="663"/>
      <c r="QLD7" s="663"/>
      <c r="QLE7" s="663"/>
      <c r="QLF7" s="284"/>
      <c r="QLG7" s="285"/>
      <c r="QLH7" s="276"/>
      <c r="QLI7" s="286"/>
      <c r="QLJ7" s="663"/>
      <c r="QLK7" s="663"/>
      <c r="QLL7" s="663"/>
      <c r="QLM7" s="663"/>
      <c r="QLN7" s="663"/>
      <c r="QLO7" s="663"/>
      <c r="QLP7" s="284"/>
      <c r="QLQ7" s="285"/>
      <c r="QLR7" s="276"/>
      <c r="QLS7" s="286"/>
      <c r="QLT7" s="663"/>
      <c r="QLU7" s="663"/>
      <c r="QLV7" s="663"/>
      <c r="QLW7" s="663"/>
      <c r="QLX7" s="663"/>
      <c r="QLY7" s="663"/>
      <c r="QLZ7" s="284"/>
      <c r="QMA7" s="285"/>
      <c r="QMB7" s="276"/>
      <c r="QMC7" s="286"/>
      <c r="QMD7" s="663"/>
      <c r="QME7" s="663"/>
      <c r="QMF7" s="663"/>
      <c r="QMG7" s="663"/>
      <c r="QMH7" s="663"/>
      <c r="QMI7" s="663"/>
      <c r="QMJ7" s="284"/>
      <c r="QMK7" s="285"/>
      <c r="QML7" s="276"/>
      <c r="QMM7" s="286"/>
      <c r="QMN7" s="663"/>
      <c r="QMO7" s="663"/>
      <c r="QMP7" s="663"/>
      <c r="QMQ7" s="663"/>
      <c r="QMR7" s="663"/>
      <c r="QMS7" s="663"/>
      <c r="QMT7" s="284"/>
      <c r="QMU7" s="285"/>
      <c r="QMV7" s="276"/>
      <c r="QMW7" s="286"/>
      <c r="QMX7" s="663"/>
      <c r="QMY7" s="663"/>
      <c r="QMZ7" s="663"/>
      <c r="QNA7" s="663"/>
      <c r="QNB7" s="663"/>
      <c r="QNC7" s="663"/>
      <c r="QND7" s="284"/>
      <c r="QNE7" s="285"/>
      <c r="QNF7" s="276"/>
      <c r="QNG7" s="286"/>
      <c r="QNH7" s="663"/>
      <c r="QNI7" s="663"/>
      <c r="QNJ7" s="663"/>
      <c r="QNK7" s="663"/>
      <c r="QNL7" s="663"/>
      <c r="QNM7" s="663"/>
      <c r="QNN7" s="284"/>
      <c r="QNO7" s="285"/>
      <c r="QNP7" s="276"/>
      <c r="QNQ7" s="286"/>
      <c r="QNR7" s="663"/>
      <c r="QNS7" s="663"/>
      <c r="QNT7" s="663"/>
      <c r="QNU7" s="663"/>
      <c r="QNV7" s="663"/>
      <c r="QNW7" s="663"/>
      <c r="QNX7" s="284"/>
      <c r="QNY7" s="285"/>
      <c r="QNZ7" s="276"/>
      <c r="QOA7" s="286"/>
      <c r="QOB7" s="663"/>
      <c r="QOC7" s="663"/>
      <c r="QOD7" s="663"/>
      <c r="QOE7" s="663"/>
      <c r="QOF7" s="663"/>
      <c r="QOG7" s="663"/>
      <c r="QOH7" s="284"/>
      <c r="QOI7" s="285"/>
      <c r="QOJ7" s="276"/>
      <c r="QOK7" s="286"/>
      <c r="QOL7" s="663"/>
      <c r="QOM7" s="663"/>
      <c r="QON7" s="663"/>
      <c r="QOO7" s="663"/>
      <c r="QOP7" s="663"/>
      <c r="QOQ7" s="663"/>
      <c r="QOR7" s="284"/>
      <c r="QOS7" s="285"/>
      <c r="QOT7" s="276"/>
      <c r="QOU7" s="286"/>
      <c r="QOV7" s="663"/>
      <c r="QOW7" s="663"/>
      <c r="QOX7" s="663"/>
      <c r="QOY7" s="663"/>
      <c r="QOZ7" s="663"/>
      <c r="QPA7" s="663"/>
      <c r="QPB7" s="284"/>
      <c r="QPC7" s="285"/>
      <c r="QPD7" s="276"/>
      <c r="QPE7" s="286"/>
      <c r="QPF7" s="663"/>
      <c r="QPG7" s="663"/>
      <c r="QPH7" s="663"/>
      <c r="QPI7" s="663"/>
      <c r="QPJ7" s="663"/>
      <c r="QPK7" s="663"/>
      <c r="QPL7" s="284"/>
      <c r="QPM7" s="285"/>
      <c r="QPN7" s="276"/>
      <c r="QPO7" s="286"/>
      <c r="QPP7" s="663"/>
      <c r="QPQ7" s="663"/>
      <c r="QPR7" s="663"/>
      <c r="QPS7" s="663"/>
      <c r="QPT7" s="663"/>
      <c r="QPU7" s="663"/>
      <c r="QPV7" s="284"/>
      <c r="QPW7" s="285"/>
      <c r="QPX7" s="276"/>
      <c r="QPY7" s="286"/>
      <c r="QPZ7" s="663"/>
      <c r="QQA7" s="663"/>
      <c r="QQB7" s="663"/>
      <c r="QQC7" s="663"/>
      <c r="QQD7" s="663"/>
      <c r="QQE7" s="663"/>
      <c r="QQF7" s="284"/>
      <c r="QQG7" s="285"/>
      <c r="QQH7" s="276"/>
      <c r="QQI7" s="286"/>
      <c r="QQJ7" s="663"/>
      <c r="QQK7" s="663"/>
      <c r="QQL7" s="663"/>
      <c r="QQM7" s="663"/>
      <c r="QQN7" s="663"/>
      <c r="QQO7" s="663"/>
      <c r="QQP7" s="284"/>
      <c r="QQQ7" s="285"/>
      <c r="QQR7" s="276"/>
      <c r="QQS7" s="286"/>
      <c r="QQT7" s="663"/>
      <c r="QQU7" s="663"/>
      <c r="QQV7" s="663"/>
      <c r="QQW7" s="663"/>
      <c r="QQX7" s="663"/>
      <c r="QQY7" s="663"/>
      <c r="QQZ7" s="284"/>
      <c r="QRA7" s="285"/>
      <c r="QRB7" s="276"/>
      <c r="QRC7" s="286"/>
      <c r="QRD7" s="663"/>
      <c r="QRE7" s="663"/>
      <c r="QRF7" s="663"/>
      <c r="QRG7" s="663"/>
      <c r="QRH7" s="663"/>
      <c r="QRI7" s="663"/>
      <c r="QRJ7" s="284"/>
      <c r="QRK7" s="285"/>
      <c r="QRL7" s="276"/>
      <c r="QRM7" s="286"/>
      <c r="QRN7" s="663"/>
      <c r="QRO7" s="663"/>
      <c r="QRP7" s="663"/>
      <c r="QRQ7" s="663"/>
      <c r="QRR7" s="663"/>
      <c r="QRS7" s="663"/>
      <c r="QRT7" s="284"/>
      <c r="QRU7" s="285"/>
      <c r="QRV7" s="276"/>
      <c r="QRW7" s="286"/>
      <c r="QRX7" s="663"/>
      <c r="QRY7" s="663"/>
      <c r="QRZ7" s="663"/>
      <c r="QSA7" s="663"/>
      <c r="QSB7" s="663"/>
      <c r="QSC7" s="663"/>
      <c r="QSD7" s="284"/>
      <c r="QSE7" s="285"/>
      <c r="QSF7" s="276"/>
      <c r="QSG7" s="286"/>
      <c r="QSH7" s="663"/>
      <c r="QSI7" s="663"/>
      <c r="QSJ7" s="663"/>
      <c r="QSK7" s="663"/>
      <c r="QSL7" s="663"/>
      <c r="QSM7" s="663"/>
      <c r="QSN7" s="284"/>
      <c r="QSO7" s="285"/>
      <c r="QSP7" s="276"/>
      <c r="QSQ7" s="286"/>
      <c r="QSR7" s="663"/>
      <c r="QSS7" s="663"/>
      <c r="QST7" s="663"/>
      <c r="QSU7" s="663"/>
      <c r="QSV7" s="663"/>
      <c r="QSW7" s="663"/>
      <c r="QSX7" s="284"/>
      <c r="QSY7" s="285"/>
      <c r="QSZ7" s="276"/>
      <c r="QTA7" s="286"/>
      <c r="QTB7" s="663"/>
      <c r="QTC7" s="663"/>
      <c r="QTD7" s="663"/>
      <c r="QTE7" s="663"/>
      <c r="QTF7" s="663"/>
      <c r="QTG7" s="663"/>
      <c r="QTH7" s="284"/>
      <c r="QTI7" s="285"/>
      <c r="QTJ7" s="276"/>
      <c r="QTK7" s="286"/>
      <c r="QTL7" s="663"/>
      <c r="QTM7" s="663"/>
      <c r="QTN7" s="663"/>
      <c r="QTO7" s="663"/>
      <c r="QTP7" s="663"/>
      <c r="QTQ7" s="663"/>
      <c r="QTR7" s="284"/>
      <c r="QTS7" s="285"/>
      <c r="QTT7" s="276"/>
      <c r="QTU7" s="286"/>
      <c r="QTV7" s="663"/>
      <c r="QTW7" s="663"/>
      <c r="QTX7" s="663"/>
      <c r="QTY7" s="663"/>
      <c r="QTZ7" s="663"/>
      <c r="QUA7" s="663"/>
      <c r="QUB7" s="284"/>
      <c r="QUC7" s="285"/>
      <c r="QUD7" s="276"/>
      <c r="QUE7" s="286"/>
      <c r="QUF7" s="663"/>
      <c r="QUG7" s="663"/>
      <c r="QUH7" s="663"/>
      <c r="QUI7" s="663"/>
      <c r="QUJ7" s="663"/>
      <c r="QUK7" s="663"/>
      <c r="QUL7" s="284"/>
      <c r="QUM7" s="285"/>
      <c r="QUN7" s="276"/>
      <c r="QUO7" s="286"/>
      <c r="QUP7" s="663"/>
      <c r="QUQ7" s="663"/>
      <c r="QUR7" s="663"/>
      <c r="QUS7" s="663"/>
      <c r="QUT7" s="663"/>
      <c r="QUU7" s="663"/>
      <c r="QUV7" s="284"/>
      <c r="QUW7" s="285"/>
      <c r="QUX7" s="276"/>
      <c r="QUY7" s="286"/>
      <c r="QUZ7" s="663"/>
      <c r="QVA7" s="663"/>
      <c r="QVB7" s="663"/>
      <c r="QVC7" s="663"/>
      <c r="QVD7" s="663"/>
      <c r="QVE7" s="663"/>
      <c r="QVF7" s="284"/>
      <c r="QVG7" s="285"/>
      <c r="QVH7" s="276"/>
      <c r="QVI7" s="286"/>
      <c r="QVJ7" s="663"/>
      <c r="QVK7" s="663"/>
      <c r="QVL7" s="663"/>
      <c r="QVM7" s="663"/>
      <c r="QVN7" s="663"/>
      <c r="QVO7" s="663"/>
      <c r="QVP7" s="284"/>
      <c r="QVQ7" s="285"/>
      <c r="QVR7" s="276"/>
      <c r="QVS7" s="286"/>
      <c r="QVT7" s="663"/>
      <c r="QVU7" s="663"/>
      <c r="QVV7" s="663"/>
      <c r="QVW7" s="663"/>
      <c r="QVX7" s="663"/>
      <c r="QVY7" s="663"/>
      <c r="QVZ7" s="284"/>
      <c r="QWA7" s="285"/>
      <c r="QWB7" s="276"/>
      <c r="QWC7" s="286"/>
      <c r="QWD7" s="663"/>
      <c r="QWE7" s="663"/>
      <c r="QWF7" s="663"/>
      <c r="QWG7" s="663"/>
      <c r="QWH7" s="663"/>
      <c r="QWI7" s="663"/>
      <c r="QWJ7" s="284"/>
      <c r="QWK7" s="285"/>
      <c r="QWL7" s="276"/>
      <c r="QWM7" s="286"/>
      <c r="QWN7" s="663"/>
      <c r="QWO7" s="663"/>
      <c r="QWP7" s="663"/>
      <c r="QWQ7" s="663"/>
      <c r="QWR7" s="663"/>
      <c r="QWS7" s="663"/>
      <c r="QWT7" s="284"/>
      <c r="QWU7" s="285"/>
      <c r="QWV7" s="276"/>
      <c r="QWW7" s="286"/>
      <c r="QWX7" s="663"/>
      <c r="QWY7" s="663"/>
      <c r="QWZ7" s="663"/>
      <c r="QXA7" s="663"/>
      <c r="QXB7" s="663"/>
      <c r="QXC7" s="663"/>
      <c r="QXD7" s="284"/>
      <c r="QXE7" s="285"/>
      <c r="QXF7" s="276"/>
      <c r="QXG7" s="286"/>
      <c r="QXH7" s="663"/>
      <c r="QXI7" s="663"/>
      <c r="QXJ7" s="663"/>
      <c r="QXK7" s="663"/>
      <c r="QXL7" s="663"/>
      <c r="QXM7" s="663"/>
      <c r="QXN7" s="284"/>
      <c r="QXO7" s="285"/>
      <c r="QXP7" s="276"/>
      <c r="QXQ7" s="286"/>
      <c r="QXR7" s="663"/>
      <c r="QXS7" s="663"/>
      <c r="QXT7" s="663"/>
      <c r="QXU7" s="663"/>
      <c r="QXV7" s="663"/>
      <c r="QXW7" s="663"/>
      <c r="QXX7" s="284"/>
      <c r="QXY7" s="285"/>
      <c r="QXZ7" s="276"/>
      <c r="QYA7" s="286"/>
      <c r="QYB7" s="663"/>
      <c r="QYC7" s="663"/>
      <c r="QYD7" s="663"/>
      <c r="QYE7" s="663"/>
      <c r="QYF7" s="663"/>
      <c r="QYG7" s="663"/>
      <c r="QYH7" s="284"/>
      <c r="QYI7" s="285"/>
      <c r="QYJ7" s="276"/>
      <c r="QYK7" s="286"/>
      <c r="QYL7" s="663"/>
      <c r="QYM7" s="663"/>
      <c r="QYN7" s="663"/>
      <c r="QYO7" s="663"/>
      <c r="QYP7" s="663"/>
      <c r="QYQ7" s="663"/>
      <c r="QYR7" s="284"/>
      <c r="QYS7" s="285"/>
      <c r="QYT7" s="276"/>
      <c r="QYU7" s="286"/>
      <c r="QYV7" s="663"/>
      <c r="QYW7" s="663"/>
      <c r="QYX7" s="663"/>
      <c r="QYY7" s="663"/>
      <c r="QYZ7" s="663"/>
      <c r="QZA7" s="663"/>
      <c r="QZB7" s="284"/>
      <c r="QZC7" s="285"/>
      <c r="QZD7" s="276"/>
      <c r="QZE7" s="286"/>
      <c r="QZF7" s="663"/>
      <c r="QZG7" s="663"/>
      <c r="QZH7" s="663"/>
      <c r="QZI7" s="663"/>
      <c r="QZJ7" s="663"/>
      <c r="QZK7" s="663"/>
      <c r="QZL7" s="284"/>
      <c r="QZM7" s="285"/>
      <c r="QZN7" s="276"/>
      <c r="QZO7" s="286"/>
      <c r="QZP7" s="663"/>
      <c r="QZQ7" s="663"/>
      <c r="QZR7" s="663"/>
      <c r="QZS7" s="663"/>
      <c r="QZT7" s="663"/>
      <c r="QZU7" s="663"/>
      <c r="QZV7" s="284"/>
      <c r="QZW7" s="285"/>
      <c r="QZX7" s="276"/>
      <c r="QZY7" s="286"/>
      <c r="QZZ7" s="663"/>
      <c r="RAA7" s="663"/>
      <c r="RAB7" s="663"/>
      <c r="RAC7" s="663"/>
      <c r="RAD7" s="663"/>
      <c r="RAE7" s="663"/>
      <c r="RAF7" s="284"/>
      <c r="RAG7" s="285"/>
      <c r="RAH7" s="276"/>
      <c r="RAI7" s="286"/>
      <c r="RAJ7" s="663"/>
      <c r="RAK7" s="663"/>
      <c r="RAL7" s="663"/>
      <c r="RAM7" s="663"/>
      <c r="RAN7" s="663"/>
      <c r="RAO7" s="663"/>
      <c r="RAP7" s="284"/>
      <c r="RAQ7" s="285"/>
      <c r="RAR7" s="276"/>
      <c r="RAS7" s="286"/>
      <c r="RAT7" s="663"/>
      <c r="RAU7" s="663"/>
      <c r="RAV7" s="663"/>
      <c r="RAW7" s="663"/>
      <c r="RAX7" s="663"/>
      <c r="RAY7" s="663"/>
      <c r="RAZ7" s="284"/>
      <c r="RBA7" s="285"/>
      <c r="RBB7" s="276"/>
      <c r="RBC7" s="286"/>
      <c r="RBD7" s="663"/>
      <c r="RBE7" s="663"/>
      <c r="RBF7" s="663"/>
      <c r="RBG7" s="663"/>
      <c r="RBH7" s="663"/>
      <c r="RBI7" s="663"/>
      <c r="RBJ7" s="284"/>
      <c r="RBK7" s="285"/>
      <c r="RBL7" s="276"/>
      <c r="RBM7" s="286"/>
      <c r="RBN7" s="663"/>
      <c r="RBO7" s="663"/>
      <c r="RBP7" s="663"/>
      <c r="RBQ7" s="663"/>
      <c r="RBR7" s="663"/>
      <c r="RBS7" s="663"/>
      <c r="RBT7" s="284"/>
      <c r="RBU7" s="285"/>
      <c r="RBV7" s="276"/>
      <c r="RBW7" s="286"/>
      <c r="RBX7" s="663"/>
      <c r="RBY7" s="663"/>
      <c r="RBZ7" s="663"/>
      <c r="RCA7" s="663"/>
      <c r="RCB7" s="663"/>
      <c r="RCC7" s="663"/>
      <c r="RCD7" s="284"/>
      <c r="RCE7" s="285"/>
      <c r="RCF7" s="276"/>
      <c r="RCG7" s="286"/>
      <c r="RCH7" s="663"/>
      <c r="RCI7" s="663"/>
      <c r="RCJ7" s="663"/>
      <c r="RCK7" s="663"/>
      <c r="RCL7" s="663"/>
      <c r="RCM7" s="663"/>
      <c r="RCN7" s="284"/>
      <c r="RCO7" s="285"/>
      <c r="RCP7" s="276"/>
      <c r="RCQ7" s="286"/>
      <c r="RCR7" s="663"/>
      <c r="RCS7" s="663"/>
      <c r="RCT7" s="663"/>
      <c r="RCU7" s="663"/>
      <c r="RCV7" s="663"/>
      <c r="RCW7" s="663"/>
      <c r="RCX7" s="284"/>
      <c r="RCY7" s="285"/>
      <c r="RCZ7" s="276"/>
      <c r="RDA7" s="286"/>
      <c r="RDB7" s="663"/>
      <c r="RDC7" s="663"/>
      <c r="RDD7" s="663"/>
      <c r="RDE7" s="663"/>
      <c r="RDF7" s="663"/>
      <c r="RDG7" s="663"/>
      <c r="RDH7" s="284"/>
      <c r="RDI7" s="285"/>
      <c r="RDJ7" s="276"/>
      <c r="RDK7" s="286"/>
      <c r="RDL7" s="663"/>
      <c r="RDM7" s="663"/>
      <c r="RDN7" s="663"/>
      <c r="RDO7" s="663"/>
      <c r="RDP7" s="663"/>
      <c r="RDQ7" s="663"/>
      <c r="RDR7" s="284"/>
      <c r="RDS7" s="285"/>
      <c r="RDT7" s="276"/>
      <c r="RDU7" s="286"/>
      <c r="RDV7" s="663"/>
      <c r="RDW7" s="663"/>
      <c r="RDX7" s="663"/>
      <c r="RDY7" s="663"/>
      <c r="RDZ7" s="663"/>
      <c r="REA7" s="663"/>
      <c r="REB7" s="284"/>
      <c r="REC7" s="285"/>
      <c r="RED7" s="276"/>
      <c r="REE7" s="286"/>
      <c r="REF7" s="663"/>
      <c r="REG7" s="663"/>
      <c r="REH7" s="663"/>
      <c r="REI7" s="663"/>
      <c r="REJ7" s="663"/>
      <c r="REK7" s="663"/>
      <c r="REL7" s="284"/>
      <c r="REM7" s="285"/>
      <c r="REN7" s="276"/>
      <c r="REO7" s="286"/>
      <c r="REP7" s="663"/>
      <c r="REQ7" s="663"/>
      <c r="RER7" s="663"/>
      <c r="RES7" s="663"/>
      <c r="RET7" s="663"/>
      <c r="REU7" s="663"/>
      <c r="REV7" s="284"/>
      <c r="REW7" s="285"/>
      <c r="REX7" s="276"/>
      <c r="REY7" s="286"/>
      <c r="REZ7" s="663"/>
      <c r="RFA7" s="663"/>
      <c r="RFB7" s="663"/>
      <c r="RFC7" s="663"/>
      <c r="RFD7" s="663"/>
      <c r="RFE7" s="663"/>
      <c r="RFF7" s="284"/>
      <c r="RFG7" s="285"/>
      <c r="RFH7" s="276"/>
      <c r="RFI7" s="286"/>
      <c r="RFJ7" s="663"/>
      <c r="RFK7" s="663"/>
      <c r="RFL7" s="663"/>
      <c r="RFM7" s="663"/>
      <c r="RFN7" s="663"/>
      <c r="RFO7" s="663"/>
      <c r="RFP7" s="284"/>
      <c r="RFQ7" s="285"/>
      <c r="RFR7" s="276"/>
      <c r="RFS7" s="286"/>
      <c r="RFT7" s="663"/>
      <c r="RFU7" s="663"/>
      <c r="RFV7" s="663"/>
      <c r="RFW7" s="663"/>
      <c r="RFX7" s="663"/>
      <c r="RFY7" s="663"/>
      <c r="RFZ7" s="284"/>
      <c r="RGA7" s="285"/>
      <c r="RGB7" s="276"/>
      <c r="RGC7" s="286"/>
      <c r="RGD7" s="663"/>
      <c r="RGE7" s="663"/>
      <c r="RGF7" s="663"/>
      <c r="RGG7" s="663"/>
      <c r="RGH7" s="663"/>
      <c r="RGI7" s="663"/>
      <c r="RGJ7" s="284"/>
      <c r="RGK7" s="285"/>
      <c r="RGL7" s="276"/>
      <c r="RGM7" s="286"/>
      <c r="RGN7" s="663"/>
      <c r="RGO7" s="663"/>
      <c r="RGP7" s="663"/>
      <c r="RGQ7" s="663"/>
      <c r="RGR7" s="663"/>
      <c r="RGS7" s="663"/>
      <c r="RGT7" s="284"/>
      <c r="RGU7" s="285"/>
      <c r="RGV7" s="276"/>
      <c r="RGW7" s="286"/>
      <c r="RGX7" s="663"/>
      <c r="RGY7" s="663"/>
      <c r="RGZ7" s="663"/>
      <c r="RHA7" s="663"/>
      <c r="RHB7" s="663"/>
      <c r="RHC7" s="663"/>
      <c r="RHD7" s="284"/>
      <c r="RHE7" s="285"/>
      <c r="RHF7" s="276"/>
      <c r="RHG7" s="286"/>
      <c r="RHH7" s="663"/>
      <c r="RHI7" s="663"/>
      <c r="RHJ7" s="663"/>
      <c r="RHK7" s="663"/>
      <c r="RHL7" s="663"/>
      <c r="RHM7" s="663"/>
      <c r="RHN7" s="284"/>
      <c r="RHO7" s="285"/>
      <c r="RHP7" s="276"/>
      <c r="RHQ7" s="286"/>
      <c r="RHR7" s="663"/>
      <c r="RHS7" s="663"/>
      <c r="RHT7" s="663"/>
      <c r="RHU7" s="663"/>
      <c r="RHV7" s="663"/>
      <c r="RHW7" s="663"/>
      <c r="RHX7" s="284"/>
      <c r="RHY7" s="285"/>
      <c r="RHZ7" s="276"/>
      <c r="RIA7" s="286"/>
      <c r="RIB7" s="663"/>
      <c r="RIC7" s="663"/>
      <c r="RID7" s="663"/>
      <c r="RIE7" s="663"/>
      <c r="RIF7" s="663"/>
      <c r="RIG7" s="663"/>
      <c r="RIH7" s="284"/>
      <c r="RII7" s="285"/>
      <c r="RIJ7" s="276"/>
      <c r="RIK7" s="286"/>
      <c r="RIL7" s="663"/>
      <c r="RIM7" s="663"/>
      <c r="RIN7" s="663"/>
      <c r="RIO7" s="663"/>
      <c r="RIP7" s="663"/>
      <c r="RIQ7" s="663"/>
      <c r="RIR7" s="284"/>
      <c r="RIS7" s="285"/>
      <c r="RIT7" s="276"/>
      <c r="RIU7" s="286"/>
      <c r="RIV7" s="663"/>
      <c r="RIW7" s="663"/>
      <c r="RIX7" s="663"/>
      <c r="RIY7" s="663"/>
      <c r="RIZ7" s="663"/>
      <c r="RJA7" s="663"/>
      <c r="RJB7" s="284"/>
      <c r="RJC7" s="285"/>
      <c r="RJD7" s="276"/>
      <c r="RJE7" s="286"/>
      <c r="RJF7" s="663"/>
      <c r="RJG7" s="663"/>
      <c r="RJH7" s="663"/>
      <c r="RJI7" s="663"/>
      <c r="RJJ7" s="663"/>
      <c r="RJK7" s="663"/>
      <c r="RJL7" s="284"/>
      <c r="RJM7" s="285"/>
      <c r="RJN7" s="276"/>
      <c r="RJO7" s="286"/>
      <c r="RJP7" s="663"/>
      <c r="RJQ7" s="663"/>
      <c r="RJR7" s="663"/>
      <c r="RJS7" s="663"/>
      <c r="RJT7" s="663"/>
      <c r="RJU7" s="663"/>
      <c r="RJV7" s="284"/>
      <c r="RJW7" s="285"/>
      <c r="RJX7" s="276"/>
      <c r="RJY7" s="286"/>
      <c r="RJZ7" s="663"/>
      <c r="RKA7" s="663"/>
      <c r="RKB7" s="663"/>
      <c r="RKC7" s="663"/>
      <c r="RKD7" s="663"/>
      <c r="RKE7" s="663"/>
      <c r="RKF7" s="284"/>
      <c r="RKG7" s="285"/>
      <c r="RKH7" s="276"/>
      <c r="RKI7" s="286"/>
      <c r="RKJ7" s="663"/>
      <c r="RKK7" s="663"/>
      <c r="RKL7" s="663"/>
      <c r="RKM7" s="663"/>
      <c r="RKN7" s="663"/>
      <c r="RKO7" s="663"/>
      <c r="RKP7" s="284"/>
      <c r="RKQ7" s="285"/>
      <c r="RKR7" s="276"/>
      <c r="RKS7" s="286"/>
      <c r="RKT7" s="663"/>
      <c r="RKU7" s="663"/>
      <c r="RKV7" s="663"/>
      <c r="RKW7" s="663"/>
      <c r="RKX7" s="663"/>
      <c r="RKY7" s="663"/>
      <c r="RKZ7" s="284"/>
      <c r="RLA7" s="285"/>
      <c r="RLB7" s="276"/>
      <c r="RLC7" s="286"/>
      <c r="RLD7" s="663"/>
      <c r="RLE7" s="663"/>
      <c r="RLF7" s="663"/>
      <c r="RLG7" s="663"/>
      <c r="RLH7" s="663"/>
      <c r="RLI7" s="663"/>
      <c r="RLJ7" s="284"/>
      <c r="RLK7" s="285"/>
      <c r="RLL7" s="276"/>
      <c r="RLM7" s="286"/>
      <c r="RLN7" s="663"/>
      <c r="RLO7" s="663"/>
      <c r="RLP7" s="663"/>
      <c r="RLQ7" s="663"/>
      <c r="RLR7" s="663"/>
      <c r="RLS7" s="663"/>
      <c r="RLT7" s="284"/>
      <c r="RLU7" s="285"/>
      <c r="RLV7" s="276"/>
      <c r="RLW7" s="286"/>
      <c r="RLX7" s="663"/>
      <c r="RLY7" s="663"/>
      <c r="RLZ7" s="663"/>
      <c r="RMA7" s="663"/>
      <c r="RMB7" s="663"/>
      <c r="RMC7" s="663"/>
      <c r="RMD7" s="284"/>
      <c r="RME7" s="285"/>
      <c r="RMF7" s="276"/>
      <c r="RMG7" s="286"/>
      <c r="RMH7" s="663"/>
      <c r="RMI7" s="663"/>
      <c r="RMJ7" s="663"/>
      <c r="RMK7" s="663"/>
      <c r="RML7" s="663"/>
      <c r="RMM7" s="663"/>
      <c r="RMN7" s="284"/>
      <c r="RMO7" s="285"/>
      <c r="RMP7" s="276"/>
      <c r="RMQ7" s="286"/>
      <c r="RMR7" s="663"/>
      <c r="RMS7" s="663"/>
      <c r="RMT7" s="663"/>
      <c r="RMU7" s="663"/>
      <c r="RMV7" s="663"/>
      <c r="RMW7" s="663"/>
      <c r="RMX7" s="284"/>
      <c r="RMY7" s="285"/>
      <c r="RMZ7" s="276"/>
      <c r="RNA7" s="286"/>
      <c r="RNB7" s="663"/>
      <c r="RNC7" s="663"/>
      <c r="RND7" s="663"/>
      <c r="RNE7" s="663"/>
      <c r="RNF7" s="663"/>
      <c r="RNG7" s="663"/>
      <c r="RNH7" s="284"/>
      <c r="RNI7" s="285"/>
      <c r="RNJ7" s="276"/>
      <c r="RNK7" s="286"/>
      <c r="RNL7" s="663"/>
      <c r="RNM7" s="663"/>
      <c r="RNN7" s="663"/>
      <c r="RNO7" s="663"/>
      <c r="RNP7" s="663"/>
      <c r="RNQ7" s="663"/>
      <c r="RNR7" s="284"/>
      <c r="RNS7" s="285"/>
      <c r="RNT7" s="276"/>
      <c r="RNU7" s="286"/>
      <c r="RNV7" s="663"/>
      <c r="RNW7" s="663"/>
      <c r="RNX7" s="663"/>
      <c r="RNY7" s="663"/>
      <c r="RNZ7" s="663"/>
      <c r="ROA7" s="663"/>
      <c r="ROB7" s="284"/>
      <c r="ROC7" s="285"/>
      <c r="ROD7" s="276"/>
      <c r="ROE7" s="286"/>
      <c r="ROF7" s="663"/>
      <c r="ROG7" s="663"/>
      <c r="ROH7" s="663"/>
      <c r="ROI7" s="663"/>
      <c r="ROJ7" s="663"/>
      <c r="ROK7" s="663"/>
      <c r="ROL7" s="284"/>
      <c r="ROM7" s="285"/>
      <c r="RON7" s="276"/>
      <c r="ROO7" s="286"/>
      <c r="ROP7" s="663"/>
      <c r="ROQ7" s="663"/>
      <c r="ROR7" s="663"/>
      <c r="ROS7" s="663"/>
      <c r="ROT7" s="663"/>
      <c r="ROU7" s="663"/>
      <c r="ROV7" s="284"/>
      <c r="ROW7" s="285"/>
      <c r="ROX7" s="276"/>
      <c r="ROY7" s="286"/>
      <c r="ROZ7" s="663"/>
      <c r="RPA7" s="663"/>
      <c r="RPB7" s="663"/>
      <c r="RPC7" s="663"/>
      <c r="RPD7" s="663"/>
      <c r="RPE7" s="663"/>
      <c r="RPF7" s="284"/>
      <c r="RPG7" s="285"/>
      <c r="RPH7" s="276"/>
      <c r="RPI7" s="286"/>
      <c r="RPJ7" s="663"/>
      <c r="RPK7" s="663"/>
      <c r="RPL7" s="663"/>
      <c r="RPM7" s="663"/>
      <c r="RPN7" s="663"/>
      <c r="RPO7" s="663"/>
      <c r="RPP7" s="284"/>
      <c r="RPQ7" s="285"/>
      <c r="RPR7" s="276"/>
      <c r="RPS7" s="286"/>
      <c r="RPT7" s="663"/>
      <c r="RPU7" s="663"/>
      <c r="RPV7" s="663"/>
      <c r="RPW7" s="663"/>
      <c r="RPX7" s="663"/>
      <c r="RPY7" s="663"/>
      <c r="RPZ7" s="284"/>
      <c r="RQA7" s="285"/>
      <c r="RQB7" s="276"/>
      <c r="RQC7" s="286"/>
      <c r="RQD7" s="663"/>
      <c r="RQE7" s="663"/>
      <c r="RQF7" s="663"/>
      <c r="RQG7" s="663"/>
      <c r="RQH7" s="663"/>
      <c r="RQI7" s="663"/>
      <c r="RQJ7" s="284"/>
      <c r="RQK7" s="285"/>
      <c r="RQL7" s="276"/>
      <c r="RQM7" s="286"/>
      <c r="RQN7" s="663"/>
      <c r="RQO7" s="663"/>
      <c r="RQP7" s="663"/>
      <c r="RQQ7" s="663"/>
      <c r="RQR7" s="663"/>
      <c r="RQS7" s="663"/>
      <c r="RQT7" s="284"/>
      <c r="RQU7" s="285"/>
      <c r="RQV7" s="276"/>
      <c r="RQW7" s="286"/>
      <c r="RQX7" s="663"/>
      <c r="RQY7" s="663"/>
      <c r="RQZ7" s="663"/>
      <c r="RRA7" s="663"/>
      <c r="RRB7" s="663"/>
      <c r="RRC7" s="663"/>
      <c r="RRD7" s="284"/>
      <c r="RRE7" s="285"/>
      <c r="RRF7" s="276"/>
      <c r="RRG7" s="286"/>
      <c r="RRH7" s="663"/>
      <c r="RRI7" s="663"/>
      <c r="RRJ7" s="663"/>
      <c r="RRK7" s="663"/>
      <c r="RRL7" s="663"/>
      <c r="RRM7" s="663"/>
      <c r="RRN7" s="284"/>
      <c r="RRO7" s="285"/>
      <c r="RRP7" s="276"/>
      <c r="RRQ7" s="286"/>
      <c r="RRR7" s="663"/>
      <c r="RRS7" s="663"/>
      <c r="RRT7" s="663"/>
      <c r="RRU7" s="663"/>
      <c r="RRV7" s="663"/>
      <c r="RRW7" s="663"/>
      <c r="RRX7" s="284"/>
      <c r="RRY7" s="285"/>
      <c r="RRZ7" s="276"/>
      <c r="RSA7" s="286"/>
      <c r="RSB7" s="663"/>
      <c r="RSC7" s="663"/>
      <c r="RSD7" s="663"/>
      <c r="RSE7" s="663"/>
      <c r="RSF7" s="663"/>
      <c r="RSG7" s="663"/>
      <c r="RSH7" s="284"/>
      <c r="RSI7" s="285"/>
      <c r="RSJ7" s="276"/>
      <c r="RSK7" s="286"/>
      <c r="RSL7" s="663"/>
      <c r="RSM7" s="663"/>
      <c r="RSN7" s="663"/>
      <c r="RSO7" s="663"/>
      <c r="RSP7" s="663"/>
      <c r="RSQ7" s="663"/>
      <c r="RSR7" s="284"/>
      <c r="RSS7" s="285"/>
      <c r="RST7" s="276"/>
      <c r="RSU7" s="286"/>
      <c r="RSV7" s="663"/>
      <c r="RSW7" s="663"/>
      <c r="RSX7" s="663"/>
      <c r="RSY7" s="663"/>
      <c r="RSZ7" s="663"/>
      <c r="RTA7" s="663"/>
      <c r="RTB7" s="284"/>
      <c r="RTC7" s="285"/>
      <c r="RTD7" s="276"/>
      <c r="RTE7" s="286"/>
      <c r="RTF7" s="663"/>
      <c r="RTG7" s="663"/>
      <c r="RTH7" s="663"/>
      <c r="RTI7" s="663"/>
      <c r="RTJ7" s="663"/>
      <c r="RTK7" s="663"/>
      <c r="RTL7" s="284"/>
      <c r="RTM7" s="285"/>
      <c r="RTN7" s="276"/>
      <c r="RTO7" s="286"/>
      <c r="RTP7" s="663"/>
      <c r="RTQ7" s="663"/>
      <c r="RTR7" s="663"/>
      <c r="RTS7" s="663"/>
      <c r="RTT7" s="663"/>
      <c r="RTU7" s="663"/>
      <c r="RTV7" s="284"/>
      <c r="RTW7" s="285"/>
      <c r="RTX7" s="276"/>
      <c r="RTY7" s="286"/>
      <c r="RTZ7" s="663"/>
      <c r="RUA7" s="663"/>
      <c r="RUB7" s="663"/>
      <c r="RUC7" s="663"/>
      <c r="RUD7" s="663"/>
      <c r="RUE7" s="663"/>
      <c r="RUF7" s="284"/>
      <c r="RUG7" s="285"/>
      <c r="RUH7" s="276"/>
      <c r="RUI7" s="286"/>
      <c r="RUJ7" s="663"/>
      <c r="RUK7" s="663"/>
      <c r="RUL7" s="663"/>
      <c r="RUM7" s="663"/>
      <c r="RUN7" s="663"/>
      <c r="RUO7" s="663"/>
      <c r="RUP7" s="284"/>
      <c r="RUQ7" s="285"/>
      <c r="RUR7" s="276"/>
      <c r="RUS7" s="286"/>
      <c r="RUT7" s="663"/>
      <c r="RUU7" s="663"/>
      <c r="RUV7" s="663"/>
      <c r="RUW7" s="663"/>
      <c r="RUX7" s="663"/>
      <c r="RUY7" s="663"/>
      <c r="RUZ7" s="284"/>
      <c r="RVA7" s="285"/>
      <c r="RVB7" s="276"/>
      <c r="RVC7" s="286"/>
      <c r="RVD7" s="663"/>
      <c r="RVE7" s="663"/>
      <c r="RVF7" s="663"/>
      <c r="RVG7" s="663"/>
      <c r="RVH7" s="663"/>
      <c r="RVI7" s="663"/>
      <c r="RVJ7" s="284"/>
      <c r="RVK7" s="285"/>
      <c r="RVL7" s="276"/>
      <c r="RVM7" s="286"/>
      <c r="RVN7" s="663"/>
      <c r="RVO7" s="663"/>
      <c r="RVP7" s="663"/>
      <c r="RVQ7" s="663"/>
      <c r="RVR7" s="663"/>
      <c r="RVS7" s="663"/>
      <c r="RVT7" s="284"/>
      <c r="RVU7" s="285"/>
      <c r="RVV7" s="276"/>
      <c r="RVW7" s="286"/>
      <c r="RVX7" s="663"/>
      <c r="RVY7" s="663"/>
      <c r="RVZ7" s="663"/>
      <c r="RWA7" s="663"/>
      <c r="RWB7" s="663"/>
      <c r="RWC7" s="663"/>
      <c r="RWD7" s="284"/>
      <c r="RWE7" s="285"/>
      <c r="RWF7" s="276"/>
      <c r="RWG7" s="286"/>
      <c r="RWH7" s="663"/>
      <c r="RWI7" s="663"/>
      <c r="RWJ7" s="663"/>
      <c r="RWK7" s="663"/>
      <c r="RWL7" s="663"/>
      <c r="RWM7" s="663"/>
      <c r="RWN7" s="284"/>
      <c r="RWO7" s="285"/>
      <c r="RWP7" s="276"/>
      <c r="RWQ7" s="286"/>
      <c r="RWR7" s="663"/>
      <c r="RWS7" s="663"/>
      <c r="RWT7" s="663"/>
      <c r="RWU7" s="663"/>
      <c r="RWV7" s="663"/>
      <c r="RWW7" s="663"/>
      <c r="RWX7" s="284"/>
      <c r="RWY7" s="285"/>
      <c r="RWZ7" s="276"/>
      <c r="RXA7" s="286"/>
      <c r="RXB7" s="663"/>
      <c r="RXC7" s="663"/>
      <c r="RXD7" s="663"/>
      <c r="RXE7" s="663"/>
      <c r="RXF7" s="663"/>
      <c r="RXG7" s="663"/>
      <c r="RXH7" s="284"/>
      <c r="RXI7" s="285"/>
      <c r="RXJ7" s="276"/>
      <c r="RXK7" s="286"/>
      <c r="RXL7" s="663"/>
      <c r="RXM7" s="663"/>
      <c r="RXN7" s="663"/>
      <c r="RXO7" s="663"/>
      <c r="RXP7" s="663"/>
      <c r="RXQ7" s="663"/>
      <c r="RXR7" s="284"/>
      <c r="RXS7" s="285"/>
      <c r="RXT7" s="276"/>
      <c r="RXU7" s="286"/>
      <c r="RXV7" s="663"/>
      <c r="RXW7" s="663"/>
      <c r="RXX7" s="663"/>
      <c r="RXY7" s="663"/>
      <c r="RXZ7" s="663"/>
      <c r="RYA7" s="663"/>
      <c r="RYB7" s="284"/>
      <c r="RYC7" s="285"/>
      <c r="RYD7" s="276"/>
      <c r="RYE7" s="286"/>
      <c r="RYF7" s="663"/>
      <c r="RYG7" s="663"/>
      <c r="RYH7" s="663"/>
      <c r="RYI7" s="663"/>
      <c r="RYJ7" s="663"/>
      <c r="RYK7" s="663"/>
      <c r="RYL7" s="284"/>
      <c r="RYM7" s="285"/>
      <c r="RYN7" s="276"/>
      <c r="RYO7" s="286"/>
      <c r="RYP7" s="663"/>
      <c r="RYQ7" s="663"/>
      <c r="RYR7" s="663"/>
      <c r="RYS7" s="663"/>
      <c r="RYT7" s="663"/>
      <c r="RYU7" s="663"/>
      <c r="RYV7" s="284"/>
      <c r="RYW7" s="285"/>
      <c r="RYX7" s="276"/>
      <c r="RYY7" s="286"/>
      <c r="RYZ7" s="663"/>
      <c r="RZA7" s="663"/>
      <c r="RZB7" s="663"/>
      <c r="RZC7" s="663"/>
      <c r="RZD7" s="663"/>
      <c r="RZE7" s="663"/>
      <c r="RZF7" s="284"/>
      <c r="RZG7" s="285"/>
      <c r="RZH7" s="276"/>
      <c r="RZI7" s="286"/>
      <c r="RZJ7" s="663"/>
      <c r="RZK7" s="663"/>
      <c r="RZL7" s="663"/>
      <c r="RZM7" s="663"/>
      <c r="RZN7" s="663"/>
      <c r="RZO7" s="663"/>
      <c r="RZP7" s="284"/>
      <c r="RZQ7" s="285"/>
      <c r="RZR7" s="276"/>
      <c r="RZS7" s="286"/>
      <c r="RZT7" s="663"/>
      <c r="RZU7" s="663"/>
      <c r="RZV7" s="663"/>
      <c r="RZW7" s="663"/>
      <c r="RZX7" s="663"/>
      <c r="RZY7" s="663"/>
      <c r="RZZ7" s="284"/>
      <c r="SAA7" s="285"/>
      <c r="SAB7" s="276"/>
      <c r="SAC7" s="286"/>
      <c r="SAD7" s="663"/>
      <c r="SAE7" s="663"/>
      <c r="SAF7" s="663"/>
      <c r="SAG7" s="663"/>
      <c r="SAH7" s="663"/>
      <c r="SAI7" s="663"/>
      <c r="SAJ7" s="284"/>
      <c r="SAK7" s="285"/>
      <c r="SAL7" s="276"/>
      <c r="SAM7" s="286"/>
      <c r="SAN7" s="663"/>
      <c r="SAO7" s="663"/>
      <c r="SAP7" s="663"/>
      <c r="SAQ7" s="663"/>
      <c r="SAR7" s="663"/>
      <c r="SAS7" s="663"/>
      <c r="SAT7" s="284"/>
      <c r="SAU7" s="285"/>
      <c r="SAV7" s="276"/>
      <c r="SAW7" s="286"/>
      <c r="SAX7" s="663"/>
      <c r="SAY7" s="663"/>
      <c r="SAZ7" s="663"/>
      <c r="SBA7" s="663"/>
      <c r="SBB7" s="663"/>
      <c r="SBC7" s="663"/>
      <c r="SBD7" s="284"/>
      <c r="SBE7" s="285"/>
      <c r="SBF7" s="276"/>
      <c r="SBG7" s="286"/>
      <c r="SBH7" s="663"/>
      <c r="SBI7" s="663"/>
      <c r="SBJ7" s="663"/>
      <c r="SBK7" s="663"/>
      <c r="SBL7" s="663"/>
      <c r="SBM7" s="663"/>
      <c r="SBN7" s="284"/>
      <c r="SBO7" s="285"/>
      <c r="SBP7" s="276"/>
      <c r="SBQ7" s="286"/>
      <c r="SBR7" s="663"/>
      <c r="SBS7" s="663"/>
      <c r="SBT7" s="663"/>
      <c r="SBU7" s="663"/>
      <c r="SBV7" s="663"/>
      <c r="SBW7" s="663"/>
      <c r="SBX7" s="284"/>
      <c r="SBY7" s="285"/>
      <c r="SBZ7" s="276"/>
      <c r="SCA7" s="286"/>
      <c r="SCB7" s="663"/>
      <c r="SCC7" s="663"/>
      <c r="SCD7" s="663"/>
      <c r="SCE7" s="663"/>
      <c r="SCF7" s="663"/>
      <c r="SCG7" s="663"/>
      <c r="SCH7" s="284"/>
      <c r="SCI7" s="285"/>
      <c r="SCJ7" s="276"/>
      <c r="SCK7" s="286"/>
      <c r="SCL7" s="663"/>
      <c r="SCM7" s="663"/>
      <c r="SCN7" s="663"/>
      <c r="SCO7" s="663"/>
      <c r="SCP7" s="663"/>
      <c r="SCQ7" s="663"/>
      <c r="SCR7" s="284"/>
      <c r="SCS7" s="285"/>
      <c r="SCT7" s="276"/>
      <c r="SCU7" s="286"/>
      <c r="SCV7" s="663"/>
      <c r="SCW7" s="663"/>
      <c r="SCX7" s="663"/>
      <c r="SCY7" s="663"/>
      <c r="SCZ7" s="663"/>
      <c r="SDA7" s="663"/>
      <c r="SDB7" s="284"/>
      <c r="SDC7" s="285"/>
      <c r="SDD7" s="276"/>
      <c r="SDE7" s="286"/>
      <c r="SDF7" s="663"/>
      <c r="SDG7" s="663"/>
      <c r="SDH7" s="663"/>
      <c r="SDI7" s="663"/>
      <c r="SDJ7" s="663"/>
      <c r="SDK7" s="663"/>
      <c r="SDL7" s="284"/>
      <c r="SDM7" s="285"/>
      <c r="SDN7" s="276"/>
      <c r="SDO7" s="286"/>
      <c r="SDP7" s="663"/>
      <c r="SDQ7" s="663"/>
      <c r="SDR7" s="663"/>
      <c r="SDS7" s="663"/>
      <c r="SDT7" s="663"/>
      <c r="SDU7" s="663"/>
      <c r="SDV7" s="284"/>
      <c r="SDW7" s="285"/>
      <c r="SDX7" s="276"/>
      <c r="SDY7" s="286"/>
      <c r="SDZ7" s="663"/>
      <c r="SEA7" s="663"/>
      <c r="SEB7" s="663"/>
      <c r="SEC7" s="663"/>
      <c r="SED7" s="663"/>
      <c r="SEE7" s="663"/>
      <c r="SEF7" s="284"/>
      <c r="SEG7" s="285"/>
      <c r="SEH7" s="276"/>
      <c r="SEI7" s="286"/>
      <c r="SEJ7" s="663"/>
      <c r="SEK7" s="663"/>
      <c r="SEL7" s="663"/>
      <c r="SEM7" s="663"/>
      <c r="SEN7" s="663"/>
      <c r="SEO7" s="663"/>
      <c r="SEP7" s="284"/>
      <c r="SEQ7" s="285"/>
      <c r="SER7" s="276"/>
      <c r="SES7" s="286"/>
      <c r="SET7" s="663"/>
      <c r="SEU7" s="663"/>
      <c r="SEV7" s="663"/>
      <c r="SEW7" s="663"/>
      <c r="SEX7" s="663"/>
      <c r="SEY7" s="663"/>
      <c r="SEZ7" s="284"/>
      <c r="SFA7" s="285"/>
      <c r="SFB7" s="276"/>
      <c r="SFC7" s="286"/>
      <c r="SFD7" s="663"/>
      <c r="SFE7" s="663"/>
      <c r="SFF7" s="663"/>
      <c r="SFG7" s="663"/>
      <c r="SFH7" s="663"/>
      <c r="SFI7" s="663"/>
      <c r="SFJ7" s="284"/>
      <c r="SFK7" s="285"/>
      <c r="SFL7" s="276"/>
      <c r="SFM7" s="286"/>
      <c r="SFN7" s="663"/>
      <c r="SFO7" s="663"/>
      <c r="SFP7" s="663"/>
      <c r="SFQ7" s="663"/>
      <c r="SFR7" s="663"/>
      <c r="SFS7" s="663"/>
      <c r="SFT7" s="284"/>
      <c r="SFU7" s="285"/>
      <c r="SFV7" s="276"/>
      <c r="SFW7" s="286"/>
      <c r="SFX7" s="663"/>
      <c r="SFY7" s="663"/>
      <c r="SFZ7" s="663"/>
      <c r="SGA7" s="663"/>
      <c r="SGB7" s="663"/>
      <c r="SGC7" s="663"/>
      <c r="SGD7" s="284"/>
      <c r="SGE7" s="285"/>
      <c r="SGF7" s="276"/>
      <c r="SGG7" s="286"/>
      <c r="SGH7" s="663"/>
      <c r="SGI7" s="663"/>
      <c r="SGJ7" s="663"/>
      <c r="SGK7" s="663"/>
      <c r="SGL7" s="663"/>
      <c r="SGM7" s="663"/>
      <c r="SGN7" s="284"/>
      <c r="SGO7" s="285"/>
      <c r="SGP7" s="276"/>
      <c r="SGQ7" s="286"/>
      <c r="SGR7" s="663"/>
      <c r="SGS7" s="663"/>
      <c r="SGT7" s="663"/>
      <c r="SGU7" s="663"/>
      <c r="SGV7" s="663"/>
      <c r="SGW7" s="663"/>
      <c r="SGX7" s="284"/>
      <c r="SGY7" s="285"/>
      <c r="SGZ7" s="276"/>
      <c r="SHA7" s="286"/>
      <c r="SHB7" s="663"/>
      <c r="SHC7" s="663"/>
      <c r="SHD7" s="663"/>
      <c r="SHE7" s="663"/>
      <c r="SHF7" s="663"/>
      <c r="SHG7" s="663"/>
      <c r="SHH7" s="284"/>
      <c r="SHI7" s="285"/>
      <c r="SHJ7" s="276"/>
      <c r="SHK7" s="286"/>
      <c r="SHL7" s="663"/>
      <c r="SHM7" s="663"/>
      <c r="SHN7" s="663"/>
      <c r="SHO7" s="663"/>
      <c r="SHP7" s="663"/>
      <c r="SHQ7" s="663"/>
      <c r="SHR7" s="284"/>
      <c r="SHS7" s="285"/>
      <c r="SHT7" s="276"/>
      <c r="SHU7" s="286"/>
      <c r="SHV7" s="663"/>
      <c r="SHW7" s="663"/>
      <c r="SHX7" s="663"/>
      <c r="SHY7" s="663"/>
      <c r="SHZ7" s="663"/>
      <c r="SIA7" s="663"/>
      <c r="SIB7" s="284"/>
      <c r="SIC7" s="285"/>
      <c r="SID7" s="276"/>
      <c r="SIE7" s="286"/>
      <c r="SIF7" s="663"/>
      <c r="SIG7" s="663"/>
      <c r="SIH7" s="663"/>
      <c r="SII7" s="663"/>
      <c r="SIJ7" s="663"/>
      <c r="SIK7" s="663"/>
      <c r="SIL7" s="284"/>
      <c r="SIM7" s="285"/>
      <c r="SIN7" s="276"/>
      <c r="SIO7" s="286"/>
      <c r="SIP7" s="663"/>
      <c r="SIQ7" s="663"/>
      <c r="SIR7" s="663"/>
      <c r="SIS7" s="663"/>
      <c r="SIT7" s="663"/>
      <c r="SIU7" s="663"/>
      <c r="SIV7" s="284"/>
      <c r="SIW7" s="285"/>
      <c r="SIX7" s="276"/>
      <c r="SIY7" s="286"/>
      <c r="SIZ7" s="663"/>
      <c r="SJA7" s="663"/>
      <c r="SJB7" s="663"/>
      <c r="SJC7" s="663"/>
      <c r="SJD7" s="663"/>
      <c r="SJE7" s="663"/>
      <c r="SJF7" s="284"/>
      <c r="SJG7" s="285"/>
      <c r="SJH7" s="276"/>
      <c r="SJI7" s="286"/>
      <c r="SJJ7" s="663"/>
      <c r="SJK7" s="663"/>
      <c r="SJL7" s="663"/>
      <c r="SJM7" s="663"/>
      <c r="SJN7" s="663"/>
      <c r="SJO7" s="663"/>
      <c r="SJP7" s="284"/>
      <c r="SJQ7" s="285"/>
      <c r="SJR7" s="276"/>
      <c r="SJS7" s="286"/>
      <c r="SJT7" s="663"/>
      <c r="SJU7" s="663"/>
      <c r="SJV7" s="663"/>
      <c r="SJW7" s="663"/>
      <c r="SJX7" s="663"/>
      <c r="SJY7" s="663"/>
      <c r="SJZ7" s="284"/>
      <c r="SKA7" s="285"/>
      <c r="SKB7" s="276"/>
      <c r="SKC7" s="286"/>
      <c r="SKD7" s="663"/>
      <c r="SKE7" s="663"/>
      <c r="SKF7" s="663"/>
      <c r="SKG7" s="663"/>
      <c r="SKH7" s="663"/>
      <c r="SKI7" s="663"/>
      <c r="SKJ7" s="284"/>
      <c r="SKK7" s="285"/>
      <c r="SKL7" s="276"/>
      <c r="SKM7" s="286"/>
      <c r="SKN7" s="663"/>
      <c r="SKO7" s="663"/>
      <c r="SKP7" s="663"/>
      <c r="SKQ7" s="663"/>
      <c r="SKR7" s="663"/>
      <c r="SKS7" s="663"/>
      <c r="SKT7" s="284"/>
      <c r="SKU7" s="285"/>
      <c r="SKV7" s="276"/>
      <c r="SKW7" s="286"/>
      <c r="SKX7" s="663"/>
      <c r="SKY7" s="663"/>
      <c r="SKZ7" s="663"/>
      <c r="SLA7" s="663"/>
      <c r="SLB7" s="663"/>
      <c r="SLC7" s="663"/>
      <c r="SLD7" s="284"/>
      <c r="SLE7" s="285"/>
      <c r="SLF7" s="276"/>
      <c r="SLG7" s="286"/>
      <c r="SLH7" s="663"/>
      <c r="SLI7" s="663"/>
      <c r="SLJ7" s="663"/>
      <c r="SLK7" s="663"/>
      <c r="SLL7" s="663"/>
      <c r="SLM7" s="663"/>
      <c r="SLN7" s="284"/>
      <c r="SLO7" s="285"/>
      <c r="SLP7" s="276"/>
      <c r="SLQ7" s="286"/>
      <c r="SLR7" s="663"/>
      <c r="SLS7" s="663"/>
      <c r="SLT7" s="663"/>
      <c r="SLU7" s="663"/>
      <c r="SLV7" s="663"/>
      <c r="SLW7" s="663"/>
      <c r="SLX7" s="284"/>
      <c r="SLY7" s="285"/>
      <c r="SLZ7" s="276"/>
      <c r="SMA7" s="286"/>
      <c r="SMB7" s="663"/>
      <c r="SMC7" s="663"/>
      <c r="SMD7" s="663"/>
      <c r="SME7" s="663"/>
      <c r="SMF7" s="663"/>
      <c r="SMG7" s="663"/>
      <c r="SMH7" s="284"/>
      <c r="SMI7" s="285"/>
      <c r="SMJ7" s="276"/>
      <c r="SMK7" s="286"/>
      <c r="SML7" s="663"/>
      <c r="SMM7" s="663"/>
      <c r="SMN7" s="663"/>
      <c r="SMO7" s="663"/>
      <c r="SMP7" s="663"/>
      <c r="SMQ7" s="663"/>
      <c r="SMR7" s="284"/>
      <c r="SMS7" s="285"/>
      <c r="SMT7" s="276"/>
      <c r="SMU7" s="286"/>
      <c r="SMV7" s="663"/>
      <c r="SMW7" s="663"/>
      <c r="SMX7" s="663"/>
      <c r="SMY7" s="663"/>
      <c r="SMZ7" s="663"/>
      <c r="SNA7" s="663"/>
      <c r="SNB7" s="284"/>
      <c r="SNC7" s="285"/>
      <c r="SND7" s="276"/>
      <c r="SNE7" s="286"/>
      <c r="SNF7" s="663"/>
      <c r="SNG7" s="663"/>
      <c r="SNH7" s="663"/>
      <c r="SNI7" s="663"/>
      <c r="SNJ7" s="663"/>
      <c r="SNK7" s="663"/>
      <c r="SNL7" s="284"/>
      <c r="SNM7" s="285"/>
      <c r="SNN7" s="276"/>
      <c r="SNO7" s="286"/>
      <c r="SNP7" s="663"/>
      <c r="SNQ7" s="663"/>
      <c r="SNR7" s="663"/>
      <c r="SNS7" s="663"/>
      <c r="SNT7" s="663"/>
      <c r="SNU7" s="663"/>
      <c r="SNV7" s="284"/>
      <c r="SNW7" s="285"/>
      <c r="SNX7" s="276"/>
      <c r="SNY7" s="286"/>
      <c r="SNZ7" s="663"/>
      <c r="SOA7" s="663"/>
      <c r="SOB7" s="663"/>
      <c r="SOC7" s="663"/>
      <c r="SOD7" s="663"/>
      <c r="SOE7" s="663"/>
      <c r="SOF7" s="284"/>
      <c r="SOG7" s="285"/>
      <c r="SOH7" s="276"/>
      <c r="SOI7" s="286"/>
      <c r="SOJ7" s="663"/>
      <c r="SOK7" s="663"/>
      <c r="SOL7" s="663"/>
      <c r="SOM7" s="663"/>
      <c r="SON7" s="663"/>
      <c r="SOO7" s="663"/>
      <c r="SOP7" s="284"/>
      <c r="SOQ7" s="285"/>
      <c r="SOR7" s="276"/>
      <c r="SOS7" s="286"/>
      <c r="SOT7" s="663"/>
      <c r="SOU7" s="663"/>
      <c r="SOV7" s="663"/>
      <c r="SOW7" s="663"/>
      <c r="SOX7" s="663"/>
      <c r="SOY7" s="663"/>
      <c r="SOZ7" s="284"/>
      <c r="SPA7" s="285"/>
      <c r="SPB7" s="276"/>
      <c r="SPC7" s="286"/>
      <c r="SPD7" s="663"/>
      <c r="SPE7" s="663"/>
      <c r="SPF7" s="663"/>
      <c r="SPG7" s="663"/>
      <c r="SPH7" s="663"/>
      <c r="SPI7" s="663"/>
      <c r="SPJ7" s="284"/>
      <c r="SPK7" s="285"/>
      <c r="SPL7" s="276"/>
      <c r="SPM7" s="286"/>
      <c r="SPN7" s="663"/>
      <c r="SPO7" s="663"/>
      <c r="SPP7" s="663"/>
      <c r="SPQ7" s="663"/>
      <c r="SPR7" s="663"/>
      <c r="SPS7" s="663"/>
      <c r="SPT7" s="284"/>
      <c r="SPU7" s="285"/>
      <c r="SPV7" s="276"/>
      <c r="SPW7" s="286"/>
      <c r="SPX7" s="663"/>
      <c r="SPY7" s="663"/>
      <c r="SPZ7" s="663"/>
      <c r="SQA7" s="663"/>
      <c r="SQB7" s="663"/>
      <c r="SQC7" s="663"/>
      <c r="SQD7" s="284"/>
      <c r="SQE7" s="285"/>
      <c r="SQF7" s="276"/>
      <c r="SQG7" s="286"/>
      <c r="SQH7" s="663"/>
      <c r="SQI7" s="663"/>
      <c r="SQJ7" s="663"/>
      <c r="SQK7" s="663"/>
      <c r="SQL7" s="663"/>
      <c r="SQM7" s="663"/>
      <c r="SQN7" s="284"/>
      <c r="SQO7" s="285"/>
      <c r="SQP7" s="276"/>
      <c r="SQQ7" s="286"/>
      <c r="SQR7" s="663"/>
      <c r="SQS7" s="663"/>
      <c r="SQT7" s="663"/>
      <c r="SQU7" s="663"/>
      <c r="SQV7" s="663"/>
      <c r="SQW7" s="663"/>
      <c r="SQX7" s="284"/>
      <c r="SQY7" s="285"/>
      <c r="SQZ7" s="276"/>
      <c r="SRA7" s="286"/>
      <c r="SRB7" s="663"/>
      <c r="SRC7" s="663"/>
      <c r="SRD7" s="663"/>
      <c r="SRE7" s="663"/>
      <c r="SRF7" s="663"/>
      <c r="SRG7" s="663"/>
      <c r="SRH7" s="284"/>
      <c r="SRI7" s="285"/>
      <c r="SRJ7" s="276"/>
      <c r="SRK7" s="286"/>
      <c r="SRL7" s="663"/>
      <c r="SRM7" s="663"/>
      <c r="SRN7" s="663"/>
      <c r="SRO7" s="663"/>
      <c r="SRP7" s="663"/>
      <c r="SRQ7" s="663"/>
      <c r="SRR7" s="284"/>
      <c r="SRS7" s="285"/>
      <c r="SRT7" s="276"/>
      <c r="SRU7" s="286"/>
      <c r="SRV7" s="663"/>
      <c r="SRW7" s="663"/>
      <c r="SRX7" s="663"/>
      <c r="SRY7" s="663"/>
      <c r="SRZ7" s="663"/>
      <c r="SSA7" s="663"/>
      <c r="SSB7" s="284"/>
      <c r="SSC7" s="285"/>
      <c r="SSD7" s="276"/>
      <c r="SSE7" s="286"/>
      <c r="SSF7" s="663"/>
      <c r="SSG7" s="663"/>
      <c r="SSH7" s="663"/>
      <c r="SSI7" s="663"/>
      <c r="SSJ7" s="663"/>
      <c r="SSK7" s="663"/>
      <c r="SSL7" s="284"/>
      <c r="SSM7" s="285"/>
      <c r="SSN7" s="276"/>
      <c r="SSO7" s="286"/>
      <c r="SSP7" s="663"/>
      <c r="SSQ7" s="663"/>
      <c r="SSR7" s="663"/>
      <c r="SSS7" s="663"/>
      <c r="SST7" s="663"/>
      <c r="SSU7" s="663"/>
      <c r="SSV7" s="284"/>
      <c r="SSW7" s="285"/>
      <c r="SSX7" s="276"/>
      <c r="SSY7" s="286"/>
      <c r="SSZ7" s="663"/>
      <c r="STA7" s="663"/>
      <c r="STB7" s="663"/>
      <c r="STC7" s="663"/>
      <c r="STD7" s="663"/>
      <c r="STE7" s="663"/>
      <c r="STF7" s="284"/>
      <c r="STG7" s="285"/>
      <c r="STH7" s="276"/>
      <c r="STI7" s="286"/>
      <c r="STJ7" s="663"/>
      <c r="STK7" s="663"/>
      <c r="STL7" s="663"/>
      <c r="STM7" s="663"/>
      <c r="STN7" s="663"/>
      <c r="STO7" s="663"/>
      <c r="STP7" s="284"/>
      <c r="STQ7" s="285"/>
      <c r="STR7" s="276"/>
      <c r="STS7" s="286"/>
      <c r="STT7" s="663"/>
      <c r="STU7" s="663"/>
      <c r="STV7" s="663"/>
      <c r="STW7" s="663"/>
      <c r="STX7" s="663"/>
      <c r="STY7" s="663"/>
      <c r="STZ7" s="284"/>
      <c r="SUA7" s="285"/>
      <c r="SUB7" s="276"/>
      <c r="SUC7" s="286"/>
      <c r="SUD7" s="663"/>
      <c r="SUE7" s="663"/>
      <c r="SUF7" s="663"/>
      <c r="SUG7" s="663"/>
      <c r="SUH7" s="663"/>
      <c r="SUI7" s="663"/>
      <c r="SUJ7" s="284"/>
      <c r="SUK7" s="285"/>
      <c r="SUL7" s="276"/>
      <c r="SUM7" s="286"/>
      <c r="SUN7" s="663"/>
      <c r="SUO7" s="663"/>
      <c r="SUP7" s="663"/>
      <c r="SUQ7" s="663"/>
      <c r="SUR7" s="663"/>
      <c r="SUS7" s="663"/>
      <c r="SUT7" s="284"/>
      <c r="SUU7" s="285"/>
      <c r="SUV7" s="276"/>
      <c r="SUW7" s="286"/>
      <c r="SUX7" s="663"/>
      <c r="SUY7" s="663"/>
      <c r="SUZ7" s="663"/>
      <c r="SVA7" s="663"/>
      <c r="SVB7" s="663"/>
      <c r="SVC7" s="663"/>
      <c r="SVD7" s="284"/>
      <c r="SVE7" s="285"/>
      <c r="SVF7" s="276"/>
      <c r="SVG7" s="286"/>
      <c r="SVH7" s="663"/>
      <c r="SVI7" s="663"/>
      <c r="SVJ7" s="663"/>
      <c r="SVK7" s="663"/>
      <c r="SVL7" s="663"/>
      <c r="SVM7" s="663"/>
      <c r="SVN7" s="284"/>
      <c r="SVO7" s="285"/>
      <c r="SVP7" s="276"/>
      <c r="SVQ7" s="286"/>
      <c r="SVR7" s="663"/>
      <c r="SVS7" s="663"/>
      <c r="SVT7" s="663"/>
      <c r="SVU7" s="663"/>
      <c r="SVV7" s="663"/>
      <c r="SVW7" s="663"/>
      <c r="SVX7" s="284"/>
      <c r="SVY7" s="285"/>
      <c r="SVZ7" s="276"/>
      <c r="SWA7" s="286"/>
      <c r="SWB7" s="663"/>
      <c r="SWC7" s="663"/>
      <c r="SWD7" s="663"/>
      <c r="SWE7" s="663"/>
      <c r="SWF7" s="663"/>
      <c r="SWG7" s="663"/>
      <c r="SWH7" s="284"/>
      <c r="SWI7" s="285"/>
      <c r="SWJ7" s="276"/>
      <c r="SWK7" s="286"/>
      <c r="SWL7" s="663"/>
      <c r="SWM7" s="663"/>
      <c r="SWN7" s="663"/>
      <c r="SWO7" s="663"/>
      <c r="SWP7" s="663"/>
      <c r="SWQ7" s="663"/>
      <c r="SWR7" s="284"/>
      <c r="SWS7" s="285"/>
      <c r="SWT7" s="276"/>
      <c r="SWU7" s="286"/>
      <c r="SWV7" s="663"/>
      <c r="SWW7" s="663"/>
      <c r="SWX7" s="663"/>
      <c r="SWY7" s="663"/>
      <c r="SWZ7" s="663"/>
      <c r="SXA7" s="663"/>
      <c r="SXB7" s="284"/>
      <c r="SXC7" s="285"/>
      <c r="SXD7" s="276"/>
      <c r="SXE7" s="286"/>
      <c r="SXF7" s="663"/>
      <c r="SXG7" s="663"/>
      <c r="SXH7" s="663"/>
      <c r="SXI7" s="663"/>
      <c r="SXJ7" s="663"/>
      <c r="SXK7" s="663"/>
      <c r="SXL7" s="284"/>
      <c r="SXM7" s="285"/>
      <c r="SXN7" s="276"/>
      <c r="SXO7" s="286"/>
      <c r="SXP7" s="663"/>
      <c r="SXQ7" s="663"/>
      <c r="SXR7" s="663"/>
      <c r="SXS7" s="663"/>
      <c r="SXT7" s="663"/>
      <c r="SXU7" s="663"/>
      <c r="SXV7" s="284"/>
      <c r="SXW7" s="285"/>
      <c r="SXX7" s="276"/>
      <c r="SXY7" s="286"/>
      <c r="SXZ7" s="663"/>
      <c r="SYA7" s="663"/>
      <c r="SYB7" s="663"/>
      <c r="SYC7" s="663"/>
      <c r="SYD7" s="663"/>
      <c r="SYE7" s="663"/>
      <c r="SYF7" s="284"/>
      <c r="SYG7" s="285"/>
      <c r="SYH7" s="276"/>
      <c r="SYI7" s="286"/>
      <c r="SYJ7" s="663"/>
      <c r="SYK7" s="663"/>
      <c r="SYL7" s="663"/>
      <c r="SYM7" s="663"/>
      <c r="SYN7" s="663"/>
      <c r="SYO7" s="663"/>
      <c r="SYP7" s="284"/>
      <c r="SYQ7" s="285"/>
      <c r="SYR7" s="276"/>
      <c r="SYS7" s="286"/>
      <c r="SYT7" s="663"/>
      <c r="SYU7" s="663"/>
      <c r="SYV7" s="663"/>
      <c r="SYW7" s="663"/>
      <c r="SYX7" s="663"/>
      <c r="SYY7" s="663"/>
      <c r="SYZ7" s="284"/>
      <c r="SZA7" s="285"/>
      <c r="SZB7" s="276"/>
      <c r="SZC7" s="286"/>
      <c r="SZD7" s="663"/>
      <c r="SZE7" s="663"/>
      <c r="SZF7" s="663"/>
      <c r="SZG7" s="663"/>
      <c r="SZH7" s="663"/>
      <c r="SZI7" s="663"/>
      <c r="SZJ7" s="284"/>
      <c r="SZK7" s="285"/>
      <c r="SZL7" s="276"/>
      <c r="SZM7" s="286"/>
      <c r="SZN7" s="663"/>
      <c r="SZO7" s="663"/>
      <c r="SZP7" s="663"/>
      <c r="SZQ7" s="663"/>
      <c r="SZR7" s="663"/>
      <c r="SZS7" s="663"/>
      <c r="SZT7" s="284"/>
      <c r="SZU7" s="285"/>
      <c r="SZV7" s="276"/>
      <c r="SZW7" s="286"/>
      <c r="SZX7" s="663"/>
      <c r="SZY7" s="663"/>
      <c r="SZZ7" s="663"/>
      <c r="TAA7" s="663"/>
      <c r="TAB7" s="663"/>
      <c r="TAC7" s="663"/>
      <c r="TAD7" s="284"/>
      <c r="TAE7" s="285"/>
      <c r="TAF7" s="276"/>
      <c r="TAG7" s="286"/>
      <c r="TAH7" s="663"/>
      <c r="TAI7" s="663"/>
      <c r="TAJ7" s="663"/>
      <c r="TAK7" s="663"/>
      <c r="TAL7" s="663"/>
      <c r="TAM7" s="663"/>
      <c r="TAN7" s="284"/>
      <c r="TAO7" s="285"/>
      <c r="TAP7" s="276"/>
      <c r="TAQ7" s="286"/>
      <c r="TAR7" s="663"/>
      <c r="TAS7" s="663"/>
      <c r="TAT7" s="663"/>
      <c r="TAU7" s="663"/>
      <c r="TAV7" s="663"/>
      <c r="TAW7" s="663"/>
      <c r="TAX7" s="284"/>
      <c r="TAY7" s="285"/>
      <c r="TAZ7" s="276"/>
      <c r="TBA7" s="286"/>
      <c r="TBB7" s="663"/>
      <c r="TBC7" s="663"/>
      <c r="TBD7" s="663"/>
      <c r="TBE7" s="663"/>
      <c r="TBF7" s="663"/>
      <c r="TBG7" s="663"/>
      <c r="TBH7" s="284"/>
      <c r="TBI7" s="285"/>
      <c r="TBJ7" s="276"/>
      <c r="TBK7" s="286"/>
      <c r="TBL7" s="663"/>
      <c r="TBM7" s="663"/>
      <c r="TBN7" s="663"/>
      <c r="TBO7" s="663"/>
      <c r="TBP7" s="663"/>
      <c r="TBQ7" s="663"/>
      <c r="TBR7" s="284"/>
      <c r="TBS7" s="285"/>
      <c r="TBT7" s="276"/>
      <c r="TBU7" s="286"/>
      <c r="TBV7" s="663"/>
      <c r="TBW7" s="663"/>
      <c r="TBX7" s="663"/>
      <c r="TBY7" s="663"/>
      <c r="TBZ7" s="663"/>
      <c r="TCA7" s="663"/>
      <c r="TCB7" s="284"/>
      <c r="TCC7" s="285"/>
      <c r="TCD7" s="276"/>
      <c r="TCE7" s="286"/>
      <c r="TCF7" s="663"/>
      <c r="TCG7" s="663"/>
      <c r="TCH7" s="663"/>
      <c r="TCI7" s="663"/>
      <c r="TCJ7" s="663"/>
      <c r="TCK7" s="663"/>
      <c r="TCL7" s="284"/>
      <c r="TCM7" s="285"/>
      <c r="TCN7" s="276"/>
      <c r="TCO7" s="286"/>
      <c r="TCP7" s="663"/>
      <c r="TCQ7" s="663"/>
      <c r="TCR7" s="663"/>
      <c r="TCS7" s="663"/>
      <c r="TCT7" s="663"/>
      <c r="TCU7" s="663"/>
      <c r="TCV7" s="284"/>
      <c r="TCW7" s="285"/>
      <c r="TCX7" s="276"/>
      <c r="TCY7" s="286"/>
      <c r="TCZ7" s="663"/>
      <c r="TDA7" s="663"/>
      <c r="TDB7" s="663"/>
      <c r="TDC7" s="663"/>
      <c r="TDD7" s="663"/>
      <c r="TDE7" s="663"/>
      <c r="TDF7" s="284"/>
      <c r="TDG7" s="285"/>
      <c r="TDH7" s="276"/>
      <c r="TDI7" s="286"/>
      <c r="TDJ7" s="663"/>
      <c r="TDK7" s="663"/>
      <c r="TDL7" s="663"/>
      <c r="TDM7" s="663"/>
      <c r="TDN7" s="663"/>
      <c r="TDO7" s="663"/>
      <c r="TDP7" s="284"/>
      <c r="TDQ7" s="285"/>
      <c r="TDR7" s="276"/>
      <c r="TDS7" s="286"/>
      <c r="TDT7" s="663"/>
      <c r="TDU7" s="663"/>
      <c r="TDV7" s="663"/>
      <c r="TDW7" s="663"/>
      <c r="TDX7" s="663"/>
      <c r="TDY7" s="663"/>
      <c r="TDZ7" s="284"/>
      <c r="TEA7" s="285"/>
      <c r="TEB7" s="276"/>
      <c r="TEC7" s="286"/>
      <c r="TED7" s="663"/>
      <c r="TEE7" s="663"/>
      <c r="TEF7" s="663"/>
      <c r="TEG7" s="663"/>
      <c r="TEH7" s="663"/>
      <c r="TEI7" s="663"/>
      <c r="TEJ7" s="284"/>
      <c r="TEK7" s="285"/>
      <c r="TEL7" s="276"/>
      <c r="TEM7" s="286"/>
      <c r="TEN7" s="663"/>
      <c r="TEO7" s="663"/>
      <c r="TEP7" s="663"/>
      <c r="TEQ7" s="663"/>
      <c r="TER7" s="663"/>
      <c r="TES7" s="663"/>
      <c r="TET7" s="284"/>
      <c r="TEU7" s="285"/>
      <c r="TEV7" s="276"/>
      <c r="TEW7" s="286"/>
      <c r="TEX7" s="663"/>
      <c r="TEY7" s="663"/>
      <c r="TEZ7" s="663"/>
      <c r="TFA7" s="663"/>
      <c r="TFB7" s="663"/>
      <c r="TFC7" s="663"/>
      <c r="TFD7" s="284"/>
      <c r="TFE7" s="285"/>
      <c r="TFF7" s="276"/>
      <c r="TFG7" s="286"/>
      <c r="TFH7" s="663"/>
      <c r="TFI7" s="663"/>
      <c r="TFJ7" s="663"/>
      <c r="TFK7" s="663"/>
      <c r="TFL7" s="663"/>
      <c r="TFM7" s="663"/>
      <c r="TFN7" s="284"/>
      <c r="TFO7" s="285"/>
      <c r="TFP7" s="276"/>
      <c r="TFQ7" s="286"/>
      <c r="TFR7" s="663"/>
      <c r="TFS7" s="663"/>
      <c r="TFT7" s="663"/>
      <c r="TFU7" s="663"/>
      <c r="TFV7" s="663"/>
      <c r="TFW7" s="663"/>
      <c r="TFX7" s="284"/>
      <c r="TFY7" s="285"/>
      <c r="TFZ7" s="276"/>
      <c r="TGA7" s="286"/>
      <c r="TGB7" s="663"/>
      <c r="TGC7" s="663"/>
      <c r="TGD7" s="663"/>
      <c r="TGE7" s="663"/>
      <c r="TGF7" s="663"/>
      <c r="TGG7" s="663"/>
      <c r="TGH7" s="284"/>
      <c r="TGI7" s="285"/>
      <c r="TGJ7" s="276"/>
      <c r="TGK7" s="286"/>
      <c r="TGL7" s="663"/>
      <c r="TGM7" s="663"/>
      <c r="TGN7" s="663"/>
      <c r="TGO7" s="663"/>
      <c r="TGP7" s="663"/>
      <c r="TGQ7" s="663"/>
      <c r="TGR7" s="284"/>
      <c r="TGS7" s="285"/>
      <c r="TGT7" s="276"/>
      <c r="TGU7" s="286"/>
      <c r="TGV7" s="663"/>
      <c r="TGW7" s="663"/>
      <c r="TGX7" s="663"/>
      <c r="TGY7" s="663"/>
      <c r="TGZ7" s="663"/>
      <c r="THA7" s="663"/>
      <c r="THB7" s="284"/>
      <c r="THC7" s="285"/>
      <c r="THD7" s="276"/>
      <c r="THE7" s="286"/>
      <c r="THF7" s="663"/>
      <c r="THG7" s="663"/>
      <c r="THH7" s="663"/>
      <c r="THI7" s="663"/>
      <c r="THJ7" s="663"/>
      <c r="THK7" s="663"/>
      <c r="THL7" s="284"/>
      <c r="THM7" s="285"/>
      <c r="THN7" s="276"/>
      <c r="THO7" s="286"/>
      <c r="THP7" s="663"/>
      <c r="THQ7" s="663"/>
      <c r="THR7" s="663"/>
      <c r="THS7" s="663"/>
      <c r="THT7" s="663"/>
      <c r="THU7" s="663"/>
      <c r="THV7" s="284"/>
      <c r="THW7" s="285"/>
      <c r="THX7" s="276"/>
      <c r="THY7" s="286"/>
      <c r="THZ7" s="663"/>
      <c r="TIA7" s="663"/>
      <c r="TIB7" s="663"/>
      <c r="TIC7" s="663"/>
      <c r="TID7" s="663"/>
      <c r="TIE7" s="663"/>
      <c r="TIF7" s="284"/>
      <c r="TIG7" s="285"/>
      <c r="TIH7" s="276"/>
      <c r="TII7" s="286"/>
      <c r="TIJ7" s="663"/>
      <c r="TIK7" s="663"/>
      <c r="TIL7" s="663"/>
      <c r="TIM7" s="663"/>
      <c r="TIN7" s="663"/>
      <c r="TIO7" s="663"/>
      <c r="TIP7" s="284"/>
      <c r="TIQ7" s="285"/>
      <c r="TIR7" s="276"/>
      <c r="TIS7" s="286"/>
      <c r="TIT7" s="663"/>
      <c r="TIU7" s="663"/>
      <c r="TIV7" s="663"/>
      <c r="TIW7" s="663"/>
      <c r="TIX7" s="663"/>
      <c r="TIY7" s="663"/>
      <c r="TIZ7" s="284"/>
      <c r="TJA7" s="285"/>
      <c r="TJB7" s="276"/>
      <c r="TJC7" s="286"/>
      <c r="TJD7" s="663"/>
      <c r="TJE7" s="663"/>
      <c r="TJF7" s="663"/>
      <c r="TJG7" s="663"/>
      <c r="TJH7" s="663"/>
      <c r="TJI7" s="663"/>
      <c r="TJJ7" s="284"/>
      <c r="TJK7" s="285"/>
      <c r="TJL7" s="276"/>
      <c r="TJM7" s="286"/>
      <c r="TJN7" s="663"/>
      <c r="TJO7" s="663"/>
      <c r="TJP7" s="663"/>
      <c r="TJQ7" s="663"/>
      <c r="TJR7" s="663"/>
      <c r="TJS7" s="663"/>
      <c r="TJT7" s="284"/>
      <c r="TJU7" s="285"/>
      <c r="TJV7" s="276"/>
      <c r="TJW7" s="286"/>
      <c r="TJX7" s="663"/>
      <c r="TJY7" s="663"/>
      <c r="TJZ7" s="663"/>
      <c r="TKA7" s="663"/>
      <c r="TKB7" s="663"/>
      <c r="TKC7" s="663"/>
      <c r="TKD7" s="284"/>
      <c r="TKE7" s="285"/>
      <c r="TKF7" s="276"/>
      <c r="TKG7" s="286"/>
      <c r="TKH7" s="663"/>
      <c r="TKI7" s="663"/>
      <c r="TKJ7" s="663"/>
      <c r="TKK7" s="663"/>
      <c r="TKL7" s="663"/>
      <c r="TKM7" s="663"/>
      <c r="TKN7" s="284"/>
      <c r="TKO7" s="285"/>
      <c r="TKP7" s="276"/>
      <c r="TKQ7" s="286"/>
      <c r="TKR7" s="663"/>
      <c r="TKS7" s="663"/>
      <c r="TKT7" s="663"/>
      <c r="TKU7" s="663"/>
      <c r="TKV7" s="663"/>
      <c r="TKW7" s="663"/>
      <c r="TKX7" s="284"/>
      <c r="TKY7" s="285"/>
      <c r="TKZ7" s="276"/>
      <c r="TLA7" s="286"/>
      <c r="TLB7" s="663"/>
      <c r="TLC7" s="663"/>
      <c r="TLD7" s="663"/>
      <c r="TLE7" s="663"/>
      <c r="TLF7" s="663"/>
      <c r="TLG7" s="663"/>
      <c r="TLH7" s="284"/>
      <c r="TLI7" s="285"/>
      <c r="TLJ7" s="276"/>
      <c r="TLK7" s="286"/>
      <c r="TLL7" s="663"/>
      <c r="TLM7" s="663"/>
      <c r="TLN7" s="663"/>
      <c r="TLO7" s="663"/>
      <c r="TLP7" s="663"/>
      <c r="TLQ7" s="663"/>
      <c r="TLR7" s="284"/>
      <c r="TLS7" s="285"/>
      <c r="TLT7" s="276"/>
      <c r="TLU7" s="286"/>
      <c r="TLV7" s="663"/>
      <c r="TLW7" s="663"/>
      <c r="TLX7" s="663"/>
      <c r="TLY7" s="663"/>
      <c r="TLZ7" s="663"/>
      <c r="TMA7" s="663"/>
      <c r="TMB7" s="284"/>
      <c r="TMC7" s="285"/>
      <c r="TMD7" s="276"/>
      <c r="TME7" s="286"/>
      <c r="TMF7" s="663"/>
      <c r="TMG7" s="663"/>
      <c r="TMH7" s="663"/>
      <c r="TMI7" s="663"/>
      <c r="TMJ7" s="663"/>
      <c r="TMK7" s="663"/>
      <c r="TML7" s="284"/>
      <c r="TMM7" s="285"/>
      <c r="TMN7" s="276"/>
      <c r="TMO7" s="286"/>
      <c r="TMP7" s="663"/>
      <c r="TMQ7" s="663"/>
      <c r="TMR7" s="663"/>
      <c r="TMS7" s="663"/>
      <c r="TMT7" s="663"/>
      <c r="TMU7" s="663"/>
      <c r="TMV7" s="284"/>
      <c r="TMW7" s="285"/>
      <c r="TMX7" s="276"/>
      <c r="TMY7" s="286"/>
      <c r="TMZ7" s="663"/>
      <c r="TNA7" s="663"/>
      <c r="TNB7" s="663"/>
      <c r="TNC7" s="663"/>
      <c r="TND7" s="663"/>
      <c r="TNE7" s="663"/>
      <c r="TNF7" s="284"/>
      <c r="TNG7" s="285"/>
      <c r="TNH7" s="276"/>
      <c r="TNI7" s="286"/>
      <c r="TNJ7" s="663"/>
      <c r="TNK7" s="663"/>
      <c r="TNL7" s="663"/>
      <c r="TNM7" s="663"/>
      <c r="TNN7" s="663"/>
      <c r="TNO7" s="663"/>
      <c r="TNP7" s="284"/>
      <c r="TNQ7" s="285"/>
      <c r="TNR7" s="276"/>
      <c r="TNS7" s="286"/>
      <c r="TNT7" s="663"/>
      <c r="TNU7" s="663"/>
      <c r="TNV7" s="663"/>
      <c r="TNW7" s="663"/>
      <c r="TNX7" s="663"/>
      <c r="TNY7" s="663"/>
      <c r="TNZ7" s="284"/>
      <c r="TOA7" s="285"/>
      <c r="TOB7" s="276"/>
      <c r="TOC7" s="286"/>
      <c r="TOD7" s="663"/>
      <c r="TOE7" s="663"/>
      <c r="TOF7" s="663"/>
      <c r="TOG7" s="663"/>
      <c r="TOH7" s="663"/>
      <c r="TOI7" s="663"/>
      <c r="TOJ7" s="284"/>
      <c r="TOK7" s="285"/>
      <c r="TOL7" s="276"/>
      <c r="TOM7" s="286"/>
      <c r="TON7" s="663"/>
      <c r="TOO7" s="663"/>
      <c r="TOP7" s="663"/>
      <c r="TOQ7" s="663"/>
      <c r="TOR7" s="663"/>
      <c r="TOS7" s="663"/>
      <c r="TOT7" s="284"/>
      <c r="TOU7" s="285"/>
      <c r="TOV7" s="276"/>
      <c r="TOW7" s="286"/>
      <c r="TOX7" s="663"/>
      <c r="TOY7" s="663"/>
      <c r="TOZ7" s="663"/>
      <c r="TPA7" s="663"/>
      <c r="TPB7" s="663"/>
      <c r="TPC7" s="663"/>
      <c r="TPD7" s="284"/>
      <c r="TPE7" s="285"/>
      <c r="TPF7" s="276"/>
      <c r="TPG7" s="286"/>
      <c r="TPH7" s="663"/>
      <c r="TPI7" s="663"/>
      <c r="TPJ7" s="663"/>
      <c r="TPK7" s="663"/>
      <c r="TPL7" s="663"/>
      <c r="TPM7" s="663"/>
      <c r="TPN7" s="284"/>
      <c r="TPO7" s="285"/>
      <c r="TPP7" s="276"/>
      <c r="TPQ7" s="286"/>
      <c r="TPR7" s="663"/>
      <c r="TPS7" s="663"/>
      <c r="TPT7" s="663"/>
      <c r="TPU7" s="663"/>
      <c r="TPV7" s="663"/>
      <c r="TPW7" s="663"/>
      <c r="TPX7" s="284"/>
      <c r="TPY7" s="285"/>
      <c r="TPZ7" s="276"/>
      <c r="TQA7" s="286"/>
      <c r="TQB7" s="663"/>
      <c r="TQC7" s="663"/>
      <c r="TQD7" s="663"/>
      <c r="TQE7" s="663"/>
      <c r="TQF7" s="663"/>
      <c r="TQG7" s="663"/>
      <c r="TQH7" s="284"/>
      <c r="TQI7" s="285"/>
      <c r="TQJ7" s="276"/>
      <c r="TQK7" s="286"/>
      <c r="TQL7" s="663"/>
      <c r="TQM7" s="663"/>
      <c r="TQN7" s="663"/>
      <c r="TQO7" s="663"/>
      <c r="TQP7" s="663"/>
      <c r="TQQ7" s="663"/>
      <c r="TQR7" s="284"/>
      <c r="TQS7" s="285"/>
      <c r="TQT7" s="276"/>
      <c r="TQU7" s="286"/>
      <c r="TQV7" s="663"/>
      <c r="TQW7" s="663"/>
      <c r="TQX7" s="663"/>
      <c r="TQY7" s="663"/>
      <c r="TQZ7" s="663"/>
      <c r="TRA7" s="663"/>
      <c r="TRB7" s="284"/>
      <c r="TRC7" s="285"/>
      <c r="TRD7" s="276"/>
      <c r="TRE7" s="286"/>
      <c r="TRF7" s="663"/>
      <c r="TRG7" s="663"/>
      <c r="TRH7" s="663"/>
      <c r="TRI7" s="663"/>
      <c r="TRJ7" s="663"/>
      <c r="TRK7" s="663"/>
      <c r="TRL7" s="284"/>
      <c r="TRM7" s="285"/>
      <c r="TRN7" s="276"/>
      <c r="TRO7" s="286"/>
      <c r="TRP7" s="663"/>
      <c r="TRQ7" s="663"/>
      <c r="TRR7" s="663"/>
      <c r="TRS7" s="663"/>
      <c r="TRT7" s="663"/>
      <c r="TRU7" s="663"/>
      <c r="TRV7" s="284"/>
      <c r="TRW7" s="285"/>
      <c r="TRX7" s="276"/>
      <c r="TRY7" s="286"/>
      <c r="TRZ7" s="663"/>
      <c r="TSA7" s="663"/>
      <c r="TSB7" s="663"/>
      <c r="TSC7" s="663"/>
      <c r="TSD7" s="663"/>
      <c r="TSE7" s="663"/>
      <c r="TSF7" s="284"/>
      <c r="TSG7" s="285"/>
      <c r="TSH7" s="276"/>
      <c r="TSI7" s="286"/>
      <c r="TSJ7" s="663"/>
      <c r="TSK7" s="663"/>
      <c r="TSL7" s="663"/>
      <c r="TSM7" s="663"/>
      <c r="TSN7" s="663"/>
      <c r="TSO7" s="663"/>
      <c r="TSP7" s="284"/>
      <c r="TSQ7" s="285"/>
      <c r="TSR7" s="276"/>
      <c r="TSS7" s="286"/>
      <c r="TST7" s="663"/>
      <c r="TSU7" s="663"/>
      <c r="TSV7" s="663"/>
      <c r="TSW7" s="663"/>
      <c r="TSX7" s="663"/>
      <c r="TSY7" s="663"/>
      <c r="TSZ7" s="284"/>
      <c r="TTA7" s="285"/>
      <c r="TTB7" s="276"/>
      <c r="TTC7" s="286"/>
      <c r="TTD7" s="663"/>
      <c r="TTE7" s="663"/>
      <c r="TTF7" s="663"/>
      <c r="TTG7" s="663"/>
      <c r="TTH7" s="663"/>
      <c r="TTI7" s="663"/>
      <c r="TTJ7" s="284"/>
      <c r="TTK7" s="285"/>
      <c r="TTL7" s="276"/>
      <c r="TTM7" s="286"/>
      <c r="TTN7" s="663"/>
      <c r="TTO7" s="663"/>
      <c r="TTP7" s="663"/>
      <c r="TTQ7" s="663"/>
      <c r="TTR7" s="663"/>
      <c r="TTS7" s="663"/>
      <c r="TTT7" s="284"/>
      <c r="TTU7" s="285"/>
      <c r="TTV7" s="276"/>
      <c r="TTW7" s="286"/>
      <c r="TTX7" s="663"/>
      <c r="TTY7" s="663"/>
      <c r="TTZ7" s="663"/>
      <c r="TUA7" s="663"/>
      <c r="TUB7" s="663"/>
      <c r="TUC7" s="663"/>
      <c r="TUD7" s="284"/>
      <c r="TUE7" s="285"/>
      <c r="TUF7" s="276"/>
      <c r="TUG7" s="286"/>
      <c r="TUH7" s="663"/>
      <c r="TUI7" s="663"/>
      <c r="TUJ7" s="663"/>
      <c r="TUK7" s="663"/>
      <c r="TUL7" s="663"/>
      <c r="TUM7" s="663"/>
      <c r="TUN7" s="284"/>
      <c r="TUO7" s="285"/>
      <c r="TUP7" s="276"/>
      <c r="TUQ7" s="286"/>
      <c r="TUR7" s="663"/>
      <c r="TUS7" s="663"/>
      <c r="TUT7" s="663"/>
      <c r="TUU7" s="663"/>
      <c r="TUV7" s="663"/>
      <c r="TUW7" s="663"/>
      <c r="TUX7" s="284"/>
      <c r="TUY7" s="285"/>
      <c r="TUZ7" s="276"/>
      <c r="TVA7" s="286"/>
      <c r="TVB7" s="663"/>
      <c r="TVC7" s="663"/>
      <c r="TVD7" s="663"/>
      <c r="TVE7" s="663"/>
      <c r="TVF7" s="663"/>
      <c r="TVG7" s="663"/>
      <c r="TVH7" s="284"/>
      <c r="TVI7" s="285"/>
      <c r="TVJ7" s="276"/>
      <c r="TVK7" s="286"/>
      <c r="TVL7" s="663"/>
      <c r="TVM7" s="663"/>
      <c r="TVN7" s="663"/>
      <c r="TVO7" s="663"/>
      <c r="TVP7" s="663"/>
      <c r="TVQ7" s="663"/>
      <c r="TVR7" s="284"/>
      <c r="TVS7" s="285"/>
      <c r="TVT7" s="276"/>
      <c r="TVU7" s="286"/>
      <c r="TVV7" s="663"/>
      <c r="TVW7" s="663"/>
      <c r="TVX7" s="663"/>
      <c r="TVY7" s="663"/>
      <c r="TVZ7" s="663"/>
      <c r="TWA7" s="663"/>
      <c r="TWB7" s="284"/>
      <c r="TWC7" s="285"/>
      <c r="TWD7" s="276"/>
      <c r="TWE7" s="286"/>
      <c r="TWF7" s="663"/>
      <c r="TWG7" s="663"/>
      <c r="TWH7" s="663"/>
      <c r="TWI7" s="663"/>
      <c r="TWJ7" s="663"/>
      <c r="TWK7" s="663"/>
      <c r="TWL7" s="284"/>
      <c r="TWM7" s="285"/>
      <c r="TWN7" s="276"/>
      <c r="TWO7" s="286"/>
      <c r="TWP7" s="663"/>
      <c r="TWQ7" s="663"/>
      <c r="TWR7" s="663"/>
      <c r="TWS7" s="663"/>
      <c r="TWT7" s="663"/>
      <c r="TWU7" s="663"/>
      <c r="TWV7" s="284"/>
      <c r="TWW7" s="285"/>
      <c r="TWX7" s="276"/>
      <c r="TWY7" s="286"/>
      <c r="TWZ7" s="663"/>
      <c r="TXA7" s="663"/>
      <c r="TXB7" s="663"/>
      <c r="TXC7" s="663"/>
      <c r="TXD7" s="663"/>
      <c r="TXE7" s="663"/>
      <c r="TXF7" s="284"/>
      <c r="TXG7" s="285"/>
      <c r="TXH7" s="276"/>
      <c r="TXI7" s="286"/>
      <c r="TXJ7" s="663"/>
      <c r="TXK7" s="663"/>
      <c r="TXL7" s="663"/>
      <c r="TXM7" s="663"/>
      <c r="TXN7" s="663"/>
      <c r="TXO7" s="663"/>
      <c r="TXP7" s="284"/>
      <c r="TXQ7" s="285"/>
      <c r="TXR7" s="276"/>
      <c r="TXS7" s="286"/>
      <c r="TXT7" s="663"/>
      <c r="TXU7" s="663"/>
      <c r="TXV7" s="663"/>
      <c r="TXW7" s="663"/>
      <c r="TXX7" s="663"/>
      <c r="TXY7" s="663"/>
      <c r="TXZ7" s="284"/>
      <c r="TYA7" s="285"/>
      <c r="TYB7" s="276"/>
      <c r="TYC7" s="286"/>
      <c r="TYD7" s="663"/>
      <c r="TYE7" s="663"/>
      <c r="TYF7" s="663"/>
      <c r="TYG7" s="663"/>
      <c r="TYH7" s="663"/>
      <c r="TYI7" s="663"/>
      <c r="TYJ7" s="284"/>
      <c r="TYK7" s="285"/>
      <c r="TYL7" s="276"/>
      <c r="TYM7" s="286"/>
      <c r="TYN7" s="663"/>
      <c r="TYO7" s="663"/>
      <c r="TYP7" s="663"/>
      <c r="TYQ7" s="663"/>
      <c r="TYR7" s="663"/>
      <c r="TYS7" s="663"/>
      <c r="TYT7" s="284"/>
      <c r="TYU7" s="285"/>
      <c r="TYV7" s="276"/>
      <c r="TYW7" s="286"/>
      <c r="TYX7" s="663"/>
      <c r="TYY7" s="663"/>
      <c r="TYZ7" s="663"/>
      <c r="TZA7" s="663"/>
      <c r="TZB7" s="663"/>
      <c r="TZC7" s="663"/>
      <c r="TZD7" s="284"/>
      <c r="TZE7" s="285"/>
      <c r="TZF7" s="276"/>
      <c r="TZG7" s="286"/>
      <c r="TZH7" s="663"/>
      <c r="TZI7" s="663"/>
      <c r="TZJ7" s="663"/>
      <c r="TZK7" s="663"/>
      <c r="TZL7" s="663"/>
      <c r="TZM7" s="663"/>
      <c r="TZN7" s="284"/>
      <c r="TZO7" s="285"/>
      <c r="TZP7" s="276"/>
      <c r="TZQ7" s="286"/>
      <c r="TZR7" s="663"/>
      <c r="TZS7" s="663"/>
      <c r="TZT7" s="663"/>
      <c r="TZU7" s="663"/>
      <c r="TZV7" s="663"/>
      <c r="TZW7" s="663"/>
      <c r="TZX7" s="284"/>
      <c r="TZY7" s="285"/>
      <c r="TZZ7" s="276"/>
      <c r="UAA7" s="286"/>
      <c r="UAB7" s="663"/>
      <c r="UAC7" s="663"/>
      <c r="UAD7" s="663"/>
      <c r="UAE7" s="663"/>
      <c r="UAF7" s="663"/>
      <c r="UAG7" s="663"/>
      <c r="UAH7" s="284"/>
      <c r="UAI7" s="285"/>
      <c r="UAJ7" s="276"/>
      <c r="UAK7" s="286"/>
      <c r="UAL7" s="663"/>
      <c r="UAM7" s="663"/>
      <c r="UAN7" s="663"/>
      <c r="UAO7" s="663"/>
      <c r="UAP7" s="663"/>
      <c r="UAQ7" s="663"/>
      <c r="UAR7" s="284"/>
      <c r="UAS7" s="285"/>
      <c r="UAT7" s="276"/>
      <c r="UAU7" s="286"/>
      <c r="UAV7" s="663"/>
      <c r="UAW7" s="663"/>
      <c r="UAX7" s="663"/>
      <c r="UAY7" s="663"/>
      <c r="UAZ7" s="663"/>
      <c r="UBA7" s="663"/>
      <c r="UBB7" s="284"/>
      <c r="UBC7" s="285"/>
      <c r="UBD7" s="276"/>
      <c r="UBE7" s="286"/>
      <c r="UBF7" s="663"/>
      <c r="UBG7" s="663"/>
      <c r="UBH7" s="663"/>
      <c r="UBI7" s="663"/>
      <c r="UBJ7" s="663"/>
      <c r="UBK7" s="663"/>
      <c r="UBL7" s="284"/>
      <c r="UBM7" s="285"/>
      <c r="UBN7" s="276"/>
      <c r="UBO7" s="286"/>
      <c r="UBP7" s="663"/>
      <c r="UBQ7" s="663"/>
      <c r="UBR7" s="663"/>
      <c r="UBS7" s="663"/>
      <c r="UBT7" s="663"/>
      <c r="UBU7" s="663"/>
      <c r="UBV7" s="284"/>
      <c r="UBW7" s="285"/>
      <c r="UBX7" s="276"/>
      <c r="UBY7" s="286"/>
      <c r="UBZ7" s="663"/>
      <c r="UCA7" s="663"/>
      <c r="UCB7" s="663"/>
      <c r="UCC7" s="663"/>
      <c r="UCD7" s="663"/>
      <c r="UCE7" s="663"/>
      <c r="UCF7" s="284"/>
      <c r="UCG7" s="285"/>
      <c r="UCH7" s="276"/>
      <c r="UCI7" s="286"/>
      <c r="UCJ7" s="663"/>
      <c r="UCK7" s="663"/>
      <c r="UCL7" s="663"/>
      <c r="UCM7" s="663"/>
      <c r="UCN7" s="663"/>
      <c r="UCO7" s="663"/>
      <c r="UCP7" s="284"/>
      <c r="UCQ7" s="285"/>
      <c r="UCR7" s="276"/>
      <c r="UCS7" s="286"/>
      <c r="UCT7" s="663"/>
      <c r="UCU7" s="663"/>
      <c r="UCV7" s="663"/>
      <c r="UCW7" s="663"/>
      <c r="UCX7" s="663"/>
      <c r="UCY7" s="663"/>
      <c r="UCZ7" s="284"/>
      <c r="UDA7" s="285"/>
      <c r="UDB7" s="276"/>
      <c r="UDC7" s="286"/>
      <c r="UDD7" s="663"/>
      <c r="UDE7" s="663"/>
      <c r="UDF7" s="663"/>
      <c r="UDG7" s="663"/>
      <c r="UDH7" s="663"/>
      <c r="UDI7" s="663"/>
      <c r="UDJ7" s="284"/>
      <c r="UDK7" s="285"/>
      <c r="UDL7" s="276"/>
      <c r="UDM7" s="286"/>
      <c r="UDN7" s="663"/>
      <c r="UDO7" s="663"/>
      <c r="UDP7" s="663"/>
      <c r="UDQ7" s="663"/>
      <c r="UDR7" s="663"/>
      <c r="UDS7" s="663"/>
      <c r="UDT7" s="284"/>
      <c r="UDU7" s="285"/>
      <c r="UDV7" s="276"/>
      <c r="UDW7" s="286"/>
      <c r="UDX7" s="663"/>
      <c r="UDY7" s="663"/>
      <c r="UDZ7" s="663"/>
      <c r="UEA7" s="663"/>
      <c r="UEB7" s="663"/>
      <c r="UEC7" s="663"/>
      <c r="UED7" s="284"/>
      <c r="UEE7" s="285"/>
      <c r="UEF7" s="276"/>
      <c r="UEG7" s="286"/>
      <c r="UEH7" s="663"/>
      <c r="UEI7" s="663"/>
      <c r="UEJ7" s="663"/>
      <c r="UEK7" s="663"/>
      <c r="UEL7" s="663"/>
      <c r="UEM7" s="663"/>
      <c r="UEN7" s="284"/>
      <c r="UEO7" s="285"/>
      <c r="UEP7" s="276"/>
      <c r="UEQ7" s="286"/>
      <c r="UER7" s="663"/>
      <c r="UES7" s="663"/>
      <c r="UET7" s="663"/>
      <c r="UEU7" s="663"/>
      <c r="UEV7" s="663"/>
      <c r="UEW7" s="663"/>
      <c r="UEX7" s="284"/>
      <c r="UEY7" s="285"/>
      <c r="UEZ7" s="276"/>
      <c r="UFA7" s="286"/>
      <c r="UFB7" s="663"/>
      <c r="UFC7" s="663"/>
      <c r="UFD7" s="663"/>
      <c r="UFE7" s="663"/>
      <c r="UFF7" s="663"/>
      <c r="UFG7" s="663"/>
      <c r="UFH7" s="284"/>
      <c r="UFI7" s="285"/>
      <c r="UFJ7" s="276"/>
      <c r="UFK7" s="286"/>
      <c r="UFL7" s="663"/>
      <c r="UFM7" s="663"/>
      <c r="UFN7" s="663"/>
      <c r="UFO7" s="663"/>
      <c r="UFP7" s="663"/>
      <c r="UFQ7" s="663"/>
      <c r="UFR7" s="284"/>
      <c r="UFS7" s="285"/>
      <c r="UFT7" s="276"/>
      <c r="UFU7" s="286"/>
      <c r="UFV7" s="663"/>
      <c r="UFW7" s="663"/>
      <c r="UFX7" s="663"/>
      <c r="UFY7" s="663"/>
      <c r="UFZ7" s="663"/>
      <c r="UGA7" s="663"/>
      <c r="UGB7" s="284"/>
      <c r="UGC7" s="285"/>
      <c r="UGD7" s="276"/>
      <c r="UGE7" s="286"/>
      <c r="UGF7" s="663"/>
      <c r="UGG7" s="663"/>
      <c r="UGH7" s="663"/>
      <c r="UGI7" s="663"/>
      <c r="UGJ7" s="663"/>
      <c r="UGK7" s="663"/>
      <c r="UGL7" s="284"/>
      <c r="UGM7" s="285"/>
      <c r="UGN7" s="276"/>
      <c r="UGO7" s="286"/>
      <c r="UGP7" s="663"/>
      <c r="UGQ7" s="663"/>
      <c r="UGR7" s="663"/>
      <c r="UGS7" s="663"/>
      <c r="UGT7" s="663"/>
      <c r="UGU7" s="663"/>
      <c r="UGV7" s="284"/>
      <c r="UGW7" s="285"/>
      <c r="UGX7" s="276"/>
      <c r="UGY7" s="286"/>
      <c r="UGZ7" s="663"/>
      <c r="UHA7" s="663"/>
      <c r="UHB7" s="663"/>
      <c r="UHC7" s="663"/>
      <c r="UHD7" s="663"/>
      <c r="UHE7" s="663"/>
      <c r="UHF7" s="284"/>
      <c r="UHG7" s="285"/>
      <c r="UHH7" s="276"/>
      <c r="UHI7" s="286"/>
      <c r="UHJ7" s="663"/>
      <c r="UHK7" s="663"/>
      <c r="UHL7" s="663"/>
      <c r="UHM7" s="663"/>
      <c r="UHN7" s="663"/>
      <c r="UHO7" s="663"/>
      <c r="UHP7" s="284"/>
      <c r="UHQ7" s="285"/>
      <c r="UHR7" s="276"/>
      <c r="UHS7" s="286"/>
      <c r="UHT7" s="663"/>
      <c r="UHU7" s="663"/>
      <c r="UHV7" s="663"/>
      <c r="UHW7" s="663"/>
      <c r="UHX7" s="663"/>
      <c r="UHY7" s="663"/>
      <c r="UHZ7" s="284"/>
      <c r="UIA7" s="285"/>
      <c r="UIB7" s="276"/>
      <c r="UIC7" s="286"/>
      <c r="UID7" s="663"/>
      <c r="UIE7" s="663"/>
      <c r="UIF7" s="663"/>
      <c r="UIG7" s="663"/>
      <c r="UIH7" s="663"/>
      <c r="UII7" s="663"/>
      <c r="UIJ7" s="284"/>
      <c r="UIK7" s="285"/>
      <c r="UIL7" s="276"/>
      <c r="UIM7" s="286"/>
      <c r="UIN7" s="663"/>
      <c r="UIO7" s="663"/>
      <c r="UIP7" s="663"/>
      <c r="UIQ7" s="663"/>
      <c r="UIR7" s="663"/>
      <c r="UIS7" s="663"/>
      <c r="UIT7" s="284"/>
      <c r="UIU7" s="285"/>
      <c r="UIV7" s="276"/>
      <c r="UIW7" s="286"/>
      <c r="UIX7" s="663"/>
      <c r="UIY7" s="663"/>
      <c r="UIZ7" s="663"/>
      <c r="UJA7" s="663"/>
      <c r="UJB7" s="663"/>
      <c r="UJC7" s="663"/>
      <c r="UJD7" s="284"/>
      <c r="UJE7" s="285"/>
      <c r="UJF7" s="276"/>
      <c r="UJG7" s="286"/>
      <c r="UJH7" s="663"/>
      <c r="UJI7" s="663"/>
      <c r="UJJ7" s="663"/>
      <c r="UJK7" s="663"/>
      <c r="UJL7" s="663"/>
      <c r="UJM7" s="663"/>
      <c r="UJN7" s="284"/>
      <c r="UJO7" s="285"/>
      <c r="UJP7" s="276"/>
      <c r="UJQ7" s="286"/>
      <c r="UJR7" s="663"/>
      <c r="UJS7" s="663"/>
      <c r="UJT7" s="663"/>
      <c r="UJU7" s="663"/>
      <c r="UJV7" s="663"/>
      <c r="UJW7" s="663"/>
      <c r="UJX7" s="284"/>
      <c r="UJY7" s="285"/>
      <c r="UJZ7" s="276"/>
      <c r="UKA7" s="286"/>
      <c r="UKB7" s="663"/>
      <c r="UKC7" s="663"/>
      <c r="UKD7" s="663"/>
      <c r="UKE7" s="663"/>
      <c r="UKF7" s="663"/>
      <c r="UKG7" s="663"/>
      <c r="UKH7" s="284"/>
      <c r="UKI7" s="285"/>
      <c r="UKJ7" s="276"/>
      <c r="UKK7" s="286"/>
      <c r="UKL7" s="663"/>
      <c r="UKM7" s="663"/>
      <c r="UKN7" s="663"/>
      <c r="UKO7" s="663"/>
      <c r="UKP7" s="663"/>
      <c r="UKQ7" s="663"/>
      <c r="UKR7" s="284"/>
      <c r="UKS7" s="285"/>
      <c r="UKT7" s="276"/>
      <c r="UKU7" s="286"/>
      <c r="UKV7" s="663"/>
      <c r="UKW7" s="663"/>
      <c r="UKX7" s="663"/>
      <c r="UKY7" s="663"/>
      <c r="UKZ7" s="663"/>
      <c r="ULA7" s="663"/>
      <c r="ULB7" s="284"/>
      <c r="ULC7" s="285"/>
      <c r="ULD7" s="276"/>
      <c r="ULE7" s="286"/>
      <c r="ULF7" s="663"/>
      <c r="ULG7" s="663"/>
      <c r="ULH7" s="663"/>
      <c r="ULI7" s="663"/>
      <c r="ULJ7" s="663"/>
      <c r="ULK7" s="663"/>
      <c r="ULL7" s="284"/>
      <c r="ULM7" s="285"/>
      <c r="ULN7" s="276"/>
      <c r="ULO7" s="286"/>
      <c r="ULP7" s="663"/>
      <c r="ULQ7" s="663"/>
      <c r="ULR7" s="663"/>
      <c r="ULS7" s="663"/>
      <c r="ULT7" s="663"/>
      <c r="ULU7" s="663"/>
      <c r="ULV7" s="284"/>
      <c r="ULW7" s="285"/>
      <c r="ULX7" s="276"/>
      <c r="ULY7" s="286"/>
      <c r="ULZ7" s="663"/>
      <c r="UMA7" s="663"/>
      <c r="UMB7" s="663"/>
      <c r="UMC7" s="663"/>
      <c r="UMD7" s="663"/>
      <c r="UME7" s="663"/>
      <c r="UMF7" s="284"/>
      <c r="UMG7" s="285"/>
      <c r="UMH7" s="276"/>
      <c r="UMI7" s="286"/>
      <c r="UMJ7" s="663"/>
      <c r="UMK7" s="663"/>
      <c r="UML7" s="663"/>
      <c r="UMM7" s="663"/>
      <c r="UMN7" s="663"/>
      <c r="UMO7" s="663"/>
      <c r="UMP7" s="284"/>
      <c r="UMQ7" s="285"/>
      <c r="UMR7" s="276"/>
      <c r="UMS7" s="286"/>
      <c r="UMT7" s="663"/>
      <c r="UMU7" s="663"/>
      <c r="UMV7" s="663"/>
      <c r="UMW7" s="663"/>
      <c r="UMX7" s="663"/>
      <c r="UMY7" s="663"/>
      <c r="UMZ7" s="284"/>
      <c r="UNA7" s="285"/>
      <c r="UNB7" s="276"/>
      <c r="UNC7" s="286"/>
      <c r="UND7" s="663"/>
      <c r="UNE7" s="663"/>
      <c r="UNF7" s="663"/>
      <c r="UNG7" s="663"/>
      <c r="UNH7" s="663"/>
      <c r="UNI7" s="663"/>
      <c r="UNJ7" s="284"/>
      <c r="UNK7" s="285"/>
      <c r="UNL7" s="276"/>
      <c r="UNM7" s="286"/>
      <c r="UNN7" s="663"/>
      <c r="UNO7" s="663"/>
      <c r="UNP7" s="663"/>
      <c r="UNQ7" s="663"/>
      <c r="UNR7" s="663"/>
      <c r="UNS7" s="663"/>
      <c r="UNT7" s="284"/>
      <c r="UNU7" s="285"/>
      <c r="UNV7" s="276"/>
      <c r="UNW7" s="286"/>
      <c r="UNX7" s="663"/>
      <c r="UNY7" s="663"/>
      <c r="UNZ7" s="663"/>
      <c r="UOA7" s="663"/>
      <c r="UOB7" s="663"/>
      <c r="UOC7" s="663"/>
      <c r="UOD7" s="284"/>
      <c r="UOE7" s="285"/>
      <c r="UOF7" s="276"/>
      <c r="UOG7" s="286"/>
      <c r="UOH7" s="663"/>
      <c r="UOI7" s="663"/>
      <c r="UOJ7" s="663"/>
      <c r="UOK7" s="663"/>
      <c r="UOL7" s="663"/>
      <c r="UOM7" s="663"/>
      <c r="UON7" s="284"/>
      <c r="UOO7" s="285"/>
      <c r="UOP7" s="276"/>
      <c r="UOQ7" s="286"/>
      <c r="UOR7" s="663"/>
      <c r="UOS7" s="663"/>
      <c r="UOT7" s="663"/>
      <c r="UOU7" s="663"/>
      <c r="UOV7" s="663"/>
      <c r="UOW7" s="663"/>
      <c r="UOX7" s="284"/>
      <c r="UOY7" s="285"/>
      <c r="UOZ7" s="276"/>
      <c r="UPA7" s="286"/>
      <c r="UPB7" s="663"/>
      <c r="UPC7" s="663"/>
      <c r="UPD7" s="663"/>
      <c r="UPE7" s="663"/>
      <c r="UPF7" s="663"/>
      <c r="UPG7" s="663"/>
      <c r="UPH7" s="284"/>
      <c r="UPI7" s="285"/>
      <c r="UPJ7" s="276"/>
      <c r="UPK7" s="286"/>
      <c r="UPL7" s="663"/>
      <c r="UPM7" s="663"/>
      <c r="UPN7" s="663"/>
      <c r="UPO7" s="663"/>
      <c r="UPP7" s="663"/>
      <c r="UPQ7" s="663"/>
      <c r="UPR7" s="284"/>
      <c r="UPS7" s="285"/>
      <c r="UPT7" s="276"/>
      <c r="UPU7" s="286"/>
      <c r="UPV7" s="663"/>
      <c r="UPW7" s="663"/>
      <c r="UPX7" s="663"/>
      <c r="UPY7" s="663"/>
      <c r="UPZ7" s="663"/>
      <c r="UQA7" s="663"/>
      <c r="UQB7" s="284"/>
      <c r="UQC7" s="285"/>
      <c r="UQD7" s="276"/>
      <c r="UQE7" s="286"/>
      <c r="UQF7" s="663"/>
      <c r="UQG7" s="663"/>
      <c r="UQH7" s="663"/>
      <c r="UQI7" s="663"/>
      <c r="UQJ7" s="663"/>
      <c r="UQK7" s="663"/>
      <c r="UQL7" s="284"/>
      <c r="UQM7" s="285"/>
      <c r="UQN7" s="276"/>
      <c r="UQO7" s="286"/>
      <c r="UQP7" s="663"/>
      <c r="UQQ7" s="663"/>
      <c r="UQR7" s="663"/>
      <c r="UQS7" s="663"/>
      <c r="UQT7" s="663"/>
      <c r="UQU7" s="663"/>
      <c r="UQV7" s="284"/>
      <c r="UQW7" s="285"/>
      <c r="UQX7" s="276"/>
      <c r="UQY7" s="286"/>
      <c r="UQZ7" s="663"/>
      <c r="URA7" s="663"/>
      <c r="URB7" s="663"/>
      <c r="URC7" s="663"/>
      <c r="URD7" s="663"/>
      <c r="URE7" s="663"/>
      <c r="URF7" s="284"/>
      <c r="URG7" s="285"/>
      <c r="URH7" s="276"/>
      <c r="URI7" s="286"/>
      <c r="URJ7" s="663"/>
      <c r="URK7" s="663"/>
      <c r="URL7" s="663"/>
      <c r="URM7" s="663"/>
      <c r="URN7" s="663"/>
      <c r="URO7" s="663"/>
      <c r="URP7" s="284"/>
      <c r="URQ7" s="285"/>
      <c r="URR7" s="276"/>
      <c r="URS7" s="286"/>
      <c r="URT7" s="663"/>
      <c r="URU7" s="663"/>
      <c r="URV7" s="663"/>
      <c r="URW7" s="663"/>
      <c r="URX7" s="663"/>
      <c r="URY7" s="663"/>
      <c r="URZ7" s="284"/>
      <c r="USA7" s="285"/>
      <c r="USB7" s="276"/>
      <c r="USC7" s="286"/>
      <c r="USD7" s="663"/>
      <c r="USE7" s="663"/>
      <c r="USF7" s="663"/>
      <c r="USG7" s="663"/>
      <c r="USH7" s="663"/>
      <c r="USI7" s="663"/>
      <c r="USJ7" s="284"/>
      <c r="USK7" s="285"/>
      <c r="USL7" s="276"/>
      <c r="USM7" s="286"/>
      <c r="USN7" s="663"/>
      <c r="USO7" s="663"/>
      <c r="USP7" s="663"/>
      <c r="USQ7" s="663"/>
      <c r="USR7" s="663"/>
      <c r="USS7" s="663"/>
      <c r="UST7" s="284"/>
      <c r="USU7" s="285"/>
      <c r="USV7" s="276"/>
      <c r="USW7" s="286"/>
      <c r="USX7" s="663"/>
      <c r="USY7" s="663"/>
      <c r="USZ7" s="663"/>
      <c r="UTA7" s="663"/>
      <c r="UTB7" s="663"/>
      <c r="UTC7" s="663"/>
      <c r="UTD7" s="284"/>
      <c r="UTE7" s="285"/>
      <c r="UTF7" s="276"/>
      <c r="UTG7" s="286"/>
      <c r="UTH7" s="663"/>
      <c r="UTI7" s="663"/>
      <c r="UTJ7" s="663"/>
      <c r="UTK7" s="663"/>
      <c r="UTL7" s="663"/>
      <c r="UTM7" s="663"/>
      <c r="UTN7" s="284"/>
      <c r="UTO7" s="285"/>
      <c r="UTP7" s="276"/>
      <c r="UTQ7" s="286"/>
      <c r="UTR7" s="663"/>
      <c r="UTS7" s="663"/>
      <c r="UTT7" s="663"/>
      <c r="UTU7" s="663"/>
      <c r="UTV7" s="663"/>
      <c r="UTW7" s="663"/>
      <c r="UTX7" s="284"/>
      <c r="UTY7" s="285"/>
      <c r="UTZ7" s="276"/>
      <c r="UUA7" s="286"/>
      <c r="UUB7" s="663"/>
      <c r="UUC7" s="663"/>
      <c r="UUD7" s="663"/>
      <c r="UUE7" s="663"/>
      <c r="UUF7" s="663"/>
      <c r="UUG7" s="663"/>
      <c r="UUH7" s="284"/>
      <c r="UUI7" s="285"/>
      <c r="UUJ7" s="276"/>
      <c r="UUK7" s="286"/>
      <c r="UUL7" s="663"/>
      <c r="UUM7" s="663"/>
      <c r="UUN7" s="663"/>
      <c r="UUO7" s="663"/>
      <c r="UUP7" s="663"/>
      <c r="UUQ7" s="663"/>
      <c r="UUR7" s="284"/>
      <c r="UUS7" s="285"/>
      <c r="UUT7" s="276"/>
      <c r="UUU7" s="286"/>
      <c r="UUV7" s="663"/>
      <c r="UUW7" s="663"/>
      <c r="UUX7" s="663"/>
      <c r="UUY7" s="663"/>
      <c r="UUZ7" s="663"/>
      <c r="UVA7" s="663"/>
      <c r="UVB7" s="284"/>
      <c r="UVC7" s="285"/>
      <c r="UVD7" s="276"/>
      <c r="UVE7" s="286"/>
      <c r="UVF7" s="663"/>
      <c r="UVG7" s="663"/>
      <c r="UVH7" s="663"/>
      <c r="UVI7" s="663"/>
      <c r="UVJ7" s="663"/>
      <c r="UVK7" s="663"/>
      <c r="UVL7" s="284"/>
      <c r="UVM7" s="285"/>
      <c r="UVN7" s="276"/>
      <c r="UVO7" s="286"/>
      <c r="UVP7" s="663"/>
      <c r="UVQ7" s="663"/>
      <c r="UVR7" s="663"/>
      <c r="UVS7" s="663"/>
      <c r="UVT7" s="663"/>
      <c r="UVU7" s="663"/>
      <c r="UVV7" s="284"/>
      <c r="UVW7" s="285"/>
      <c r="UVX7" s="276"/>
      <c r="UVY7" s="286"/>
      <c r="UVZ7" s="663"/>
      <c r="UWA7" s="663"/>
      <c r="UWB7" s="663"/>
      <c r="UWC7" s="663"/>
      <c r="UWD7" s="663"/>
      <c r="UWE7" s="663"/>
      <c r="UWF7" s="284"/>
      <c r="UWG7" s="285"/>
      <c r="UWH7" s="276"/>
      <c r="UWI7" s="286"/>
      <c r="UWJ7" s="663"/>
      <c r="UWK7" s="663"/>
      <c r="UWL7" s="663"/>
      <c r="UWM7" s="663"/>
      <c r="UWN7" s="663"/>
      <c r="UWO7" s="663"/>
      <c r="UWP7" s="284"/>
      <c r="UWQ7" s="285"/>
      <c r="UWR7" s="276"/>
      <c r="UWS7" s="286"/>
      <c r="UWT7" s="663"/>
      <c r="UWU7" s="663"/>
      <c r="UWV7" s="663"/>
      <c r="UWW7" s="663"/>
      <c r="UWX7" s="663"/>
      <c r="UWY7" s="663"/>
      <c r="UWZ7" s="284"/>
      <c r="UXA7" s="285"/>
      <c r="UXB7" s="276"/>
      <c r="UXC7" s="286"/>
      <c r="UXD7" s="663"/>
      <c r="UXE7" s="663"/>
      <c r="UXF7" s="663"/>
      <c r="UXG7" s="663"/>
      <c r="UXH7" s="663"/>
      <c r="UXI7" s="663"/>
      <c r="UXJ7" s="284"/>
      <c r="UXK7" s="285"/>
      <c r="UXL7" s="276"/>
      <c r="UXM7" s="286"/>
      <c r="UXN7" s="663"/>
      <c r="UXO7" s="663"/>
      <c r="UXP7" s="663"/>
      <c r="UXQ7" s="663"/>
      <c r="UXR7" s="663"/>
      <c r="UXS7" s="663"/>
      <c r="UXT7" s="284"/>
      <c r="UXU7" s="285"/>
      <c r="UXV7" s="276"/>
      <c r="UXW7" s="286"/>
      <c r="UXX7" s="663"/>
      <c r="UXY7" s="663"/>
      <c r="UXZ7" s="663"/>
      <c r="UYA7" s="663"/>
      <c r="UYB7" s="663"/>
      <c r="UYC7" s="663"/>
      <c r="UYD7" s="284"/>
      <c r="UYE7" s="285"/>
      <c r="UYF7" s="276"/>
      <c r="UYG7" s="286"/>
      <c r="UYH7" s="663"/>
      <c r="UYI7" s="663"/>
      <c r="UYJ7" s="663"/>
      <c r="UYK7" s="663"/>
      <c r="UYL7" s="663"/>
      <c r="UYM7" s="663"/>
      <c r="UYN7" s="284"/>
      <c r="UYO7" s="285"/>
      <c r="UYP7" s="276"/>
      <c r="UYQ7" s="286"/>
      <c r="UYR7" s="663"/>
      <c r="UYS7" s="663"/>
      <c r="UYT7" s="663"/>
      <c r="UYU7" s="663"/>
      <c r="UYV7" s="663"/>
      <c r="UYW7" s="663"/>
      <c r="UYX7" s="284"/>
      <c r="UYY7" s="285"/>
      <c r="UYZ7" s="276"/>
      <c r="UZA7" s="286"/>
      <c r="UZB7" s="663"/>
      <c r="UZC7" s="663"/>
      <c r="UZD7" s="663"/>
      <c r="UZE7" s="663"/>
      <c r="UZF7" s="663"/>
      <c r="UZG7" s="663"/>
      <c r="UZH7" s="284"/>
      <c r="UZI7" s="285"/>
      <c r="UZJ7" s="276"/>
      <c r="UZK7" s="286"/>
      <c r="UZL7" s="663"/>
      <c r="UZM7" s="663"/>
      <c r="UZN7" s="663"/>
      <c r="UZO7" s="663"/>
      <c r="UZP7" s="663"/>
      <c r="UZQ7" s="663"/>
      <c r="UZR7" s="284"/>
      <c r="UZS7" s="285"/>
      <c r="UZT7" s="276"/>
      <c r="UZU7" s="286"/>
      <c r="UZV7" s="663"/>
      <c r="UZW7" s="663"/>
      <c r="UZX7" s="663"/>
      <c r="UZY7" s="663"/>
      <c r="UZZ7" s="663"/>
      <c r="VAA7" s="663"/>
      <c r="VAB7" s="284"/>
      <c r="VAC7" s="285"/>
      <c r="VAD7" s="276"/>
      <c r="VAE7" s="286"/>
      <c r="VAF7" s="663"/>
      <c r="VAG7" s="663"/>
      <c r="VAH7" s="663"/>
      <c r="VAI7" s="663"/>
      <c r="VAJ7" s="663"/>
      <c r="VAK7" s="663"/>
      <c r="VAL7" s="284"/>
      <c r="VAM7" s="285"/>
      <c r="VAN7" s="276"/>
      <c r="VAO7" s="286"/>
      <c r="VAP7" s="663"/>
      <c r="VAQ7" s="663"/>
      <c r="VAR7" s="663"/>
      <c r="VAS7" s="663"/>
      <c r="VAT7" s="663"/>
      <c r="VAU7" s="663"/>
      <c r="VAV7" s="284"/>
      <c r="VAW7" s="285"/>
      <c r="VAX7" s="276"/>
      <c r="VAY7" s="286"/>
      <c r="VAZ7" s="663"/>
      <c r="VBA7" s="663"/>
      <c r="VBB7" s="663"/>
      <c r="VBC7" s="663"/>
      <c r="VBD7" s="663"/>
      <c r="VBE7" s="663"/>
      <c r="VBF7" s="284"/>
      <c r="VBG7" s="285"/>
      <c r="VBH7" s="276"/>
      <c r="VBI7" s="286"/>
      <c r="VBJ7" s="663"/>
      <c r="VBK7" s="663"/>
      <c r="VBL7" s="663"/>
      <c r="VBM7" s="663"/>
      <c r="VBN7" s="663"/>
      <c r="VBO7" s="663"/>
      <c r="VBP7" s="284"/>
      <c r="VBQ7" s="285"/>
      <c r="VBR7" s="276"/>
      <c r="VBS7" s="286"/>
      <c r="VBT7" s="663"/>
      <c r="VBU7" s="663"/>
      <c r="VBV7" s="663"/>
      <c r="VBW7" s="663"/>
      <c r="VBX7" s="663"/>
      <c r="VBY7" s="663"/>
      <c r="VBZ7" s="284"/>
      <c r="VCA7" s="285"/>
      <c r="VCB7" s="276"/>
      <c r="VCC7" s="286"/>
      <c r="VCD7" s="663"/>
      <c r="VCE7" s="663"/>
      <c r="VCF7" s="663"/>
      <c r="VCG7" s="663"/>
      <c r="VCH7" s="663"/>
      <c r="VCI7" s="663"/>
      <c r="VCJ7" s="284"/>
      <c r="VCK7" s="285"/>
      <c r="VCL7" s="276"/>
      <c r="VCM7" s="286"/>
      <c r="VCN7" s="663"/>
      <c r="VCO7" s="663"/>
      <c r="VCP7" s="663"/>
      <c r="VCQ7" s="663"/>
      <c r="VCR7" s="663"/>
      <c r="VCS7" s="663"/>
      <c r="VCT7" s="284"/>
      <c r="VCU7" s="285"/>
      <c r="VCV7" s="276"/>
      <c r="VCW7" s="286"/>
      <c r="VCX7" s="663"/>
      <c r="VCY7" s="663"/>
      <c r="VCZ7" s="663"/>
      <c r="VDA7" s="663"/>
      <c r="VDB7" s="663"/>
      <c r="VDC7" s="663"/>
      <c r="VDD7" s="284"/>
      <c r="VDE7" s="285"/>
      <c r="VDF7" s="276"/>
      <c r="VDG7" s="286"/>
      <c r="VDH7" s="663"/>
      <c r="VDI7" s="663"/>
      <c r="VDJ7" s="663"/>
      <c r="VDK7" s="663"/>
      <c r="VDL7" s="663"/>
      <c r="VDM7" s="663"/>
      <c r="VDN7" s="284"/>
      <c r="VDO7" s="285"/>
      <c r="VDP7" s="276"/>
      <c r="VDQ7" s="286"/>
      <c r="VDR7" s="663"/>
      <c r="VDS7" s="663"/>
      <c r="VDT7" s="663"/>
      <c r="VDU7" s="663"/>
      <c r="VDV7" s="663"/>
      <c r="VDW7" s="663"/>
      <c r="VDX7" s="284"/>
      <c r="VDY7" s="285"/>
      <c r="VDZ7" s="276"/>
      <c r="VEA7" s="286"/>
      <c r="VEB7" s="663"/>
      <c r="VEC7" s="663"/>
      <c r="VED7" s="663"/>
      <c r="VEE7" s="663"/>
      <c r="VEF7" s="663"/>
      <c r="VEG7" s="663"/>
      <c r="VEH7" s="284"/>
      <c r="VEI7" s="285"/>
      <c r="VEJ7" s="276"/>
      <c r="VEK7" s="286"/>
      <c r="VEL7" s="663"/>
      <c r="VEM7" s="663"/>
      <c r="VEN7" s="663"/>
      <c r="VEO7" s="663"/>
      <c r="VEP7" s="663"/>
      <c r="VEQ7" s="663"/>
      <c r="VER7" s="284"/>
      <c r="VES7" s="285"/>
      <c r="VET7" s="276"/>
      <c r="VEU7" s="286"/>
      <c r="VEV7" s="663"/>
      <c r="VEW7" s="663"/>
      <c r="VEX7" s="663"/>
      <c r="VEY7" s="663"/>
      <c r="VEZ7" s="663"/>
      <c r="VFA7" s="663"/>
      <c r="VFB7" s="284"/>
      <c r="VFC7" s="285"/>
      <c r="VFD7" s="276"/>
      <c r="VFE7" s="286"/>
      <c r="VFF7" s="663"/>
      <c r="VFG7" s="663"/>
      <c r="VFH7" s="663"/>
      <c r="VFI7" s="663"/>
      <c r="VFJ7" s="663"/>
      <c r="VFK7" s="663"/>
      <c r="VFL7" s="284"/>
      <c r="VFM7" s="285"/>
      <c r="VFN7" s="276"/>
      <c r="VFO7" s="286"/>
      <c r="VFP7" s="663"/>
      <c r="VFQ7" s="663"/>
      <c r="VFR7" s="663"/>
      <c r="VFS7" s="663"/>
      <c r="VFT7" s="663"/>
      <c r="VFU7" s="663"/>
      <c r="VFV7" s="284"/>
      <c r="VFW7" s="285"/>
      <c r="VFX7" s="276"/>
      <c r="VFY7" s="286"/>
      <c r="VFZ7" s="663"/>
      <c r="VGA7" s="663"/>
      <c r="VGB7" s="663"/>
      <c r="VGC7" s="663"/>
      <c r="VGD7" s="663"/>
      <c r="VGE7" s="663"/>
      <c r="VGF7" s="284"/>
      <c r="VGG7" s="285"/>
      <c r="VGH7" s="276"/>
      <c r="VGI7" s="286"/>
      <c r="VGJ7" s="663"/>
      <c r="VGK7" s="663"/>
      <c r="VGL7" s="663"/>
      <c r="VGM7" s="663"/>
      <c r="VGN7" s="663"/>
      <c r="VGO7" s="663"/>
      <c r="VGP7" s="284"/>
      <c r="VGQ7" s="285"/>
      <c r="VGR7" s="276"/>
      <c r="VGS7" s="286"/>
      <c r="VGT7" s="663"/>
      <c r="VGU7" s="663"/>
      <c r="VGV7" s="663"/>
      <c r="VGW7" s="663"/>
      <c r="VGX7" s="663"/>
      <c r="VGY7" s="663"/>
      <c r="VGZ7" s="284"/>
      <c r="VHA7" s="285"/>
      <c r="VHB7" s="276"/>
      <c r="VHC7" s="286"/>
      <c r="VHD7" s="663"/>
      <c r="VHE7" s="663"/>
      <c r="VHF7" s="663"/>
      <c r="VHG7" s="663"/>
      <c r="VHH7" s="663"/>
      <c r="VHI7" s="663"/>
      <c r="VHJ7" s="284"/>
      <c r="VHK7" s="285"/>
      <c r="VHL7" s="276"/>
      <c r="VHM7" s="286"/>
      <c r="VHN7" s="663"/>
      <c r="VHO7" s="663"/>
      <c r="VHP7" s="663"/>
      <c r="VHQ7" s="663"/>
      <c r="VHR7" s="663"/>
      <c r="VHS7" s="663"/>
      <c r="VHT7" s="284"/>
      <c r="VHU7" s="285"/>
      <c r="VHV7" s="276"/>
      <c r="VHW7" s="286"/>
      <c r="VHX7" s="663"/>
      <c r="VHY7" s="663"/>
      <c r="VHZ7" s="663"/>
      <c r="VIA7" s="663"/>
      <c r="VIB7" s="663"/>
      <c r="VIC7" s="663"/>
      <c r="VID7" s="284"/>
      <c r="VIE7" s="285"/>
      <c r="VIF7" s="276"/>
      <c r="VIG7" s="286"/>
      <c r="VIH7" s="663"/>
      <c r="VII7" s="663"/>
      <c r="VIJ7" s="663"/>
      <c r="VIK7" s="663"/>
      <c r="VIL7" s="663"/>
      <c r="VIM7" s="663"/>
      <c r="VIN7" s="284"/>
      <c r="VIO7" s="285"/>
      <c r="VIP7" s="276"/>
      <c r="VIQ7" s="286"/>
      <c r="VIR7" s="663"/>
      <c r="VIS7" s="663"/>
      <c r="VIT7" s="663"/>
      <c r="VIU7" s="663"/>
      <c r="VIV7" s="663"/>
      <c r="VIW7" s="663"/>
      <c r="VIX7" s="284"/>
      <c r="VIY7" s="285"/>
      <c r="VIZ7" s="276"/>
      <c r="VJA7" s="286"/>
      <c r="VJB7" s="663"/>
      <c r="VJC7" s="663"/>
      <c r="VJD7" s="663"/>
      <c r="VJE7" s="663"/>
      <c r="VJF7" s="663"/>
      <c r="VJG7" s="663"/>
      <c r="VJH7" s="284"/>
      <c r="VJI7" s="285"/>
      <c r="VJJ7" s="276"/>
      <c r="VJK7" s="286"/>
      <c r="VJL7" s="663"/>
      <c r="VJM7" s="663"/>
      <c r="VJN7" s="663"/>
      <c r="VJO7" s="663"/>
      <c r="VJP7" s="663"/>
      <c r="VJQ7" s="663"/>
      <c r="VJR7" s="284"/>
      <c r="VJS7" s="285"/>
      <c r="VJT7" s="276"/>
      <c r="VJU7" s="286"/>
      <c r="VJV7" s="663"/>
      <c r="VJW7" s="663"/>
      <c r="VJX7" s="663"/>
      <c r="VJY7" s="663"/>
      <c r="VJZ7" s="663"/>
      <c r="VKA7" s="663"/>
      <c r="VKB7" s="284"/>
      <c r="VKC7" s="285"/>
      <c r="VKD7" s="276"/>
      <c r="VKE7" s="286"/>
      <c r="VKF7" s="663"/>
      <c r="VKG7" s="663"/>
      <c r="VKH7" s="663"/>
      <c r="VKI7" s="663"/>
      <c r="VKJ7" s="663"/>
      <c r="VKK7" s="663"/>
      <c r="VKL7" s="284"/>
      <c r="VKM7" s="285"/>
      <c r="VKN7" s="276"/>
      <c r="VKO7" s="286"/>
      <c r="VKP7" s="663"/>
      <c r="VKQ7" s="663"/>
      <c r="VKR7" s="663"/>
      <c r="VKS7" s="663"/>
      <c r="VKT7" s="663"/>
      <c r="VKU7" s="663"/>
      <c r="VKV7" s="284"/>
      <c r="VKW7" s="285"/>
      <c r="VKX7" s="276"/>
      <c r="VKY7" s="286"/>
      <c r="VKZ7" s="663"/>
      <c r="VLA7" s="663"/>
      <c r="VLB7" s="663"/>
      <c r="VLC7" s="663"/>
      <c r="VLD7" s="663"/>
      <c r="VLE7" s="663"/>
      <c r="VLF7" s="284"/>
      <c r="VLG7" s="285"/>
      <c r="VLH7" s="276"/>
      <c r="VLI7" s="286"/>
      <c r="VLJ7" s="663"/>
      <c r="VLK7" s="663"/>
      <c r="VLL7" s="663"/>
      <c r="VLM7" s="663"/>
      <c r="VLN7" s="663"/>
      <c r="VLO7" s="663"/>
      <c r="VLP7" s="284"/>
      <c r="VLQ7" s="285"/>
      <c r="VLR7" s="276"/>
      <c r="VLS7" s="286"/>
      <c r="VLT7" s="663"/>
      <c r="VLU7" s="663"/>
      <c r="VLV7" s="663"/>
      <c r="VLW7" s="663"/>
      <c r="VLX7" s="663"/>
      <c r="VLY7" s="663"/>
      <c r="VLZ7" s="284"/>
      <c r="VMA7" s="285"/>
      <c r="VMB7" s="276"/>
      <c r="VMC7" s="286"/>
      <c r="VMD7" s="663"/>
      <c r="VME7" s="663"/>
      <c r="VMF7" s="663"/>
      <c r="VMG7" s="663"/>
      <c r="VMH7" s="663"/>
      <c r="VMI7" s="663"/>
      <c r="VMJ7" s="284"/>
      <c r="VMK7" s="285"/>
      <c r="VML7" s="276"/>
      <c r="VMM7" s="286"/>
      <c r="VMN7" s="663"/>
      <c r="VMO7" s="663"/>
      <c r="VMP7" s="663"/>
      <c r="VMQ7" s="663"/>
      <c r="VMR7" s="663"/>
      <c r="VMS7" s="663"/>
      <c r="VMT7" s="284"/>
      <c r="VMU7" s="285"/>
      <c r="VMV7" s="276"/>
      <c r="VMW7" s="286"/>
      <c r="VMX7" s="663"/>
      <c r="VMY7" s="663"/>
      <c r="VMZ7" s="663"/>
      <c r="VNA7" s="663"/>
      <c r="VNB7" s="663"/>
      <c r="VNC7" s="663"/>
      <c r="VND7" s="284"/>
      <c r="VNE7" s="285"/>
      <c r="VNF7" s="276"/>
      <c r="VNG7" s="286"/>
      <c r="VNH7" s="663"/>
      <c r="VNI7" s="663"/>
      <c r="VNJ7" s="663"/>
      <c r="VNK7" s="663"/>
      <c r="VNL7" s="663"/>
      <c r="VNM7" s="663"/>
      <c r="VNN7" s="284"/>
      <c r="VNO7" s="285"/>
      <c r="VNP7" s="276"/>
      <c r="VNQ7" s="286"/>
      <c r="VNR7" s="663"/>
      <c r="VNS7" s="663"/>
      <c r="VNT7" s="663"/>
      <c r="VNU7" s="663"/>
      <c r="VNV7" s="663"/>
      <c r="VNW7" s="663"/>
      <c r="VNX7" s="284"/>
      <c r="VNY7" s="285"/>
      <c r="VNZ7" s="276"/>
      <c r="VOA7" s="286"/>
      <c r="VOB7" s="663"/>
      <c r="VOC7" s="663"/>
      <c r="VOD7" s="663"/>
      <c r="VOE7" s="663"/>
      <c r="VOF7" s="663"/>
      <c r="VOG7" s="663"/>
      <c r="VOH7" s="284"/>
      <c r="VOI7" s="285"/>
      <c r="VOJ7" s="276"/>
      <c r="VOK7" s="286"/>
      <c r="VOL7" s="663"/>
      <c r="VOM7" s="663"/>
      <c r="VON7" s="663"/>
      <c r="VOO7" s="663"/>
      <c r="VOP7" s="663"/>
      <c r="VOQ7" s="663"/>
      <c r="VOR7" s="284"/>
      <c r="VOS7" s="285"/>
      <c r="VOT7" s="276"/>
      <c r="VOU7" s="286"/>
      <c r="VOV7" s="663"/>
      <c r="VOW7" s="663"/>
      <c r="VOX7" s="663"/>
      <c r="VOY7" s="663"/>
      <c r="VOZ7" s="663"/>
      <c r="VPA7" s="663"/>
      <c r="VPB7" s="284"/>
      <c r="VPC7" s="285"/>
      <c r="VPD7" s="276"/>
      <c r="VPE7" s="286"/>
      <c r="VPF7" s="663"/>
      <c r="VPG7" s="663"/>
      <c r="VPH7" s="663"/>
      <c r="VPI7" s="663"/>
      <c r="VPJ7" s="663"/>
      <c r="VPK7" s="663"/>
      <c r="VPL7" s="284"/>
      <c r="VPM7" s="285"/>
      <c r="VPN7" s="276"/>
      <c r="VPO7" s="286"/>
      <c r="VPP7" s="663"/>
      <c r="VPQ7" s="663"/>
      <c r="VPR7" s="663"/>
      <c r="VPS7" s="663"/>
      <c r="VPT7" s="663"/>
      <c r="VPU7" s="663"/>
      <c r="VPV7" s="284"/>
      <c r="VPW7" s="285"/>
      <c r="VPX7" s="276"/>
      <c r="VPY7" s="286"/>
      <c r="VPZ7" s="663"/>
      <c r="VQA7" s="663"/>
      <c r="VQB7" s="663"/>
      <c r="VQC7" s="663"/>
      <c r="VQD7" s="663"/>
      <c r="VQE7" s="663"/>
      <c r="VQF7" s="284"/>
      <c r="VQG7" s="285"/>
      <c r="VQH7" s="276"/>
      <c r="VQI7" s="286"/>
      <c r="VQJ7" s="663"/>
      <c r="VQK7" s="663"/>
      <c r="VQL7" s="663"/>
      <c r="VQM7" s="663"/>
      <c r="VQN7" s="663"/>
      <c r="VQO7" s="663"/>
      <c r="VQP7" s="284"/>
      <c r="VQQ7" s="285"/>
      <c r="VQR7" s="276"/>
      <c r="VQS7" s="286"/>
      <c r="VQT7" s="663"/>
      <c r="VQU7" s="663"/>
      <c r="VQV7" s="663"/>
      <c r="VQW7" s="663"/>
      <c r="VQX7" s="663"/>
      <c r="VQY7" s="663"/>
      <c r="VQZ7" s="284"/>
      <c r="VRA7" s="285"/>
      <c r="VRB7" s="276"/>
      <c r="VRC7" s="286"/>
      <c r="VRD7" s="663"/>
      <c r="VRE7" s="663"/>
      <c r="VRF7" s="663"/>
      <c r="VRG7" s="663"/>
      <c r="VRH7" s="663"/>
      <c r="VRI7" s="663"/>
      <c r="VRJ7" s="284"/>
      <c r="VRK7" s="285"/>
      <c r="VRL7" s="276"/>
      <c r="VRM7" s="286"/>
      <c r="VRN7" s="663"/>
      <c r="VRO7" s="663"/>
      <c r="VRP7" s="663"/>
      <c r="VRQ7" s="663"/>
      <c r="VRR7" s="663"/>
      <c r="VRS7" s="663"/>
      <c r="VRT7" s="284"/>
      <c r="VRU7" s="285"/>
      <c r="VRV7" s="276"/>
      <c r="VRW7" s="286"/>
      <c r="VRX7" s="663"/>
      <c r="VRY7" s="663"/>
      <c r="VRZ7" s="663"/>
      <c r="VSA7" s="663"/>
      <c r="VSB7" s="663"/>
      <c r="VSC7" s="663"/>
      <c r="VSD7" s="284"/>
      <c r="VSE7" s="285"/>
      <c r="VSF7" s="276"/>
      <c r="VSG7" s="286"/>
      <c r="VSH7" s="663"/>
      <c r="VSI7" s="663"/>
      <c r="VSJ7" s="663"/>
      <c r="VSK7" s="663"/>
      <c r="VSL7" s="663"/>
      <c r="VSM7" s="663"/>
      <c r="VSN7" s="284"/>
      <c r="VSO7" s="285"/>
      <c r="VSP7" s="276"/>
      <c r="VSQ7" s="286"/>
      <c r="VSR7" s="663"/>
      <c r="VSS7" s="663"/>
      <c r="VST7" s="663"/>
      <c r="VSU7" s="663"/>
      <c r="VSV7" s="663"/>
      <c r="VSW7" s="663"/>
      <c r="VSX7" s="284"/>
      <c r="VSY7" s="285"/>
      <c r="VSZ7" s="276"/>
      <c r="VTA7" s="286"/>
      <c r="VTB7" s="663"/>
      <c r="VTC7" s="663"/>
      <c r="VTD7" s="663"/>
      <c r="VTE7" s="663"/>
      <c r="VTF7" s="663"/>
      <c r="VTG7" s="663"/>
      <c r="VTH7" s="284"/>
      <c r="VTI7" s="285"/>
      <c r="VTJ7" s="276"/>
      <c r="VTK7" s="286"/>
      <c r="VTL7" s="663"/>
      <c r="VTM7" s="663"/>
      <c r="VTN7" s="663"/>
      <c r="VTO7" s="663"/>
      <c r="VTP7" s="663"/>
      <c r="VTQ7" s="663"/>
      <c r="VTR7" s="284"/>
      <c r="VTS7" s="285"/>
      <c r="VTT7" s="276"/>
      <c r="VTU7" s="286"/>
      <c r="VTV7" s="663"/>
      <c r="VTW7" s="663"/>
      <c r="VTX7" s="663"/>
      <c r="VTY7" s="663"/>
      <c r="VTZ7" s="663"/>
      <c r="VUA7" s="663"/>
      <c r="VUB7" s="284"/>
      <c r="VUC7" s="285"/>
      <c r="VUD7" s="276"/>
      <c r="VUE7" s="286"/>
      <c r="VUF7" s="663"/>
      <c r="VUG7" s="663"/>
      <c r="VUH7" s="663"/>
      <c r="VUI7" s="663"/>
      <c r="VUJ7" s="663"/>
      <c r="VUK7" s="663"/>
      <c r="VUL7" s="284"/>
      <c r="VUM7" s="285"/>
      <c r="VUN7" s="276"/>
      <c r="VUO7" s="286"/>
      <c r="VUP7" s="663"/>
      <c r="VUQ7" s="663"/>
      <c r="VUR7" s="663"/>
      <c r="VUS7" s="663"/>
      <c r="VUT7" s="663"/>
      <c r="VUU7" s="663"/>
      <c r="VUV7" s="284"/>
      <c r="VUW7" s="285"/>
      <c r="VUX7" s="276"/>
      <c r="VUY7" s="286"/>
      <c r="VUZ7" s="663"/>
      <c r="VVA7" s="663"/>
      <c r="VVB7" s="663"/>
      <c r="VVC7" s="663"/>
      <c r="VVD7" s="663"/>
      <c r="VVE7" s="663"/>
      <c r="VVF7" s="284"/>
      <c r="VVG7" s="285"/>
      <c r="VVH7" s="276"/>
      <c r="VVI7" s="286"/>
      <c r="VVJ7" s="663"/>
      <c r="VVK7" s="663"/>
      <c r="VVL7" s="663"/>
      <c r="VVM7" s="663"/>
      <c r="VVN7" s="663"/>
      <c r="VVO7" s="663"/>
      <c r="VVP7" s="284"/>
      <c r="VVQ7" s="285"/>
      <c r="VVR7" s="276"/>
      <c r="VVS7" s="286"/>
      <c r="VVT7" s="663"/>
      <c r="VVU7" s="663"/>
      <c r="VVV7" s="663"/>
      <c r="VVW7" s="663"/>
      <c r="VVX7" s="663"/>
      <c r="VVY7" s="663"/>
      <c r="VVZ7" s="284"/>
      <c r="VWA7" s="285"/>
      <c r="VWB7" s="276"/>
      <c r="VWC7" s="286"/>
      <c r="VWD7" s="663"/>
      <c r="VWE7" s="663"/>
      <c r="VWF7" s="663"/>
      <c r="VWG7" s="663"/>
      <c r="VWH7" s="663"/>
      <c r="VWI7" s="663"/>
      <c r="VWJ7" s="284"/>
      <c r="VWK7" s="285"/>
      <c r="VWL7" s="276"/>
      <c r="VWM7" s="286"/>
      <c r="VWN7" s="663"/>
      <c r="VWO7" s="663"/>
      <c r="VWP7" s="663"/>
      <c r="VWQ7" s="663"/>
      <c r="VWR7" s="663"/>
      <c r="VWS7" s="663"/>
      <c r="VWT7" s="284"/>
      <c r="VWU7" s="285"/>
      <c r="VWV7" s="276"/>
      <c r="VWW7" s="286"/>
      <c r="VWX7" s="663"/>
      <c r="VWY7" s="663"/>
      <c r="VWZ7" s="663"/>
      <c r="VXA7" s="663"/>
      <c r="VXB7" s="663"/>
      <c r="VXC7" s="663"/>
      <c r="VXD7" s="284"/>
      <c r="VXE7" s="285"/>
      <c r="VXF7" s="276"/>
      <c r="VXG7" s="286"/>
      <c r="VXH7" s="663"/>
      <c r="VXI7" s="663"/>
      <c r="VXJ7" s="663"/>
      <c r="VXK7" s="663"/>
      <c r="VXL7" s="663"/>
      <c r="VXM7" s="663"/>
      <c r="VXN7" s="284"/>
      <c r="VXO7" s="285"/>
      <c r="VXP7" s="276"/>
      <c r="VXQ7" s="286"/>
      <c r="VXR7" s="663"/>
      <c r="VXS7" s="663"/>
      <c r="VXT7" s="663"/>
      <c r="VXU7" s="663"/>
      <c r="VXV7" s="663"/>
      <c r="VXW7" s="663"/>
      <c r="VXX7" s="284"/>
      <c r="VXY7" s="285"/>
      <c r="VXZ7" s="276"/>
      <c r="VYA7" s="286"/>
      <c r="VYB7" s="663"/>
      <c r="VYC7" s="663"/>
      <c r="VYD7" s="663"/>
      <c r="VYE7" s="663"/>
      <c r="VYF7" s="663"/>
      <c r="VYG7" s="663"/>
      <c r="VYH7" s="284"/>
      <c r="VYI7" s="285"/>
      <c r="VYJ7" s="276"/>
      <c r="VYK7" s="286"/>
      <c r="VYL7" s="663"/>
      <c r="VYM7" s="663"/>
      <c r="VYN7" s="663"/>
      <c r="VYO7" s="663"/>
      <c r="VYP7" s="663"/>
      <c r="VYQ7" s="663"/>
      <c r="VYR7" s="284"/>
      <c r="VYS7" s="285"/>
      <c r="VYT7" s="276"/>
      <c r="VYU7" s="286"/>
      <c r="VYV7" s="663"/>
      <c r="VYW7" s="663"/>
      <c r="VYX7" s="663"/>
      <c r="VYY7" s="663"/>
      <c r="VYZ7" s="663"/>
      <c r="VZA7" s="663"/>
      <c r="VZB7" s="284"/>
      <c r="VZC7" s="285"/>
      <c r="VZD7" s="276"/>
      <c r="VZE7" s="286"/>
      <c r="VZF7" s="663"/>
      <c r="VZG7" s="663"/>
      <c r="VZH7" s="663"/>
      <c r="VZI7" s="663"/>
      <c r="VZJ7" s="663"/>
      <c r="VZK7" s="663"/>
      <c r="VZL7" s="284"/>
      <c r="VZM7" s="285"/>
      <c r="VZN7" s="276"/>
      <c r="VZO7" s="286"/>
      <c r="VZP7" s="663"/>
      <c r="VZQ7" s="663"/>
      <c r="VZR7" s="663"/>
      <c r="VZS7" s="663"/>
      <c r="VZT7" s="663"/>
      <c r="VZU7" s="663"/>
      <c r="VZV7" s="284"/>
      <c r="VZW7" s="285"/>
      <c r="VZX7" s="276"/>
      <c r="VZY7" s="286"/>
      <c r="VZZ7" s="663"/>
      <c r="WAA7" s="663"/>
      <c r="WAB7" s="663"/>
      <c r="WAC7" s="663"/>
      <c r="WAD7" s="663"/>
      <c r="WAE7" s="663"/>
      <c r="WAF7" s="284"/>
      <c r="WAG7" s="285"/>
      <c r="WAH7" s="276"/>
      <c r="WAI7" s="286"/>
      <c r="WAJ7" s="663"/>
      <c r="WAK7" s="663"/>
      <c r="WAL7" s="663"/>
      <c r="WAM7" s="663"/>
      <c r="WAN7" s="663"/>
      <c r="WAO7" s="663"/>
      <c r="WAP7" s="284"/>
      <c r="WAQ7" s="285"/>
      <c r="WAR7" s="276"/>
      <c r="WAS7" s="286"/>
      <c r="WAT7" s="663"/>
      <c r="WAU7" s="663"/>
      <c r="WAV7" s="663"/>
      <c r="WAW7" s="663"/>
      <c r="WAX7" s="663"/>
      <c r="WAY7" s="663"/>
      <c r="WAZ7" s="284"/>
      <c r="WBA7" s="285"/>
      <c r="WBB7" s="276"/>
      <c r="WBC7" s="286"/>
      <c r="WBD7" s="663"/>
      <c r="WBE7" s="663"/>
      <c r="WBF7" s="663"/>
      <c r="WBG7" s="663"/>
      <c r="WBH7" s="663"/>
      <c r="WBI7" s="663"/>
      <c r="WBJ7" s="284"/>
      <c r="WBK7" s="285"/>
      <c r="WBL7" s="276"/>
      <c r="WBM7" s="286"/>
      <c r="WBN7" s="663"/>
      <c r="WBO7" s="663"/>
      <c r="WBP7" s="663"/>
      <c r="WBQ7" s="663"/>
      <c r="WBR7" s="663"/>
      <c r="WBS7" s="663"/>
      <c r="WBT7" s="284"/>
      <c r="WBU7" s="285"/>
      <c r="WBV7" s="276"/>
      <c r="WBW7" s="286"/>
      <c r="WBX7" s="663"/>
      <c r="WBY7" s="663"/>
      <c r="WBZ7" s="663"/>
      <c r="WCA7" s="663"/>
      <c r="WCB7" s="663"/>
      <c r="WCC7" s="663"/>
      <c r="WCD7" s="284"/>
      <c r="WCE7" s="285"/>
      <c r="WCF7" s="276"/>
      <c r="WCG7" s="286"/>
      <c r="WCH7" s="663"/>
      <c r="WCI7" s="663"/>
      <c r="WCJ7" s="663"/>
      <c r="WCK7" s="663"/>
      <c r="WCL7" s="663"/>
      <c r="WCM7" s="663"/>
      <c r="WCN7" s="284"/>
      <c r="WCO7" s="285"/>
      <c r="WCP7" s="276"/>
      <c r="WCQ7" s="286"/>
      <c r="WCR7" s="663"/>
      <c r="WCS7" s="663"/>
      <c r="WCT7" s="663"/>
      <c r="WCU7" s="663"/>
      <c r="WCV7" s="663"/>
      <c r="WCW7" s="663"/>
      <c r="WCX7" s="284"/>
      <c r="WCY7" s="285"/>
      <c r="WCZ7" s="276"/>
      <c r="WDA7" s="286"/>
      <c r="WDB7" s="663"/>
      <c r="WDC7" s="663"/>
      <c r="WDD7" s="663"/>
      <c r="WDE7" s="663"/>
      <c r="WDF7" s="663"/>
      <c r="WDG7" s="663"/>
      <c r="WDH7" s="284"/>
      <c r="WDI7" s="285"/>
      <c r="WDJ7" s="276"/>
      <c r="WDK7" s="286"/>
      <c r="WDL7" s="663"/>
      <c r="WDM7" s="663"/>
      <c r="WDN7" s="663"/>
      <c r="WDO7" s="663"/>
      <c r="WDP7" s="663"/>
      <c r="WDQ7" s="663"/>
      <c r="WDR7" s="284"/>
      <c r="WDS7" s="285"/>
      <c r="WDT7" s="276"/>
      <c r="WDU7" s="286"/>
      <c r="WDV7" s="663"/>
      <c r="WDW7" s="663"/>
      <c r="WDX7" s="663"/>
      <c r="WDY7" s="663"/>
      <c r="WDZ7" s="663"/>
      <c r="WEA7" s="663"/>
      <c r="WEB7" s="284"/>
      <c r="WEC7" s="285"/>
      <c r="WED7" s="276"/>
      <c r="WEE7" s="286"/>
      <c r="WEF7" s="663"/>
      <c r="WEG7" s="663"/>
      <c r="WEH7" s="663"/>
      <c r="WEI7" s="663"/>
      <c r="WEJ7" s="663"/>
      <c r="WEK7" s="663"/>
      <c r="WEL7" s="284"/>
      <c r="WEM7" s="285"/>
      <c r="WEN7" s="276"/>
      <c r="WEO7" s="286"/>
      <c r="WEP7" s="663"/>
      <c r="WEQ7" s="663"/>
      <c r="WER7" s="663"/>
      <c r="WES7" s="663"/>
      <c r="WET7" s="663"/>
      <c r="WEU7" s="663"/>
      <c r="WEV7" s="284"/>
      <c r="WEW7" s="285"/>
      <c r="WEX7" s="276"/>
      <c r="WEY7" s="286"/>
      <c r="WEZ7" s="663"/>
      <c r="WFA7" s="663"/>
      <c r="WFB7" s="663"/>
      <c r="WFC7" s="663"/>
      <c r="WFD7" s="663"/>
      <c r="WFE7" s="663"/>
      <c r="WFF7" s="284"/>
      <c r="WFG7" s="285"/>
      <c r="WFH7" s="276"/>
      <c r="WFI7" s="286"/>
      <c r="WFJ7" s="663"/>
      <c r="WFK7" s="663"/>
      <c r="WFL7" s="663"/>
      <c r="WFM7" s="663"/>
      <c r="WFN7" s="663"/>
      <c r="WFO7" s="663"/>
      <c r="WFP7" s="284"/>
      <c r="WFQ7" s="285"/>
      <c r="WFR7" s="276"/>
      <c r="WFS7" s="286"/>
      <c r="WFT7" s="663"/>
      <c r="WFU7" s="663"/>
      <c r="WFV7" s="663"/>
      <c r="WFW7" s="663"/>
      <c r="WFX7" s="663"/>
      <c r="WFY7" s="663"/>
      <c r="WFZ7" s="284"/>
      <c r="WGA7" s="285"/>
      <c r="WGB7" s="276"/>
      <c r="WGC7" s="286"/>
      <c r="WGD7" s="663"/>
      <c r="WGE7" s="663"/>
      <c r="WGF7" s="663"/>
      <c r="WGG7" s="663"/>
      <c r="WGH7" s="663"/>
      <c r="WGI7" s="663"/>
      <c r="WGJ7" s="284"/>
      <c r="WGK7" s="285"/>
      <c r="WGL7" s="276"/>
      <c r="WGM7" s="286"/>
      <c r="WGN7" s="663"/>
      <c r="WGO7" s="663"/>
      <c r="WGP7" s="663"/>
      <c r="WGQ7" s="663"/>
      <c r="WGR7" s="663"/>
      <c r="WGS7" s="663"/>
      <c r="WGT7" s="284"/>
      <c r="WGU7" s="285"/>
      <c r="WGV7" s="276"/>
      <c r="WGW7" s="286"/>
      <c r="WGX7" s="663"/>
      <c r="WGY7" s="663"/>
      <c r="WGZ7" s="663"/>
      <c r="WHA7" s="663"/>
      <c r="WHB7" s="663"/>
      <c r="WHC7" s="663"/>
      <c r="WHD7" s="284"/>
      <c r="WHE7" s="285"/>
      <c r="WHF7" s="276"/>
      <c r="WHG7" s="286"/>
      <c r="WHH7" s="663"/>
      <c r="WHI7" s="663"/>
      <c r="WHJ7" s="663"/>
      <c r="WHK7" s="663"/>
      <c r="WHL7" s="663"/>
      <c r="WHM7" s="663"/>
      <c r="WHN7" s="284"/>
      <c r="WHO7" s="285"/>
      <c r="WHP7" s="276"/>
      <c r="WHQ7" s="286"/>
      <c r="WHR7" s="663"/>
      <c r="WHS7" s="663"/>
      <c r="WHT7" s="663"/>
      <c r="WHU7" s="663"/>
      <c r="WHV7" s="663"/>
      <c r="WHW7" s="663"/>
      <c r="WHX7" s="284"/>
      <c r="WHY7" s="285"/>
      <c r="WHZ7" s="276"/>
      <c r="WIA7" s="286"/>
      <c r="WIB7" s="663"/>
      <c r="WIC7" s="663"/>
      <c r="WID7" s="663"/>
      <c r="WIE7" s="663"/>
      <c r="WIF7" s="663"/>
      <c r="WIG7" s="663"/>
      <c r="WIH7" s="284"/>
      <c r="WII7" s="285"/>
      <c r="WIJ7" s="276"/>
      <c r="WIK7" s="286"/>
      <c r="WIL7" s="663"/>
      <c r="WIM7" s="663"/>
      <c r="WIN7" s="663"/>
      <c r="WIO7" s="663"/>
      <c r="WIP7" s="663"/>
      <c r="WIQ7" s="663"/>
      <c r="WIR7" s="284"/>
      <c r="WIS7" s="285"/>
      <c r="WIT7" s="276"/>
      <c r="WIU7" s="286"/>
      <c r="WIV7" s="663"/>
      <c r="WIW7" s="663"/>
      <c r="WIX7" s="663"/>
      <c r="WIY7" s="663"/>
      <c r="WIZ7" s="663"/>
      <c r="WJA7" s="663"/>
      <c r="WJB7" s="284"/>
      <c r="WJC7" s="285"/>
      <c r="WJD7" s="276"/>
      <c r="WJE7" s="286"/>
      <c r="WJF7" s="663"/>
      <c r="WJG7" s="663"/>
      <c r="WJH7" s="663"/>
      <c r="WJI7" s="663"/>
      <c r="WJJ7" s="663"/>
      <c r="WJK7" s="663"/>
      <c r="WJL7" s="284"/>
      <c r="WJM7" s="285"/>
      <c r="WJN7" s="276"/>
      <c r="WJO7" s="286"/>
      <c r="WJP7" s="663"/>
      <c r="WJQ7" s="663"/>
      <c r="WJR7" s="663"/>
      <c r="WJS7" s="663"/>
      <c r="WJT7" s="663"/>
      <c r="WJU7" s="663"/>
      <c r="WJV7" s="284"/>
      <c r="WJW7" s="285"/>
      <c r="WJX7" s="276"/>
      <c r="WJY7" s="286"/>
      <c r="WJZ7" s="663"/>
      <c r="WKA7" s="663"/>
      <c r="WKB7" s="663"/>
      <c r="WKC7" s="663"/>
      <c r="WKD7" s="663"/>
      <c r="WKE7" s="663"/>
      <c r="WKF7" s="284"/>
      <c r="WKG7" s="285"/>
      <c r="WKH7" s="276"/>
      <c r="WKI7" s="286"/>
      <c r="WKJ7" s="663"/>
      <c r="WKK7" s="663"/>
      <c r="WKL7" s="663"/>
      <c r="WKM7" s="663"/>
      <c r="WKN7" s="663"/>
      <c r="WKO7" s="663"/>
      <c r="WKP7" s="284"/>
      <c r="WKQ7" s="285"/>
      <c r="WKR7" s="276"/>
      <c r="WKS7" s="286"/>
      <c r="WKT7" s="663"/>
      <c r="WKU7" s="663"/>
      <c r="WKV7" s="663"/>
      <c r="WKW7" s="663"/>
      <c r="WKX7" s="663"/>
      <c r="WKY7" s="663"/>
      <c r="WKZ7" s="284"/>
      <c r="WLA7" s="285"/>
      <c r="WLB7" s="276"/>
      <c r="WLC7" s="286"/>
      <c r="WLD7" s="663"/>
      <c r="WLE7" s="663"/>
      <c r="WLF7" s="663"/>
      <c r="WLG7" s="663"/>
      <c r="WLH7" s="663"/>
      <c r="WLI7" s="663"/>
      <c r="WLJ7" s="284"/>
      <c r="WLK7" s="285"/>
      <c r="WLL7" s="276"/>
      <c r="WLM7" s="286"/>
      <c r="WLN7" s="663"/>
      <c r="WLO7" s="663"/>
      <c r="WLP7" s="663"/>
      <c r="WLQ7" s="663"/>
      <c r="WLR7" s="663"/>
      <c r="WLS7" s="663"/>
      <c r="WLT7" s="284"/>
      <c r="WLU7" s="285"/>
      <c r="WLV7" s="276"/>
      <c r="WLW7" s="286"/>
      <c r="WLX7" s="663"/>
      <c r="WLY7" s="663"/>
      <c r="WLZ7" s="663"/>
      <c r="WMA7" s="663"/>
      <c r="WMB7" s="663"/>
      <c r="WMC7" s="663"/>
      <c r="WMD7" s="284"/>
      <c r="WME7" s="285"/>
      <c r="WMF7" s="276"/>
      <c r="WMG7" s="286"/>
      <c r="WMH7" s="663"/>
      <c r="WMI7" s="663"/>
      <c r="WMJ7" s="663"/>
      <c r="WMK7" s="663"/>
      <c r="WML7" s="663"/>
      <c r="WMM7" s="663"/>
      <c r="WMN7" s="284"/>
      <c r="WMO7" s="285"/>
      <c r="WMP7" s="276"/>
      <c r="WMQ7" s="286"/>
      <c r="WMR7" s="663"/>
      <c r="WMS7" s="663"/>
      <c r="WMT7" s="663"/>
      <c r="WMU7" s="663"/>
      <c r="WMV7" s="663"/>
      <c r="WMW7" s="663"/>
      <c r="WMX7" s="284"/>
      <c r="WMY7" s="285"/>
      <c r="WMZ7" s="276"/>
      <c r="WNA7" s="286"/>
      <c r="WNB7" s="663"/>
      <c r="WNC7" s="663"/>
      <c r="WND7" s="663"/>
      <c r="WNE7" s="663"/>
      <c r="WNF7" s="663"/>
      <c r="WNG7" s="663"/>
      <c r="WNH7" s="284"/>
      <c r="WNI7" s="285"/>
      <c r="WNJ7" s="276"/>
      <c r="WNK7" s="286"/>
      <c r="WNL7" s="663"/>
      <c r="WNM7" s="663"/>
      <c r="WNN7" s="663"/>
      <c r="WNO7" s="663"/>
      <c r="WNP7" s="663"/>
      <c r="WNQ7" s="663"/>
      <c r="WNR7" s="284"/>
      <c r="WNS7" s="285"/>
      <c r="WNT7" s="276"/>
      <c r="WNU7" s="286"/>
      <c r="WNV7" s="663"/>
      <c r="WNW7" s="663"/>
      <c r="WNX7" s="663"/>
      <c r="WNY7" s="663"/>
      <c r="WNZ7" s="663"/>
      <c r="WOA7" s="663"/>
      <c r="WOB7" s="284"/>
      <c r="WOC7" s="285"/>
      <c r="WOD7" s="276"/>
      <c r="WOE7" s="286"/>
      <c r="WOF7" s="663"/>
      <c r="WOG7" s="663"/>
      <c r="WOH7" s="663"/>
      <c r="WOI7" s="663"/>
      <c r="WOJ7" s="663"/>
      <c r="WOK7" s="663"/>
      <c r="WOL7" s="284"/>
      <c r="WOM7" s="285"/>
      <c r="WON7" s="276"/>
      <c r="WOO7" s="286"/>
      <c r="WOP7" s="663"/>
      <c r="WOQ7" s="663"/>
      <c r="WOR7" s="663"/>
      <c r="WOS7" s="663"/>
      <c r="WOT7" s="663"/>
      <c r="WOU7" s="663"/>
      <c r="WOV7" s="284"/>
      <c r="WOW7" s="285"/>
      <c r="WOX7" s="276"/>
      <c r="WOY7" s="286"/>
      <c r="WOZ7" s="663"/>
      <c r="WPA7" s="663"/>
      <c r="WPB7" s="663"/>
      <c r="WPC7" s="663"/>
      <c r="WPD7" s="663"/>
      <c r="WPE7" s="663"/>
      <c r="WPF7" s="284"/>
      <c r="WPG7" s="285"/>
      <c r="WPH7" s="276"/>
      <c r="WPI7" s="286"/>
      <c r="WPJ7" s="663"/>
      <c r="WPK7" s="663"/>
      <c r="WPL7" s="663"/>
      <c r="WPM7" s="663"/>
      <c r="WPN7" s="663"/>
      <c r="WPO7" s="663"/>
      <c r="WPP7" s="284"/>
      <c r="WPQ7" s="285"/>
      <c r="WPR7" s="276"/>
      <c r="WPS7" s="286"/>
      <c r="WPT7" s="663"/>
      <c r="WPU7" s="663"/>
      <c r="WPV7" s="663"/>
      <c r="WPW7" s="663"/>
      <c r="WPX7" s="663"/>
      <c r="WPY7" s="663"/>
      <c r="WPZ7" s="284"/>
      <c r="WQA7" s="285"/>
      <c r="WQB7" s="276"/>
      <c r="WQC7" s="286"/>
      <c r="WQD7" s="663"/>
      <c r="WQE7" s="663"/>
      <c r="WQF7" s="663"/>
      <c r="WQG7" s="663"/>
      <c r="WQH7" s="663"/>
      <c r="WQI7" s="663"/>
      <c r="WQJ7" s="284"/>
      <c r="WQK7" s="285"/>
      <c r="WQL7" s="276"/>
      <c r="WQM7" s="286"/>
      <c r="WQN7" s="663"/>
      <c r="WQO7" s="663"/>
      <c r="WQP7" s="663"/>
      <c r="WQQ7" s="663"/>
      <c r="WQR7" s="663"/>
      <c r="WQS7" s="663"/>
      <c r="WQT7" s="284"/>
      <c r="WQU7" s="285"/>
      <c r="WQV7" s="276"/>
      <c r="WQW7" s="286"/>
      <c r="WQX7" s="663"/>
      <c r="WQY7" s="663"/>
      <c r="WQZ7" s="663"/>
      <c r="WRA7" s="663"/>
      <c r="WRB7" s="663"/>
      <c r="WRC7" s="663"/>
      <c r="WRD7" s="284"/>
      <c r="WRE7" s="285"/>
      <c r="WRF7" s="276"/>
      <c r="WRG7" s="286"/>
      <c r="WRH7" s="663"/>
      <c r="WRI7" s="663"/>
      <c r="WRJ7" s="663"/>
      <c r="WRK7" s="663"/>
      <c r="WRL7" s="663"/>
      <c r="WRM7" s="663"/>
      <c r="WRN7" s="284"/>
      <c r="WRO7" s="285"/>
      <c r="WRP7" s="276"/>
      <c r="WRQ7" s="286"/>
      <c r="WRR7" s="663"/>
      <c r="WRS7" s="663"/>
      <c r="WRT7" s="663"/>
      <c r="WRU7" s="663"/>
      <c r="WRV7" s="663"/>
      <c r="WRW7" s="663"/>
      <c r="WRX7" s="284"/>
      <c r="WRY7" s="285"/>
      <c r="WRZ7" s="276"/>
      <c r="WSA7" s="286"/>
      <c r="WSB7" s="663"/>
      <c r="WSC7" s="663"/>
      <c r="WSD7" s="663"/>
      <c r="WSE7" s="663"/>
      <c r="WSF7" s="663"/>
      <c r="WSG7" s="663"/>
      <c r="WSH7" s="284"/>
      <c r="WSI7" s="285"/>
      <c r="WSJ7" s="276"/>
      <c r="WSK7" s="286"/>
      <c r="WSL7" s="663"/>
      <c r="WSM7" s="663"/>
      <c r="WSN7" s="663"/>
      <c r="WSO7" s="663"/>
      <c r="WSP7" s="663"/>
      <c r="WSQ7" s="663"/>
      <c r="WSR7" s="284"/>
      <c r="WSS7" s="285"/>
      <c r="WST7" s="276"/>
      <c r="WSU7" s="286"/>
      <c r="WSV7" s="663"/>
      <c r="WSW7" s="663"/>
      <c r="WSX7" s="663"/>
      <c r="WSY7" s="663"/>
      <c r="WSZ7" s="663"/>
      <c r="WTA7" s="663"/>
      <c r="WTB7" s="284"/>
      <c r="WTC7" s="285"/>
      <c r="WTD7" s="276"/>
      <c r="WTE7" s="286"/>
      <c r="WTF7" s="663"/>
      <c r="WTG7" s="663"/>
      <c r="WTH7" s="663"/>
      <c r="WTI7" s="663"/>
      <c r="WTJ7" s="663"/>
      <c r="WTK7" s="663"/>
      <c r="WTL7" s="284"/>
      <c r="WTM7" s="285"/>
      <c r="WTN7" s="276"/>
      <c r="WTO7" s="286"/>
      <c r="WTP7" s="663"/>
      <c r="WTQ7" s="663"/>
      <c r="WTR7" s="663"/>
      <c r="WTS7" s="663"/>
      <c r="WTT7" s="663"/>
      <c r="WTU7" s="663"/>
      <c r="WTV7" s="284"/>
      <c r="WTW7" s="285"/>
      <c r="WTX7" s="276"/>
      <c r="WTY7" s="286"/>
      <c r="WTZ7" s="663"/>
      <c r="WUA7" s="663"/>
      <c r="WUB7" s="663"/>
      <c r="WUC7" s="663"/>
      <c r="WUD7" s="663"/>
      <c r="WUE7" s="663"/>
      <c r="WUF7" s="284"/>
      <c r="WUG7" s="285"/>
      <c r="WUH7" s="276"/>
      <c r="WUI7" s="286"/>
      <c r="WUJ7" s="663"/>
      <c r="WUK7" s="663"/>
      <c r="WUL7" s="663"/>
      <c r="WUM7" s="663"/>
      <c r="WUN7" s="663"/>
      <c r="WUO7" s="663"/>
      <c r="WUP7" s="284"/>
      <c r="WUQ7" s="285"/>
      <c r="WUR7" s="276"/>
      <c r="WUS7" s="286"/>
      <c r="WUT7" s="663"/>
      <c r="WUU7" s="663"/>
      <c r="WUV7" s="663"/>
      <c r="WUW7" s="663"/>
      <c r="WUX7" s="663"/>
      <c r="WUY7" s="663"/>
      <c r="WUZ7" s="284"/>
      <c r="WVA7" s="285"/>
      <c r="WVB7" s="276"/>
      <c r="WVC7" s="286"/>
      <c r="WVD7" s="663"/>
      <c r="WVE7" s="663"/>
      <c r="WVF7" s="663"/>
      <c r="WVG7" s="663"/>
      <c r="WVH7" s="663"/>
      <c r="WVI7" s="663"/>
      <c r="WVJ7" s="284"/>
      <c r="WVK7" s="285"/>
      <c r="WVL7" s="276"/>
      <c r="WVM7" s="286"/>
      <c r="WVN7" s="663"/>
      <c r="WVO7" s="663"/>
      <c r="WVP7" s="663"/>
      <c r="WVQ7" s="663"/>
      <c r="WVR7" s="663"/>
      <c r="WVS7" s="663"/>
      <c r="WVT7" s="284"/>
      <c r="WVU7" s="285"/>
      <c r="WVV7" s="276"/>
      <c r="WVW7" s="286"/>
      <c r="WVX7" s="663"/>
      <c r="WVY7" s="663"/>
      <c r="WVZ7" s="663"/>
      <c r="WWA7" s="663"/>
      <c r="WWB7" s="663"/>
      <c r="WWC7" s="663"/>
      <c r="WWD7" s="284"/>
      <c r="WWE7" s="285"/>
      <c r="WWF7" s="276"/>
      <c r="WWG7" s="286"/>
      <c r="WWH7" s="663"/>
      <c r="WWI7" s="663"/>
      <c r="WWJ7" s="663"/>
      <c r="WWK7" s="663"/>
      <c r="WWL7" s="663"/>
      <c r="WWM7" s="663"/>
      <c r="WWN7" s="284"/>
      <c r="WWO7" s="285"/>
      <c r="WWP7" s="276"/>
      <c r="WWQ7" s="286"/>
      <c r="WWR7" s="663"/>
      <c r="WWS7" s="663"/>
      <c r="WWT7" s="663"/>
      <c r="WWU7" s="663"/>
      <c r="WWV7" s="663"/>
      <c r="WWW7" s="663"/>
      <c r="WWX7" s="284"/>
      <c r="WWY7" s="285"/>
      <c r="WWZ7" s="276"/>
      <c r="WXA7" s="286"/>
      <c r="WXB7" s="663"/>
      <c r="WXC7" s="663"/>
      <c r="WXD7" s="663"/>
      <c r="WXE7" s="663"/>
      <c r="WXF7" s="663"/>
      <c r="WXG7" s="663"/>
      <c r="WXH7" s="284"/>
      <c r="WXI7" s="285"/>
      <c r="WXJ7" s="276"/>
      <c r="WXK7" s="286"/>
      <c r="WXL7" s="663"/>
      <c r="WXM7" s="663"/>
      <c r="WXN7" s="663"/>
      <c r="WXO7" s="663"/>
      <c r="WXP7" s="663"/>
      <c r="WXQ7" s="663"/>
      <c r="WXR7" s="284"/>
      <c r="WXS7" s="285"/>
      <c r="WXT7" s="276"/>
      <c r="WXU7" s="286"/>
      <c r="WXV7" s="663"/>
      <c r="WXW7" s="663"/>
      <c r="WXX7" s="663"/>
      <c r="WXY7" s="663"/>
      <c r="WXZ7" s="663"/>
      <c r="WYA7" s="663"/>
      <c r="WYB7" s="284"/>
      <c r="WYC7" s="285"/>
      <c r="WYD7" s="276"/>
      <c r="WYE7" s="286"/>
      <c r="WYF7" s="663"/>
      <c r="WYG7" s="663"/>
      <c r="WYH7" s="663"/>
      <c r="WYI7" s="663"/>
      <c r="WYJ7" s="663"/>
      <c r="WYK7" s="663"/>
      <c r="WYL7" s="284"/>
      <c r="WYM7" s="285"/>
      <c r="WYN7" s="276"/>
      <c r="WYO7" s="286"/>
      <c r="WYP7" s="663"/>
      <c r="WYQ7" s="663"/>
      <c r="WYR7" s="663"/>
      <c r="WYS7" s="663"/>
      <c r="WYT7" s="663"/>
      <c r="WYU7" s="663"/>
      <c r="WYV7" s="284"/>
      <c r="WYW7" s="285"/>
      <c r="WYX7" s="276"/>
      <c r="WYY7" s="286"/>
      <c r="WYZ7" s="663"/>
      <c r="WZA7" s="663"/>
      <c r="WZB7" s="663"/>
      <c r="WZC7" s="663"/>
      <c r="WZD7" s="663"/>
      <c r="WZE7" s="663"/>
      <c r="WZF7" s="284"/>
      <c r="WZG7" s="285"/>
      <c r="WZH7" s="276"/>
      <c r="WZI7" s="286"/>
      <c r="WZJ7" s="663"/>
      <c r="WZK7" s="663"/>
      <c r="WZL7" s="663"/>
      <c r="WZM7" s="663"/>
      <c r="WZN7" s="663"/>
      <c r="WZO7" s="663"/>
      <c r="WZP7" s="284"/>
      <c r="WZQ7" s="285"/>
      <c r="WZR7" s="276"/>
      <c r="WZS7" s="286"/>
      <c r="WZT7" s="663"/>
      <c r="WZU7" s="663"/>
      <c r="WZV7" s="663"/>
      <c r="WZW7" s="663"/>
      <c r="WZX7" s="663"/>
      <c r="WZY7" s="663"/>
      <c r="WZZ7" s="284"/>
      <c r="XAA7" s="285"/>
      <c r="XAB7" s="276"/>
      <c r="XAC7" s="286"/>
      <c r="XAD7" s="663"/>
      <c r="XAE7" s="663"/>
      <c r="XAF7" s="663"/>
      <c r="XAG7" s="663"/>
      <c r="XAH7" s="663"/>
      <c r="XAI7" s="663"/>
      <c r="XAJ7" s="284"/>
      <c r="XAK7" s="285"/>
      <c r="XAL7" s="276"/>
      <c r="XAM7" s="286"/>
      <c r="XAN7" s="663"/>
      <c r="XAO7" s="663"/>
      <c r="XAP7" s="663"/>
      <c r="XAQ7" s="663"/>
      <c r="XAR7" s="663"/>
      <c r="XAS7" s="663"/>
      <c r="XAT7" s="284"/>
      <c r="XAU7" s="285"/>
      <c r="XAV7" s="276"/>
      <c r="XAW7" s="286"/>
      <c r="XAX7" s="663"/>
      <c r="XAY7" s="663"/>
      <c r="XAZ7" s="663"/>
      <c r="XBA7" s="663"/>
      <c r="XBB7" s="663"/>
      <c r="XBC7" s="663"/>
      <c r="XBD7" s="284"/>
      <c r="XBE7" s="285"/>
      <c r="XBF7" s="276"/>
      <c r="XBG7" s="286"/>
      <c r="XBH7" s="663"/>
      <c r="XBI7" s="663"/>
      <c r="XBJ7" s="663"/>
      <c r="XBK7" s="663"/>
      <c r="XBL7" s="663"/>
      <c r="XBM7" s="663"/>
      <c r="XBN7" s="284"/>
      <c r="XBO7" s="285"/>
      <c r="XBP7" s="276"/>
      <c r="XBQ7" s="286"/>
      <c r="XBR7" s="663"/>
      <c r="XBS7" s="663"/>
      <c r="XBT7" s="663"/>
      <c r="XBU7" s="663"/>
      <c r="XBV7" s="663"/>
      <c r="XBW7" s="663"/>
      <c r="XBX7" s="284"/>
      <c r="XBY7" s="285"/>
      <c r="XBZ7" s="276"/>
      <c r="XCA7" s="286"/>
      <c r="XCB7" s="663"/>
      <c r="XCC7" s="663"/>
      <c r="XCD7" s="663"/>
      <c r="XCE7" s="663"/>
      <c r="XCF7" s="663"/>
      <c r="XCG7" s="663"/>
      <c r="XCH7" s="284"/>
      <c r="XCI7" s="285"/>
      <c r="XCJ7" s="276"/>
      <c r="XCK7" s="286"/>
      <c r="XCL7" s="663"/>
      <c r="XCM7" s="663"/>
      <c r="XCN7" s="663"/>
      <c r="XCO7" s="663"/>
      <c r="XCP7" s="663"/>
      <c r="XCQ7" s="663"/>
      <c r="XCR7" s="284"/>
      <c r="XCS7" s="285"/>
      <c r="XCT7" s="276"/>
      <c r="XCU7" s="286"/>
      <c r="XCV7" s="663"/>
      <c r="XCW7" s="663"/>
      <c r="XCX7" s="663"/>
      <c r="XCY7" s="663"/>
      <c r="XCZ7" s="663"/>
      <c r="XDA7" s="663"/>
      <c r="XDB7" s="284"/>
      <c r="XDC7" s="285"/>
      <c r="XDD7" s="276"/>
      <c r="XDE7" s="286"/>
      <c r="XDF7" s="663"/>
      <c r="XDG7" s="663"/>
      <c r="XDH7" s="663"/>
      <c r="XDI7" s="663"/>
      <c r="XDJ7" s="663"/>
      <c r="XDK7" s="663"/>
      <c r="XDL7" s="284"/>
      <c r="XDM7" s="285"/>
      <c r="XDN7" s="276"/>
      <c r="XDO7" s="286"/>
      <c r="XDP7" s="663"/>
      <c r="XDQ7" s="663"/>
      <c r="XDR7" s="663"/>
      <c r="XDS7" s="663"/>
      <c r="XDT7" s="663"/>
      <c r="XDU7" s="663"/>
      <c r="XDV7" s="284"/>
      <c r="XDW7" s="285"/>
      <c r="XDX7" s="276"/>
      <c r="XDY7" s="286"/>
      <c r="XDZ7" s="663"/>
      <c r="XEA7" s="663"/>
      <c r="XEB7" s="663"/>
      <c r="XEC7" s="663"/>
      <c r="XED7" s="663"/>
      <c r="XEE7" s="663"/>
      <c r="XEF7" s="284"/>
      <c r="XEG7" s="285"/>
      <c r="XEH7" s="276"/>
      <c r="XEI7" s="286"/>
      <c r="XEJ7" s="663"/>
      <c r="XEK7" s="663"/>
      <c r="XEL7" s="663"/>
      <c r="XEM7" s="663"/>
      <c r="XEN7" s="663"/>
      <c r="XEO7" s="663"/>
      <c r="XEP7" s="284"/>
      <c r="XEQ7" s="285"/>
      <c r="XER7" s="276"/>
      <c r="XES7" s="286"/>
      <c r="XET7" s="663"/>
      <c r="XEU7" s="663"/>
      <c r="XEV7" s="663"/>
      <c r="XEW7" s="663"/>
      <c r="XEX7" s="663"/>
      <c r="XEY7" s="663"/>
      <c r="XEZ7" s="284"/>
      <c r="XFA7" s="285"/>
      <c r="XFB7" s="276"/>
      <c r="XFC7" s="286"/>
      <c r="XFD7" s="287"/>
    </row>
    <row r="8" spans="1:16384" s="287" customFormat="1" ht="29.25" customHeight="1">
      <c r="A8" s="289" t="s">
        <v>336</v>
      </c>
      <c r="B8" s="301" t="s">
        <v>337</v>
      </c>
      <c r="C8" s="272">
        <f>ROUND((SUM('Fin st'!K83:K88))/'Fin st'!K99,2)</f>
        <v>0.64</v>
      </c>
      <c r="D8" s="670" t="str">
        <f>CONCATENATE("For every $1.00 of common stock invested, the company owes $",C8," of long-term debt to creditors.")</f>
        <v>For every $1.00 of common stock invested, the company owes $0.64 of long-term debt to creditors.</v>
      </c>
      <c r="E8" s="671"/>
      <c r="F8" s="671"/>
      <c r="G8" s="671"/>
      <c r="H8" s="671"/>
      <c r="I8" s="671"/>
      <c r="J8" s="281" t="s">
        <v>335</v>
      </c>
      <c r="K8" s="298">
        <f t="shared" si="0"/>
        <v>0.64</v>
      </c>
      <c r="L8" s="298">
        <f>ROUND((SUM('Fin st'!I83:I88))/'Fin st'!I99,2)</f>
        <v>2.35</v>
      </c>
      <c r="M8" s="667" t="str">
        <f>IF(K8&gt;L8,"worse than last year","better than last year")</f>
        <v>better than last year</v>
      </c>
      <c r="N8" s="668"/>
      <c r="O8" s="668"/>
      <c r="P8" s="669"/>
      <c r="T8" s="284"/>
      <c r="U8" s="285"/>
      <c r="V8" s="276"/>
      <c r="W8" s="286"/>
      <c r="AD8" s="284"/>
      <c r="AE8" s="285"/>
      <c r="AF8" s="276"/>
      <c r="AG8" s="286"/>
      <c r="AN8" s="284"/>
      <c r="AO8" s="285"/>
      <c r="AP8" s="276"/>
      <c r="AQ8" s="286"/>
      <c r="AX8" s="284"/>
      <c r="AY8" s="285"/>
      <c r="AZ8" s="276"/>
      <c r="BA8" s="286"/>
      <c r="BH8" s="284"/>
      <c r="BI8" s="285"/>
      <c r="BJ8" s="276"/>
      <c r="BK8" s="286"/>
      <c r="BR8" s="284"/>
      <c r="BS8" s="285"/>
      <c r="BT8" s="276"/>
      <c r="BU8" s="286"/>
      <c r="CB8" s="284"/>
      <c r="CC8" s="285"/>
      <c r="CD8" s="276"/>
      <c r="CE8" s="286"/>
      <c r="CL8" s="284"/>
      <c r="CM8" s="285"/>
      <c r="CN8" s="276"/>
      <c r="CO8" s="286"/>
      <c r="CV8" s="284"/>
      <c r="CW8" s="285"/>
      <c r="CX8" s="276"/>
      <c r="CY8" s="286"/>
      <c r="DF8" s="284"/>
      <c r="DG8" s="285"/>
      <c r="DH8" s="276"/>
      <c r="DI8" s="286"/>
      <c r="DP8" s="284"/>
      <c r="DQ8" s="285"/>
      <c r="DR8" s="276"/>
      <c r="DS8" s="286"/>
      <c r="DZ8" s="284"/>
      <c r="EA8" s="285"/>
      <c r="EB8" s="276"/>
      <c r="EC8" s="286"/>
      <c r="EJ8" s="284"/>
      <c r="EK8" s="285"/>
      <c r="EL8" s="276"/>
      <c r="EM8" s="286"/>
      <c r="ET8" s="284"/>
      <c r="EU8" s="285"/>
      <c r="EV8" s="276"/>
      <c r="EW8" s="286"/>
      <c r="FD8" s="284"/>
      <c r="FE8" s="285"/>
      <c r="FF8" s="276"/>
      <c r="FG8" s="286"/>
      <c r="FN8" s="284"/>
      <c r="FO8" s="285"/>
      <c r="FP8" s="276"/>
      <c r="FQ8" s="286"/>
      <c r="FX8" s="284"/>
      <c r="FY8" s="285"/>
      <c r="FZ8" s="276"/>
      <c r="GA8" s="286"/>
      <c r="GH8" s="284"/>
      <c r="GI8" s="285"/>
      <c r="GJ8" s="276"/>
      <c r="GK8" s="286"/>
      <c r="GR8" s="284"/>
      <c r="GS8" s="285"/>
      <c r="GT8" s="276"/>
      <c r="GU8" s="286"/>
      <c r="HB8" s="284"/>
      <c r="HC8" s="285"/>
      <c r="HD8" s="276"/>
      <c r="HE8" s="286"/>
      <c r="HL8" s="284"/>
      <c r="HM8" s="285"/>
      <c r="HN8" s="276"/>
      <c r="HO8" s="286"/>
      <c r="HV8" s="284"/>
      <c r="HW8" s="285"/>
      <c r="HX8" s="276"/>
      <c r="HY8" s="286"/>
      <c r="IF8" s="284"/>
      <c r="IG8" s="285"/>
      <c r="IH8" s="276"/>
      <c r="II8" s="286"/>
      <c r="IP8" s="284"/>
      <c r="IQ8" s="285"/>
      <c r="IR8" s="276"/>
      <c r="IS8" s="286"/>
      <c r="IZ8" s="284"/>
      <c r="JA8" s="285"/>
      <c r="JB8" s="276"/>
      <c r="JC8" s="286"/>
      <c r="JJ8" s="284"/>
      <c r="JK8" s="285"/>
      <c r="JL8" s="276"/>
      <c r="JM8" s="286"/>
      <c r="JT8" s="284"/>
      <c r="JU8" s="285"/>
      <c r="JV8" s="276"/>
      <c r="JW8" s="286"/>
      <c r="KD8" s="284"/>
      <c r="KE8" s="285"/>
      <c r="KF8" s="276"/>
      <c r="KG8" s="286"/>
      <c r="KN8" s="284"/>
      <c r="KO8" s="285"/>
      <c r="KP8" s="276"/>
      <c r="KQ8" s="286"/>
      <c r="KX8" s="284"/>
      <c r="KY8" s="285"/>
      <c r="KZ8" s="276"/>
      <c r="LA8" s="286"/>
      <c r="LH8" s="284"/>
      <c r="LI8" s="285"/>
      <c r="LJ8" s="276"/>
      <c r="LK8" s="286"/>
      <c r="LR8" s="284"/>
      <c r="LS8" s="285"/>
      <c r="LT8" s="276"/>
      <c r="LU8" s="286"/>
      <c r="MB8" s="284"/>
      <c r="MC8" s="285"/>
      <c r="MD8" s="276"/>
      <c r="ME8" s="286"/>
      <c r="ML8" s="284"/>
      <c r="MM8" s="285"/>
      <c r="MN8" s="276"/>
      <c r="MO8" s="286"/>
      <c r="MV8" s="284"/>
      <c r="MW8" s="285"/>
      <c r="MX8" s="276"/>
      <c r="MY8" s="286"/>
      <c r="NF8" s="284"/>
      <c r="NG8" s="285"/>
      <c r="NH8" s="276"/>
      <c r="NI8" s="286"/>
      <c r="NP8" s="284"/>
      <c r="NQ8" s="285"/>
      <c r="NR8" s="276"/>
      <c r="NS8" s="286"/>
      <c r="NZ8" s="284"/>
      <c r="OA8" s="285"/>
      <c r="OB8" s="276"/>
      <c r="OC8" s="286"/>
      <c r="OJ8" s="284"/>
      <c r="OK8" s="285"/>
      <c r="OL8" s="276"/>
      <c r="OM8" s="286"/>
      <c r="OT8" s="284"/>
      <c r="OU8" s="285"/>
      <c r="OV8" s="276"/>
      <c r="OW8" s="286"/>
      <c r="PD8" s="284"/>
      <c r="PE8" s="285"/>
      <c r="PF8" s="276"/>
      <c r="PG8" s="286"/>
      <c r="PN8" s="284"/>
      <c r="PO8" s="285"/>
      <c r="PP8" s="276"/>
      <c r="PQ8" s="286"/>
      <c r="PX8" s="284"/>
      <c r="PY8" s="285"/>
      <c r="PZ8" s="276"/>
      <c r="QA8" s="286"/>
      <c r="QH8" s="284"/>
      <c r="QI8" s="285"/>
      <c r="QJ8" s="276"/>
      <c r="QK8" s="286"/>
      <c r="QR8" s="284"/>
      <c r="QS8" s="285"/>
      <c r="QT8" s="276"/>
      <c r="QU8" s="286"/>
      <c r="RB8" s="284"/>
      <c r="RC8" s="285"/>
      <c r="RD8" s="276"/>
      <c r="RE8" s="286"/>
      <c r="RL8" s="284"/>
      <c r="RM8" s="285"/>
      <c r="RN8" s="276"/>
      <c r="RO8" s="286"/>
      <c r="RV8" s="284"/>
      <c r="RW8" s="285"/>
      <c r="RX8" s="276"/>
      <c r="RY8" s="286"/>
      <c r="SF8" s="284"/>
      <c r="SG8" s="285"/>
      <c r="SH8" s="276"/>
      <c r="SI8" s="286"/>
      <c r="SP8" s="284"/>
      <c r="SQ8" s="285"/>
      <c r="SR8" s="276"/>
      <c r="SS8" s="286"/>
      <c r="SZ8" s="284"/>
      <c r="TA8" s="285"/>
      <c r="TB8" s="276"/>
      <c r="TC8" s="286"/>
      <c r="TJ8" s="284"/>
      <c r="TK8" s="285"/>
      <c r="TL8" s="276"/>
      <c r="TM8" s="286"/>
      <c r="TT8" s="284"/>
      <c r="TU8" s="285"/>
      <c r="TV8" s="276"/>
      <c r="TW8" s="286"/>
      <c r="UD8" s="284"/>
      <c r="UE8" s="285"/>
      <c r="UF8" s="276"/>
      <c r="UG8" s="286"/>
      <c r="UN8" s="284"/>
      <c r="UO8" s="285"/>
      <c r="UP8" s="276"/>
      <c r="UQ8" s="286"/>
      <c r="UX8" s="284"/>
      <c r="UY8" s="285"/>
      <c r="UZ8" s="276"/>
      <c r="VA8" s="286"/>
      <c r="VH8" s="284"/>
      <c r="VI8" s="285"/>
      <c r="VJ8" s="276"/>
      <c r="VK8" s="286"/>
      <c r="VR8" s="284"/>
      <c r="VS8" s="285"/>
      <c r="VT8" s="276"/>
      <c r="VU8" s="286"/>
      <c r="WB8" s="284"/>
      <c r="WC8" s="285"/>
      <c r="WD8" s="276"/>
      <c r="WE8" s="286"/>
      <c r="WL8" s="284"/>
      <c r="WM8" s="285"/>
      <c r="WN8" s="276"/>
      <c r="WO8" s="286"/>
      <c r="WV8" s="284"/>
      <c r="WW8" s="285"/>
      <c r="WX8" s="276"/>
      <c r="WY8" s="286"/>
      <c r="XF8" s="284"/>
      <c r="XG8" s="285"/>
      <c r="XH8" s="276"/>
      <c r="XI8" s="286"/>
      <c r="XP8" s="284"/>
      <c r="XQ8" s="285"/>
      <c r="XR8" s="276"/>
      <c r="XS8" s="286"/>
      <c r="XZ8" s="284"/>
      <c r="YA8" s="285"/>
      <c r="YB8" s="276"/>
      <c r="YC8" s="286"/>
      <c r="YJ8" s="284"/>
      <c r="YK8" s="285"/>
      <c r="YL8" s="276"/>
      <c r="YM8" s="286"/>
      <c r="YT8" s="284"/>
      <c r="YU8" s="285"/>
      <c r="YV8" s="276"/>
      <c r="YW8" s="286"/>
      <c r="ZD8" s="284"/>
      <c r="ZE8" s="285"/>
      <c r="ZF8" s="276"/>
      <c r="ZG8" s="286"/>
      <c r="ZN8" s="284"/>
      <c r="ZO8" s="285"/>
      <c r="ZP8" s="276"/>
      <c r="ZQ8" s="286"/>
      <c r="ZX8" s="284"/>
      <c r="ZY8" s="285"/>
      <c r="ZZ8" s="276"/>
      <c r="AAA8" s="286"/>
      <c r="AAH8" s="284"/>
      <c r="AAI8" s="285"/>
      <c r="AAJ8" s="276"/>
      <c r="AAK8" s="286"/>
      <c r="AAR8" s="284"/>
      <c r="AAS8" s="285"/>
      <c r="AAT8" s="276"/>
      <c r="AAU8" s="286"/>
      <c r="ABB8" s="284"/>
      <c r="ABC8" s="285"/>
      <c r="ABD8" s="276"/>
      <c r="ABE8" s="286"/>
      <c r="ABL8" s="284"/>
      <c r="ABM8" s="285"/>
      <c r="ABN8" s="276"/>
      <c r="ABO8" s="286"/>
      <c r="ABV8" s="284"/>
      <c r="ABW8" s="285"/>
      <c r="ABX8" s="276"/>
      <c r="ABY8" s="286"/>
      <c r="ACF8" s="284"/>
      <c r="ACG8" s="285"/>
      <c r="ACH8" s="276"/>
      <c r="ACI8" s="286"/>
      <c r="ACP8" s="284"/>
      <c r="ACQ8" s="285"/>
      <c r="ACR8" s="276"/>
      <c r="ACS8" s="286"/>
      <c r="ACZ8" s="284"/>
      <c r="ADA8" s="285"/>
      <c r="ADB8" s="276"/>
      <c r="ADC8" s="286"/>
      <c r="ADJ8" s="284"/>
      <c r="ADK8" s="285"/>
      <c r="ADL8" s="276"/>
      <c r="ADM8" s="286"/>
      <c r="ADT8" s="284"/>
      <c r="ADU8" s="285"/>
      <c r="ADV8" s="276"/>
      <c r="ADW8" s="286"/>
      <c r="AED8" s="284"/>
      <c r="AEE8" s="285"/>
      <c r="AEF8" s="276"/>
      <c r="AEG8" s="286"/>
      <c r="AEN8" s="284"/>
      <c r="AEO8" s="285"/>
      <c r="AEP8" s="276"/>
      <c r="AEQ8" s="286"/>
      <c r="AEX8" s="284"/>
      <c r="AEY8" s="285"/>
      <c r="AEZ8" s="276"/>
      <c r="AFA8" s="286"/>
      <c r="AFH8" s="284"/>
      <c r="AFI8" s="285"/>
      <c r="AFJ8" s="276"/>
      <c r="AFK8" s="286"/>
      <c r="AFR8" s="284"/>
      <c r="AFS8" s="285"/>
      <c r="AFT8" s="276"/>
      <c r="AFU8" s="286"/>
      <c r="AGB8" s="284"/>
      <c r="AGC8" s="285"/>
      <c r="AGD8" s="276"/>
      <c r="AGE8" s="286"/>
      <c r="AGL8" s="284"/>
      <c r="AGM8" s="285"/>
      <c r="AGN8" s="276"/>
      <c r="AGO8" s="286"/>
      <c r="AGV8" s="284"/>
      <c r="AGW8" s="285"/>
      <c r="AGX8" s="276"/>
      <c r="AGY8" s="286"/>
      <c r="AHF8" s="284"/>
      <c r="AHG8" s="285"/>
      <c r="AHH8" s="276"/>
      <c r="AHI8" s="286"/>
      <c r="AHP8" s="284"/>
      <c r="AHQ8" s="285"/>
      <c r="AHR8" s="276"/>
      <c r="AHS8" s="286"/>
      <c r="AHZ8" s="284"/>
      <c r="AIA8" s="285"/>
      <c r="AIB8" s="276"/>
      <c r="AIC8" s="286"/>
      <c r="AIJ8" s="284"/>
      <c r="AIK8" s="285"/>
      <c r="AIL8" s="276"/>
      <c r="AIM8" s="286"/>
      <c r="AIT8" s="284"/>
      <c r="AIU8" s="285"/>
      <c r="AIV8" s="276"/>
      <c r="AIW8" s="286"/>
      <c r="AJD8" s="284"/>
      <c r="AJE8" s="285"/>
      <c r="AJF8" s="276"/>
      <c r="AJG8" s="286"/>
      <c r="AJN8" s="284"/>
      <c r="AJO8" s="285"/>
      <c r="AJP8" s="276"/>
      <c r="AJQ8" s="286"/>
      <c r="AJX8" s="284"/>
      <c r="AJY8" s="285"/>
      <c r="AJZ8" s="276"/>
      <c r="AKA8" s="286"/>
      <c r="AKH8" s="284"/>
      <c r="AKI8" s="285"/>
      <c r="AKJ8" s="276"/>
      <c r="AKK8" s="286"/>
      <c r="AKR8" s="284"/>
      <c r="AKS8" s="285"/>
      <c r="AKT8" s="276"/>
      <c r="AKU8" s="286"/>
      <c r="ALB8" s="284"/>
      <c r="ALC8" s="285"/>
      <c r="ALD8" s="276"/>
      <c r="ALE8" s="286"/>
      <c r="ALL8" s="284"/>
      <c r="ALM8" s="285"/>
      <c r="ALN8" s="276"/>
      <c r="ALO8" s="286"/>
      <c r="ALV8" s="284"/>
      <c r="ALW8" s="285"/>
      <c r="ALX8" s="276"/>
      <c r="ALY8" s="286"/>
      <c r="AMF8" s="284"/>
      <c r="AMG8" s="285"/>
      <c r="AMH8" s="276"/>
      <c r="AMI8" s="286"/>
      <c r="AMP8" s="284"/>
      <c r="AMQ8" s="285"/>
      <c r="AMR8" s="276"/>
      <c r="AMS8" s="286"/>
      <c r="AMZ8" s="284"/>
      <c r="ANA8" s="285"/>
      <c r="ANB8" s="276"/>
      <c r="ANC8" s="286"/>
      <c r="ANJ8" s="284"/>
      <c r="ANK8" s="285"/>
      <c r="ANL8" s="276"/>
      <c r="ANM8" s="286"/>
      <c r="ANT8" s="284"/>
      <c r="ANU8" s="285"/>
      <c r="ANV8" s="276"/>
      <c r="ANW8" s="286"/>
      <c r="AOD8" s="284"/>
      <c r="AOE8" s="285"/>
      <c r="AOF8" s="276"/>
      <c r="AOG8" s="286"/>
      <c r="AON8" s="284"/>
      <c r="AOO8" s="285"/>
      <c r="AOP8" s="276"/>
      <c r="AOQ8" s="286"/>
      <c r="AOX8" s="284"/>
      <c r="AOY8" s="285"/>
      <c r="AOZ8" s="276"/>
      <c r="APA8" s="286"/>
      <c r="APH8" s="284"/>
      <c r="API8" s="285"/>
      <c r="APJ8" s="276"/>
      <c r="APK8" s="286"/>
      <c r="APR8" s="284"/>
      <c r="APS8" s="285"/>
      <c r="APT8" s="276"/>
      <c r="APU8" s="286"/>
      <c r="AQB8" s="284"/>
      <c r="AQC8" s="285"/>
      <c r="AQD8" s="276"/>
      <c r="AQE8" s="286"/>
      <c r="AQL8" s="284"/>
      <c r="AQM8" s="285"/>
      <c r="AQN8" s="276"/>
      <c r="AQO8" s="286"/>
      <c r="AQV8" s="284"/>
      <c r="AQW8" s="285"/>
      <c r="AQX8" s="276"/>
      <c r="AQY8" s="286"/>
      <c r="ARF8" s="284"/>
      <c r="ARG8" s="285"/>
      <c r="ARH8" s="276"/>
      <c r="ARI8" s="286"/>
      <c r="ARP8" s="284"/>
      <c r="ARQ8" s="285"/>
      <c r="ARR8" s="276"/>
      <c r="ARS8" s="286"/>
      <c r="ARZ8" s="284"/>
      <c r="ASA8" s="285"/>
      <c r="ASB8" s="276"/>
      <c r="ASC8" s="286"/>
      <c r="ASJ8" s="284"/>
      <c r="ASK8" s="285"/>
      <c r="ASL8" s="276"/>
      <c r="ASM8" s="286"/>
      <c r="AST8" s="284"/>
      <c r="ASU8" s="285"/>
      <c r="ASV8" s="276"/>
      <c r="ASW8" s="286"/>
      <c r="ATD8" s="284"/>
      <c r="ATE8" s="285"/>
      <c r="ATF8" s="276"/>
      <c r="ATG8" s="286"/>
      <c r="ATN8" s="284"/>
      <c r="ATO8" s="285"/>
      <c r="ATP8" s="276"/>
      <c r="ATQ8" s="286"/>
      <c r="ATX8" s="284"/>
      <c r="ATY8" s="285"/>
      <c r="ATZ8" s="276"/>
      <c r="AUA8" s="286"/>
      <c r="AUH8" s="284"/>
      <c r="AUI8" s="285"/>
      <c r="AUJ8" s="276"/>
      <c r="AUK8" s="286"/>
      <c r="AUR8" s="284"/>
      <c r="AUS8" s="285"/>
      <c r="AUT8" s="276"/>
      <c r="AUU8" s="286"/>
      <c r="AVB8" s="284"/>
      <c r="AVC8" s="285"/>
      <c r="AVD8" s="276"/>
      <c r="AVE8" s="286"/>
      <c r="AVL8" s="284"/>
      <c r="AVM8" s="285"/>
      <c r="AVN8" s="276"/>
      <c r="AVO8" s="286"/>
      <c r="AVV8" s="284"/>
      <c r="AVW8" s="285"/>
      <c r="AVX8" s="276"/>
      <c r="AVY8" s="286"/>
      <c r="AWF8" s="284"/>
      <c r="AWG8" s="285"/>
      <c r="AWH8" s="276"/>
      <c r="AWI8" s="286"/>
      <c r="AWP8" s="284"/>
      <c r="AWQ8" s="285"/>
      <c r="AWR8" s="276"/>
      <c r="AWS8" s="286"/>
      <c r="AWZ8" s="284"/>
      <c r="AXA8" s="285"/>
      <c r="AXB8" s="276"/>
      <c r="AXC8" s="286"/>
      <c r="AXJ8" s="284"/>
      <c r="AXK8" s="285"/>
      <c r="AXL8" s="276"/>
      <c r="AXM8" s="286"/>
      <c r="AXT8" s="284"/>
      <c r="AXU8" s="285"/>
      <c r="AXV8" s="276"/>
      <c r="AXW8" s="286"/>
      <c r="AYD8" s="284"/>
      <c r="AYE8" s="285"/>
      <c r="AYF8" s="276"/>
      <c r="AYG8" s="286"/>
      <c r="AYN8" s="284"/>
      <c r="AYO8" s="285"/>
      <c r="AYP8" s="276"/>
      <c r="AYQ8" s="286"/>
      <c r="AYX8" s="284"/>
      <c r="AYY8" s="285"/>
      <c r="AYZ8" s="276"/>
      <c r="AZA8" s="286"/>
      <c r="AZH8" s="284"/>
      <c r="AZI8" s="285"/>
      <c r="AZJ8" s="276"/>
      <c r="AZK8" s="286"/>
      <c r="AZR8" s="284"/>
      <c r="AZS8" s="285"/>
      <c r="AZT8" s="276"/>
      <c r="AZU8" s="286"/>
      <c r="BAB8" s="284"/>
      <c r="BAC8" s="285"/>
      <c r="BAD8" s="276"/>
      <c r="BAE8" s="286"/>
      <c r="BAL8" s="284"/>
      <c r="BAM8" s="285"/>
      <c r="BAN8" s="276"/>
      <c r="BAO8" s="286"/>
      <c r="BAV8" s="284"/>
      <c r="BAW8" s="285"/>
      <c r="BAX8" s="276"/>
      <c r="BAY8" s="286"/>
      <c r="BBF8" s="284"/>
      <c r="BBG8" s="285"/>
      <c r="BBH8" s="276"/>
      <c r="BBI8" s="286"/>
      <c r="BBP8" s="284"/>
      <c r="BBQ8" s="285"/>
      <c r="BBR8" s="276"/>
      <c r="BBS8" s="286"/>
      <c r="BBZ8" s="284"/>
      <c r="BCA8" s="285"/>
      <c r="BCB8" s="276"/>
      <c r="BCC8" s="286"/>
      <c r="BCJ8" s="284"/>
      <c r="BCK8" s="285"/>
      <c r="BCL8" s="276"/>
      <c r="BCM8" s="286"/>
      <c r="BCT8" s="284"/>
      <c r="BCU8" s="285"/>
      <c r="BCV8" s="276"/>
      <c r="BCW8" s="286"/>
      <c r="BDD8" s="284"/>
      <c r="BDE8" s="285"/>
      <c r="BDF8" s="276"/>
      <c r="BDG8" s="286"/>
      <c r="BDN8" s="284"/>
      <c r="BDO8" s="285"/>
      <c r="BDP8" s="276"/>
      <c r="BDQ8" s="286"/>
      <c r="BDX8" s="284"/>
      <c r="BDY8" s="285"/>
      <c r="BDZ8" s="276"/>
      <c r="BEA8" s="286"/>
      <c r="BEH8" s="284"/>
      <c r="BEI8" s="285"/>
      <c r="BEJ8" s="276"/>
      <c r="BEK8" s="286"/>
      <c r="BER8" s="284"/>
      <c r="BES8" s="285"/>
      <c r="BET8" s="276"/>
      <c r="BEU8" s="286"/>
      <c r="BFB8" s="284"/>
      <c r="BFC8" s="285"/>
      <c r="BFD8" s="276"/>
      <c r="BFE8" s="286"/>
      <c r="BFL8" s="284"/>
      <c r="BFM8" s="285"/>
      <c r="BFN8" s="276"/>
      <c r="BFO8" s="286"/>
      <c r="BFV8" s="284"/>
      <c r="BFW8" s="285"/>
      <c r="BFX8" s="276"/>
      <c r="BFY8" s="286"/>
      <c r="BGF8" s="284"/>
      <c r="BGG8" s="285"/>
      <c r="BGH8" s="276"/>
      <c r="BGI8" s="286"/>
      <c r="BGP8" s="284"/>
      <c r="BGQ8" s="285"/>
      <c r="BGR8" s="276"/>
      <c r="BGS8" s="286"/>
      <c r="BGZ8" s="284"/>
      <c r="BHA8" s="285"/>
      <c r="BHB8" s="276"/>
      <c r="BHC8" s="286"/>
      <c r="BHJ8" s="284"/>
      <c r="BHK8" s="285"/>
      <c r="BHL8" s="276"/>
      <c r="BHM8" s="286"/>
      <c r="BHT8" s="284"/>
      <c r="BHU8" s="285"/>
      <c r="BHV8" s="276"/>
      <c r="BHW8" s="286"/>
      <c r="BID8" s="284"/>
      <c r="BIE8" s="285"/>
      <c r="BIF8" s="276"/>
      <c r="BIG8" s="286"/>
      <c r="BIN8" s="284"/>
      <c r="BIO8" s="285"/>
      <c r="BIP8" s="276"/>
      <c r="BIQ8" s="286"/>
      <c r="BIX8" s="284"/>
      <c r="BIY8" s="285"/>
      <c r="BIZ8" s="276"/>
      <c r="BJA8" s="286"/>
      <c r="BJH8" s="284"/>
      <c r="BJI8" s="285"/>
      <c r="BJJ8" s="276"/>
      <c r="BJK8" s="286"/>
      <c r="BJR8" s="284"/>
      <c r="BJS8" s="285"/>
      <c r="BJT8" s="276"/>
      <c r="BJU8" s="286"/>
      <c r="BKB8" s="284"/>
      <c r="BKC8" s="285"/>
      <c r="BKD8" s="276"/>
      <c r="BKE8" s="286"/>
      <c r="BKL8" s="284"/>
      <c r="BKM8" s="285"/>
      <c r="BKN8" s="276"/>
      <c r="BKO8" s="286"/>
      <c r="BKV8" s="284"/>
      <c r="BKW8" s="285"/>
      <c r="BKX8" s="276"/>
      <c r="BKY8" s="286"/>
      <c r="BLF8" s="284"/>
      <c r="BLG8" s="285"/>
      <c r="BLH8" s="276"/>
      <c r="BLI8" s="286"/>
      <c r="BLP8" s="284"/>
      <c r="BLQ8" s="285"/>
      <c r="BLR8" s="276"/>
      <c r="BLS8" s="286"/>
      <c r="BLZ8" s="284"/>
      <c r="BMA8" s="285"/>
      <c r="BMB8" s="276"/>
      <c r="BMC8" s="286"/>
      <c r="BMJ8" s="284"/>
      <c r="BMK8" s="285"/>
      <c r="BML8" s="276"/>
      <c r="BMM8" s="286"/>
      <c r="BMT8" s="284"/>
      <c r="BMU8" s="285"/>
      <c r="BMV8" s="276"/>
      <c r="BMW8" s="286"/>
      <c r="BND8" s="284"/>
      <c r="BNE8" s="285"/>
      <c r="BNF8" s="276"/>
      <c r="BNG8" s="286"/>
      <c r="BNN8" s="284"/>
      <c r="BNO8" s="285"/>
      <c r="BNP8" s="276"/>
      <c r="BNQ8" s="286"/>
      <c r="BNX8" s="284"/>
      <c r="BNY8" s="285"/>
      <c r="BNZ8" s="276"/>
      <c r="BOA8" s="286"/>
      <c r="BOH8" s="284"/>
      <c r="BOI8" s="285"/>
      <c r="BOJ8" s="276"/>
      <c r="BOK8" s="286"/>
      <c r="BOR8" s="284"/>
      <c r="BOS8" s="285"/>
      <c r="BOT8" s="276"/>
      <c r="BOU8" s="286"/>
      <c r="BPB8" s="284"/>
      <c r="BPC8" s="285"/>
      <c r="BPD8" s="276"/>
      <c r="BPE8" s="286"/>
      <c r="BPL8" s="284"/>
      <c r="BPM8" s="285"/>
      <c r="BPN8" s="276"/>
      <c r="BPO8" s="286"/>
      <c r="BPV8" s="284"/>
      <c r="BPW8" s="285"/>
      <c r="BPX8" s="276"/>
      <c r="BPY8" s="286"/>
      <c r="BQF8" s="284"/>
      <c r="BQG8" s="285"/>
      <c r="BQH8" s="276"/>
      <c r="BQI8" s="286"/>
      <c r="BQP8" s="284"/>
      <c r="BQQ8" s="285"/>
      <c r="BQR8" s="276"/>
      <c r="BQS8" s="286"/>
      <c r="BQZ8" s="284"/>
      <c r="BRA8" s="285"/>
      <c r="BRB8" s="276"/>
      <c r="BRC8" s="286"/>
      <c r="BRJ8" s="284"/>
      <c r="BRK8" s="285"/>
      <c r="BRL8" s="276"/>
      <c r="BRM8" s="286"/>
      <c r="BRT8" s="284"/>
      <c r="BRU8" s="285"/>
      <c r="BRV8" s="276"/>
      <c r="BRW8" s="286"/>
      <c r="BSD8" s="284"/>
      <c r="BSE8" s="285"/>
      <c r="BSF8" s="276"/>
      <c r="BSG8" s="286"/>
      <c r="BSN8" s="284"/>
      <c r="BSO8" s="285"/>
      <c r="BSP8" s="276"/>
      <c r="BSQ8" s="286"/>
      <c r="BSX8" s="284"/>
      <c r="BSY8" s="285"/>
      <c r="BSZ8" s="276"/>
      <c r="BTA8" s="286"/>
      <c r="BTH8" s="284"/>
      <c r="BTI8" s="285"/>
      <c r="BTJ8" s="276"/>
      <c r="BTK8" s="286"/>
      <c r="BTR8" s="284"/>
      <c r="BTS8" s="285"/>
      <c r="BTT8" s="276"/>
      <c r="BTU8" s="286"/>
      <c r="BUB8" s="284"/>
      <c r="BUC8" s="285"/>
      <c r="BUD8" s="276"/>
      <c r="BUE8" s="286"/>
      <c r="BUL8" s="284"/>
      <c r="BUM8" s="285"/>
      <c r="BUN8" s="276"/>
      <c r="BUO8" s="286"/>
      <c r="BUV8" s="284"/>
      <c r="BUW8" s="285"/>
      <c r="BUX8" s="276"/>
      <c r="BUY8" s="286"/>
      <c r="BVF8" s="284"/>
      <c r="BVG8" s="285"/>
      <c r="BVH8" s="276"/>
      <c r="BVI8" s="286"/>
      <c r="BVP8" s="284"/>
      <c r="BVQ8" s="285"/>
      <c r="BVR8" s="276"/>
      <c r="BVS8" s="286"/>
      <c r="BVZ8" s="284"/>
      <c r="BWA8" s="285"/>
      <c r="BWB8" s="276"/>
      <c r="BWC8" s="286"/>
      <c r="BWJ8" s="284"/>
      <c r="BWK8" s="285"/>
      <c r="BWL8" s="276"/>
      <c r="BWM8" s="286"/>
      <c r="BWT8" s="284"/>
      <c r="BWU8" s="285"/>
      <c r="BWV8" s="276"/>
      <c r="BWW8" s="286"/>
      <c r="BXD8" s="284"/>
      <c r="BXE8" s="285"/>
      <c r="BXF8" s="276"/>
      <c r="BXG8" s="286"/>
      <c r="BXN8" s="284"/>
      <c r="BXO8" s="285"/>
      <c r="BXP8" s="276"/>
      <c r="BXQ8" s="286"/>
      <c r="BXX8" s="284"/>
      <c r="BXY8" s="285"/>
      <c r="BXZ8" s="276"/>
      <c r="BYA8" s="286"/>
      <c r="BYH8" s="284"/>
      <c r="BYI8" s="285"/>
      <c r="BYJ8" s="276"/>
      <c r="BYK8" s="286"/>
      <c r="BYR8" s="284"/>
      <c r="BYS8" s="285"/>
      <c r="BYT8" s="276"/>
      <c r="BYU8" s="286"/>
      <c r="BZB8" s="284"/>
      <c r="BZC8" s="285"/>
      <c r="BZD8" s="276"/>
      <c r="BZE8" s="286"/>
      <c r="BZL8" s="284"/>
      <c r="BZM8" s="285"/>
      <c r="BZN8" s="276"/>
      <c r="BZO8" s="286"/>
      <c r="BZV8" s="284"/>
      <c r="BZW8" s="285"/>
      <c r="BZX8" s="276"/>
      <c r="BZY8" s="286"/>
      <c r="CAF8" s="284"/>
      <c r="CAG8" s="285"/>
      <c r="CAH8" s="276"/>
      <c r="CAI8" s="286"/>
      <c r="CAP8" s="284"/>
      <c r="CAQ8" s="285"/>
      <c r="CAR8" s="276"/>
      <c r="CAS8" s="286"/>
      <c r="CAZ8" s="284"/>
      <c r="CBA8" s="285"/>
      <c r="CBB8" s="276"/>
      <c r="CBC8" s="286"/>
      <c r="CBJ8" s="284"/>
      <c r="CBK8" s="285"/>
      <c r="CBL8" s="276"/>
      <c r="CBM8" s="286"/>
      <c r="CBT8" s="284"/>
      <c r="CBU8" s="285"/>
      <c r="CBV8" s="276"/>
      <c r="CBW8" s="286"/>
      <c r="CCD8" s="284"/>
      <c r="CCE8" s="285"/>
      <c r="CCF8" s="276"/>
      <c r="CCG8" s="286"/>
      <c r="CCN8" s="284"/>
      <c r="CCO8" s="285"/>
      <c r="CCP8" s="276"/>
      <c r="CCQ8" s="286"/>
      <c r="CCX8" s="284"/>
      <c r="CCY8" s="285"/>
      <c r="CCZ8" s="276"/>
      <c r="CDA8" s="286"/>
      <c r="CDH8" s="284"/>
      <c r="CDI8" s="285"/>
      <c r="CDJ8" s="276"/>
      <c r="CDK8" s="286"/>
      <c r="CDR8" s="284"/>
      <c r="CDS8" s="285"/>
      <c r="CDT8" s="276"/>
      <c r="CDU8" s="286"/>
      <c r="CEB8" s="284"/>
      <c r="CEC8" s="285"/>
      <c r="CED8" s="276"/>
      <c r="CEE8" s="286"/>
      <c r="CEL8" s="284"/>
      <c r="CEM8" s="285"/>
      <c r="CEN8" s="276"/>
      <c r="CEO8" s="286"/>
      <c r="CEV8" s="284"/>
      <c r="CEW8" s="285"/>
      <c r="CEX8" s="276"/>
      <c r="CEY8" s="286"/>
      <c r="CFF8" s="284"/>
      <c r="CFG8" s="285"/>
      <c r="CFH8" s="276"/>
      <c r="CFI8" s="286"/>
      <c r="CFP8" s="284"/>
      <c r="CFQ8" s="285"/>
      <c r="CFR8" s="276"/>
      <c r="CFS8" s="286"/>
      <c r="CFZ8" s="284"/>
      <c r="CGA8" s="285"/>
      <c r="CGB8" s="276"/>
      <c r="CGC8" s="286"/>
      <c r="CGJ8" s="284"/>
      <c r="CGK8" s="285"/>
      <c r="CGL8" s="276"/>
      <c r="CGM8" s="286"/>
      <c r="CGT8" s="284"/>
      <c r="CGU8" s="285"/>
      <c r="CGV8" s="276"/>
      <c r="CGW8" s="286"/>
      <c r="CHD8" s="284"/>
      <c r="CHE8" s="285"/>
      <c r="CHF8" s="276"/>
      <c r="CHG8" s="286"/>
      <c r="CHN8" s="284"/>
      <c r="CHO8" s="285"/>
      <c r="CHP8" s="276"/>
      <c r="CHQ8" s="286"/>
      <c r="CHX8" s="284"/>
      <c r="CHY8" s="285"/>
      <c r="CHZ8" s="276"/>
      <c r="CIA8" s="286"/>
      <c r="CIH8" s="284"/>
      <c r="CII8" s="285"/>
      <c r="CIJ8" s="276"/>
      <c r="CIK8" s="286"/>
      <c r="CIR8" s="284"/>
      <c r="CIS8" s="285"/>
      <c r="CIT8" s="276"/>
      <c r="CIU8" s="286"/>
      <c r="CJB8" s="284"/>
      <c r="CJC8" s="285"/>
      <c r="CJD8" s="276"/>
      <c r="CJE8" s="286"/>
      <c r="CJL8" s="284"/>
      <c r="CJM8" s="285"/>
      <c r="CJN8" s="276"/>
      <c r="CJO8" s="286"/>
      <c r="CJV8" s="284"/>
      <c r="CJW8" s="285"/>
      <c r="CJX8" s="276"/>
      <c r="CJY8" s="286"/>
      <c r="CKF8" s="284"/>
      <c r="CKG8" s="285"/>
      <c r="CKH8" s="276"/>
      <c r="CKI8" s="286"/>
      <c r="CKP8" s="284"/>
      <c r="CKQ8" s="285"/>
      <c r="CKR8" s="276"/>
      <c r="CKS8" s="286"/>
      <c r="CKZ8" s="284"/>
      <c r="CLA8" s="285"/>
      <c r="CLB8" s="276"/>
      <c r="CLC8" s="286"/>
      <c r="CLJ8" s="284"/>
      <c r="CLK8" s="285"/>
      <c r="CLL8" s="276"/>
      <c r="CLM8" s="286"/>
      <c r="CLT8" s="284"/>
      <c r="CLU8" s="285"/>
      <c r="CLV8" s="276"/>
      <c r="CLW8" s="286"/>
      <c r="CMD8" s="284"/>
      <c r="CME8" s="285"/>
      <c r="CMF8" s="276"/>
      <c r="CMG8" s="286"/>
      <c r="CMN8" s="284"/>
      <c r="CMO8" s="285"/>
      <c r="CMP8" s="276"/>
      <c r="CMQ8" s="286"/>
      <c r="CMX8" s="284"/>
      <c r="CMY8" s="285"/>
      <c r="CMZ8" s="276"/>
      <c r="CNA8" s="286"/>
      <c r="CNH8" s="284"/>
      <c r="CNI8" s="285"/>
      <c r="CNJ8" s="276"/>
      <c r="CNK8" s="286"/>
      <c r="CNR8" s="284"/>
      <c r="CNS8" s="285"/>
      <c r="CNT8" s="276"/>
      <c r="CNU8" s="286"/>
      <c r="COB8" s="284"/>
      <c r="COC8" s="285"/>
      <c r="COD8" s="276"/>
      <c r="COE8" s="286"/>
      <c r="COL8" s="284"/>
      <c r="COM8" s="285"/>
      <c r="CON8" s="276"/>
      <c r="COO8" s="286"/>
      <c r="COV8" s="284"/>
      <c r="COW8" s="285"/>
      <c r="COX8" s="276"/>
      <c r="COY8" s="286"/>
      <c r="CPF8" s="284"/>
      <c r="CPG8" s="285"/>
      <c r="CPH8" s="276"/>
      <c r="CPI8" s="286"/>
      <c r="CPP8" s="284"/>
      <c r="CPQ8" s="285"/>
      <c r="CPR8" s="276"/>
      <c r="CPS8" s="286"/>
      <c r="CPZ8" s="284"/>
      <c r="CQA8" s="285"/>
      <c r="CQB8" s="276"/>
      <c r="CQC8" s="286"/>
      <c r="CQJ8" s="284"/>
      <c r="CQK8" s="285"/>
      <c r="CQL8" s="276"/>
      <c r="CQM8" s="286"/>
      <c r="CQT8" s="284"/>
      <c r="CQU8" s="285"/>
      <c r="CQV8" s="276"/>
      <c r="CQW8" s="286"/>
      <c r="CRD8" s="284"/>
      <c r="CRE8" s="285"/>
      <c r="CRF8" s="276"/>
      <c r="CRG8" s="286"/>
      <c r="CRN8" s="284"/>
      <c r="CRO8" s="285"/>
      <c r="CRP8" s="276"/>
      <c r="CRQ8" s="286"/>
      <c r="CRX8" s="284"/>
      <c r="CRY8" s="285"/>
      <c r="CRZ8" s="276"/>
      <c r="CSA8" s="286"/>
      <c r="CSH8" s="284"/>
      <c r="CSI8" s="285"/>
      <c r="CSJ8" s="276"/>
      <c r="CSK8" s="286"/>
      <c r="CSR8" s="284"/>
      <c r="CSS8" s="285"/>
      <c r="CST8" s="276"/>
      <c r="CSU8" s="286"/>
      <c r="CTB8" s="284"/>
      <c r="CTC8" s="285"/>
      <c r="CTD8" s="276"/>
      <c r="CTE8" s="286"/>
      <c r="CTL8" s="284"/>
      <c r="CTM8" s="285"/>
      <c r="CTN8" s="276"/>
      <c r="CTO8" s="286"/>
      <c r="CTV8" s="284"/>
      <c r="CTW8" s="285"/>
      <c r="CTX8" s="276"/>
      <c r="CTY8" s="286"/>
      <c r="CUF8" s="284"/>
      <c r="CUG8" s="285"/>
      <c r="CUH8" s="276"/>
      <c r="CUI8" s="286"/>
      <c r="CUP8" s="284"/>
      <c r="CUQ8" s="285"/>
      <c r="CUR8" s="276"/>
      <c r="CUS8" s="286"/>
      <c r="CUZ8" s="284"/>
      <c r="CVA8" s="285"/>
      <c r="CVB8" s="276"/>
      <c r="CVC8" s="286"/>
      <c r="CVJ8" s="284"/>
      <c r="CVK8" s="285"/>
      <c r="CVL8" s="276"/>
      <c r="CVM8" s="286"/>
      <c r="CVT8" s="284"/>
      <c r="CVU8" s="285"/>
      <c r="CVV8" s="276"/>
      <c r="CVW8" s="286"/>
      <c r="CWD8" s="284"/>
      <c r="CWE8" s="285"/>
      <c r="CWF8" s="276"/>
      <c r="CWG8" s="286"/>
      <c r="CWN8" s="284"/>
      <c r="CWO8" s="285"/>
      <c r="CWP8" s="276"/>
      <c r="CWQ8" s="286"/>
      <c r="CWX8" s="284"/>
      <c r="CWY8" s="285"/>
      <c r="CWZ8" s="276"/>
      <c r="CXA8" s="286"/>
      <c r="CXH8" s="284"/>
      <c r="CXI8" s="285"/>
      <c r="CXJ8" s="276"/>
      <c r="CXK8" s="286"/>
      <c r="CXR8" s="284"/>
      <c r="CXS8" s="285"/>
      <c r="CXT8" s="276"/>
      <c r="CXU8" s="286"/>
      <c r="CYB8" s="284"/>
      <c r="CYC8" s="285"/>
      <c r="CYD8" s="276"/>
      <c r="CYE8" s="286"/>
      <c r="CYL8" s="284"/>
      <c r="CYM8" s="285"/>
      <c r="CYN8" s="276"/>
      <c r="CYO8" s="286"/>
      <c r="CYV8" s="284"/>
      <c r="CYW8" s="285"/>
      <c r="CYX8" s="276"/>
      <c r="CYY8" s="286"/>
      <c r="CZF8" s="284"/>
      <c r="CZG8" s="285"/>
      <c r="CZH8" s="276"/>
      <c r="CZI8" s="286"/>
      <c r="CZP8" s="284"/>
      <c r="CZQ8" s="285"/>
      <c r="CZR8" s="276"/>
      <c r="CZS8" s="286"/>
      <c r="CZZ8" s="284"/>
      <c r="DAA8" s="285"/>
      <c r="DAB8" s="276"/>
      <c r="DAC8" s="286"/>
      <c r="DAJ8" s="284"/>
      <c r="DAK8" s="285"/>
      <c r="DAL8" s="276"/>
      <c r="DAM8" s="286"/>
      <c r="DAT8" s="284"/>
      <c r="DAU8" s="285"/>
      <c r="DAV8" s="276"/>
      <c r="DAW8" s="286"/>
      <c r="DBD8" s="284"/>
      <c r="DBE8" s="285"/>
      <c r="DBF8" s="276"/>
      <c r="DBG8" s="286"/>
      <c r="DBN8" s="284"/>
      <c r="DBO8" s="285"/>
      <c r="DBP8" s="276"/>
      <c r="DBQ8" s="286"/>
      <c r="DBX8" s="284"/>
      <c r="DBY8" s="285"/>
      <c r="DBZ8" s="276"/>
      <c r="DCA8" s="286"/>
      <c r="DCH8" s="284"/>
      <c r="DCI8" s="285"/>
      <c r="DCJ8" s="276"/>
      <c r="DCK8" s="286"/>
      <c r="DCR8" s="284"/>
      <c r="DCS8" s="285"/>
      <c r="DCT8" s="276"/>
      <c r="DCU8" s="286"/>
      <c r="DDB8" s="284"/>
      <c r="DDC8" s="285"/>
      <c r="DDD8" s="276"/>
      <c r="DDE8" s="286"/>
      <c r="DDL8" s="284"/>
      <c r="DDM8" s="285"/>
      <c r="DDN8" s="276"/>
      <c r="DDO8" s="286"/>
      <c r="DDV8" s="284"/>
      <c r="DDW8" s="285"/>
      <c r="DDX8" s="276"/>
      <c r="DDY8" s="286"/>
      <c r="DEF8" s="284"/>
      <c r="DEG8" s="285"/>
      <c r="DEH8" s="276"/>
      <c r="DEI8" s="286"/>
      <c r="DEP8" s="284"/>
      <c r="DEQ8" s="285"/>
      <c r="DER8" s="276"/>
      <c r="DES8" s="286"/>
      <c r="DEZ8" s="284"/>
      <c r="DFA8" s="285"/>
      <c r="DFB8" s="276"/>
      <c r="DFC8" s="286"/>
      <c r="DFJ8" s="284"/>
      <c r="DFK8" s="285"/>
      <c r="DFL8" s="276"/>
      <c r="DFM8" s="286"/>
      <c r="DFT8" s="284"/>
      <c r="DFU8" s="285"/>
      <c r="DFV8" s="276"/>
      <c r="DFW8" s="286"/>
      <c r="DGD8" s="284"/>
      <c r="DGE8" s="285"/>
      <c r="DGF8" s="276"/>
      <c r="DGG8" s="286"/>
      <c r="DGN8" s="284"/>
      <c r="DGO8" s="285"/>
      <c r="DGP8" s="276"/>
      <c r="DGQ8" s="286"/>
      <c r="DGX8" s="284"/>
      <c r="DGY8" s="285"/>
      <c r="DGZ8" s="276"/>
      <c r="DHA8" s="286"/>
      <c r="DHH8" s="284"/>
      <c r="DHI8" s="285"/>
      <c r="DHJ8" s="276"/>
      <c r="DHK8" s="286"/>
      <c r="DHR8" s="284"/>
      <c r="DHS8" s="285"/>
      <c r="DHT8" s="276"/>
      <c r="DHU8" s="286"/>
      <c r="DIB8" s="284"/>
      <c r="DIC8" s="285"/>
      <c r="DID8" s="276"/>
      <c r="DIE8" s="286"/>
      <c r="DIL8" s="284"/>
      <c r="DIM8" s="285"/>
      <c r="DIN8" s="276"/>
      <c r="DIO8" s="286"/>
      <c r="DIV8" s="284"/>
      <c r="DIW8" s="285"/>
      <c r="DIX8" s="276"/>
      <c r="DIY8" s="286"/>
      <c r="DJF8" s="284"/>
      <c r="DJG8" s="285"/>
      <c r="DJH8" s="276"/>
      <c r="DJI8" s="286"/>
      <c r="DJP8" s="284"/>
      <c r="DJQ8" s="285"/>
      <c r="DJR8" s="276"/>
      <c r="DJS8" s="286"/>
      <c r="DJZ8" s="284"/>
      <c r="DKA8" s="285"/>
      <c r="DKB8" s="276"/>
      <c r="DKC8" s="286"/>
      <c r="DKJ8" s="284"/>
      <c r="DKK8" s="285"/>
      <c r="DKL8" s="276"/>
      <c r="DKM8" s="286"/>
      <c r="DKT8" s="284"/>
      <c r="DKU8" s="285"/>
      <c r="DKV8" s="276"/>
      <c r="DKW8" s="286"/>
      <c r="DLD8" s="284"/>
      <c r="DLE8" s="285"/>
      <c r="DLF8" s="276"/>
      <c r="DLG8" s="286"/>
      <c r="DLN8" s="284"/>
      <c r="DLO8" s="285"/>
      <c r="DLP8" s="276"/>
      <c r="DLQ8" s="286"/>
      <c r="DLX8" s="284"/>
      <c r="DLY8" s="285"/>
      <c r="DLZ8" s="276"/>
      <c r="DMA8" s="286"/>
      <c r="DMH8" s="284"/>
      <c r="DMI8" s="285"/>
      <c r="DMJ8" s="276"/>
      <c r="DMK8" s="286"/>
      <c r="DMR8" s="284"/>
      <c r="DMS8" s="285"/>
      <c r="DMT8" s="276"/>
      <c r="DMU8" s="286"/>
      <c r="DNB8" s="284"/>
      <c r="DNC8" s="285"/>
      <c r="DND8" s="276"/>
      <c r="DNE8" s="286"/>
      <c r="DNL8" s="284"/>
      <c r="DNM8" s="285"/>
      <c r="DNN8" s="276"/>
      <c r="DNO8" s="286"/>
      <c r="DNV8" s="284"/>
      <c r="DNW8" s="285"/>
      <c r="DNX8" s="276"/>
      <c r="DNY8" s="286"/>
      <c r="DOF8" s="284"/>
      <c r="DOG8" s="285"/>
      <c r="DOH8" s="276"/>
      <c r="DOI8" s="286"/>
      <c r="DOP8" s="284"/>
      <c r="DOQ8" s="285"/>
      <c r="DOR8" s="276"/>
      <c r="DOS8" s="286"/>
      <c r="DOZ8" s="284"/>
      <c r="DPA8" s="285"/>
      <c r="DPB8" s="276"/>
      <c r="DPC8" s="286"/>
      <c r="DPJ8" s="284"/>
      <c r="DPK8" s="285"/>
      <c r="DPL8" s="276"/>
      <c r="DPM8" s="286"/>
      <c r="DPT8" s="284"/>
      <c r="DPU8" s="285"/>
      <c r="DPV8" s="276"/>
      <c r="DPW8" s="286"/>
      <c r="DQD8" s="284"/>
      <c r="DQE8" s="285"/>
      <c r="DQF8" s="276"/>
      <c r="DQG8" s="286"/>
      <c r="DQN8" s="284"/>
      <c r="DQO8" s="285"/>
      <c r="DQP8" s="276"/>
      <c r="DQQ8" s="286"/>
      <c r="DQX8" s="284"/>
      <c r="DQY8" s="285"/>
      <c r="DQZ8" s="276"/>
      <c r="DRA8" s="286"/>
      <c r="DRH8" s="284"/>
      <c r="DRI8" s="285"/>
      <c r="DRJ8" s="276"/>
      <c r="DRK8" s="286"/>
      <c r="DRR8" s="284"/>
      <c r="DRS8" s="285"/>
      <c r="DRT8" s="276"/>
      <c r="DRU8" s="286"/>
      <c r="DSB8" s="284"/>
      <c r="DSC8" s="285"/>
      <c r="DSD8" s="276"/>
      <c r="DSE8" s="286"/>
      <c r="DSL8" s="284"/>
      <c r="DSM8" s="285"/>
      <c r="DSN8" s="276"/>
      <c r="DSO8" s="286"/>
      <c r="DSV8" s="284"/>
      <c r="DSW8" s="285"/>
      <c r="DSX8" s="276"/>
      <c r="DSY8" s="286"/>
      <c r="DTF8" s="284"/>
      <c r="DTG8" s="285"/>
      <c r="DTH8" s="276"/>
      <c r="DTI8" s="286"/>
      <c r="DTP8" s="284"/>
      <c r="DTQ8" s="285"/>
      <c r="DTR8" s="276"/>
      <c r="DTS8" s="286"/>
      <c r="DTZ8" s="284"/>
      <c r="DUA8" s="285"/>
      <c r="DUB8" s="276"/>
      <c r="DUC8" s="286"/>
      <c r="DUJ8" s="284"/>
      <c r="DUK8" s="285"/>
      <c r="DUL8" s="276"/>
      <c r="DUM8" s="286"/>
      <c r="DUT8" s="284"/>
      <c r="DUU8" s="285"/>
      <c r="DUV8" s="276"/>
      <c r="DUW8" s="286"/>
      <c r="DVD8" s="284"/>
      <c r="DVE8" s="285"/>
      <c r="DVF8" s="276"/>
      <c r="DVG8" s="286"/>
      <c r="DVN8" s="284"/>
      <c r="DVO8" s="285"/>
      <c r="DVP8" s="276"/>
      <c r="DVQ8" s="286"/>
      <c r="DVX8" s="284"/>
      <c r="DVY8" s="285"/>
      <c r="DVZ8" s="276"/>
      <c r="DWA8" s="286"/>
      <c r="DWH8" s="284"/>
      <c r="DWI8" s="285"/>
      <c r="DWJ8" s="276"/>
      <c r="DWK8" s="286"/>
      <c r="DWR8" s="284"/>
      <c r="DWS8" s="285"/>
      <c r="DWT8" s="276"/>
      <c r="DWU8" s="286"/>
      <c r="DXB8" s="284"/>
      <c r="DXC8" s="285"/>
      <c r="DXD8" s="276"/>
      <c r="DXE8" s="286"/>
      <c r="DXL8" s="284"/>
      <c r="DXM8" s="285"/>
      <c r="DXN8" s="276"/>
      <c r="DXO8" s="286"/>
      <c r="DXV8" s="284"/>
      <c r="DXW8" s="285"/>
      <c r="DXX8" s="276"/>
      <c r="DXY8" s="286"/>
      <c r="DYF8" s="284"/>
      <c r="DYG8" s="285"/>
      <c r="DYH8" s="276"/>
      <c r="DYI8" s="286"/>
      <c r="DYP8" s="284"/>
      <c r="DYQ8" s="285"/>
      <c r="DYR8" s="276"/>
      <c r="DYS8" s="286"/>
      <c r="DYZ8" s="284"/>
      <c r="DZA8" s="285"/>
      <c r="DZB8" s="276"/>
      <c r="DZC8" s="286"/>
      <c r="DZJ8" s="284"/>
      <c r="DZK8" s="285"/>
      <c r="DZL8" s="276"/>
      <c r="DZM8" s="286"/>
      <c r="DZT8" s="284"/>
      <c r="DZU8" s="285"/>
      <c r="DZV8" s="276"/>
      <c r="DZW8" s="286"/>
      <c r="EAD8" s="284"/>
      <c r="EAE8" s="285"/>
      <c r="EAF8" s="276"/>
      <c r="EAG8" s="286"/>
      <c r="EAN8" s="284"/>
      <c r="EAO8" s="285"/>
      <c r="EAP8" s="276"/>
      <c r="EAQ8" s="286"/>
      <c r="EAX8" s="284"/>
      <c r="EAY8" s="285"/>
      <c r="EAZ8" s="276"/>
      <c r="EBA8" s="286"/>
      <c r="EBH8" s="284"/>
      <c r="EBI8" s="285"/>
      <c r="EBJ8" s="276"/>
      <c r="EBK8" s="286"/>
      <c r="EBR8" s="284"/>
      <c r="EBS8" s="285"/>
      <c r="EBT8" s="276"/>
      <c r="EBU8" s="286"/>
      <c r="ECB8" s="284"/>
      <c r="ECC8" s="285"/>
      <c r="ECD8" s="276"/>
      <c r="ECE8" s="286"/>
      <c r="ECL8" s="284"/>
      <c r="ECM8" s="285"/>
      <c r="ECN8" s="276"/>
      <c r="ECO8" s="286"/>
      <c r="ECV8" s="284"/>
      <c r="ECW8" s="285"/>
      <c r="ECX8" s="276"/>
      <c r="ECY8" s="286"/>
      <c r="EDF8" s="284"/>
      <c r="EDG8" s="285"/>
      <c r="EDH8" s="276"/>
      <c r="EDI8" s="286"/>
      <c r="EDP8" s="284"/>
      <c r="EDQ8" s="285"/>
      <c r="EDR8" s="276"/>
      <c r="EDS8" s="286"/>
      <c r="EDZ8" s="284"/>
      <c r="EEA8" s="285"/>
      <c r="EEB8" s="276"/>
      <c r="EEC8" s="286"/>
      <c r="EEJ8" s="284"/>
      <c r="EEK8" s="285"/>
      <c r="EEL8" s="276"/>
      <c r="EEM8" s="286"/>
      <c r="EET8" s="284"/>
      <c r="EEU8" s="285"/>
      <c r="EEV8" s="276"/>
      <c r="EEW8" s="286"/>
      <c r="EFD8" s="284"/>
      <c r="EFE8" s="285"/>
      <c r="EFF8" s="276"/>
      <c r="EFG8" s="286"/>
      <c r="EFN8" s="284"/>
      <c r="EFO8" s="285"/>
      <c r="EFP8" s="276"/>
      <c r="EFQ8" s="286"/>
      <c r="EFX8" s="284"/>
      <c r="EFY8" s="285"/>
      <c r="EFZ8" s="276"/>
      <c r="EGA8" s="286"/>
      <c r="EGH8" s="284"/>
      <c r="EGI8" s="285"/>
      <c r="EGJ8" s="276"/>
      <c r="EGK8" s="286"/>
      <c r="EGR8" s="284"/>
      <c r="EGS8" s="285"/>
      <c r="EGT8" s="276"/>
      <c r="EGU8" s="286"/>
      <c r="EHB8" s="284"/>
      <c r="EHC8" s="285"/>
      <c r="EHD8" s="276"/>
      <c r="EHE8" s="286"/>
      <c r="EHL8" s="284"/>
      <c r="EHM8" s="285"/>
      <c r="EHN8" s="276"/>
      <c r="EHO8" s="286"/>
      <c r="EHV8" s="284"/>
      <c r="EHW8" s="285"/>
      <c r="EHX8" s="276"/>
      <c r="EHY8" s="286"/>
      <c r="EIF8" s="284"/>
      <c r="EIG8" s="285"/>
      <c r="EIH8" s="276"/>
      <c r="EII8" s="286"/>
      <c r="EIP8" s="284"/>
      <c r="EIQ8" s="285"/>
      <c r="EIR8" s="276"/>
      <c r="EIS8" s="286"/>
      <c r="EIZ8" s="284"/>
      <c r="EJA8" s="285"/>
      <c r="EJB8" s="276"/>
      <c r="EJC8" s="286"/>
      <c r="EJJ8" s="284"/>
      <c r="EJK8" s="285"/>
      <c r="EJL8" s="276"/>
      <c r="EJM8" s="286"/>
      <c r="EJT8" s="284"/>
      <c r="EJU8" s="285"/>
      <c r="EJV8" s="276"/>
      <c r="EJW8" s="286"/>
      <c r="EKD8" s="284"/>
      <c r="EKE8" s="285"/>
      <c r="EKF8" s="276"/>
      <c r="EKG8" s="286"/>
      <c r="EKN8" s="284"/>
      <c r="EKO8" s="285"/>
      <c r="EKP8" s="276"/>
      <c r="EKQ8" s="286"/>
      <c r="EKX8" s="284"/>
      <c r="EKY8" s="285"/>
      <c r="EKZ8" s="276"/>
      <c r="ELA8" s="286"/>
      <c r="ELH8" s="284"/>
      <c r="ELI8" s="285"/>
      <c r="ELJ8" s="276"/>
      <c r="ELK8" s="286"/>
      <c r="ELR8" s="284"/>
      <c r="ELS8" s="285"/>
      <c r="ELT8" s="276"/>
      <c r="ELU8" s="286"/>
      <c r="EMB8" s="284"/>
      <c r="EMC8" s="285"/>
      <c r="EMD8" s="276"/>
      <c r="EME8" s="286"/>
      <c r="EML8" s="284"/>
      <c r="EMM8" s="285"/>
      <c r="EMN8" s="276"/>
      <c r="EMO8" s="286"/>
      <c r="EMV8" s="284"/>
      <c r="EMW8" s="285"/>
      <c r="EMX8" s="276"/>
      <c r="EMY8" s="286"/>
      <c r="ENF8" s="284"/>
      <c r="ENG8" s="285"/>
      <c r="ENH8" s="276"/>
      <c r="ENI8" s="286"/>
      <c r="ENP8" s="284"/>
      <c r="ENQ8" s="285"/>
      <c r="ENR8" s="276"/>
      <c r="ENS8" s="286"/>
      <c r="ENZ8" s="284"/>
      <c r="EOA8" s="285"/>
      <c r="EOB8" s="276"/>
      <c r="EOC8" s="286"/>
      <c r="EOJ8" s="284"/>
      <c r="EOK8" s="285"/>
      <c r="EOL8" s="276"/>
      <c r="EOM8" s="286"/>
      <c r="EOT8" s="284"/>
      <c r="EOU8" s="285"/>
      <c r="EOV8" s="276"/>
      <c r="EOW8" s="286"/>
      <c r="EPD8" s="284"/>
      <c r="EPE8" s="285"/>
      <c r="EPF8" s="276"/>
      <c r="EPG8" s="286"/>
      <c r="EPN8" s="284"/>
      <c r="EPO8" s="285"/>
      <c r="EPP8" s="276"/>
      <c r="EPQ8" s="286"/>
      <c r="EPX8" s="284"/>
      <c r="EPY8" s="285"/>
      <c r="EPZ8" s="276"/>
      <c r="EQA8" s="286"/>
      <c r="EQH8" s="284"/>
      <c r="EQI8" s="285"/>
      <c r="EQJ8" s="276"/>
      <c r="EQK8" s="286"/>
      <c r="EQR8" s="284"/>
      <c r="EQS8" s="285"/>
      <c r="EQT8" s="276"/>
      <c r="EQU8" s="286"/>
      <c r="ERB8" s="284"/>
      <c r="ERC8" s="285"/>
      <c r="ERD8" s="276"/>
      <c r="ERE8" s="286"/>
      <c r="ERL8" s="284"/>
      <c r="ERM8" s="285"/>
      <c r="ERN8" s="276"/>
      <c r="ERO8" s="286"/>
      <c r="ERV8" s="284"/>
      <c r="ERW8" s="285"/>
      <c r="ERX8" s="276"/>
      <c r="ERY8" s="286"/>
      <c r="ESF8" s="284"/>
      <c r="ESG8" s="285"/>
      <c r="ESH8" s="276"/>
      <c r="ESI8" s="286"/>
      <c r="ESP8" s="284"/>
      <c r="ESQ8" s="285"/>
      <c r="ESR8" s="276"/>
      <c r="ESS8" s="286"/>
      <c r="ESZ8" s="284"/>
      <c r="ETA8" s="285"/>
      <c r="ETB8" s="276"/>
      <c r="ETC8" s="286"/>
      <c r="ETJ8" s="284"/>
      <c r="ETK8" s="285"/>
      <c r="ETL8" s="276"/>
      <c r="ETM8" s="286"/>
      <c r="ETT8" s="284"/>
      <c r="ETU8" s="285"/>
      <c r="ETV8" s="276"/>
      <c r="ETW8" s="286"/>
      <c r="EUD8" s="284"/>
      <c r="EUE8" s="285"/>
      <c r="EUF8" s="276"/>
      <c r="EUG8" s="286"/>
      <c r="EUN8" s="284"/>
      <c r="EUO8" s="285"/>
      <c r="EUP8" s="276"/>
      <c r="EUQ8" s="286"/>
      <c r="EUX8" s="284"/>
      <c r="EUY8" s="285"/>
      <c r="EUZ8" s="276"/>
      <c r="EVA8" s="286"/>
      <c r="EVH8" s="284"/>
      <c r="EVI8" s="285"/>
      <c r="EVJ8" s="276"/>
      <c r="EVK8" s="286"/>
      <c r="EVR8" s="284"/>
      <c r="EVS8" s="285"/>
      <c r="EVT8" s="276"/>
      <c r="EVU8" s="286"/>
      <c r="EWB8" s="284"/>
      <c r="EWC8" s="285"/>
      <c r="EWD8" s="276"/>
      <c r="EWE8" s="286"/>
      <c r="EWL8" s="284"/>
      <c r="EWM8" s="285"/>
      <c r="EWN8" s="276"/>
      <c r="EWO8" s="286"/>
      <c r="EWV8" s="284"/>
      <c r="EWW8" s="285"/>
      <c r="EWX8" s="276"/>
      <c r="EWY8" s="286"/>
      <c r="EXF8" s="284"/>
      <c r="EXG8" s="285"/>
      <c r="EXH8" s="276"/>
      <c r="EXI8" s="286"/>
      <c r="EXP8" s="284"/>
      <c r="EXQ8" s="285"/>
      <c r="EXR8" s="276"/>
      <c r="EXS8" s="286"/>
      <c r="EXZ8" s="284"/>
      <c r="EYA8" s="285"/>
      <c r="EYB8" s="276"/>
      <c r="EYC8" s="286"/>
      <c r="EYJ8" s="284"/>
      <c r="EYK8" s="285"/>
      <c r="EYL8" s="276"/>
      <c r="EYM8" s="286"/>
      <c r="EYT8" s="284"/>
      <c r="EYU8" s="285"/>
      <c r="EYV8" s="276"/>
      <c r="EYW8" s="286"/>
      <c r="EZD8" s="284"/>
      <c r="EZE8" s="285"/>
      <c r="EZF8" s="276"/>
      <c r="EZG8" s="286"/>
      <c r="EZN8" s="284"/>
      <c r="EZO8" s="285"/>
      <c r="EZP8" s="276"/>
      <c r="EZQ8" s="286"/>
      <c r="EZX8" s="284"/>
      <c r="EZY8" s="285"/>
      <c r="EZZ8" s="276"/>
      <c r="FAA8" s="286"/>
      <c r="FAH8" s="284"/>
      <c r="FAI8" s="285"/>
      <c r="FAJ8" s="276"/>
      <c r="FAK8" s="286"/>
      <c r="FAR8" s="284"/>
      <c r="FAS8" s="285"/>
      <c r="FAT8" s="276"/>
      <c r="FAU8" s="286"/>
      <c r="FBB8" s="284"/>
      <c r="FBC8" s="285"/>
      <c r="FBD8" s="276"/>
      <c r="FBE8" s="286"/>
      <c r="FBL8" s="284"/>
      <c r="FBM8" s="285"/>
      <c r="FBN8" s="276"/>
      <c r="FBO8" s="286"/>
      <c r="FBV8" s="284"/>
      <c r="FBW8" s="285"/>
      <c r="FBX8" s="276"/>
      <c r="FBY8" s="286"/>
      <c r="FCF8" s="284"/>
      <c r="FCG8" s="285"/>
      <c r="FCH8" s="276"/>
      <c r="FCI8" s="286"/>
      <c r="FCP8" s="284"/>
      <c r="FCQ8" s="285"/>
      <c r="FCR8" s="276"/>
      <c r="FCS8" s="286"/>
      <c r="FCZ8" s="284"/>
      <c r="FDA8" s="285"/>
      <c r="FDB8" s="276"/>
      <c r="FDC8" s="286"/>
      <c r="FDJ8" s="284"/>
      <c r="FDK8" s="285"/>
      <c r="FDL8" s="276"/>
      <c r="FDM8" s="286"/>
      <c r="FDT8" s="284"/>
      <c r="FDU8" s="285"/>
      <c r="FDV8" s="276"/>
      <c r="FDW8" s="286"/>
      <c r="FED8" s="284"/>
      <c r="FEE8" s="285"/>
      <c r="FEF8" s="276"/>
      <c r="FEG8" s="286"/>
      <c r="FEN8" s="284"/>
      <c r="FEO8" s="285"/>
      <c r="FEP8" s="276"/>
      <c r="FEQ8" s="286"/>
      <c r="FEX8" s="284"/>
      <c r="FEY8" s="285"/>
      <c r="FEZ8" s="276"/>
      <c r="FFA8" s="286"/>
      <c r="FFH8" s="284"/>
      <c r="FFI8" s="285"/>
      <c r="FFJ8" s="276"/>
      <c r="FFK8" s="286"/>
      <c r="FFR8" s="284"/>
      <c r="FFS8" s="285"/>
      <c r="FFT8" s="276"/>
      <c r="FFU8" s="286"/>
      <c r="FGB8" s="284"/>
      <c r="FGC8" s="285"/>
      <c r="FGD8" s="276"/>
      <c r="FGE8" s="286"/>
      <c r="FGL8" s="284"/>
      <c r="FGM8" s="285"/>
      <c r="FGN8" s="276"/>
      <c r="FGO8" s="286"/>
      <c r="FGV8" s="284"/>
      <c r="FGW8" s="285"/>
      <c r="FGX8" s="276"/>
      <c r="FGY8" s="286"/>
      <c r="FHF8" s="284"/>
      <c r="FHG8" s="285"/>
      <c r="FHH8" s="276"/>
      <c r="FHI8" s="286"/>
      <c r="FHP8" s="284"/>
      <c r="FHQ8" s="285"/>
      <c r="FHR8" s="276"/>
      <c r="FHS8" s="286"/>
      <c r="FHZ8" s="284"/>
      <c r="FIA8" s="285"/>
      <c r="FIB8" s="276"/>
      <c r="FIC8" s="286"/>
      <c r="FIJ8" s="284"/>
      <c r="FIK8" s="285"/>
      <c r="FIL8" s="276"/>
      <c r="FIM8" s="286"/>
      <c r="FIT8" s="284"/>
      <c r="FIU8" s="285"/>
      <c r="FIV8" s="276"/>
      <c r="FIW8" s="286"/>
      <c r="FJD8" s="284"/>
      <c r="FJE8" s="285"/>
      <c r="FJF8" s="276"/>
      <c r="FJG8" s="286"/>
      <c r="FJN8" s="284"/>
      <c r="FJO8" s="285"/>
      <c r="FJP8" s="276"/>
      <c r="FJQ8" s="286"/>
      <c r="FJX8" s="284"/>
      <c r="FJY8" s="285"/>
      <c r="FJZ8" s="276"/>
      <c r="FKA8" s="286"/>
      <c r="FKH8" s="284"/>
      <c r="FKI8" s="285"/>
      <c r="FKJ8" s="276"/>
      <c r="FKK8" s="286"/>
      <c r="FKR8" s="284"/>
      <c r="FKS8" s="285"/>
      <c r="FKT8" s="276"/>
      <c r="FKU8" s="286"/>
      <c r="FLB8" s="284"/>
      <c r="FLC8" s="285"/>
      <c r="FLD8" s="276"/>
      <c r="FLE8" s="286"/>
      <c r="FLL8" s="284"/>
      <c r="FLM8" s="285"/>
      <c r="FLN8" s="276"/>
      <c r="FLO8" s="286"/>
      <c r="FLV8" s="284"/>
      <c r="FLW8" s="285"/>
      <c r="FLX8" s="276"/>
      <c r="FLY8" s="286"/>
      <c r="FMF8" s="284"/>
      <c r="FMG8" s="285"/>
      <c r="FMH8" s="276"/>
      <c r="FMI8" s="286"/>
      <c r="FMP8" s="284"/>
      <c r="FMQ8" s="285"/>
      <c r="FMR8" s="276"/>
      <c r="FMS8" s="286"/>
      <c r="FMZ8" s="284"/>
      <c r="FNA8" s="285"/>
      <c r="FNB8" s="276"/>
      <c r="FNC8" s="286"/>
      <c r="FNJ8" s="284"/>
      <c r="FNK8" s="285"/>
      <c r="FNL8" s="276"/>
      <c r="FNM8" s="286"/>
      <c r="FNT8" s="284"/>
      <c r="FNU8" s="285"/>
      <c r="FNV8" s="276"/>
      <c r="FNW8" s="286"/>
      <c r="FOD8" s="284"/>
      <c r="FOE8" s="285"/>
      <c r="FOF8" s="276"/>
      <c r="FOG8" s="286"/>
      <c r="FON8" s="284"/>
      <c r="FOO8" s="285"/>
      <c r="FOP8" s="276"/>
      <c r="FOQ8" s="286"/>
      <c r="FOX8" s="284"/>
      <c r="FOY8" s="285"/>
      <c r="FOZ8" s="276"/>
      <c r="FPA8" s="286"/>
      <c r="FPH8" s="284"/>
      <c r="FPI8" s="285"/>
      <c r="FPJ8" s="276"/>
      <c r="FPK8" s="286"/>
      <c r="FPR8" s="284"/>
      <c r="FPS8" s="285"/>
      <c r="FPT8" s="276"/>
      <c r="FPU8" s="286"/>
      <c r="FQB8" s="284"/>
      <c r="FQC8" s="285"/>
      <c r="FQD8" s="276"/>
      <c r="FQE8" s="286"/>
      <c r="FQL8" s="284"/>
      <c r="FQM8" s="285"/>
      <c r="FQN8" s="276"/>
      <c r="FQO8" s="286"/>
      <c r="FQV8" s="284"/>
      <c r="FQW8" s="285"/>
      <c r="FQX8" s="276"/>
      <c r="FQY8" s="286"/>
      <c r="FRF8" s="284"/>
      <c r="FRG8" s="285"/>
      <c r="FRH8" s="276"/>
      <c r="FRI8" s="286"/>
      <c r="FRP8" s="284"/>
      <c r="FRQ8" s="285"/>
      <c r="FRR8" s="276"/>
      <c r="FRS8" s="286"/>
      <c r="FRZ8" s="284"/>
      <c r="FSA8" s="285"/>
      <c r="FSB8" s="276"/>
      <c r="FSC8" s="286"/>
      <c r="FSJ8" s="284"/>
      <c r="FSK8" s="285"/>
      <c r="FSL8" s="276"/>
      <c r="FSM8" s="286"/>
      <c r="FST8" s="284"/>
      <c r="FSU8" s="285"/>
      <c r="FSV8" s="276"/>
      <c r="FSW8" s="286"/>
      <c r="FTD8" s="284"/>
      <c r="FTE8" s="285"/>
      <c r="FTF8" s="276"/>
      <c r="FTG8" s="286"/>
      <c r="FTN8" s="284"/>
      <c r="FTO8" s="285"/>
      <c r="FTP8" s="276"/>
      <c r="FTQ8" s="286"/>
      <c r="FTX8" s="284"/>
      <c r="FTY8" s="285"/>
      <c r="FTZ8" s="276"/>
      <c r="FUA8" s="286"/>
      <c r="FUH8" s="284"/>
      <c r="FUI8" s="285"/>
      <c r="FUJ8" s="276"/>
      <c r="FUK8" s="286"/>
      <c r="FUR8" s="284"/>
      <c r="FUS8" s="285"/>
      <c r="FUT8" s="276"/>
      <c r="FUU8" s="286"/>
      <c r="FVB8" s="284"/>
      <c r="FVC8" s="285"/>
      <c r="FVD8" s="276"/>
      <c r="FVE8" s="286"/>
      <c r="FVL8" s="284"/>
      <c r="FVM8" s="285"/>
      <c r="FVN8" s="276"/>
      <c r="FVO8" s="286"/>
      <c r="FVV8" s="284"/>
      <c r="FVW8" s="285"/>
      <c r="FVX8" s="276"/>
      <c r="FVY8" s="286"/>
      <c r="FWF8" s="284"/>
      <c r="FWG8" s="285"/>
      <c r="FWH8" s="276"/>
      <c r="FWI8" s="286"/>
      <c r="FWP8" s="284"/>
      <c r="FWQ8" s="285"/>
      <c r="FWR8" s="276"/>
      <c r="FWS8" s="286"/>
      <c r="FWZ8" s="284"/>
      <c r="FXA8" s="285"/>
      <c r="FXB8" s="276"/>
      <c r="FXC8" s="286"/>
      <c r="FXJ8" s="284"/>
      <c r="FXK8" s="285"/>
      <c r="FXL8" s="276"/>
      <c r="FXM8" s="286"/>
      <c r="FXT8" s="284"/>
      <c r="FXU8" s="285"/>
      <c r="FXV8" s="276"/>
      <c r="FXW8" s="286"/>
      <c r="FYD8" s="284"/>
      <c r="FYE8" s="285"/>
      <c r="FYF8" s="276"/>
      <c r="FYG8" s="286"/>
      <c r="FYN8" s="284"/>
      <c r="FYO8" s="285"/>
      <c r="FYP8" s="276"/>
      <c r="FYQ8" s="286"/>
      <c r="FYX8" s="284"/>
      <c r="FYY8" s="285"/>
      <c r="FYZ8" s="276"/>
      <c r="FZA8" s="286"/>
      <c r="FZH8" s="284"/>
      <c r="FZI8" s="285"/>
      <c r="FZJ8" s="276"/>
      <c r="FZK8" s="286"/>
      <c r="FZR8" s="284"/>
      <c r="FZS8" s="285"/>
      <c r="FZT8" s="276"/>
      <c r="FZU8" s="286"/>
      <c r="GAB8" s="284"/>
      <c r="GAC8" s="285"/>
      <c r="GAD8" s="276"/>
      <c r="GAE8" s="286"/>
      <c r="GAL8" s="284"/>
      <c r="GAM8" s="285"/>
      <c r="GAN8" s="276"/>
      <c r="GAO8" s="286"/>
      <c r="GAV8" s="284"/>
      <c r="GAW8" s="285"/>
      <c r="GAX8" s="276"/>
      <c r="GAY8" s="286"/>
      <c r="GBF8" s="284"/>
      <c r="GBG8" s="285"/>
      <c r="GBH8" s="276"/>
      <c r="GBI8" s="286"/>
      <c r="GBP8" s="284"/>
      <c r="GBQ8" s="285"/>
      <c r="GBR8" s="276"/>
      <c r="GBS8" s="286"/>
      <c r="GBZ8" s="284"/>
      <c r="GCA8" s="285"/>
      <c r="GCB8" s="276"/>
      <c r="GCC8" s="286"/>
      <c r="GCJ8" s="284"/>
      <c r="GCK8" s="285"/>
      <c r="GCL8" s="276"/>
      <c r="GCM8" s="286"/>
      <c r="GCT8" s="284"/>
      <c r="GCU8" s="285"/>
      <c r="GCV8" s="276"/>
      <c r="GCW8" s="286"/>
      <c r="GDD8" s="284"/>
      <c r="GDE8" s="285"/>
      <c r="GDF8" s="276"/>
      <c r="GDG8" s="286"/>
      <c r="GDN8" s="284"/>
      <c r="GDO8" s="285"/>
      <c r="GDP8" s="276"/>
      <c r="GDQ8" s="286"/>
      <c r="GDX8" s="284"/>
      <c r="GDY8" s="285"/>
      <c r="GDZ8" s="276"/>
      <c r="GEA8" s="286"/>
      <c r="GEH8" s="284"/>
      <c r="GEI8" s="285"/>
      <c r="GEJ8" s="276"/>
      <c r="GEK8" s="286"/>
      <c r="GER8" s="284"/>
      <c r="GES8" s="285"/>
      <c r="GET8" s="276"/>
      <c r="GEU8" s="286"/>
      <c r="GFB8" s="284"/>
      <c r="GFC8" s="285"/>
      <c r="GFD8" s="276"/>
      <c r="GFE8" s="286"/>
      <c r="GFL8" s="284"/>
      <c r="GFM8" s="285"/>
      <c r="GFN8" s="276"/>
      <c r="GFO8" s="286"/>
      <c r="GFV8" s="284"/>
      <c r="GFW8" s="285"/>
      <c r="GFX8" s="276"/>
      <c r="GFY8" s="286"/>
      <c r="GGF8" s="284"/>
      <c r="GGG8" s="285"/>
      <c r="GGH8" s="276"/>
      <c r="GGI8" s="286"/>
      <c r="GGP8" s="284"/>
      <c r="GGQ8" s="285"/>
      <c r="GGR8" s="276"/>
      <c r="GGS8" s="286"/>
      <c r="GGZ8" s="284"/>
      <c r="GHA8" s="285"/>
      <c r="GHB8" s="276"/>
      <c r="GHC8" s="286"/>
      <c r="GHJ8" s="284"/>
      <c r="GHK8" s="285"/>
      <c r="GHL8" s="276"/>
      <c r="GHM8" s="286"/>
      <c r="GHT8" s="284"/>
      <c r="GHU8" s="285"/>
      <c r="GHV8" s="276"/>
      <c r="GHW8" s="286"/>
      <c r="GID8" s="284"/>
      <c r="GIE8" s="285"/>
      <c r="GIF8" s="276"/>
      <c r="GIG8" s="286"/>
      <c r="GIN8" s="284"/>
      <c r="GIO8" s="285"/>
      <c r="GIP8" s="276"/>
      <c r="GIQ8" s="286"/>
      <c r="GIX8" s="284"/>
      <c r="GIY8" s="285"/>
      <c r="GIZ8" s="276"/>
      <c r="GJA8" s="286"/>
      <c r="GJH8" s="284"/>
      <c r="GJI8" s="285"/>
      <c r="GJJ8" s="276"/>
      <c r="GJK8" s="286"/>
      <c r="GJR8" s="284"/>
      <c r="GJS8" s="285"/>
      <c r="GJT8" s="276"/>
      <c r="GJU8" s="286"/>
      <c r="GKB8" s="284"/>
      <c r="GKC8" s="285"/>
      <c r="GKD8" s="276"/>
      <c r="GKE8" s="286"/>
      <c r="GKL8" s="284"/>
      <c r="GKM8" s="285"/>
      <c r="GKN8" s="276"/>
      <c r="GKO8" s="286"/>
      <c r="GKV8" s="284"/>
      <c r="GKW8" s="285"/>
      <c r="GKX8" s="276"/>
      <c r="GKY8" s="286"/>
      <c r="GLF8" s="284"/>
      <c r="GLG8" s="285"/>
      <c r="GLH8" s="276"/>
      <c r="GLI8" s="286"/>
      <c r="GLP8" s="284"/>
      <c r="GLQ8" s="285"/>
      <c r="GLR8" s="276"/>
      <c r="GLS8" s="286"/>
      <c r="GLZ8" s="284"/>
      <c r="GMA8" s="285"/>
      <c r="GMB8" s="276"/>
      <c r="GMC8" s="286"/>
      <c r="GMJ8" s="284"/>
      <c r="GMK8" s="285"/>
      <c r="GML8" s="276"/>
      <c r="GMM8" s="286"/>
      <c r="GMT8" s="284"/>
      <c r="GMU8" s="285"/>
      <c r="GMV8" s="276"/>
      <c r="GMW8" s="286"/>
      <c r="GND8" s="284"/>
      <c r="GNE8" s="285"/>
      <c r="GNF8" s="276"/>
      <c r="GNG8" s="286"/>
      <c r="GNN8" s="284"/>
      <c r="GNO8" s="285"/>
      <c r="GNP8" s="276"/>
      <c r="GNQ8" s="286"/>
      <c r="GNX8" s="284"/>
      <c r="GNY8" s="285"/>
      <c r="GNZ8" s="276"/>
      <c r="GOA8" s="286"/>
      <c r="GOH8" s="284"/>
      <c r="GOI8" s="285"/>
      <c r="GOJ8" s="276"/>
      <c r="GOK8" s="286"/>
      <c r="GOR8" s="284"/>
      <c r="GOS8" s="285"/>
      <c r="GOT8" s="276"/>
      <c r="GOU8" s="286"/>
      <c r="GPB8" s="284"/>
      <c r="GPC8" s="285"/>
      <c r="GPD8" s="276"/>
      <c r="GPE8" s="286"/>
      <c r="GPL8" s="284"/>
      <c r="GPM8" s="285"/>
      <c r="GPN8" s="276"/>
      <c r="GPO8" s="286"/>
      <c r="GPV8" s="284"/>
      <c r="GPW8" s="285"/>
      <c r="GPX8" s="276"/>
      <c r="GPY8" s="286"/>
      <c r="GQF8" s="284"/>
      <c r="GQG8" s="285"/>
      <c r="GQH8" s="276"/>
      <c r="GQI8" s="286"/>
      <c r="GQP8" s="284"/>
      <c r="GQQ8" s="285"/>
      <c r="GQR8" s="276"/>
      <c r="GQS8" s="286"/>
      <c r="GQZ8" s="284"/>
      <c r="GRA8" s="285"/>
      <c r="GRB8" s="276"/>
      <c r="GRC8" s="286"/>
      <c r="GRJ8" s="284"/>
      <c r="GRK8" s="285"/>
      <c r="GRL8" s="276"/>
      <c r="GRM8" s="286"/>
      <c r="GRT8" s="284"/>
      <c r="GRU8" s="285"/>
      <c r="GRV8" s="276"/>
      <c r="GRW8" s="286"/>
      <c r="GSD8" s="284"/>
      <c r="GSE8" s="285"/>
      <c r="GSF8" s="276"/>
      <c r="GSG8" s="286"/>
      <c r="GSN8" s="284"/>
      <c r="GSO8" s="285"/>
      <c r="GSP8" s="276"/>
      <c r="GSQ8" s="286"/>
      <c r="GSX8" s="284"/>
      <c r="GSY8" s="285"/>
      <c r="GSZ8" s="276"/>
      <c r="GTA8" s="286"/>
      <c r="GTH8" s="284"/>
      <c r="GTI8" s="285"/>
      <c r="GTJ8" s="276"/>
      <c r="GTK8" s="286"/>
      <c r="GTR8" s="284"/>
      <c r="GTS8" s="285"/>
      <c r="GTT8" s="276"/>
      <c r="GTU8" s="286"/>
      <c r="GUB8" s="284"/>
      <c r="GUC8" s="285"/>
      <c r="GUD8" s="276"/>
      <c r="GUE8" s="286"/>
      <c r="GUL8" s="284"/>
      <c r="GUM8" s="285"/>
      <c r="GUN8" s="276"/>
      <c r="GUO8" s="286"/>
      <c r="GUV8" s="284"/>
      <c r="GUW8" s="285"/>
      <c r="GUX8" s="276"/>
      <c r="GUY8" s="286"/>
      <c r="GVF8" s="284"/>
      <c r="GVG8" s="285"/>
      <c r="GVH8" s="276"/>
      <c r="GVI8" s="286"/>
      <c r="GVP8" s="284"/>
      <c r="GVQ8" s="285"/>
      <c r="GVR8" s="276"/>
      <c r="GVS8" s="286"/>
      <c r="GVZ8" s="284"/>
      <c r="GWA8" s="285"/>
      <c r="GWB8" s="276"/>
      <c r="GWC8" s="286"/>
      <c r="GWJ8" s="284"/>
      <c r="GWK8" s="285"/>
      <c r="GWL8" s="276"/>
      <c r="GWM8" s="286"/>
      <c r="GWT8" s="284"/>
      <c r="GWU8" s="285"/>
      <c r="GWV8" s="276"/>
      <c r="GWW8" s="286"/>
      <c r="GXD8" s="284"/>
      <c r="GXE8" s="285"/>
      <c r="GXF8" s="276"/>
      <c r="GXG8" s="286"/>
      <c r="GXN8" s="284"/>
      <c r="GXO8" s="285"/>
      <c r="GXP8" s="276"/>
      <c r="GXQ8" s="286"/>
      <c r="GXX8" s="284"/>
      <c r="GXY8" s="285"/>
      <c r="GXZ8" s="276"/>
      <c r="GYA8" s="286"/>
      <c r="GYH8" s="284"/>
      <c r="GYI8" s="285"/>
      <c r="GYJ8" s="276"/>
      <c r="GYK8" s="286"/>
      <c r="GYR8" s="284"/>
      <c r="GYS8" s="285"/>
      <c r="GYT8" s="276"/>
      <c r="GYU8" s="286"/>
      <c r="GZB8" s="284"/>
      <c r="GZC8" s="285"/>
      <c r="GZD8" s="276"/>
      <c r="GZE8" s="286"/>
      <c r="GZL8" s="284"/>
      <c r="GZM8" s="285"/>
      <c r="GZN8" s="276"/>
      <c r="GZO8" s="286"/>
      <c r="GZV8" s="284"/>
      <c r="GZW8" s="285"/>
      <c r="GZX8" s="276"/>
      <c r="GZY8" s="286"/>
      <c r="HAF8" s="284"/>
      <c r="HAG8" s="285"/>
      <c r="HAH8" s="276"/>
      <c r="HAI8" s="286"/>
      <c r="HAP8" s="284"/>
      <c r="HAQ8" s="285"/>
      <c r="HAR8" s="276"/>
      <c r="HAS8" s="286"/>
      <c r="HAZ8" s="284"/>
      <c r="HBA8" s="285"/>
      <c r="HBB8" s="276"/>
      <c r="HBC8" s="286"/>
      <c r="HBJ8" s="284"/>
      <c r="HBK8" s="285"/>
      <c r="HBL8" s="276"/>
      <c r="HBM8" s="286"/>
      <c r="HBT8" s="284"/>
      <c r="HBU8" s="285"/>
      <c r="HBV8" s="276"/>
      <c r="HBW8" s="286"/>
      <c r="HCD8" s="284"/>
      <c r="HCE8" s="285"/>
      <c r="HCF8" s="276"/>
      <c r="HCG8" s="286"/>
      <c r="HCN8" s="284"/>
      <c r="HCO8" s="285"/>
      <c r="HCP8" s="276"/>
      <c r="HCQ8" s="286"/>
      <c r="HCX8" s="284"/>
      <c r="HCY8" s="285"/>
      <c r="HCZ8" s="276"/>
      <c r="HDA8" s="286"/>
      <c r="HDH8" s="284"/>
      <c r="HDI8" s="285"/>
      <c r="HDJ8" s="276"/>
      <c r="HDK8" s="286"/>
      <c r="HDR8" s="284"/>
      <c r="HDS8" s="285"/>
      <c r="HDT8" s="276"/>
      <c r="HDU8" s="286"/>
      <c r="HEB8" s="284"/>
      <c r="HEC8" s="285"/>
      <c r="HED8" s="276"/>
      <c r="HEE8" s="286"/>
      <c r="HEL8" s="284"/>
      <c r="HEM8" s="285"/>
      <c r="HEN8" s="276"/>
      <c r="HEO8" s="286"/>
      <c r="HEV8" s="284"/>
      <c r="HEW8" s="285"/>
      <c r="HEX8" s="276"/>
      <c r="HEY8" s="286"/>
      <c r="HFF8" s="284"/>
      <c r="HFG8" s="285"/>
      <c r="HFH8" s="276"/>
      <c r="HFI8" s="286"/>
      <c r="HFP8" s="284"/>
      <c r="HFQ8" s="285"/>
      <c r="HFR8" s="276"/>
      <c r="HFS8" s="286"/>
      <c r="HFZ8" s="284"/>
      <c r="HGA8" s="285"/>
      <c r="HGB8" s="276"/>
      <c r="HGC8" s="286"/>
      <c r="HGJ8" s="284"/>
      <c r="HGK8" s="285"/>
      <c r="HGL8" s="276"/>
      <c r="HGM8" s="286"/>
      <c r="HGT8" s="284"/>
      <c r="HGU8" s="285"/>
      <c r="HGV8" s="276"/>
      <c r="HGW8" s="286"/>
      <c r="HHD8" s="284"/>
      <c r="HHE8" s="285"/>
      <c r="HHF8" s="276"/>
      <c r="HHG8" s="286"/>
      <c r="HHN8" s="284"/>
      <c r="HHO8" s="285"/>
      <c r="HHP8" s="276"/>
      <c r="HHQ8" s="286"/>
      <c r="HHX8" s="284"/>
      <c r="HHY8" s="285"/>
      <c r="HHZ8" s="276"/>
      <c r="HIA8" s="286"/>
      <c r="HIH8" s="284"/>
      <c r="HII8" s="285"/>
      <c r="HIJ8" s="276"/>
      <c r="HIK8" s="286"/>
      <c r="HIR8" s="284"/>
      <c r="HIS8" s="285"/>
      <c r="HIT8" s="276"/>
      <c r="HIU8" s="286"/>
      <c r="HJB8" s="284"/>
      <c r="HJC8" s="285"/>
      <c r="HJD8" s="276"/>
      <c r="HJE8" s="286"/>
      <c r="HJL8" s="284"/>
      <c r="HJM8" s="285"/>
      <c r="HJN8" s="276"/>
      <c r="HJO8" s="286"/>
      <c r="HJV8" s="284"/>
      <c r="HJW8" s="285"/>
      <c r="HJX8" s="276"/>
      <c r="HJY8" s="286"/>
      <c r="HKF8" s="284"/>
      <c r="HKG8" s="285"/>
      <c r="HKH8" s="276"/>
      <c r="HKI8" s="286"/>
      <c r="HKP8" s="284"/>
      <c r="HKQ8" s="285"/>
      <c r="HKR8" s="276"/>
      <c r="HKS8" s="286"/>
      <c r="HKZ8" s="284"/>
      <c r="HLA8" s="285"/>
      <c r="HLB8" s="276"/>
      <c r="HLC8" s="286"/>
      <c r="HLJ8" s="284"/>
      <c r="HLK8" s="285"/>
      <c r="HLL8" s="276"/>
      <c r="HLM8" s="286"/>
      <c r="HLT8" s="284"/>
      <c r="HLU8" s="285"/>
      <c r="HLV8" s="276"/>
      <c r="HLW8" s="286"/>
      <c r="HMD8" s="284"/>
      <c r="HME8" s="285"/>
      <c r="HMF8" s="276"/>
      <c r="HMG8" s="286"/>
      <c r="HMN8" s="284"/>
      <c r="HMO8" s="285"/>
      <c r="HMP8" s="276"/>
      <c r="HMQ8" s="286"/>
      <c r="HMX8" s="284"/>
      <c r="HMY8" s="285"/>
      <c r="HMZ8" s="276"/>
      <c r="HNA8" s="286"/>
      <c r="HNH8" s="284"/>
      <c r="HNI8" s="285"/>
      <c r="HNJ8" s="276"/>
      <c r="HNK8" s="286"/>
      <c r="HNR8" s="284"/>
      <c r="HNS8" s="285"/>
      <c r="HNT8" s="276"/>
      <c r="HNU8" s="286"/>
      <c r="HOB8" s="284"/>
      <c r="HOC8" s="285"/>
      <c r="HOD8" s="276"/>
      <c r="HOE8" s="286"/>
      <c r="HOL8" s="284"/>
      <c r="HOM8" s="285"/>
      <c r="HON8" s="276"/>
      <c r="HOO8" s="286"/>
      <c r="HOV8" s="284"/>
      <c r="HOW8" s="285"/>
      <c r="HOX8" s="276"/>
      <c r="HOY8" s="286"/>
      <c r="HPF8" s="284"/>
      <c r="HPG8" s="285"/>
      <c r="HPH8" s="276"/>
      <c r="HPI8" s="286"/>
      <c r="HPP8" s="284"/>
      <c r="HPQ8" s="285"/>
      <c r="HPR8" s="276"/>
      <c r="HPS8" s="286"/>
      <c r="HPZ8" s="284"/>
      <c r="HQA8" s="285"/>
      <c r="HQB8" s="276"/>
      <c r="HQC8" s="286"/>
      <c r="HQJ8" s="284"/>
      <c r="HQK8" s="285"/>
      <c r="HQL8" s="276"/>
      <c r="HQM8" s="286"/>
      <c r="HQT8" s="284"/>
      <c r="HQU8" s="285"/>
      <c r="HQV8" s="276"/>
      <c r="HQW8" s="286"/>
      <c r="HRD8" s="284"/>
      <c r="HRE8" s="285"/>
      <c r="HRF8" s="276"/>
      <c r="HRG8" s="286"/>
      <c r="HRN8" s="284"/>
      <c r="HRO8" s="285"/>
      <c r="HRP8" s="276"/>
      <c r="HRQ8" s="286"/>
      <c r="HRX8" s="284"/>
      <c r="HRY8" s="285"/>
      <c r="HRZ8" s="276"/>
      <c r="HSA8" s="286"/>
      <c r="HSH8" s="284"/>
      <c r="HSI8" s="285"/>
      <c r="HSJ8" s="276"/>
      <c r="HSK8" s="286"/>
      <c r="HSR8" s="284"/>
      <c r="HSS8" s="285"/>
      <c r="HST8" s="276"/>
      <c r="HSU8" s="286"/>
      <c r="HTB8" s="284"/>
      <c r="HTC8" s="285"/>
      <c r="HTD8" s="276"/>
      <c r="HTE8" s="286"/>
      <c r="HTL8" s="284"/>
      <c r="HTM8" s="285"/>
      <c r="HTN8" s="276"/>
      <c r="HTO8" s="286"/>
      <c r="HTV8" s="284"/>
      <c r="HTW8" s="285"/>
      <c r="HTX8" s="276"/>
      <c r="HTY8" s="286"/>
      <c r="HUF8" s="284"/>
      <c r="HUG8" s="285"/>
      <c r="HUH8" s="276"/>
      <c r="HUI8" s="286"/>
      <c r="HUP8" s="284"/>
      <c r="HUQ8" s="285"/>
      <c r="HUR8" s="276"/>
      <c r="HUS8" s="286"/>
      <c r="HUZ8" s="284"/>
      <c r="HVA8" s="285"/>
      <c r="HVB8" s="276"/>
      <c r="HVC8" s="286"/>
      <c r="HVJ8" s="284"/>
      <c r="HVK8" s="285"/>
      <c r="HVL8" s="276"/>
      <c r="HVM8" s="286"/>
      <c r="HVT8" s="284"/>
      <c r="HVU8" s="285"/>
      <c r="HVV8" s="276"/>
      <c r="HVW8" s="286"/>
      <c r="HWD8" s="284"/>
      <c r="HWE8" s="285"/>
      <c r="HWF8" s="276"/>
      <c r="HWG8" s="286"/>
      <c r="HWN8" s="284"/>
      <c r="HWO8" s="285"/>
      <c r="HWP8" s="276"/>
      <c r="HWQ8" s="286"/>
      <c r="HWX8" s="284"/>
      <c r="HWY8" s="285"/>
      <c r="HWZ8" s="276"/>
      <c r="HXA8" s="286"/>
      <c r="HXH8" s="284"/>
      <c r="HXI8" s="285"/>
      <c r="HXJ8" s="276"/>
      <c r="HXK8" s="286"/>
      <c r="HXR8" s="284"/>
      <c r="HXS8" s="285"/>
      <c r="HXT8" s="276"/>
      <c r="HXU8" s="286"/>
      <c r="HYB8" s="284"/>
      <c r="HYC8" s="285"/>
      <c r="HYD8" s="276"/>
      <c r="HYE8" s="286"/>
      <c r="HYL8" s="284"/>
      <c r="HYM8" s="285"/>
      <c r="HYN8" s="276"/>
      <c r="HYO8" s="286"/>
      <c r="HYV8" s="284"/>
      <c r="HYW8" s="285"/>
      <c r="HYX8" s="276"/>
      <c r="HYY8" s="286"/>
      <c r="HZF8" s="284"/>
      <c r="HZG8" s="285"/>
      <c r="HZH8" s="276"/>
      <c r="HZI8" s="286"/>
      <c r="HZP8" s="284"/>
      <c r="HZQ8" s="285"/>
      <c r="HZR8" s="276"/>
      <c r="HZS8" s="286"/>
      <c r="HZZ8" s="284"/>
      <c r="IAA8" s="285"/>
      <c r="IAB8" s="276"/>
      <c r="IAC8" s="286"/>
      <c r="IAJ8" s="284"/>
      <c r="IAK8" s="285"/>
      <c r="IAL8" s="276"/>
      <c r="IAM8" s="286"/>
      <c r="IAT8" s="284"/>
      <c r="IAU8" s="285"/>
      <c r="IAV8" s="276"/>
      <c r="IAW8" s="286"/>
      <c r="IBD8" s="284"/>
      <c r="IBE8" s="285"/>
      <c r="IBF8" s="276"/>
      <c r="IBG8" s="286"/>
      <c r="IBN8" s="284"/>
      <c r="IBO8" s="285"/>
      <c r="IBP8" s="276"/>
      <c r="IBQ8" s="286"/>
      <c r="IBX8" s="284"/>
      <c r="IBY8" s="285"/>
      <c r="IBZ8" s="276"/>
      <c r="ICA8" s="286"/>
      <c r="ICH8" s="284"/>
      <c r="ICI8" s="285"/>
      <c r="ICJ8" s="276"/>
      <c r="ICK8" s="286"/>
      <c r="ICR8" s="284"/>
      <c r="ICS8" s="285"/>
      <c r="ICT8" s="276"/>
      <c r="ICU8" s="286"/>
      <c r="IDB8" s="284"/>
      <c r="IDC8" s="285"/>
      <c r="IDD8" s="276"/>
      <c r="IDE8" s="286"/>
      <c r="IDL8" s="284"/>
      <c r="IDM8" s="285"/>
      <c r="IDN8" s="276"/>
      <c r="IDO8" s="286"/>
      <c r="IDV8" s="284"/>
      <c r="IDW8" s="285"/>
      <c r="IDX8" s="276"/>
      <c r="IDY8" s="286"/>
      <c r="IEF8" s="284"/>
      <c r="IEG8" s="285"/>
      <c r="IEH8" s="276"/>
      <c r="IEI8" s="286"/>
      <c r="IEP8" s="284"/>
      <c r="IEQ8" s="285"/>
      <c r="IER8" s="276"/>
      <c r="IES8" s="286"/>
      <c r="IEZ8" s="284"/>
      <c r="IFA8" s="285"/>
      <c r="IFB8" s="276"/>
      <c r="IFC8" s="286"/>
      <c r="IFJ8" s="284"/>
      <c r="IFK8" s="285"/>
      <c r="IFL8" s="276"/>
      <c r="IFM8" s="286"/>
      <c r="IFT8" s="284"/>
      <c r="IFU8" s="285"/>
      <c r="IFV8" s="276"/>
      <c r="IFW8" s="286"/>
      <c r="IGD8" s="284"/>
      <c r="IGE8" s="285"/>
      <c r="IGF8" s="276"/>
      <c r="IGG8" s="286"/>
      <c r="IGN8" s="284"/>
      <c r="IGO8" s="285"/>
      <c r="IGP8" s="276"/>
      <c r="IGQ8" s="286"/>
      <c r="IGX8" s="284"/>
      <c r="IGY8" s="285"/>
      <c r="IGZ8" s="276"/>
      <c r="IHA8" s="286"/>
      <c r="IHH8" s="284"/>
      <c r="IHI8" s="285"/>
      <c r="IHJ8" s="276"/>
      <c r="IHK8" s="286"/>
      <c r="IHR8" s="284"/>
      <c r="IHS8" s="285"/>
      <c r="IHT8" s="276"/>
      <c r="IHU8" s="286"/>
      <c r="IIB8" s="284"/>
      <c r="IIC8" s="285"/>
      <c r="IID8" s="276"/>
      <c r="IIE8" s="286"/>
      <c r="IIL8" s="284"/>
      <c r="IIM8" s="285"/>
      <c r="IIN8" s="276"/>
      <c r="IIO8" s="286"/>
      <c r="IIV8" s="284"/>
      <c r="IIW8" s="285"/>
      <c r="IIX8" s="276"/>
      <c r="IIY8" s="286"/>
      <c r="IJF8" s="284"/>
      <c r="IJG8" s="285"/>
      <c r="IJH8" s="276"/>
      <c r="IJI8" s="286"/>
      <c r="IJP8" s="284"/>
      <c r="IJQ8" s="285"/>
      <c r="IJR8" s="276"/>
      <c r="IJS8" s="286"/>
      <c r="IJZ8" s="284"/>
      <c r="IKA8" s="285"/>
      <c r="IKB8" s="276"/>
      <c r="IKC8" s="286"/>
      <c r="IKJ8" s="284"/>
      <c r="IKK8" s="285"/>
      <c r="IKL8" s="276"/>
      <c r="IKM8" s="286"/>
      <c r="IKT8" s="284"/>
      <c r="IKU8" s="285"/>
      <c r="IKV8" s="276"/>
      <c r="IKW8" s="286"/>
      <c r="ILD8" s="284"/>
      <c r="ILE8" s="285"/>
      <c r="ILF8" s="276"/>
      <c r="ILG8" s="286"/>
      <c r="ILN8" s="284"/>
      <c r="ILO8" s="285"/>
      <c r="ILP8" s="276"/>
      <c r="ILQ8" s="286"/>
      <c r="ILX8" s="284"/>
      <c r="ILY8" s="285"/>
      <c r="ILZ8" s="276"/>
      <c r="IMA8" s="286"/>
      <c r="IMH8" s="284"/>
      <c r="IMI8" s="285"/>
      <c r="IMJ8" s="276"/>
      <c r="IMK8" s="286"/>
      <c r="IMR8" s="284"/>
      <c r="IMS8" s="285"/>
      <c r="IMT8" s="276"/>
      <c r="IMU8" s="286"/>
      <c r="INB8" s="284"/>
      <c r="INC8" s="285"/>
      <c r="IND8" s="276"/>
      <c r="INE8" s="286"/>
      <c r="INL8" s="284"/>
      <c r="INM8" s="285"/>
      <c r="INN8" s="276"/>
      <c r="INO8" s="286"/>
      <c r="INV8" s="284"/>
      <c r="INW8" s="285"/>
      <c r="INX8" s="276"/>
      <c r="INY8" s="286"/>
      <c r="IOF8" s="284"/>
      <c r="IOG8" s="285"/>
      <c r="IOH8" s="276"/>
      <c r="IOI8" s="286"/>
      <c r="IOP8" s="284"/>
      <c r="IOQ8" s="285"/>
      <c r="IOR8" s="276"/>
      <c r="IOS8" s="286"/>
      <c r="IOZ8" s="284"/>
      <c r="IPA8" s="285"/>
      <c r="IPB8" s="276"/>
      <c r="IPC8" s="286"/>
      <c r="IPJ8" s="284"/>
      <c r="IPK8" s="285"/>
      <c r="IPL8" s="276"/>
      <c r="IPM8" s="286"/>
      <c r="IPT8" s="284"/>
      <c r="IPU8" s="285"/>
      <c r="IPV8" s="276"/>
      <c r="IPW8" s="286"/>
      <c r="IQD8" s="284"/>
      <c r="IQE8" s="285"/>
      <c r="IQF8" s="276"/>
      <c r="IQG8" s="286"/>
      <c r="IQN8" s="284"/>
      <c r="IQO8" s="285"/>
      <c r="IQP8" s="276"/>
      <c r="IQQ8" s="286"/>
      <c r="IQX8" s="284"/>
      <c r="IQY8" s="285"/>
      <c r="IQZ8" s="276"/>
      <c r="IRA8" s="286"/>
      <c r="IRH8" s="284"/>
      <c r="IRI8" s="285"/>
      <c r="IRJ8" s="276"/>
      <c r="IRK8" s="286"/>
      <c r="IRR8" s="284"/>
      <c r="IRS8" s="285"/>
      <c r="IRT8" s="276"/>
      <c r="IRU8" s="286"/>
      <c r="ISB8" s="284"/>
      <c r="ISC8" s="285"/>
      <c r="ISD8" s="276"/>
      <c r="ISE8" s="286"/>
      <c r="ISL8" s="284"/>
      <c r="ISM8" s="285"/>
      <c r="ISN8" s="276"/>
      <c r="ISO8" s="286"/>
      <c r="ISV8" s="284"/>
      <c r="ISW8" s="285"/>
      <c r="ISX8" s="276"/>
      <c r="ISY8" s="286"/>
      <c r="ITF8" s="284"/>
      <c r="ITG8" s="285"/>
      <c r="ITH8" s="276"/>
      <c r="ITI8" s="286"/>
      <c r="ITP8" s="284"/>
      <c r="ITQ8" s="285"/>
      <c r="ITR8" s="276"/>
      <c r="ITS8" s="286"/>
      <c r="ITZ8" s="284"/>
      <c r="IUA8" s="285"/>
      <c r="IUB8" s="276"/>
      <c r="IUC8" s="286"/>
      <c r="IUJ8" s="284"/>
      <c r="IUK8" s="285"/>
      <c r="IUL8" s="276"/>
      <c r="IUM8" s="286"/>
      <c r="IUT8" s="284"/>
      <c r="IUU8" s="285"/>
      <c r="IUV8" s="276"/>
      <c r="IUW8" s="286"/>
      <c r="IVD8" s="284"/>
      <c r="IVE8" s="285"/>
      <c r="IVF8" s="276"/>
      <c r="IVG8" s="286"/>
      <c r="IVN8" s="284"/>
      <c r="IVO8" s="285"/>
      <c r="IVP8" s="276"/>
      <c r="IVQ8" s="286"/>
      <c r="IVX8" s="284"/>
      <c r="IVY8" s="285"/>
      <c r="IVZ8" s="276"/>
      <c r="IWA8" s="286"/>
      <c r="IWH8" s="284"/>
      <c r="IWI8" s="285"/>
      <c r="IWJ8" s="276"/>
      <c r="IWK8" s="286"/>
      <c r="IWR8" s="284"/>
      <c r="IWS8" s="285"/>
      <c r="IWT8" s="276"/>
      <c r="IWU8" s="286"/>
      <c r="IXB8" s="284"/>
      <c r="IXC8" s="285"/>
      <c r="IXD8" s="276"/>
      <c r="IXE8" s="286"/>
      <c r="IXL8" s="284"/>
      <c r="IXM8" s="285"/>
      <c r="IXN8" s="276"/>
      <c r="IXO8" s="286"/>
      <c r="IXV8" s="284"/>
      <c r="IXW8" s="285"/>
      <c r="IXX8" s="276"/>
      <c r="IXY8" s="286"/>
      <c r="IYF8" s="284"/>
      <c r="IYG8" s="285"/>
      <c r="IYH8" s="276"/>
      <c r="IYI8" s="286"/>
      <c r="IYP8" s="284"/>
      <c r="IYQ8" s="285"/>
      <c r="IYR8" s="276"/>
      <c r="IYS8" s="286"/>
      <c r="IYZ8" s="284"/>
      <c r="IZA8" s="285"/>
      <c r="IZB8" s="276"/>
      <c r="IZC8" s="286"/>
      <c r="IZJ8" s="284"/>
      <c r="IZK8" s="285"/>
      <c r="IZL8" s="276"/>
      <c r="IZM8" s="286"/>
      <c r="IZT8" s="284"/>
      <c r="IZU8" s="285"/>
      <c r="IZV8" s="276"/>
      <c r="IZW8" s="286"/>
      <c r="JAD8" s="284"/>
      <c r="JAE8" s="285"/>
      <c r="JAF8" s="276"/>
      <c r="JAG8" s="286"/>
      <c r="JAN8" s="284"/>
      <c r="JAO8" s="285"/>
      <c r="JAP8" s="276"/>
      <c r="JAQ8" s="286"/>
      <c r="JAX8" s="284"/>
      <c r="JAY8" s="285"/>
      <c r="JAZ8" s="276"/>
      <c r="JBA8" s="286"/>
      <c r="JBH8" s="284"/>
      <c r="JBI8" s="285"/>
      <c r="JBJ8" s="276"/>
      <c r="JBK8" s="286"/>
      <c r="JBR8" s="284"/>
      <c r="JBS8" s="285"/>
      <c r="JBT8" s="276"/>
      <c r="JBU8" s="286"/>
      <c r="JCB8" s="284"/>
      <c r="JCC8" s="285"/>
      <c r="JCD8" s="276"/>
      <c r="JCE8" s="286"/>
      <c r="JCL8" s="284"/>
      <c r="JCM8" s="285"/>
      <c r="JCN8" s="276"/>
      <c r="JCO8" s="286"/>
      <c r="JCV8" s="284"/>
      <c r="JCW8" s="285"/>
      <c r="JCX8" s="276"/>
      <c r="JCY8" s="286"/>
      <c r="JDF8" s="284"/>
      <c r="JDG8" s="285"/>
      <c r="JDH8" s="276"/>
      <c r="JDI8" s="286"/>
      <c r="JDP8" s="284"/>
      <c r="JDQ8" s="285"/>
      <c r="JDR8" s="276"/>
      <c r="JDS8" s="286"/>
      <c r="JDZ8" s="284"/>
      <c r="JEA8" s="285"/>
      <c r="JEB8" s="276"/>
      <c r="JEC8" s="286"/>
      <c r="JEJ8" s="284"/>
      <c r="JEK8" s="285"/>
      <c r="JEL8" s="276"/>
      <c r="JEM8" s="286"/>
      <c r="JET8" s="284"/>
      <c r="JEU8" s="285"/>
      <c r="JEV8" s="276"/>
      <c r="JEW8" s="286"/>
      <c r="JFD8" s="284"/>
      <c r="JFE8" s="285"/>
      <c r="JFF8" s="276"/>
      <c r="JFG8" s="286"/>
      <c r="JFN8" s="284"/>
      <c r="JFO8" s="285"/>
      <c r="JFP8" s="276"/>
      <c r="JFQ8" s="286"/>
      <c r="JFX8" s="284"/>
      <c r="JFY8" s="285"/>
      <c r="JFZ8" s="276"/>
      <c r="JGA8" s="286"/>
      <c r="JGH8" s="284"/>
      <c r="JGI8" s="285"/>
      <c r="JGJ8" s="276"/>
      <c r="JGK8" s="286"/>
      <c r="JGR8" s="284"/>
      <c r="JGS8" s="285"/>
      <c r="JGT8" s="276"/>
      <c r="JGU8" s="286"/>
      <c r="JHB8" s="284"/>
      <c r="JHC8" s="285"/>
      <c r="JHD8" s="276"/>
      <c r="JHE8" s="286"/>
      <c r="JHL8" s="284"/>
      <c r="JHM8" s="285"/>
      <c r="JHN8" s="276"/>
      <c r="JHO8" s="286"/>
      <c r="JHV8" s="284"/>
      <c r="JHW8" s="285"/>
      <c r="JHX8" s="276"/>
      <c r="JHY8" s="286"/>
      <c r="JIF8" s="284"/>
      <c r="JIG8" s="285"/>
      <c r="JIH8" s="276"/>
      <c r="JII8" s="286"/>
      <c r="JIP8" s="284"/>
      <c r="JIQ8" s="285"/>
      <c r="JIR8" s="276"/>
      <c r="JIS8" s="286"/>
      <c r="JIZ8" s="284"/>
      <c r="JJA8" s="285"/>
      <c r="JJB8" s="276"/>
      <c r="JJC8" s="286"/>
      <c r="JJJ8" s="284"/>
      <c r="JJK8" s="285"/>
      <c r="JJL8" s="276"/>
      <c r="JJM8" s="286"/>
      <c r="JJT8" s="284"/>
      <c r="JJU8" s="285"/>
      <c r="JJV8" s="276"/>
      <c r="JJW8" s="286"/>
      <c r="JKD8" s="284"/>
      <c r="JKE8" s="285"/>
      <c r="JKF8" s="276"/>
      <c r="JKG8" s="286"/>
      <c r="JKN8" s="284"/>
      <c r="JKO8" s="285"/>
      <c r="JKP8" s="276"/>
      <c r="JKQ8" s="286"/>
      <c r="JKX8" s="284"/>
      <c r="JKY8" s="285"/>
      <c r="JKZ8" s="276"/>
      <c r="JLA8" s="286"/>
      <c r="JLH8" s="284"/>
      <c r="JLI8" s="285"/>
      <c r="JLJ8" s="276"/>
      <c r="JLK8" s="286"/>
      <c r="JLR8" s="284"/>
      <c r="JLS8" s="285"/>
      <c r="JLT8" s="276"/>
      <c r="JLU8" s="286"/>
      <c r="JMB8" s="284"/>
      <c r="JMC8" s="285"/>
      <c r="JMD8" s="276"/>
      <c r="JME8" s="286"/>
      <c r="JML8" s="284"/>
      <c r="JMM8" s="285"/>
      <c r="JMN8" s="276"/>
      <c r="JMO8" s="286"/>
      <c r="JMV8" s="284"/>
      <c r="JMW8" s="285"/>
      <c r="JMX8" s="276"/>
      <c r="JMY8" s="286"/>
      <c r="JNF8" s="284"/>
      <c r="JNG8" s="285"/>
      <c r="JNH8" s="276"/>
      <c r="JNI8" s="286"/>
      <c r="JNP8" s="284"/>
      <c r="JNQ8" s="285"/>
      <c r="JNR8" s="276"/>
      <c r="JNS8" s="286"/>
      <c r="JNZ8" s="284"/>
      <c r="JOA8" s="285"/>
      <c r="JOB8" s="276"/>
      <c r="JOC8" s="286"/>
      <c r="JOJ8" s="284"/>
      <c r="JOK8" s="285"/>
      <c r="JOL8" s="276"/>
      <c r="JOM8" s="286"/>
      <c r="JOT8" s="284"/>
      <c r="JOU8" s="285"/>
      <c r="JOV8" s="276"/>
      <c r="JOW8" s="286"/>
      <c r="JPD8" s="284"/>
      <c r="JPE8" s="285"/>
      <c r="JPF8" s="276"/>
      <c r="JPG8" s="286"/>
      <c r="JPN8" s="284"/>
      <c r="JPO8" s="285"/>
      <c r="JPP8" s="276"/>
      <c r="JPQ8" s="286"/>
      <c r="JPX8" s="284"/>
      <c r="JPY8" s="285"/>
      <c r="JPZ8" s="276"/>
      <c r="JQA8" s="286"/>
      <c r="JQH8" s="284"/>
      <c r="JQI8" s="285"/>
      <c r="JQJ8" s="276"/>
      <c r="JQK8" s="286"/>
      <c r="JQR8" s="284"/>
      <c r="JQS8" s="285"/>
      <c r="JQT8" s="276"/>
      <c r="JQU8" s="286"/>
      <c r="JRB8" s="284"/>
      <c r="JRC8" s="285"/>
      <c r="JRD8" s="276"/>
      <c r="JRE8" s="286"/>
      <c r="JRL8" s="284"/>
      <c r="JRM8" s="285"/>
      <c r="JRN8" s="276"/>
      <c r="JRO8" s="286"/>
      <c r="JRV8" s="284"/>
      <c r="JRW8" s="285"/>
      <c r="JRX8" s="276"/>
      <c r="JRY8" s="286"/>
      <c r="JSF8" s="284"/>
      <c r="JSG8" s="285"/>
      <c r="JSH8" s="276"/>
      <c r="JSI8" s="286"/>
      <c r="JSP8" s="284"/>
      <c r="JSQ8" s="285"/>
      <c r="JSR8" s="276"/>
      <c r="JSS8" s="286"/>
      <c r="JSZ8" s="284"/>
      <c r="JTA8" s="285"/>
      <c r="JTB8" s="276"/>
      <c r="JTC8" s="286"/>
      <c r="JTJ8" s="284"/>
      <c r="JTK8" s="285"/>
      <c r="JTL8" s="276"/>
      <c r="JTM8" s="286"/>
      <c r="JTT8" s="284"/>
      <c r="JTU8" s="285"/>
      <c r="JTV8" s="276"/>
      <c r="JTW8" s="286"/>
      <c r="JUD8" s="284"/>
      <c r="JUE8" s="285"/>
      <c r="JUF8" s="276"/>
      <c r="JUG8" s="286"/>
      <c r="JUN8" s="284"/>
      <c r="JUO8" s="285"/>
      <c r="JUP8" s="276"/>
      <c r="JUQ8" s="286"/>
      <c r="JUX8" s="284"/>
      <c r="JUY8" s="285"/>
      <c r="JUZ8" s="276"/>
      <c r="JVA8" s="286"/>
      <c r="JVH8" s="284"/>
      <c r="JVI8" s="285"/>
      <c r="JVJ8" s="276"/>
      <c r="JVK8" s="286"/>
      <c r="JVR8" s="284"/>
      <c r="JVS8" s="285"/>
      <c r="JVT8" s="276"/>
      <c r="JVU8" s="286"/>
      <c r="JWB8" s="284"/>
      <c r="JWC8" s="285"/>
      <c r="JWD8" s="276"/>
      <c r="JWE8" s="286"/>
      <c r="JWL8" s="284"/>
      <c r="JWM8" s="285"/>
      <c r="JWN8" s="276"/>
      <c r="JWO8" s="286"/>
      <c r="JWV8" s="284"/>
      <c r="JWW8" s="285"/>
      <c r="JWX8" s="276"/>
      <c r="JWY8" s="286"/>
      <c r="JXF8" s="284"/>
      <c r="JXG8" s="285"/>
      <c r="JXH8" s="276"/>
      <c r="JXI8" s="286"/>
      <c r="JXP8" s="284"/>
      <c r="JXQ8" s="285"/>
      <c r="JXR8" s="276"/>
      <c r="JXS8" s="286"/>
      <c r="JXZ8" s="284"/>
      <c r="JYA8" s="285"/>
      <c r="JYB8" s="276"/>
      <c r="JYC8" s="286"/>
      <c r="JYJ8" s="284"/>
      <c r="JYK8" s="285"/>
      <c r="JYL8" s="276"/>
      <c r="JYM8" s="286"/>
      <c r="JYT8" s="284"/>
      <c r="JYU8" s="285"/>
      <c r="JYV8" s="276"/>
      <c r="JYW8" s="286"/>
      <c r="JZD8" s="284"/>
      <c r="JZE8" s="285"/>
      <c r="JZF8" s="276"/>
      <c r="JZG8" s="286"/>
      <c r="JZN8" s="284"/>
      <c r="JZO8" s="285"/>
      <c r="JZP8" s="276"/>
      <c r="JZQ8" s="286"/>
      <c r="JZX8" s="284"/>
      <c r="JZY8" s="285"/>
      <c r="JZZ8" s="276"/>
      <c r="KAA8" s="286"/>
      <c r="KAH8" s="284"/>
      <c r="KAI8" s="285"/>
      <c r="KAJ8" s="276"/>
      <c r="KAK8" s="286"/>
      <c r="KAR8" s="284"/>
      <c r="KAS8" s="285"/>
      <c r="KAT8" s="276"/>
      <c r="KAU8" s="286"/>
      <c r="KBB8" s="284"/>
      <c r="KBC8" s="285"/>
      <c r="KBD8" s="276"/>
      <c r="KBE8" s="286"/>
      <c r="KBL8" s="284"/>
      <c r="KBM8" s="285"/>
      <c r="KBN8" s="276"/>
      <c r="KBO8" s="286"/>
      <c r="KBV8" s="284"/>
      <c r="KBW8" s="285"/>
      <c r="KBX8" s="276"/>
      <c r="KBY8" s="286"/>
      <c r="KCF8" s="284"/>
      <c r="KCG8" s="285"/>
      <c r="KCH8" s="276"/>
      <c r="KCI8" s="286"/>
      <c r="KCP8" s="284"/>
      <c r="KCQ8" s="285"/>
      <c r="KCR8" s="276"/>
      <c r="KCS8" s="286"/>
      <c r="KCZ8" s="284"/>
      <c r="KDA8" s="285"/>
      <c r="KDB8" s="276"/>
      <c r="KDC8" s="286"/>
      <c r="KDJ8" s="284"/>
      <c r="KDK8" s="285"/>
      <c r="KDL8" s="276"/>
      <c r="KDM8" s="286"/>
      <c r="KDT8" s="284"/>
      <c r="KDU8" s="285"/>
      <c r="KDV8" s="276"/>
      <c r="KDW8" s="286"/>
      <c r="KED8" s="284"/>
      <c r="KEE8" s="285"/>
      <c r="KEF8" s="276"/>
      <c r="KEG8" s="286"/>
      <c r="KEN8" s="284"/>
      <c r="KEO8" s="285"/>
      <c r="KEP8" s="276"/>
      <c r="KEQ8" s="286"/>
      <c r="KEX8" s="284"/>
      <c r="KEY8" s="285"/>
      <c r="KEZ8" s="276"/>
      <c r="KFA8" s="286"/>
      <c r="KFH8" s="284"/>
      <c r="KFI8" s="285"/>
      <c r="KFJ8" s="276"/>
      <c r="KFK8" s="286"/>
      <c r="KFR8" s="284"/>
      <c r="KFS8" s="285"/>
      <c r="KFT8" s="276"/>
      <c r="KFU8" s="286"/>
      <c r="KGB8" s="284"/>
      <c r="KGC8" s="285"/>
      <c r="KGD8" s="276"/>
      <c r="KGE8" s="286"/>
      <c r="KGL8" s="284"/>
      <c r="KGM8" s="285"/>
      <c r="KGN8" s="276"/>
      <c r="KGO8" s="286"/>
      <c r="KGV8" s="284"/>
      <c r="KGW8" s="285"/>
      <c r="KGX8" s="276"/>
      <c r="KGY8" s="286"/>
      <c r="KHF8" s="284"/>
      <c r="KHG8" s="285"/>
      <c r="KHH8" s="276"/>
      <c r="KHI8" s="286"/>
      <c r="KHP8" s="284"/>
      <c r="KHQ8" s="285"/>
      <c r="KHR8" s="276"/>
      <c r="KHS8" s="286"/>
      <c r="KHZ8" s="284"/>
      <c r="KIA8" s="285"/>
      <c r="KIB8" s="276"/>
      <c r="KIC8" s="286"/>
      <c r="KIJ8" s="284"/>
      <c r="KIK8" s="285"/>
      <c r="KIL8" s="276"/>
      <c r="KIM8" s="286"/>
      <c r="KIT8" s="284"/>
      <c r="KIU8" s="285"/>
      <c r="KIV8" s="276"/>
      <c r="KIW8" s="286"/>
      <c r="KJD8" s="284"/>
      <c r="KJE8" s="285"/>
      <c r="KJF8" s="276"/>
      <c r="KJG8" s="286"/>
      <c r="KJN8" s="284"/>
      <c r="KJO8" s="285"/>
      <c r="KJP8" s="276"/>
      <c r="KJQ8" s="286"/>
      <c r="KJX8" s="284"/>
      <c r="KJY8" s="285"/>
      <c r="KJZ8" s="276"/>
      <c r="KKA8" s="286"/>
      <c r="KKH8" s="284"/>
      <c r="KKI8" s="285"/>
      <c r="KKJ8" s="276"/>
      <c r="KKK8" s="286"/>
      <c r="KKR8" s="284"/>
      <c r="KKS8" s="285"/>
      <c r="KKT8" s="276"/>
      <c r="KKU8" s="286"/>
      <c r="KLB8" s="284"/>
      <c r="KLC8" s="285"/>
      <c r="KLD8" s="276"/>
      <c r="KLE8" s="286"/>
      <c r="KLL8" s="284"/>
      <c r="KLM8" s="285"/>
      <c r="KLN8" s="276"/>
      <c r="KLO8" s="286"/>
      <c r="KLV8" s="284"/>
      <c r="KLW8" s="285"/>
      <c r="KLX8" s="276"/>
      <c r="KLY8" s="286"/>
      <c r="KMF8" s="284"/>
      <c r="KMG8" s="285"/>
      <c r="KMH8" s="276"/>
      <c r="KMI8" s="286"/>
      <c r="KMP8" s="284"/>
      <c r="KMQ8" s="285"/>
      <c r="KMR8" s="276"/>
      <c r="KMS8" s="286"/>
      <c r="KMZ8" s="284"/>
      <c r="KNA8" s="285"/>
      <c r="KNB8" s="276"/>
      <c r="KNC8" s="286"/>
      <c r="KNJ8" s="284"/>
      <c r="KNK8" s="285"/>
      <c r="KNL8" s="276"/>
      <c r="KNM8" s="286"/>
      <c r="KNT8" s="284"/>
      <c r="KNU8" s="285"/>
      <c r="KNV8" s="276"/>
      <c r="KNW8" s="286"/>
      <c r="KOD8" s="284"/>
      <c r="KOE8" s="285"/>
      <c r="KOF8" s="276"/>
      <c r="KOG8" s="286"/>
      <c r="KON8" s="284"/>
      <c r="KOO8" s="285"/>
      <c r="KOP8" s="276"/>
      <c r="KOQ8" s="286"/>
      <c r="KOX8" s="284"/>
      <c r="KOY8" s="285"/>
      <c r="KOZ8" s="276"/>
      <c r="KPA8" s="286"/>
      <c r="KPH8" s="284"/>
      <c r="KPI8" s="285"/>
      <c r="KPJ8" s="276"/>
      <c r="KPK8" s="286"/>
      <c r="KPR8" s="284"/>
      <c r="KPS8" s="285"/>
      <c r="KPT8" s="276"/>
      <c r="KPU8" s="286"/>
      <c r="KQB8" s="284"/>
      <c r="KQC8" s="285"/>
      <c r="KQD8" s="276"/>
      <c r="KQE8" s="286"/>
      <c r="KQL8" s="284"/>
      <c r="KQM8" s="285"/>
      <c r="KQN8" s="276"/>
      <c r="KQO8" s="286"/>
      <c r="KQV8" s="284"/>
      <c r="KQW8" s="285"/>
      <c r="KQX8" s="276"/>
      <c r="KQY8" s="286"/>
      <c r="KRF8" s="284"/>
      <c r="KRG8" s="285"/>
      <c r="KRH8" s="276"/>
      <c r="KRI8" s="286"/>
      <c r="KRP8" s="284"/>
      <c r="KRQ8" s="285"/>
      <c r="KRR8" s="276"/>
      <c r="KRS8" s="286"/>
      <c r="KRZ8" s="284"/>
      <c r="KSA8" s="285"/>
      <c r="KSB8" s="276"/>
      <c r="KSC8" s="286"/>
      <c r="KSJ8" s="284"/>
      <c r="KSK8" s="285"/>
      <c r="KSL8" s="276"/>
      <c r="KSM8" s="286"/>
      <c r="KST8" s="284"/>
      <c r="KSU8" s="285"/>
      <c r="KSV8" s="276"/>
      <c r="KSW8" s="286"/>
      <c r="KTD8" s="284"/>
      <c r="KTE8" s="285"/>
      <c r="KTF8" s="276"/>
      <c r="KTG8" s="286"/>
      <c r="KTN8" s="284"/>
      <c r="KTO8" s="285"/>
      <c r="KTP8" s="276"/>
      <c r="KTQ8" s="286"/>
      <c r="KTX8" s="284"/>
      <c r="KTY8" s="285"/>
      <c r="KTZ8" s="276"/>
      <c r="KUA8" s="286"/>
      <c r="KUH8" s="284"/>
      <c r="KUI8" s="285"/>
      <c r="KUJ8" s="276"/>
      <c r="KUK8" s="286"/>
      <c r="KUR8" s="284"/>
      <c r="KUS8" s="285"/>
      <c r="KUT8" s="276"/>
      <c r="KUU8" s="286"/>
      <c r="KVB8" s="284"/>
      <c r="KVC8" s="285"/>
      <c r="KVD8" s="276"/>
      <c r="KVE8" s="286"/>
      <c r="KVL8" s="284"/>
      <c r="KVM8" s="285"/>
      <c r="KVN8" s="276"/>
      <c r="KVO8" s="286"/>
      <c r="KVV8" s="284"/>
      <c r="KVW8" s="285"/>
      <c r="KVX8" s="276"/>
      <c r="KVY8" s="286"/>
      <c r="KWF8" s="284"/>
      <c r="KWG8" s="285"/>
      <c r="KWH8" s="276"/>
      <c r="KWI8" s="286"/>
      <c r="KWP8" s="284"/>
      <c r="KWQ8" s="285"/>
      <c r="KWR8" s="276"/>
      <c r="KWS8" s="286"/>
      <c r="KWZ8" s="284"/>
      <c r="KXA8" s="285"/>
      <c r="KXB8" s="276"/>
      <c r="KXC8" s="286"/>
      <c r="KXJ8" s="284"/>
      <c r="KXK8" s="285"/>
      <c r="KXL8" s="276"/>
      <c r="KXM8" s="286"/>
      <c r="KXT8" s="284"/>
      <c r="KXU8" s="285"/>
      <c r="KXV8" s="276"/>
      <c r="KXW8" s="286"/>
      <c r="KYD8" s="284"/>
      <c r="KYE8" s="285"/>
      <c r="KYF8" s="276"/>
      <c r="KYG8" s="286"/>
      <c r="KYN8" s="284"/>
      <c r="KYO8" s="285"/>
      <c r="KYP8" s="276"/>
      <c r="KYQ8" s="286"/>
      <c r="KYX8" s="284"/>
      <c r="KYY8" s="285"/>
      <c r="KYZ8" s="276"/>
      <c r="KZA8" s="286"/>
      <c r="KZH8" s="284"/>
      <c r="KZI8" s="285"/>
      <c r="KZJ8" s="276"/>
      <c r="KZK8" s="286"/>
      <c r="KZR8" s="284"/>
      <c r="KZS8" s="285"/>
      <c r="KZT8" s="276"/>
      <c r="KZU8" s="286"/>
      <c r="LAB8" s="284"/>
      <c r="LAC8" s="285"/>
      <c r="LAD8" s="276"/>
      <c r="LAE8" s="286"/>
      <c r="LAL8" s="284"/>
      <c r="LAM8" s="285"/>
      <c r="LAN8" s="276"/>
      <c r="LAO8" s="286"/>
      <c r="LAV8" s="284"/>
      <c r="LAW8" s="285"/>
      <c r="LAX8" s="276"/>
      <c r="LAY8" s="286"/>
      <c r="LBF8" s="284"/>
      <c r="LBG8" s="285"/>
      <c r="LBH8" s="276"/>
      <c r="LBI8" s="286"/>
      <c r="LBP8" s="284"/>
      <c r="LBQ8" s="285"/>
      <c r="LBR8" s="276"/>
      <c r="LBS8" s="286"/>
      <c r="LBZ8" s="284"/>
      <c r="LCA8" s="285"/>
      <c r="LCB8" s="276"/>
      <c r="LCC8" s="286"/>
      <c r="LCJ8" s="284"/>
      <c r="LCK8" s="285"/>
      <c r="LCL8" s="276"/>
      <c r="LCM8" s="286"/>
      <c r="LCT8" s="284"/>
      <c r="LCU8" s="285"/>
      <c r="LCV8" s="276"/>
      <c r="LCW8" s="286"/>
      <c r="LDD8" s="284"/>
      <c r="LDE8" s="285"/>
      <c r="LDF8" s="276"/>
      <c r="LDG8" s="286"/>
      <c r="LDN8" s="284"/>
      <c r="LDO8" s="285"/>
      <c r="LDP8" s="276"/>
      <c r="LDQ8" s="286"/>
      <c r="LDX8" s="284"/>
      <c r="LDY8" s="285"/>
      <c r="LDZ8" s="276"/>
      <c r="LEA8" s="286"/>
      <c r="LEH8" s="284"/>
      <c r="LEI8" s="285"/>
      <c r="LEJ8" s="276"/>
      <c r="LEK8" s="286"/>
      <c r="LER8" s="284"/>
      <c r="LES8" s="285"/>
      <c r="LET8" s="276"/>
      <c r="LEU8" s="286"/>
      <c r="LFB8" s="284"/>
      <c r="LFC8" s="285"/>
      <c r="LFD8" s="276"/>
      <c r="LFE8" s="286"/>
      <c r="LFL8" s="284"/>
      <c r="LFM8" s="285"/>
      <c r="LFN8" s="276"/>
      <c r="LFO8" s="286"/>
      <c r="LFV8" s="284"/>
      <c r="LFW8" s="285"/>
      <c r="LFX8" s="276"/>
      <c r="LFY8" s="286"/>
      <c r="LGF8" s="284"/>
      <c r="LGG8" s="285"/>
      <c r="LGH8" s="276"/>
      <c r="LGI8" s="286"/>
      <c r="LGP8" s="284"/>
      <c r="LGQ8" s="285"/>
      <c r="LGR8" s="276"/>
      <c r="LGS8" s="286"/>
      <c r="LGZ8" s="284"/>
      <c r="LHA8" s="285"/>
      <c r="LHB8" s="276"/>
      <c r="LHC8" s="286"/>
      <c r="LHJ8" s="284"/>
      <c r="LHK8" s="285"/>
      <c r="LHL8" s="276"/>
      <c r="LHM8" s="286"/>
      <c r="LHT8" s="284"/>
      <c r="LHU8" s="285"/>
      <c r="LHV8" s="276"/>
      <c r="LHW8" s="286"/>
      <c r="LID8" s="284"/>
      <c r="LIE8" s="285"/>
      <c r="LIF8" s="276"/>
      <c r="LIG8" s="286"/>
      <c r="LIN8" s="284"/>
      <c r="LIO8" s="285"/>
      <c r="LIP8" s="276"/>
      <c r="LIQ8" s="286"/>
      <c r="LIX8" s="284"/>
      <c r="LIY8" s="285"/>
      <c r="LIZ8" s="276"/>
      <c r="LJA8" s="286"/>
      <c r="LJH8" s="284"/>
      <c r="LJI8" s="285"/>
      <c r="LJJ8" s="276"/>
      <c r="LJK8" s="286"/>
      <c r="LJR8" s="284"/>
      <c r="LJS8" s="285"/>
      <c r="LJT8" s="276"/>
      <c r="LJU8" s="286"/>
      <c r="LKB8" s="284"/>
      <c r="LKC8" s="285"/>
      <c r="LKD8" s="276"/>
      <c r="LKE8" s="286"/>
      <c r="LKL8" s="284"/>
      <c r="LKM8" s="285"/>
      <c r="LKN8" s="276"/>
      <c r="LKO8" s="286"/>
      <c r="LKV8" s="284"/>
      <c r="LKW8" s="285"/>
      <c r="LKX8" s="276"/>
      <c r="LKY8" s="286"/>
      <c r="LLF8" s="284"/>
      <c r="LLG8" s="285"/>
      <c r="LLH8" s="276"/>
      <c r="LLI8" s="286"/>
      <c r="LLP8" s="284"/>
      <c r="LLQ8" s="285"/>
      <c r="LLR8" s="276"/>
      <c r="LLS8" s="286"/>
      <c r="LLZ8" s="284"/>
      <c r="LMA8" s="285"/>
      <c r="LMB8" s="276"/>
      <c r="LMC8" s="286"/>
      <c r="LMJ8" s="284"/>
      <c r="LMK8" s="285"/>
      <c r="LML8" s="276"/>
      <c r="LMM8" s="286"/>
      <c r="LMT8" s="284"/>
      <c r="LMU8" s="285"/>
      <c r="LMV8" s="276"/>
      <c r="LMW8" s="286"/>
      <c r="LND8" s="284"/>
      <c r="LNE8" s="285"/>
      <c r="LNF8" s="276"/>
      <c r="LNG8" s="286"/>
      <c r="LNN8" s="284"/>
      <c r="LNO8" s="285"/>
      <c r="LNP8" s="276"/>
      <c r="LNQ8" s="286"/>
      <c r="LNX8" s="284"/>
      <c r="LNY8" s="285"/>
      <c r="LNZ8" s="276"/>
      <c r="LOA8" s="286"/>
      <c r="LOH8" s="284"/>
      <c r="LOI8" s="285"/>
      <c r="LOJ8" s="276"/>
      <c r="LOK8" s="286"/>
      <c r="LOR8" s="284"/>
      <c r="LOS8" s="285"/>
      <c r="LOT8" s="276"/>
      <c r="LOU8" s="286"/>
      <c r="LPB8" s="284"/>
      <c r="LPC8" s="285"/>
      <c r="LPD8" s="276"/>
      <c r="LPE8" s="286"/>
      <c r="LPL8" s="284"/>
      <c r="LPM8" s="285"/>
      <c r="LPN8" s="276"/>
      <c r="LPO8" s="286"/>
      <c r="LPV8" s="284"/>
      <c r="LPW8" s="285"/>
      <c r="LPX8" s="276"/>
      <c r="LPY8" s="286"/>
      <c r="LQF8" s="284"/>
      <c r="LQG8" s="285"/>
      <c r="LQH8" s="276"/>
      <c r="LQI8" s="286"/>
      <c r="LQP8" s="284"/>
      <c r="LQQ8" s="285"/>
      <c r="LQR8" s="276"/>
      <c r="LQS8" s="286"/>
      <c r="LQZ8" s="284"/>
      <c r="LRA8" s="285"/>
      <c r="LRB8" s="276"/>
      <c r="LRC8" s="286"/>
      <c r="LRJ8" s="284"/>
      <c r="LRK8" s="285"/>
      <c r="LRL8" s="276"/>
      <c r="LRM8" s="286"/>
      <c r="LRT8" s="284"/>
      <c r="LRU8" s="285"/>
      <c r="LRV8" s="276"/>
      <c r="LRW8" s="286"/>
      <c r="LSD8" s="284"/>
      <c r="LSE8" s="285"/>
      <c r="LSF8" s="276"/>
      <c r="LSG8" s="286"/>
      <c r="LSN8" s="284"/>
      <c r="LSO8" s="285"/>
      <c r="LSP8" s="276"/>
      <c r="LSQ8" s="286"/>
      <c r="LSX8" s="284"/>
      <c r="LSY8" s="285"/>
      <c r="LSZ8" s="276"/>
      <c r="LTA8" s="286"/>
      <c r="LTH8" s="284"/>
      <c r="LTI8" s="285"/>
      <c r="LTJ8" s="276"/>
      <c r="LTK8" s="286"/>
      <c r="LTR8" s="284"/>
      <c r="LTS8" s="285"/>
      <c r="LTT8" s="276"/>
      <c r="LTU8" s="286"/>
      <c r="LUB8" s="284"/>
      <c r="LUC8" s="285"/>
      <c r="LUD8" s="276"/>
      <c r="LUE8" s="286"/>
      <c r="LUL8" s="284"/>
      <c r="LUM8" s="285"/>
      <c r="LUN8" s="276"/>
      <c r="LUO8" s="286"/>
      <c r="LUV8" s="284"/>
      <c r="LUW8" s="285"/>
      <c r="LUX8" s="276"/>
      <c r="LUY8" s="286"/>
      <c r="LVF8" s="284"/>
      <c r="LVG8" s="285"/>
      <c r="LVH8" s="276"/>
      <c r="LVI8" s="286"/>
      <c r="LVP8" s="284"/>
      <c r="LVQ8" s="285"/>
      <c r="LVR8" s="276"/>
      <c r="LVS8" s="286"/>
      <c r="LVZ8" s="284"/>
      <c r="LWA8" s="285"/>
      <c r="LWB8" s="276"/>
      <c r="LWC8" s="286"/>
      <c r="LWJ8" s="284"/>
      <c r="LWK8" s="285"/>
      <c r="LWL8" s="276"/>
      <c r="LWM8" s="286"/>
      <c r="LWT8" s="284"/>
      <c r="LWU8" s="285"/>
      <c r="LWV8" s="276"/>
      <c r="LWW8" s="286"/>
      <c r="LXD8" s="284"/>
      <c r="LXE8" s="285"/>
      <c r="LXF8" s="276"/>
      <c r="LXG8" s="286"/>
      <c r="LXN8" s="284"/>
      <c r="LXO8" s="285"/>
      <c r="LXP8" s="276"/>
      <c r="LXQ8" s="286"/>
      <c r="LXX8" s="284"/>
      <c r="LXY8" s="285"/>
      <c r="LXZ8" s="276"/>
      <c r="LYA8" s="286"/>
      <c r="LYH8" s="284"/>
      <c r="LYI8" s="285"/>
      <c r="LYJ8" s="276"/>
      <c r="LYK8" s="286"/>
      <c r="LYR8" s="284"/>
      <c r="LYS8" s="285"/>
      <c r="LYT8" s="276"/>
      <c r="LYU8" s="286"/>
      <c r="LZB8" s="284"/>
      <c r="LZC8" s="285"/>
      <c r="LZD8" s="276"/>
      <c r="LZE8" s="286"/>
      <c r="LZL8" s="284"/>
      <c r="LZM8" s="285"/>
      <c r="LZN8" s="276"/>
      <c r="LZO8" s="286"/>
      <c r="LZV8" s="284"/>
      <c r="LZW8" s="285"/>
      <c r="LZX8" s="276"/>
      <c r="LZY8" s="286"/>
      <c r="MAF8" s="284"/>
      <c r="MAG8" s="285"/>
      <c r="MAH8" s="276"/>
      <c r="MAI8" s="286"/>
      <c r="MAP8" s="284"/>
      <c r="MAQ8" s="285"/>
      <c r="MAR8" s="276"/>
      <c r="MAS8" s="286"/>
      <c r="MAZ8" s="284"/>
      <c r="MBA8" s="285"/>
      <c r="MBB8" s="276"/>
      <c r="MBC8" s="286"/>
      <c r="MBJ8" s="284"/>
      <c r="MBK8" s="285"/>
      <c r="MBL8" s="276"/>
      <c r="MBM8" s="286"/>
      <c r="MBT8" s="284"/>
      <c r="MBU8" s="285"/>
      <c r="MBV8" s="276"/>
      <c r="MBW8" s="286"/>
      <c r="MCD8" s="284"/>
      <c r="MCE8" s="285"/>
      <c r="MCF8" s="276"/>
      <c r="MCG8" s="286"/>
      <c r="MCN8" s="284"/>
      <c r="MCO8" s="285"/>
      <c r="MCP8" s="276"/>
      <c r="MCQ8" s="286"/>
      <c r="MCX8" s="284"/>
      <c r="MCY8" s="285"/>
      <c r="MCZ8" s="276"/>
      <c r="MDA8" s="286"/>
      <c r="MDH8" s="284"/>
      <c r="MDI8" s="285"/>
      <c r="MDJ8" s="276"/>
      <c r="MDK8" s="286"/>
      <c r="MDR8" s="284"/>
      <c r="MDS8" s="285"/>
      <c r="MDT8" s="276"/>
      <c r="MDU8" s="286"/>
      <c r="MEB8" s="284"/>
      <c r="MEC8" s="285"/>
      <c r="MED8" s="276"/>
      <c r="MEE8" s="286"/>
      <c r="MEL8" s="284"/>
      <c r="MEM8" s="285"/>
      <c r="MEN8" s="276"/>
      <c r="MEO8" s="286"/>
      <c r="MEV8" s="284"/>
      <c r="MEW8" s="285"/>
      <c r="MEX8" s="276"/>
      <c r="MEY8" s="286"/>
      <c r="MFF8" s="284"/>
      <c r="MFG8" s="285"/>
      <c r="MFH8" s="276"/>
      <c r="MFI8" s="286"/>
      <c r="MFP8" s="284"/>
      <c r="MFQ8" s="285"/>
      <c r="MFR8" s="276"/>
      <c r="MFS8" s="286"/>
      <c r="MFZ8" s="284"/>
      <c r="MGA8" s="285"/>
      <c r="MGB8" s="276"/>
      <c r="MGC8" s="286"/>
      <c r="MGJ8" s="284"/>
      <c r="MGK8" s="285"/>
      <c r="MGL8" s="276"/>
      <c r="MGM8" s="286"/>
      <c r="MGT8" s="284"/>
      <c r="MGU8" s="285"/>
      <c r="MGV8" s="276"/>
      <c r="MGW8" s="286"/>
      <c r="MHD8" s="284"/>
      <c r="MHE8" s="285"/>
      <c r="MHF8" s="276"/>
      <c r="MHG8" s="286"/>
      <c r="MHN8" s="284"/>
      <c r="MHO8" s="285"/>
      <c r="MHP8" s="276"/>
      <c r="MHQ8" s="286"/>
      <c r="MHX8" s="284"/>
      <c r="MHY8" s="285"/>
      <c r="MHZ8" s="276"/>
      <c r="MIA8" s="286"/>
      <c r="MIH8" s="284"/>
      <c r="MII8" s="285"/>
      <c r="MIJ8" s="276"/>
      <c r="MIK8" s="286"/>
      <c r="MIR8" s="284"/>
      <c r="MIS8" s="285"/>
      <c r="MIT8" s="276"/>
      <c r="MIU8" s="286"/>
      <c r="MJB8" s="284"/>
      <c r="MJC8" s="285"/>
      <c r="MJD8" s="276"/>
      <c r="MJE8" s="286"/>
      <c r="MJL8" s="284"/>
      <c r="MJM8" s="285"/>
      <c r="MJN8" s="276"/>
      <c r="MJO8" s="286"/>
      <c r="MJV8" s="284"/>
      <c r="MJW8" s="285"/>
      <c r="MJX8" s="276"/>
      <c r="MJY8" s="286"/>
      <c r="MKF8" s="284"/>
      <c r="MKG8" s="285"/>
      <c r="MKH8" s="276"/>
      <c r="MKI8" s="286"/>
      <c r="MKP8" s="284"/>
      <c r="MKQ8" s="285"/>
      <c r="MKR8" s="276"/>
      <c r="MKS8" s="286"/>
      <c r="MKZ8" s="284"/>
      <c r="MLA8" s="285"/>
      <c r="MLB8" s="276"/>
      <c r="MLC8" s="286"/>
      <c r="MLJ8" s="284"/>
      <c r="MLK8" s="285"/>
      <c r="MLL8" s="276"/>
      <c r="MLM8" s="286"/>
      <c r="MLT8" s="284"/>
      <c r="MLU8" s="285"/>
      <c r="MLV8" s="276"/>
      <c r="MLW8" s="286"/>
      <c r="MMD8" s="284"/>
      <c r="MME8" s="285"/>
      <c r="MMF8" s="276"/>
      <c r="MMG8" s="286"/>
      <c r="MMN8" s="284"/>
      <c r="MMO8" s="285"/>
      <c r="MMP8" s="276"/>
      <c r="MMQ8" s="286"/>
      <c r="MMX8" s="284"/>
      <c r="MMY8" s="285"/>
      <c r="MMZ8" s="276"/>
      <c r="MNA8" s="286"/>
      <c r="MNH8" s="284"/>
      <c r="MNI8" s="285"/>
      <c r="MNJ8" s="276"/>
      <c r="MNK8" s="286"/>
      <c r="MNR8" s="284"/>
      <c r="MNS8" s="285"/>
      <c r="MNT8" s="276"/>
      <c r="MNU8" s="286"/>
      <c r="MOB8" s="284"/>
      <c r="MOC8" s="285"/>
      <c r="MOD8" s="276"/>
      <c r="MOE8" s="286"/>
      <c r="MOL8" s="284"/>
      <c r="MOM8" s="285"/>
      <c r="MON8" s="276"/>
      <c r="MOO8" s="286"/>
      <c r="MOV8" s="284"/>
      <c r="MOW8" s="285"/>
      <c r="MOX8" s="276"/>
      <c r="MOY8" s="286"/>
      <c r="MPF8" s="284"/>
      <c r="MPG8" s="285"/>
      <c r="MPH8" s="276"/>
      <c r="MPI8" s="286"/>
      <c r="MPP8" s="284"/>
      <c r="MPQ8" s="285"/>
      <c r="MPR8" s="276"/>
      <c r="MPS8" s="286"/>
      <c r="MPZ8" s="284"/>
      <c r="MQA8" s="285"/>
      <c r="MQB8" s="276"/>
      <c r="MQC8" s="286"/>
      <c r="MQJ8" s="284"/>
      <c r="MQK8" s="285"/>
      <c r="MQL8" s="276"/>
      <c r="MQM8" s="286"/>
      <c r="MQT8" s="284"/>
      <c r="MQU8" s="285"/>
      <c r="MQV8" s="276"/>
      <c r="MQW8" s="286"/>
      <c r="MRD8" s="284"/>
      <c r="MRE8" s="285"/>
      <c r="MRF8" s="276"/>
      <c r="MRG8" s="286"/>
      <c r="MRN8" s="284"/>
      <c r="MRO8" s="285"/>
      <c r="MRP8" s="276"/>
      <c r="MRQ8" s="286"/>
      <c r="MRX8" s="284"/>
      <c r="MRY8" s="285"/>
      <c r="MRZ8" s="276"/>
      <c r="MSA8" s="286"/>
      <c r="MSH8" s="284"/>
      <c r="MSI8" s="285"/>
      <c r="MSJ8" s="276"/>
      <c r="MSK8" s="286"/>
      <c r="MSR8" s="284"/>
      <c r="MSS8" s="285"/>
      <c r="MST8" s="276"/>
      <c r="MSU8" s="286"/>
      <c r="MTB8" s="284"/>
      <c r="MTC8" s="285"/>
      <c r="MTD8" s="276"/>
      <c r="MTE8" s="286"/>
      <c r="MTL8" s="284"/>
      <c r="MTM8" s="285"/>
      <c r="MTN8" s="276"/>
      <c r="MTO8" s="286"/>
      <c r="MTV8" s="284"/>
      <c r="MTW8" s="285"/>
      <c r="MTX8" s="276"/>
      <c r="MTY8" s="286"/>
      <c r="MUF8" s="284"/>
      <c r="MUG8" s="285"/>
      <c r="MUH8" s="276"/>
      <c r="MUI8" s="286"/>
      <c r="MUP8" s="284"/>
      <c r="MUQ8" s="285"/>
      <c r="MUR8" s="276"/>
      <c r="MUS8" s="286"/>
      <c r="MUZ8" s="284"/>
      <c r="MVA8" s="285"/>
      <c r="MVB8" s="276"/>
      <c r="MVC8" s="286"/>
      <c r="MVJ8" s="284"/>
      <c r="MVK8" s="285"/>
      <c r="MVL8" s="276"/>
      <c r="MVM8" s="286"/>
      <c r="MVT8" s="284"/>
      <c r="MVU8" s="285"/>
      <c r="MVV8" s="276"/>
      <c r="MVW8" s="286"/>
      <c r="MWD8" s="284"/>
      <c r="MWE8" s="285"/>
      <c r="MWF8" s="276"/>
      <c r="MWG8" s="286"/>
      <c r="MWN8" s="284"/>
      <c r="MWO8" s="285"/>
      <c r="MWP8" s="276"/>
      <c r="MWQ8" s="286"/>
      <c r="MWX8" s="284"/>
      <c r="MWY8" s="285"/>
      <c r="MWZ8" s="276"/>
      <c r="MXA8" s="286"/>
      <c r="MXH8" s="284"/>
      <c r="MXI8" s="285"/>
      <c r="MXJ8" s="276"/>
      <c r="MXK8" s="286"/>
      <c r="MXR8" s="284"/>
      <c r="MXS8" s="285"/>
      <c r="MXT8" s="276"/>
      <c r="MXU8" s="286"/>
      <c r="MYB8" s="284"/>
      <c r="MYC8" s="285"/>
      <c r="MYD8" s="276"/>
      <c r="MYE8" s="286"/>
      <c r="MYL8" s="284"/>
      <c r="MYM8" s="285"/>
      <c r="MYN8" s="276"/>
      <c r="MYO8" s="286"/>
      <c r="MYV8" s="284"/>
      <c r="MYW8" s="285"/>
      <c r="MYX8" s="276"/>
      <c r="MYY8" s="286"/>
      <c r="MZF8" s="284"/>
      <c r="MZG8" s="285"/>
      <c r="MZH8" s="276"/>
      <c r="MZI8" s="286"/>
      <c r="MZP8" s="284"/>
      <c r="MZQ8" s="285"/>
      <c r="MZR8" s="276"/>
      <c r="MZS8" s="286"/>
      <c r="MZZ8" s="284"/>
      <c r="NAA8" s="285"/>
      <c r="NAB8" s="276"/>
      <c r="NAC8" s="286"/>
      <c r="NAJ8" s="284"/>
      <c r="NAK8" s="285"/>
      <c r="NAL8" s="276"/>
      <c r="NAM8" s="286"/>
      <c r="NAT8" s="284"/>
      <c r="NAU8" s="285"/>
      <c r="NAV8" s="276"/>
      <c r="NAW8" s="286"/>
      <c r="NBD8" s="284"/>
      <c r="NBE8" s="285"/>
      <c r="NBF8" s="276"/>
      <c r="NBG8" s="286"/>
      <c r="NBN8" s="284"/>
      <c r="NBO8" s="285"/>
      <c r="NBP8" s="276"/>
      <c r="NBQ8" s="286"/>
      <c r="NBX8" s="284"/>
      <c r="NBY8" s="285"/>
      <c r="NBZ8" s="276"/>
      <c r="NCA8" s="286"/>
      <c r="NCH8" s="284"/>
      <c r="NCI8" s="285"/>
      <c r="NCJ8" s="276"/>
      <c r="NCK8" s="286"/>
      <c r="NCR8" s="284"/>
      <c r="NCS8" s="285"/>
      <c r="NCT8" s="276"/>
      <c r="NCU8" s="286"/>
      <c r="NDB8" s="284"/>
      <c r="NDC8" s="285"/>
      <c r="NDD8" s="276"/>
      <c r="NDE8" s="286"/>
      <c r="NDL8" s="284"/>
      <c r="NDM8" s="285"/>
      <c r="NDN8" s="276"/>
      <c r="NDO8" s="286"/>
      <c r="NDV8" s="284"/>
      <c r="NDW8" s="285"/>
      <c r="NDX8" s="276"/>
      <c r="NDY8" s="286"/>
      <c r="NEF8" s="284"/>
      <c r="NEG8" s="285"/>
      <c r="NEH8" s="276"/>
      <c r="NEI8" s="286"/>
      <c r="NEP8" s="284"/>
      <c r="NEQ8" s="285"/>
      <c r="NER8" s="276"/>
      <c r="NES8" s="286"/>
      <c r="NEZ8" s="284"/>
      <c r="NFA8" s="285"/>
      <c r="NFB8" s="276"/>
      <c r="NFC8" s="286"/>
      <c r="NFJ8" s="284"/>
      <c r="NFK8" s="285"/>
      <c r="NFL8" s="276"/>
      <c r="NFM8" s="286"/>
      <c r="NFT8" s="284"/>
      <c r="NFU8" s="285"/>
      <c r="NFV8" s="276"/>
      <c r="NFW8" s="286"/>
      <c r="NGD8" s="284"/>
      <c r="NGE8" s="285"/>
      <c r="NGF8" s="276"/>
      <c r="NGG8" s="286"/>
      <c r="NGN8" s="284"/>
      <c r="NGO8" s="285"/>
      <c r="NGP8" s="276"/>
      <c r="NGQ8" s="286"/>
      <c r="NGX8" s="284"/>
      <c r="NGY8" s="285"/>
      <c r="NGZ8" s="276"/>
      <c r="NHA8" s="286"/>
      <c r="NHH8" s="284"/>
      <c r="NHI8" s="285"/>
      <c r="NHJ8" s="276"/>
      <c r="NHK8" s="286"/>
      <c r="NHR8" s="284"/>
      <c r="NHS8" s="285"/>
      <c r="NHT8" s="276"/>
      <c r="NHU8" s="286"/>
      <c r="NIB8" s="284"/>
      <c r="NIC8" s="285"/>
      <c r="NID8" s="276"/>
      <c r="NIE8" s="286"/>
      <c r="NIL8" s="284"/>
      <c r="NIM8" s="285"/>
      <c r="NIN8" s="276"/>
      <c r="NIO8" s="286"/>
      <c r="NIV8" s="284"/>
      <c r="NIW8" s="285"/>
      <c r="NIX8" s="276"/>
      <c r="NIY8" s="286"/>
      <c r="NJF8" s="284"/>
      <c r="NJG8" s="285"/>
      <c r="NJH8" s="276"/>
      <c r="NJI8" s="286"/>
      <c r="NJP8" s="284"/>
      <c r="NJQ8" s="285"/>
      <c r="NJR8" s="276"/>
      <c r="NJS8" s="286"/>
      <c r="NJZ8" s="284"/>
      <c r="NKA8" s="285"/>
      <c r="NKB8" s="276"/>
      <c r="NKC8" s="286"/>
      <c r="NKJ8" s="284"/>
      <c r="NKK8" s="285"/>
      <c r="NKL8" s="276"/>
      <c r="NKM8" s="286"/>
      <c r="NKT8" s="284"/>
      <c r="NKU8" s="285"/>
      <c r="NKV8" s="276"/>
      <c r="NKW8" s="286"/>
      <c r="NLD8" s="284"/>
      <c r="NLE8" s="285"/>
      <c r="NLF8" s="276"/>
      <c r="NLG8" s="286"/>
      <c r="NLN8" s="284"/>
      <c r="NLO8" s="285"/>
      <c r="NLP8" s="276"/>
      <c r="NLQ8" s="286"/>
      <c r="NLX8" s="284"/>
      <c r="NLY8" s="285"/>
      <c r="NLZ8" s="276"/>
      <c r="NMA8" s="286"/>
      <c r="NMH8" s="284"/>
      <c r="NMI8" s="285"/>
      <c r="NMJ8" s="276"/>
      <c r="NMK8" s="286"/>
      <c r="NMR8" s="284"/>
      <c r="NMS8" s="285"/>
      <c r="NMT8" s="276"/>
      <c r="NMU8" s="286"/>
      <c r="NNB8" s="284"/>
      <c r="NNC8" s="285"/>
      <c r="NND8" s="276"/>
      <c r="NNE8" s="286"/>
      <c r="NNL8" s="284"/>
      <c r="NNM8" s="285"/>
      <c r="NNN8" s="276"/>
      <c r="NNO8" s="286"/>
      <c r="NNV8" s="284"/>
      <c r="NNW8" s="285"/>
      <c r="NNX8" s="276"/>
      <c r="NNY8" s="286"/>
      <c r="NOF8" s="284"/>
      <c r="NOG8" s="285"/>
      <c r="NOH8" s="276"/>
      <c r="NOI8" s="286"/>
      <c r="NOP8" s="284"/>
      <c r="NOQ8" s="285"/>
      <c r="NOR8" s="276"/>
      <c r="NOS8" s="286"/>
      <c r="NOZ8" s="284"/>
      <c r="NPA8" s="285"/>
      <c r="NPB8" s="276"/>
      <c r="NPC8" s="286"/>
      <c r="NPJ8" s="284"/>
      <c r="NPK8" s="285"/>
      <c r="NPL8" s="276"/>
      <c r="NPM8" s="286"/>
      <c r="NPT8" s="284"/>
      <c r="NPU8" s="285"/>
      <c r="NPV8" s="276"/>
      <c r="NPW8" s="286"/>
      <c r="NQD8" s="284"/>
      <c r="NQE8" s="285"/>
      <c r="NQF8" s="276"/>
      <c r="NQG8" s="286"/>
      <c r="NQN8" s="284"/>
      <c r="NQO8" s="285"/>
      <c r="NQP8" s="276"/>
      <c r="NQQ8" s="286"/>
      <c r="NQX8" s="284"/>
      <c r="NQY8" s="285"/>
      <c r="NQZ8" s="276"/>
      <c r="NRA8" s="286"/>
      <c r="NRH8" s="284"/>
      <c r="NRI8" s="285"/>
      <c r="NRJ8" s="276"/>
      <c r="NRK8" s="286"/>
      <c r="NRR8" s="284"/>
      <c r="NRS8" s="285"/>
      <c r="NRT8" s="276"/>
      <c r="NRU8" s="286"/>
      <c r="NSB8" s="284"/>
      <c r="NSC8" s="285"/>
      <c r="NSD8" s="276"/>
      <c r="NSE8" s="286"/>
      <c r="NSL8" s="284"/>
      <c r="NSM8" s="285"/>
      <c r="NSN8" s="276"/>
      <c r="NSO8" s="286"/>
      <c r="NSV8" s="284"/>
      <c r="NSW8" s="285"/>
      <c r="NSX8" s="276"/>
      <c r="NSY8" s="286"/>
      <c r="NTF8" s="284"/>
      <c r="NTG8" s="285"/>
      <c r="NTH8" s="276"/>
      <c r="NTI8" s="286"/>
      <c r="NTP8" s="284"/>
      <c r="NTQ8" s="285"/>
      <c r="NTR8" s="276"/>
      <c r="NTS8" s="286"/>
      <c r="NTZ8" s="284"/>
      <c r="NUA8" s="285"/>
      <c r="NUB8" s="276"/>
      <c r="NUC8" s="286"/>
      <c r="NUJ8" s="284"/>
      <c r="NUK8" s="285"/>
      <c r="NUL8" s="276"/>
      <c r="NUM8" s="286"/>
      <c r="NUT8" s="284"/>
      <c r="NUU8" s="285"/>
      <c r="NUV8" s="276"/>
      <c r="NUW8" s="286"/>
      <c r="NVD8" s="284"/>
      <c r="NVE8" s="285"/>
      <c r="NVF8" s="276"/>
      <c r="NVG8" s="286"/>
      <c r="NVN8" s="284"/>
      <c r="NVO8" s="285"/>
      <c r="NVP8" s="276"/>
      <c r="NVQ8" s="286"/>
      <c r="NVX8" s="284"/>
      <c r="NVY8" s="285"/>
      <c r="NVZ8" s="276"/>
      <c r="NWA8" s="286"/>
      <c r="NWH8" s="284"/>
      <c r="NWI8" s="285"/>
      <c r="NWJ8" s="276"/>
      <c r="NWK8" s="286"/>
      <c r="NWR8" s="284"/>
      <c r="NWS8" s="285"/>
      <c r="NWT8" s="276"/>
      <c r="NWU8" s="286"/>
      <c r="NXB8" s="284"/>
      <c r="NXC8" s="285"/>
      <c r="NXD8" s="276"/>
      <c r="NXE8" s="286"/>
      <c r="NXL8" s="284"/>
      <c r="NXM8" s="285"/>
      <c r="NXN8" s="276"/>
      <c r="NXO8" s="286"/>
      <c r="NXV8" s="284"/>
      <c r="NXW8" s="285"/>
      <c r="NXX8" s="276"/>
      <c r="NXY8" s="286"/>
      <c r="NYF8" s="284"/>
      <c r="NYG8" s="285"/>
      <c r="NYH8" s="276"/>
      <c r="NYI8" s="286"/>
      <c r="NYP8" s="284"/>
      <c r="NYQ8" s="285"/>
      <c r="NYR8" s="276"/>
      <c r="NYS8" s="286"/>
      <c r="NYZ8" s="284"/>
      <c r="NZA8" s="285"/>
      <c r="NZB8" s="276"/>
      <c r="NZC8" s="286"/>
      <c r="NZJ8" s="284"/>
      <c r="NZK8" s="285"/>
      <c r="NZL8" s="276"/>
      <c r="NZM8" s="286"/>
      <c r="NZT8" s="284"/>
      <c r="NZU8" s="285"/>
      <c r="NZV8" s="276"/>
      <c r="NZW8" s="286"/>
      <c r="OAD8" s="284"/>
      <c r="OAE8" s="285"/>
      <c r="OAF8" s="276"/>
      <c r="OAG8" s="286"/>
      <c r="OAN8" s="284"/>
      <c r="OAO8" s="285"/>
      <c r="OAP8" s="276"/>
      <c r="OAQ8" s="286"/>
      <c r="OAX8" s="284"/>
      <c r="OAY8" s="285"/>
      <c r="OAZ8" s="276"/>
      <c r="OBA8" s="286"/>
      <c r="OBH8" s="284"/>
      <c r="OBI8" s="285"/>
      <c r="OBJ8" s="276"/>
      <c r="OBK8" s="286"/>
      <c r="OBR8" s="284"/>
      <c r="OBS8" s="285"/>
      <c r="OBT8" s="276"/>
      <c r="OBU8" s="286"/>
      <c r="OCB8" s="284"/>
      <c r="OCC8" s="285"/>
      <c r="OCD8" s="276"/>
      <c r="OCE8" s="286"/>
      <c r="OCL8" s="284"/>
      <c r="OCM8" s="285"/>
      <c r="OCN8" s="276"/>
      <c r="OCO8" s="286"/>
      <c r="OCV8" s="284"/>
      <c r="OCW8" s="285"/>
      <c r="OCX8" s="276"/>
      <c r="OCY8" s="286"/>
      <c r="ODF8" s="284"/>
      <c r="ODG8" s="285"/>
      <c r="ODH8" s="276"/>
      <c r="ODI8" s="286"/>
      <c r="ODP8" s="284"/>
      <c r="ODQ8" s="285"/>
      <c r="ODR8" s="276"/>
      <c r="ODS8" s="286"/>
      <c r="ODZ8" s="284"/>
      <c r="OEA8" s="285"/>
      <c r="OEB8" s="276"/>
      <c r="OEC8" s="286"/>
      <c r="OEJ8" s="284"/>
      <c r="OEK8" s="285"/>
      <c r="OEL8" s="276"/>
      <c r="OEM8" s="286"/>
      <c r="OET8" s="284"/>
      <c r="OEU8" s="285"/>
      <c r="OEV8" s="276"/>
      <c r="OEW8" s="286"/>
      <c r="OFD8" s="284"/>
      <c r="OFE8" s="285"/>
      <c r="OFF8" s="276"/>
      <c r="OFG8" s="286"/>
      <c r="OFN8" s="284"/>
      <c r="OFO8" s="285"/>
      <c r="OFP8" s="276"/>
      <c r="OFQ8" s="286"/>
      <c r="OFX8" s="284"/>
      <c r="OFY8" s="285"/>
      <c r="OFZ8" s="276"/>
      <c r="OGA8" s="286"/>
      <c r="OGH8" s="284"/>
      <c r="OGI8" s="285"/>
      <c r="OGJ8" s="276"/>
      <c r="OGK8" s="286"/>
      <c r="OGR8" s="284"/>
      <c r="OGS8" s="285"/>
      <c r="OGT8" s="276"/>
      <c r="OGU8" s="286"/>
      <c r="OHB8" s="284"/>
      <c r="OHC8" s="285"/>
      <c r="OHD8" s="276"/>
      <c r="OHE8" s="286"/>
      <c r="OHL8" s="284"/>
      <c r="OHM8" s="285"/>
      <c r="OHN8" s="276"/>
      <c r="OHO8" s="286"/>
      <c r="OHV8" s="284"/>
      <c r="OHW8" s="285"/>
      <c r="OHX8" s="276"/>
      <c r="OHY8" s="286"/>
      <c r="OIF8" s="284"/>
      <c r="OIG8" s="285"/>
      <c r="OIH8" s="276"/>
      <c r="OII8" s="286"/>
      <c r="OIP8" s="284"/>
      <c r="OIQ8" s="285"/>
      <c r="OIR8" s="276"/>
      <c r="OIS8" s="286"/>
      <c r="OIZ8" s="284"/>
      <c r="OJA8" s="285"/>
      <c r="OJB8" s="276"/>
      <c r="OJC8" s="286"/>
      <c r="OJJ8" s="284"/>
      <c r="OJK8" s="285"/>
      <c r="OJL8" s="276"/>
      <c r="OJM8" s="286"/>
      <c r="OJT8" s="284"/>
      <c r="OJU8" s="285"/>
      <c r="OJV8" s="276"/>
      <c r="OJW8" s="286"/>
      <c r="OKD8" s="284"/>
      <c r="OKE8" s="285"/>
      <c r="OKF8" s="276"/>
      <c r="OKG8" s="286"/>
      <c r="OKN8" s="284"/>
      <c r="OKO8" s="285"/>
      <c r="OKP8" s="276"/>
      <c r="OKQ8" s="286"/>
      <c r="OKX8" s="284"/>
      <c r="OKY8" s="285"/>
      <c r="OKZ8" s="276"/>
      <c r="OLA8" s="286"/>
      <c r="OLH8" s="284"/>
      <c r="OLI8" s="285"/>
      <c r="OLJ8" s="276"/>
      <c r="OLK8" s="286"/>
      <c r="OLR8" s="284"/>
      <c r="OLS8" s="285"/>
      <c r="OLT8" s="276"/>
      <c r="OLU8" s="286"/>
      <c r="OMB8" s="284"/>
      <c r="OMC8" s="285"/>
      <c r="OMD8" s="276"/>
      <c r="OME8" s="286"/>
      <c r="OML8" s="284"/>
      <c r="OMM8" s="285"/>
      <c r="OMN8" s="276"/>
      <c r="OMO8" s="286"/>
      <c r="OMV8" s="284"/>
      <c r="OMW8" s="285"/>
      <c r="OMX8" s="276"/>
      <c r="OMY8" s="286"/>
      <c r="ONF8" s="284"/>
      <c r="ONG8" s="285"/>
      <c r="ONH8" s="276"/>
      <c r="ONI8" s="286"/>
      <c r="ONP8" s="284"/>
      <c r="ONQ8" s="285"/>
      <c r="ONR8" s="276"/>
      <c r="ONS8" s="286"/>
      <c r="ONZ8" s="284"/>
      <c r="OOA8" s="285"/>
      <c r="OOB8" s="276"/>
      <c r="OOC8" s="286"/>
      <c r="OOJ8" s="284"/>
      <c r="OOK8" s="285"/>
      <c r="OOL8" s="276"/>
      <c r="OOM8" s="286"/>
      <c r="OOT8" s="284"/>
      <c r="OOU8" s="285"/>
      <c r="OOV8" s="276"/>
      <c r="OOW8" s="286"/>
      <c r="OPD8" s="284"/>
      <c r="OPE8" s="285"/>
      <c r="OPF8" s="276"/>
      <c r="OPG8" s="286"/>
      <c r="OPN8" s="284"/>
      <c r="OPO8" s="285"/>
      <c r="OPP8" s="276"/>
      <c r="OPQ8" s="286"/>
      <c r="OPX8" s="284"/>
      <c r="OPY8" s="285"/>
      <c r="OPZ8" s="276"/>
      <c r="OQA8" s="286"/>
      <c r="OQH8" s="284"/>
      <c r="OQI8" s="285"/>
      <c r="OQJ8" s="276"/>
      <c r="OQK8" s="286"/>
      <c r="OQR8" s="284"/>
      <c r="OQS8" s="285"/>
      <c r="OQT8" s="276"/>
      <c r="OQU8" s="286"/>
      <c r="ORB8" s="284"/>
      <c r="ORC8" s="285"/>
      <c r="ORD8" s="276"/>
      <c r="ORE8" s="286"/>
      <c r="ORL8" s="284"/>
      <c r="ORM8" s="285"/>
      <c r="ORN8" s="276"/>
      <c r="ORO8" s="286"/>
      <c r="ORV8" s="284"/>
      <c r="ORW8" s="285"/>
      <c r="ORX8" s="276"/>
      <c r="ORY8" s="286"/>
      <c r="OSF8" s="284"/>
      <c r="OSG8" s="285"/>
      <c r="OSH8" s="276"/>
      <c r="OSI8" s="286"/>
      <c r="OSP8" s="284"/>
      <c r="OSQ8" s="285"/>
      <c r="OSR8" s="276"/>
      <c r="OSS8" s="286"/>
      <c r="OSZ8" s="284"/>
      <c r="OTA8" s="285"/>
      <c r="OTB8" s="276"/>
      <c r="OTC8" s="286"/>
      <c r="OTJ8" s="284"/>
      <c r="OTK8" s="285"/>
      <c r="OTL8" s="276"/>
      <c r="OTM8" s="286"/>
      <c r="OTT8" s="284"/>
      <c r="OTU8" s="285"/>
      <c r="OTV8" s="276"/>
      <c r="OTW8" s="286"/>
      <c r="OUD8" s="284"/>
      <c r="OUE8" s="285"/>
      <c r="OUF8" s="276"/>
      <c r="OUG8" s="286"/>
      <c r="OUN8" s="284"/>
      <c r="OUO8" s="285"/>
      <c r="OUP8" s="276"/>
      <c r="OUQ8" s="286"/>
      <c r="OUX8" s="284"/>
      <c r="OUY8" s="285"/>
      <c r="OUZ8" s="276"/>
      <c r="OVA8" s="286"/>
      <c r="OVH8" s="284"/>
      <c r="OVI8" s="285"/>
      <c r="OVJ8" s="276"/>
      <c r="OVK8" s="286"/>
      <c r="OVR8" s="284"/>
      <c r="OVS8" s="285"/>
      <c r="OVT8" s="276"/>
      <c r="OVU8" s="286"/>
      <c r="OWB8" s="284"/>
      <c r="OWC8" s="285"/>
      <c r="OWD8" s="276"/>
      <c r="OWE8" s="286"/>
      <c r="OWL8" s="284"/>
      <c r="OWM8" s="285"/>
      <c r="OWN8" s="276"/>
      <c r="OWO8" s="286"/>
      <c r="OWV8" s="284"/>
      <c r="OWW8" s="285"/>
      <c r="OWX8" s="276"/>
      <c r="OWY8" s="286"/>
      <c r="OXF8" s="284"/>
      <c r="OXG8" s="285"/>
      <c r="OXH8" s="276"/>
      <c r="OXI8" s="286"/>
      <c r="OXP8" s="284"/>
      <c r="OXQ8" s="285"/>
      <c r="OXR8" s="276"/>
      <c r="OXS8" s="286"/>
      <c r="OXZ8" s="284"/>
      <c r="OYA8" s="285"/>
      <c r="OYB8" s="276"/>
      <c r="OYC8" s="286"/>
      <c r="OYJ8" s="284"/>
      <c r="OYK8" s="285"/>
      <c r="OYL8" s="276"/>
      <c r="OYM8" s="286"/>
      <c r="OYT8" s="284"/>
      <c r="OYU8" s="285"/>
      <c r="OYV8" s="276"/>
      <c r="OYW8" s="286"/>
      <c r="OZD8" s="284"/>
      <c r="OZE8" s="285"/>
      <c r="OZF8" s="276"/>
      <c r="OZG8" s="286"/>
      <c r="OZN8" s="284"/>
      <c r="OZO8" s="285"/>
      <c r="OZP8" s="276"/>
      <c r="OZQ8" s="286"/>
      <c r="OZX8" s="284"/>
      <c r="OZY8" s="285"/>
      <c r="OZZ8" s="276"/>
      <c r="PAA8" s="286"/>
      <c r="PAH8" s="284"/>
      <c r="PAI8" s="285"/>
      <c r="PAJ8" s="276"/>
      <c r="PAK8" s="286"/>
      <c r="PAR8" s="284"/>
      <c r="PAS8" s="285"/>
      <c r="PAT8" s="276"/>
      <c r="PAU8" s="286"/>
      <c r="PBB8" s="284"/>
      <c r="PBC8" s="285"/>
      <c r="PBD8" s="276"/>
      <c r="PBE8" s="286"/>
      <c r="PBL8" s="284"/>
      <c r="PBM8" s="285"/>
      <c r="PBN8" s="276"/>
      <c r="PBO8" s="286"/>
      <c r="PBV8" s="284"/>
      <c r="PBW8" s="285"/>
      <c r="PBX8" s="276"/>
      <c r="PBY8" s="286"/>
      <c r="PCF8" s="284"/>
      <c r="PCG8" s="285"/>
      <c r="PCH8" s="276"/>
      <c r="PCI8" s="286"/>
      <c r="PCP8" s="284"/>
      <c r="PCQ8" s="285"/>
      <c r="PCR8" s="276"/>
      <c r="PCS8" s="286"/>
      <c r="PCZ8" s="284"/>
      <c r="PDA8" s="285"/>
      <c r="PDB8" s="276"/>
      <c r="PDC8" s="286"/>
      <c r="PDJ8" s="284"/>
      <c r="PDK8" s="285"/>
      <c r="PDL8" s="276"/>
      <c r="PDM8" s="286"/>
      <c r="PDT8" s="284"/>
      <c r="PDU8" s="285"/>
      <c r="PDV8" s="276"/>
      <c r="PDW8" s="286"/>
      <c r="PED8" s="284"/>
      <c r="PEE8" s="285"/>
      <c r="PEF8" s="276"/>
      <c r="PEG8" s="286"/>
      <c r="PEN8" s="284"/>
      <c r="PEO8" s="285"/>
      <c r="PEP8" s="276"/>
      <c r="PEQ8" s="286"/>
      <c r="PEX8" s="284"/>
      <c r="PEY8" s="285"/>
      <c r="PEZ8" s="276"/>
      <c r="PFA8" s="286"/>
      <c r="PFH8" s="284"/>
      <c r="PFI8" s="285"/>
      <c r="PFJ8" s="276"/>
      <c r="PFK8" s="286"/>
      <c r="PFR8" s="284"/>
      <c r="PFS8" s="285"/>
      <c r="PFT8" s="276"/>
      <c r="PFU8" s="286"/>
      <c r="PGB8" s="284"/>
      <c r="PGC8" s="285"/>
      <c r="PGD8" s="276"/>
      <c r="PGE8" s="286"/>
      <c r="PGL8" s="284"/>
      <c r="PGM8" s="285"/>
      <c r="PGN8" s="276"/>
      <c r="PGO8" s="286"/>
      <c r="PGV8" s="284"/>
      <c r="PGW8" s="285"/>
      <c r="PGX8" s="276"/>
      <c r="PGY8" s="286"/>
      <c r="PHF8" s="284"/>
      <c r="PHG8" s="285"/>
      <c r="PHH8" s="276"/>
      <c r="PHI8" s="286"/>
      <c r="PHP8" s="284"/>
      <c r="PHQ8" s="285"/>
      <c r="PHR8" s="276"/>
      <c r="PHS8" s="286"/>
      <c r="PHZ8" s="284"/>
      <c r="PIA8" s="285"/>
      <c r="PIB8" s="276"/>
      <c r="PIC8" s="286"/>
      <c r="PIJ8" s="284"/>
      <c r="PIK8" s="285"/>
      <c r="PIL8" s="276"/>
      <c r="PIM8" s="286"/>
      <c r="PIT8" s="284"/>
      <c r="PIU8" s="285"/>
      <c r="PIV8" s="276"/>
      <c r="PIW8" s="286"/>
      <c r="PJD8" s="284"/>
      <c r="PJE8" s="285"/>
      <c r="PJF8" s="276"/>
      <c r="PJG8" s="286"/>
      <c r="PJN8" s="284"/>
      <c r="PJO8" s="285"/>
      <c r="PJP8" s="276"/>
      <c r="PJQ8" s="286"/>
      <c r="PJX8" s="284"/>
      <c r="PJY8" s="285"/>
      <c r="PJZ8" s="276"/>
      <c r="PKA8" s="286"/>
      <c r="PKH8" s="284"/>
      <c r="PKI8" s="285"/>
      <c r="PKJ8" s="276"/>
      <c r="PKK8" s="286"/>
      <c r="PKR8" s="284"/>
      <c r="PKS8" s="285"/>
      <c r="PKT8" s="276"/>
      <c r="PKU8" s="286"/>
      <c r="PLB8" s="284"/>
      <c r="PLC8" s="285"/>
      <c r="PLD8" s="276"/>
      <c r="PLE8" s="286"/>
      <c r="PLL8" s="284"/>
      <c r="PLM8" s="285"/>
      <c r="PLN8" s="276"/>
      <c r="PLO8" s="286"/>
      <c r="PLV8" s="284"/>
      <c r="PLW8" s="285"/>
      <c r="PLX8" s="276"/>
      <c r="PLY8" s="286"/>
      <c r="PMF8" s="284"/>
      <c r="PMG8" s="285"/>
      <c r="PMH8" s="276"/>
      <c r="PMI8" s="286"/>
      <c r="PMP8" s="284"/>
      <c r="PMQ8" s="285"/>
      <c r="PMR8" s="276"/>
      <c r="PMS8" s="286"/>
      <c r="PMZ8" s="284"/>
      <c r="PNA8" s="285"/>
      <c r="PNB8" s="276"/>
      <c r="PNC8" s="286"/>
      <c r="PNJ8" s="284"/>
      <c r="PNK8" s="285"/>
      <c r="PNL8" s="276"/>
      <c r="PNM8" s="286"/>
      <c r="PNT8" s="284"/>
      <c r="PNU8" s="285"/>
      <c r="PNV8" s="276"/>
      <c r="PNW8" s="286"/>
      <c r="POD8" s="284"/>
      <c r="POE8" s="285"/>
      <c r="POF8" s="276"/>
      <c r="POG8" s="286"/>
      <c r="PON8" s="284"/>
      <c r="POO8" s="285"/>
      <c r="POP8" s="276"/>
      <c r="POQ8" s="286"/>
      <c r="POX8" s="284"/>
      <c r="POY8" s="285"/>
      <c r="POZ8" s="276"/>
      <c r="PPA8" s="286"/>
      <c r="PPH8" s="284"/>
      <c r="PPI8" s="285"/>
      <c r="PPJ8" s="276"/>
      <c r="PPK8" s="286"/>
      <c r="PPR8" s="284"/>
      <c r="PPS8" s="285"/>
      <c r="PPT8" s="276"/>
      <c r="PPU8" s="286"/>
      <c r="PQB8" s="284"/>
      <c r="PQC8" s="285"/>
      <c r="PQD8" s="276"/>
      <c r="PQE8" s="286"/>
      <c r="PQL8" s="284"/>
      <c r="PQM8" s="285"/>
      <c r="PQN8" s="276"/>
      <c r="PQO8" s="286"/>
      <c r="PQV8" s="284"/>
      <c r="PQW8" s="285"/>
      <c r="PQX8" s="276"/>
      <c r="PQY8" s="286"/>
      <c r="PRF8" s="284"/>
      <c r="PRG8" s="285"/>
      <c r="PRH8" s="276"/>
      <c r="PRI8" s="286"/>
      <c r="PRP8" s="284"/>
      <c r="PRQ8" s="285"/>
      <c r="PRR8" s="276"/>
      <c r="PRS8" s="286"/>
      <c r="PRZ8" s="284"/>
      <c r="PSA8" s="285"/>
      <c r="PSB8" s="276"/>
      <c r="PSC8" s="286"/>
      <c r="PSJ8" s="284"/>
      <c r="PSK8" s="285"/>
      <c r="PSL8" s="276"/>
      <c r="PSM8" s="286"/>
      <c r="PST8" s="284"/>
      <c r="PSU8" s="285"/>
      <c r="PSV8" s="276"/>
      <c r="PSW8" s="286"/>
      <c r="PTD8" s="284"/>
      <c r="PTE8" s="285"/>
      <c r="PTF8" s="276"/>
      <c r="PTG8" s="286"/>
      <c r="PTN8" s="284"/>
      <c r="PTO8" s="285"/>
      <c r="PTP8" s="276"/>
      <c r="PTQ8" s="286"/>
      <c r="PTX8" s="284"/>
      <c r="PTY8" s="285"/>
      <c r="PTZ8" s="276"/>
      <c r="PUA8" s="286"/>
      <c r="PUH8" s="284"/>
      <c r="PUI8" s="285"/>
      <c r="PUJ8" s="276"/>
      <c r="PUK8" s="286"/>
      <c r="PUR8" s="284"/>
      <c r="PUS8" s="285"/>
      <c r="PUT8" s="276"/>
      <c r="PUU8" s="286"/>
      <c r="PVB8" s="284"/>
      <c r="PVC8" s="285"/>
      <c r="PVD8" s="276"/>
      <c r="PVE8" s="286"/>
      <c r="PVL8" s="284"/>
      <c r="PVM8" s="285"/>
      <c r="PVN8" s="276"/>
      <c r="PVO8" s="286"/>
      <c r="PVV8" s="284"/>
      <c r="PVW8" s="285"/>
      <c r="PVX8" s="276"/>
      <c r="PVY8" s="286"/>
      <c r="PWF8" s="284"/>
      <c r="PWG8" s="285"/>
      <c r="PWH8" s="276"/>
      <c r="PWI8" s="286"/>
      <c r="PWP8" s="284"/>
      <c r="PWQ8" s="285"/>
      <c r="PWR8" s="276"/>
      <c r="PWS8" s="286"/>
      <c r="PWZ8" s="284"/>
      <c r="PXA8" s="285"/>
      <c r="PXB8" s="276"/>
      <c r="PXC8" s="286"/>
      <c r="PXJ8" s="284"/>
      <c r="PXK8" s="285"/>
      <c r="PXL8" s="276"/>
      <c r="PXM8" s="286"/>
      <c r="PXT8" s="284"/>
      <c r="PXU8" s="285"/>
      <c r="PXV8" s="276"/>
      <c r="PXW8" s="286"/>
      <c r="PYD8" s="284"/>
      <c r="PYE8" s="285"/>
      <c r="PYF8" s="276"/>
      <c r="PYG8" s="286"/>
      <c r="PYN8" s="284"/>
      <c r="PYO8" s="285"/>
      <c r="PYP8" s="276"/>
      <c r="PYQ8" s="286"/>
      <c r="PYX8" s="284"/>
      <c r="PYY8" s="285"/>
      <c r="PYZ8" s="276"/>
      <c r="PZA8" s="286"/>
      <c r="PZH8" s="284"/>
      <c r="PZI8" s="285"/>
      <c r="PZJ8" s="276"/>
      <c r="PZK8" s="286"/>
      <c r="PZR8" s="284"/>
      <c r="PZS8" s="285"/>
      <c r="PZT8" s="276"/>
      <c r="PZU8" s="286"/>
      <c r="QAB8" s="284"/>
      <c r="QAC8" s="285"/>
      <c r="QAD8" s="276"/>
      <c r="QAE8" s="286"/>
      <c r="QAL8" s="284"/>
      <c r="QAM8" s="285"/>
      <c r="QAN8" s="276"/>
      <c r="QAO8" s="286"/>
      <c r="QAV8" s="284"/>
      <c r="QAW8" s="285"/>
      <c r="QAX8" s="276"/>
      <c r="QAY8" s="286"/>
      <c r="QBF8" s="284"/>
      <c r="QBG8" s="285"/>
      <c r="QBH8" s="276"/>
      <c r="QBI8" s="286"/>
      <c r="QBP8" s="284"/>
      <c r="QBQ8" s="285"/>
      <c r="QBR8" s="276"/>
      <c r="QBS8" s="286"/>
      <c r="QBZ8" s="284"/>
      <c r="QCA8" s="285"/>
      <c r="QCB8" s="276"/>
      <c r="QCC8" s="286"/>
      <c r="QCJ8" s="284"/>
      <c r="QCK8" s="285"/>
      <c r="QCL8" s="276"/>
      <c r="QCM8" s="286"/>
      <c r="QCT8" s="284"/>
      <c r="QCU8" s="285"/>
      <c r="QCV8" s="276"/>
      <c r="QCW8" s="286"/>
      <c r="QDD8" s="284"/>
      <c r="QDE8" s="285"/>
      <c r="QDF8" s="276"/>
      <c r="QDG8" s="286"/>
      <c r="QDN8" s="284"/>
      <c r="QDO8" s="285"/>
      <c r="QDP8" s="276"/>
      <c r="QDQ8" s="286"/>
      <c r="QDX8" s="284"/>
      <c r="QDY8" s="285"/>
      <c r="QDZ8" s="276"/>
      <c r="QEA8" s="286"/>
      <c r="QEH8" s="284"/>
      <c r="QEI8" s="285"/>
      <c r="QEJ8" s="276"/>
      <c r="QEK8" s="286"/>
      <c r="QER8" s="284"/>
      <c r="QES8" s="285"/>
      <c r="QET8" s="276"/>
      <c r="QEU8" s="286"/>
      <c r="QFB8" s="284"/>
      <c r="QFC8" s="285"/>
      <c r="QFD8" s="276"/>
      <c r="QFE8" s="286"/>
      <c r="QFL8" s="284"/>
      <c r="QFM8" s="285"/>
      <c r="QFN8" s="276"/>
      <c r="QFO8" s="286"/>
      <c r="QFV8" s="284"/>
      <c r="QFW8" s="285"/>
      <c r="QFX8" s="276"/>
      <c r="QFY8" s="286"/>
      <c r="QGF8" s="284"/>
      <c r="QGG8" s="285"/>
      <c r="QGH8" s="276"/>
      <c r="QGI8" s="286"/>
      <c r="QGP8" s="284"/>
      <c r="QGQ8" s="285"/>
      <c r="QGR8" s="276"/>
      <c r="QGS8" s="286"/>
      <c r="QGZ8" s="284"/>
      <c r="QHA8" s="285"/>
      <c r="QHB8" s="276"/>
      <c r="QHC8" s="286"/>
      <c r="QHJ8" s="284"/>
      <c r="QHK8" s="285"/>
      <c r="QHL8" s="276"/>
      <c r="QHM8" s="286"/>
      <c r="QHT8" s="284"/>
      <c r="QHU8" s="285"/>
      <c r="QHV8" s="276"/>
      <c r="QHW8" s="286"/>
      <c r="QID8" s="284"/>
      <c r="QIE8" s="285"/>
      <c r="QIF8" s="276"/>
      <c r="QIG8" s="286"/>
      <c r="QIN8" s="284"/>
      <c r="QIO8" s="285"/>
      <c r="QIP8" s="276"/>
      <c r="QIQ8" s="286"/>
      <c r="QIX8" s="284"/>
      <c r="QIY8" s="285"/>
      <c r="QIZ8" s="276"/>
      <c r="QJA8" s="286"/>
      <c r="QJH8" s="284"/>
      <c r="QJI8" s="285"/>
      <c r="QJJ8" s="276"/>
      <c r="QJK8" s="286"/>
      <c r="QJR8" s="284"/>
      <c r="QJS8" s="285"/>
      <c r="QJT8" s="276"/>
      <c r="QJU8" s="286"/>
      <c r="QKB8" s="284"/>
      <c r="QKC8" s="285"/>
      <c r="QKD8" s="276"/>
      <c r="QKE8" s="286"/>
      <c r="QKL8" s="284"/>
      <c r="QKM8" s="285"/>
      <c r="QKN8" s="276"/>
      <c r="QKO8" s="286"/>
      <c r="QKV8" s="284"/>
      <c r="QKW8" s="285"/>
      <c r="QKX8" s="276"/>
      <c r="QKY8" s="286"/>
      <c r="QLF8" s="284"/>
      <c r="QLG8" s="285"/>
      <c r="QLH8" s="276"/>
      <c r="QLI8" s="286"/>
      <c r="QLP8" s="284"/>
      <c r="QLQ8" s="285"/>
      <c r="QLR8" s="276"/>
      <c r="QLS8" s="286"/>
      <c r="QLZ8" s="284"/>
      <c r="QMA8" s="285"/>
      <c r="QMB8" s="276"/>
      <c r="QMC8" s="286"/>
      <c r="QMJ8" s="284"/>
      <c r="QMK8" s="285"/>
      <c r="QML8" s="276"/>
      <c r="QMM8" s="286"/>
      <c r="QMT8" s="284"/>
      <c r="QMU8" s="285"/>
      <c r="QMV8" s="276"/>
      <c r="QMW8" s="286"/>
      <c r="QND8" s="284"/>
      <c r="QNE8" s="285"/>
      <c r="QNF8" s="276"/>
      <c r="QNG8" s="286"/>
      <c r="QNN8" s="284"/>
      <c r="QNO8" s="285"/>
      <c r="QNP8" s="276"/>
      <c r="QNQ8" s="286"/>
      <c r="QNX8" s="284"/>
      <c r="QNY8" s="285"/>
      <c r="QNZ8" s="276"/>
      <c r="QOA8" s="286"/>
      <c r="QOH8" s="284"/>
      <c r="QOI8" s="285"/>
      <c r="QOJ8" s="276"/>
      <c r="QOK8" s="286"/>
      <c r="QOR8" s="284"/>
      <c r="QOS8" s="285"/>
      <c r="QOT8" s="276"/>
      <c r="QOU8" s="286"/>
      <c r="QPB8" s="284"/>
      <c r="QPC8" s="285"/>
      <c r="QPD8" s="276"/>
      <c r="QPE8" s="286"/>
      <c r="QPL8" s="284"/>
      <c r="QPM8" s="285"/>
      <c r="QPN8" s="276"/>
      <c r="QPO8" s="286"/>
      <c r="QPV8" s="284"/>
      <c r="QPW8" s="285"/>
      <c r="QPX8" s="276"/>
      <c r="QPY8" s="286"/>
      <c r="QQF8" s="284"/>
      <c r="QQG8" s="285"/>
      <c r="QQH8" s="276"/>
      <c r="QQI8" s="286"/>
      <c r="QQP8" s="284"/>
      <c r="QQQ8" s="285"/>
      <c r="QQR8" s="276"/>
      <c r="QQS8" s="286"/>
      <c r="QQZ8" s="284"/>
      <c r="QRA8" s="285"/>
      <c r="QRB8" s="276"/>
      <c r="QRC8" s="286"/>
      <c r="QRJ8" s="284"/>
      <c r="QRK8" s="285"/>
      <c r="QRL8" s="276"/>
      <c r="QRM8" s="286"/>
      <c r="QRT8" s="284"/>
      <c r="QRU8" s="285"/>
      <c r="QRV8" s="276"/>
      <c r="QRW8" s="286"/>
      <c r="QSD8" s="284"/>
      <c r="QSE8" s="285"/>
      <c r="QSF8" s="276"/>
      <c r="QSG8" s="286"/>
      <c r="QSN8" s="284"/>
      <c r="QSO8" s="285"/>
      <c r="QSP8" s="276"/>
      <c r="QSQ8" s="286"/>
      <c r="QSX8" s="284"/>
      <c r="QSY8" s="285"/>
      <c r="QSZ8" s="276"/>
      <c r="QTA8" s="286"/>
      <c r="QTH8" s="284"/>
      <c r="QTI8" s="285"/>
      <c r="QTJ8" s="276"/>
      <c r="QTK8" s="286"/>
      <c r="QTR8" s="284"/>
      <c r="QTS8" s="285"/>
      <c r="QTT8" s="276"/>
      <c r="QTU8" s="286"/>
      <c r="QUB8" s="284"/>
      <c r="QUC8" s="285"/>
      <c r="QUD8" s="276"/>
      <c r="QUE8" s="286"/>
      <c r="QUL8" s="284"/>
      <c r="QUM8" s="285"/>
      <c r="QUN8" s="276"/>
      <c r="QUO8" s="286"/>
      <c r="QUV8" s="284"/>
      <c r="QUW8" s="285"/>
      <c r="QUX8" s="276"/>
      <c r="QUY8" s="286"/>
      <c r="QVF8" s="284"/>
      <c r="QVG8" s="285"/>
      <c r="QVH8" s="276"/>
      <c r="QVI8" s="286"/>
      <c r="QVP8" s="284"/>
      <c r="QVQ8" s="285"/>
      <c r="QVR8" s="276"/>
      <c r="QVS8" s="286"/>
      <c r="QVZ8" s="284"/>
      <c r="QWA8" s="285"/>
      <c r="QWB8" s="276"/>
      <c r="QWC8" s="286"/>
      <c r="QWJ8" s="284"/>
      <c r="QWK8" s="285"/>
      <c r="QWL8" s="276"/>
      <c r="QWM8" s="286"/>
      <c r="QWT8" s="284"/>
      <c r="QWU8" s="285"/>
      <c r="QWV8" s="276"/>
      <c r="QWW8" s="286"/>
      <c r="QXD8" s="284"/>
      <c r="QXE8" s="285"/>
      <c r="QXF8" s="276"/>
      <c r="QXG8" s="286"/>
      <c r="QXN8" s="284"/>
      <c r="QXO8" s="285"/>
      <c r="QXP8" s="276"/>
      <c r="QXQ8" s="286"/>
      <c r="QXX8" s="284"/>
      <c r="QXY8" s="285"/>
      <c r="QXZ8" s="276"/>
      <c r="QYA8" s="286"/>
      <c r="QYH8" s="284"/>
      <c r="QYI8" s="285"/>
      <c r="QYJ8" s="276"/>
      <c r="QYK8" s="286"/>
      <c r="QYR8" s="284"/>
      <c r="QYS8" s="285"/>
      <c r="QYT8" s="276"/>
      <c r="QYU8" s="286"/>
      <c r="QZB8" s="284"/>
      <c r="QZC8" s="285"/>
      <c r="QZD8" s="276"/>
      <c r="QZE8" s="286"/>
      <c r="QZL8" s="284"/>
      <c r="QZM8" s="285"/>
      <c r="QZN8" s="276"/>
      <c r="QZO8" s="286"/>
      <c r="QZV8" s="284"/>
      <c r="QZW8" s="285"/>
      <c r="QZX8" s="276"/>
      <c r="QZY8" s="286"/>
      <c r="RAF8" s="284"/>
      <c r="RAG8" s="285"/>
      <c r="RAH8" s="276"/>
      <c r="RAI8" s="286"/>
      <c r="RAP8" s="284"/>
      <c r="RAQ8" s="285"/>
      <c r="RAR8" s="276"/>
      <c r="RAS8" s="286"/>
      <c r="RAZ8" s="284"/>
      <c r="RBA8" s="285"/>
      <c r="RBB8" s="276"/>
      <c r="RBC8" s="286"/>
      <c r="RBJ8" s="284"/>
      <c r="RBK8" s="285"/>
      <c r="RBL8" s="276"/>
      <c r="RBM8" s="286"/>
      <c r="RBT8" s="284"/>
      <c r="RBU8" s="285"/>
      <c r="RBV8" s="276"/>
      <c r="RBW8" s="286"/>
      <c r="RCD8" s="284"/>
      <c r="RCE8" s="285"/>
      <c r="RCF8" s="276"/>
      <c r="RCG8" s="286"/>
      <c r="RCN8" s="284"/>
      <c r="RCO8" s="285"/>
      <c r="RCP8" s="276"/>
      <c r="RCQ8" s="286"/>
      <c r="RCX8" s="284"/>
      <c r="RCY8" s="285"/>
      <c r="RCZ8" s="276"/>
      <c r="RDA8" s="286"/>
      <c r="RDH8" s="284"/>
      <c r="RDI8" s="285"/>
      <c r="RDJ8" s="276"/>
      <c r="RDK8" s="286"/>
      <c r="RDR8" s="284"/>
      <c r="RDS8" s="285"/>
      <c r="RDT8" s="276"/>
      <c r="RDU8" s="286"/>
      <c r="REB8" s="284"/>
      <c r="REC8" s="285"/>
      <c r="RED8" s="276"/>
      <c r="REE8" s="286"/>
      <c r="REL8" s="284"/>
      <c r="REM8" s="285"/>
      <c r="REN8" s="276"/>
      <c r="REO8" s="286"/>
      <c r="REV8" s="284"/>
      <c r="REW8" s="285"/>
      <c r="REX8" s="276"/>
      <c r="REY8" s="286"/>
      <c r="RFF8" s="284"/>
      <c r="RFG8" s="285"/>
      <c r="RFH8" s="276"/>
      <c r="RFI8" s="286"/>
      <c r="RFP8" s="284"/>
      <c r="RFQ8" s="285"/>
      <c r="RFR8" s="276"/>
      <c r="RFS8" s="286"/>
      <c r="RFZ8" s="284"/>
      <c r="RGA8" s="285"/>
      <c r="RGB8" s="276"/>
      <c r="RGC8" s="286"/>
      <c r="RGJ8" s="284"/>
      <c r="RGK8" s="285"/>
      <c r="RGL8" s="276"/>
      <c r="RGM8" s="286"/>
      <c r="RGT8" s="284"/>
      <c r="RGU8" s="285"/>
      <c r="RGV8" s="276"/>
      <c r="RGW8" s="286"/>
      <c r="RHD8" s="284"/>
      <c r="RHE8" s="285"/>
      <c r="RHF8" s="276"/>
      <c r="RHG8" s="286"/>
      <c r="RHN8" s="284"/>
      <c r="RHO8" s="285"/>
      <c r="RHP8" s="276"/>
      <c r="RHQ8" s="286"/>
      <c r="RHX8" s="284"/>
      <c r="RHY8" s="285"/>
      <c r="RHZ8" s="276"/>
      <c r="RIA8" s="286"/>
      <c r="RIH8" s="284"/>
      <c r="RII8" s="285"/>
      <c r="RIJ8" s="276"/>
      <c r="RIK8" s="286"/>
      <c r="RIR8" s="284"/>
      <c r="RIS8" s="285"/>
      <c r="RIT8" s="276"/>
      <c r="RIU8" s="286"/>
      <c r="RJB8" s="284"/>
      <c r="RJC8" s="285"/>
      <c r="RJD8" s="276"/>
      <c r="RJE8" s="286"/>
      <c r="RJL8" s="284"/>
      <c r="RJM8" s="285"/>
      <c r="RJN8" s="276"/>
      <c r="RJO8" s="286"/>
      <c r="RJV8" s="284"/>
      <c r="RJW8" s="285"/>
      <c r="RJX8" s="276"/>
      <c r="RJY8" s="286"/>
      <c r="RKF8" s="284"/>
      <c r="RKG8" s="285"/>
      <c r="RKH8" s="276"/>
      <c r="RKI8" s="286"/>
      <c r="RKP8" s="284"/>
      <c r="RKQ8" s="285"/>
      <c r="RKR8" s="276"/>
      <c r="RKS8" s="286"/>
      <c r="RKZ8" s="284"/>
      <c r="RLA8" s="285"/>
      <c r="RLB8" s="276"/>
      <c r="RLC8" s="286"/>
      <c r="RLJ8" s="284"/>
      <c r="RLK8" s="285"/>
      <c r="RLL8" s="276"/>
      <c r="RLM8" s="286"/>
      <c r="RLT8" s="284"/>
      <c r="RLU8" s="285"/>
      <c r="RLV8" s="276"/>
      <c r="RLW8" s="286"/>
      <c r="RMD8" s="284"/>
      <c r="RME8" s="285"/>
      <c r="RMF8" s="276"/>
      <c r="RMG8" s="286"/>
      <c r="RMN8" s="284"/>
      <c r="RMO8" s="285"/>
      <c r="RMP8" s="276"/>
      <c r="RMQ8" s="286"/>
      <c r="RMX8" s="284"/>
      <c r="RMY8" s="285"/>
      <c r="RMZ8" s="276"/>
      <c r="RNA8" s="286"/>
      <c r="RNH8" s="284"/>
      <c r="RNI8" s="285"/>
      <c r="RNJ8" s="276"/>
      <c r="RNK8" s="286"/>
      <c r="RNR8" s="284"/>
      <c r="RNS8" s="285"/>
      <c r="RNT8" s="276"/>
      <c r="RNU8" s="286"/>
      <c r="ROB8" s="284"/>
      <c r="ROC8" s="285"/>
      <c r="ROD8" s="276"/>
      <c r="ROE8" s="286"/>
      <c r="ROL8" s="284"/>
      <c r="ROM8" s="285"/>
      <c r="RON8" s="276"/>
      <c r="ROO8" s="286"/>
      <c r="ROV8" s="284"/>
      <c r="ROW8" s="285"/>
      <c r="ROX8" s="276"/>
      <c r="ROY8" s="286"/>
      <c r="RPF8" s="284"/>
      <c r="RPG8" s="285"/>
      <c r="RPH8" s="276"/>
      <c r="RPI8" s="286"/>
      <c r="RPP8" s="284"/>
      <c r="RPQ8" s="285"/>
      <c r="RPR8" s="276"/>
      <c r="RPS8" s="286"/>
      <c r="RPZ8" s="284"/>
      <c r="RQA8" s="285"/>
      <c r="RQB8" s="276"/>
      <c r="RQC8" s="286"/>
      <c r="RQJ8" s="284"/>
      <c r="RQK8" s="285"/>
      <c r="RQL8" s="276"/>
      <c r="RQM8" s="286"/>
      <c r="RQT8" s="284"/>
      <c r="RQU8" s="285"/>
      <c r="RQV8" s="276"/>
      <c r="RQW8" s="286"/>
      <c r="RRD8" s="284"/>
      <c r="RRE8" s="285"/>
      <c r="RRF8" s="276"/>
      <c r="RRG8" s="286"/>
      <c r="RRN8" s="284"/>
      <c r="RRO8" s="285"/>
      <c r="RRP8" s="276"/>
      <c r="RRQ8" s="286"/>
      <c r="RRX8" s="284"/>
      <c r="RRY8" s="285"/>
      <c r="RRZ8" s="276"/>
      <c r="RSA8" s="286"/>
      <c r="RSH8" s="284"/>
      <c r="RSI8" s="285"/>
      <c r="RSJ8" s="276"/>
      <c r="RSK8" s="286"/>
      <c r="RSR8" s="284"/>
      <c r="RSS8" s="285"/>
      <c r="RST8" s="276"/>
      <c r="RSU8" s="286"/>
      <c r="RTB8" s="284"/>
      <c r="RTC8" s="285"/>
      <c r="RTD8" s="276"/>
      <c r="RTE8" s="286"/>
      <c r="RTL8" s="284"/>
      <c r="RTM8" s="285"/>
      <c r="RTN8" s="276"/>
      <c r="RTO8" s="286"/>
      <c r="RTV8" s="284"/>
      <c r="RTW8" s="285"/>
      <c r="RTX8" s="276"/>
      <c r="RTY8" s="286"/>
      <c r="RUF8" s="284"/>
      <c r="RUG8" s="285"/>
      <c r="RUH8" s="276"/>
      <c r="RUI8" s="286"/>
      <c r="RUP8" s="284"/>
      <c r="RUQ8" s="285"/>
      <c r="RUR8" s="276"/>
      <c r="RUS8" s="286"/>
      <c r="RUZ8" s="284"/>
      <c r="RVA8" s="285"/>
      <c r="RVB8" s="276"/>
      <c r="RVC8" s="286"/>
      <c r="RVJ8" s="284"/>
      <c r="RVK8" s="285"/>
      <c r="RVL8" s="276"/>
      <c r="RVM8" s="286"/>
      <c r="RVT8" s="284"/>
      <c r="RVU8" s="285"/>
      <c r="RVV8" s="276"/>
      <c r="RVW8" s="286"/>
      <c r="RWD8" s="284"/>
      <c r="RWE8" s="285"/>
      <c r="RWF8" s="276"/>
      <c r="RWG8" s="286"/>
      <c r="RWN8" s="284"/>
      <c r="RWO8" s="285"/>
      <c r="RWP8" s="276"/>
      <c r="RWQ8" s="286"/>
      <c r="RWX8" s="284"/>
      <c r="RWY8" s="285"/>
      <c r="RWZ8" s="276"/>
      <c r="RXA8" s="286"/>
      <c r="RXH8" s="284"/>
      <c r="RXI8" s="285"/>
      <c r="RXJ8" s="276"/>
      <c r="RXK8" s="286"/>
      <c r="RXR8" s="284"/>
      <c r="RXS8" s="285"/>
      <c r="RXT8" s="276"/>
      <c r="RXU8" s="286"/>
      <c r="RYB8" s="284"/>
      <c r="RYC8" s="285"/>
      <c r="RYD8" s="276"/>
      <c r="RYE8" s="286"/>
      <c r="RYL8" s="284"/>
      <c r="RYM8" s="285"/>
      <c r="RYN8" s="276"/>
      <c r="RYO8" s="286"/>
      <c r="RYV8" s="284"/>
      <c r="RYW8" s="285"/>
      <c r="RYX8" s="276"/>
      <c r="RYY8" s="286"/>
      <c r="RZF8" s="284"/>
      <c r="RZG8" s="285"/>
      <c r="RZH8" s="276"/>
      <c r="RZI8" s="286"/>
      <c r="RZP8" s="284"/>
      <c r="RZQ8" s="285"/>
      <c r="RZR8" s="276"/>
      <c r="RZS8" s="286"/>
      <c r="RZZ8" s="284"/>
      <c r="SAA8" s="285"/>
      <c r="SAB8" s="276"/>
      <c r="SAC8" s="286"/>
      <c r="SAJ8" s="284"/>
      <c r="SAK8" s="285"/>
      <c r="SAL8" s="276"/>
      <c r="SAM8" s="286"/>
      <c r="SAT8" s="284"/>
      <c r="SAU8" s="285"/>
      <c r="SAV8" s="276"/>
      <c r="SAW8" s="286"/>
      <c r="SBD8" s="284"/>
      <c r="SBE8" s="285"/>
      <c r="SBF8" s="276"/>
      <c r="SBG8" s="286"/>
      <c r="SBN8" s="284"/>
      <c r="SBO8" s="285"/>
      <c r="SBP8" s="276"/>
      <c r="SBQ8" s="286"/>
      <c r="SBX8" s="284"/>
      <c r="SBY8" s="285"/>
      <c r="SBZ8" s="276"/>
      <c r="SCA8" s="286"/>
      <c r="SCH8" s="284"/>
      <c r="SCI8" s="285"/>
      <c r="SCJ8" s="276"/>
      <c r="SCK8" s="286"/>
      <c r="SCR8" s="284"/>
      <c r="SCS8" s="285"/>
      <c r="SCT8" s="276"/>
      <c r="SCU8" s="286"/>
      <c r="SDB8" s="284"/>
      <c r="SDC8" s="285"/>
      <c r="SDD8" s="276"/>
      <c r="SDE8" s="286"/>
      <c r="SDL8" s="284"/>
      <c r="SDM8" s="285"/>
      <c r="SDN8" s="276"/>
      <c r="SDO8" s="286"/>
      <c r="SDV8" s="284"/>
      <c r="SDW8" s="285"/>
      <c r="SDX8" s="276"/>
      <c r="SDY8" s="286"/>
      <c r="SEF8" s="284"/>
      <c r="SEG8" s="285"/>
      <c r="SEH8" s="276"/>
      <c r="SEI8" s="286"/>
      <c r="SEP8" s="284"/>
      <c r="SEQ8" s="285"/>
      <c r="SER8" s="276"/>
      <c r="SES8" s="286"/>
      <c r="SEZ8" s="284"/>
      <c r="SFA8" s="285"/>
      <c r="SFB8" s="276"/>
      <c r="SFC8" s="286"/>
      <c r="SFJ8" s="284"/>
      <c r="SFK8" s="285"/>
      <c r="SFL8" s="276"/>
      <c r="SFM8" s="286"/>
      <c r="SFT8" s="284"/>
      <c r="SFU8" s="285"/>
      <c r="SFV8" s="276"/>
      <c r="SFW8" s="286"/>
      <c r="SGD8" s="284"/>
      <c r="SGE8" s="285"/>
      <c r="SGF8" s="276"/>
      <c r="SGG8" s="286"/>
      <c r="SGN8" s="284"/>
      <c r="SGO8" s="285"/>
      <c r="SGP8" s="276"/>
      <c r="SGQ8" s="286"/>
      <c r="SGX8" s="284"/>
      <c r="SGY8" s="285"/>
      <c r="SGZ8" s="276"/>
      <c r="SHA8" s="286"/>
      <c r="SHH8" s="284"/>
      <c r="SHI8" s="285"/>
      <c r="SHJ8" s="276"/>
      <c r="SHK8" s="286"/>
      <c r="SHR8" s="284"/>
      <c r="SHS8" s="285"/>
      <c r="SHT8" s="276"/>
      <c r="SHU8" s="286"/>
      <c r="SIB8" s="284"/>
      <c r="SIC8" s="285"/>
      <c r="SID8" s="276"/>
      <c r="SIE8" s="286"/>
      <c r="SIL8" s="284"/>
      <c r="SIM8" s="285"/>
      <c r="SIN8" s="276"/>
      <c r="SIO8" s="286"/>
      <c r="SIV8" s="284"/>
      <c r="SIW8" s="285"/>
      <c r="SIX8" s="276"/>
      <c r="SIY8" s="286"/>
      <c r="SJF8" s="284"/>
      <c r="SJG8" s="285"/>
      <c r="SJH8" s="276"/>
      <c r="SJI8" s="286"/>
      <c r="SJP8" s="284"/>
      <c r="SJQ8" s="285"/>
      <c r="SJR8" s="276"/>
      <c r="SJS8" s="286"/>
      <c r="SJZ8" s="284"/>
      <c r="SKA8" s="285"/>
      <c r="SKB8" s="276"/>
      <c r="SKC8" s="286"/>
      <c r="SKJ8" s="284"/>
      <c r="SKK8" s="285"/>
      <c r="SKL8" s="276"/>
      <c r="SKM8" s="286"/>
      <c r="SKT8" s="284"/>
      <c r="SKU8" s="285"/>
      <c r="SKV8" s="276"/>
      <c r="SKW8" s="286"/>
      <c r="SLD8" s="284"/>
      <c r="SLE8" s="285"/>
      <c r="SLF8" s="276"/>
      <c r="SLG8" s="286"/>
      <c r="SLN8" s="284"/>
      <c r="SLO8" s="285"/>
      <c r="SLP8" s="276"/>
      <c r="SLQ8" s="286"/>
      <c r="SLX8" s="284"/>
      <c r="SLY8" s="285"/>
      <c r="SLZ8" s="276"/>
      <c r="SMA8" s="286"/>
      <c r="SMH8" s="284"/>
      <c r="SMI8" s="285"/>
      <c r="SMJ8" s="276"/>
      <c r="SMK8" s="286"/>
      <c r="SMR8" s="284"/>
      <c r="SMS8" s="285"/>
      <c r="SMT8" s="276"/>
      <c r="SMU8" s="286"/>
      <c r="SNB8" s="284"/>
      <c r="SNC8" s="285"/>
      <c r="SND8" s="276"/>
      <c r="SNE8" s="286"/>
      <c r="SNL8" s="284"/>
      <c r="SNM8" s="285"/>
      <c r="SNN8" s="276"/>
      <c r="SNO8" s="286"/>
      <c r="SNV8" s="284"/>
      <c r="SNW8" s="285"/>
      <c r="SNX8" s="276"/>
      <c r="SNY8" s="286"/>
      <c r="SOF8" s="284"/>
      <c r="SOG8" s="285"/>
      <c r="SOH8" s="276"/>
      <c r="SOI8" s="286"/>
      <c r="SOP8" s="284"/>
      <c r="SOQ8" s="285"/>
      <c r="SOR8" s="276"/>
      <c r="SOS8" s="286"/>
      <c r="SOZ8" s="284"/>
      <c r="SPA8" s="285"/>
      <c r="SPB8" s="276"/>
      <c r="SPC8" s="286"/>
      <c r="SPJ8" s="284"/>
      <c r="SPK8" s="285"/>
      <c r="SPL8" s="276"/>
      <c r="SPM8" s="286"/>
      <c r="SPT8" s="284"/>
      <c r="SPU8" s="285"/>
      <c r="SPV8" s="276"/>
      <c r="SPW8" s="286"/>
      <c r="SQD8" s="284"/>
      <c r="SQE8" s="285"/>
      <c r="SQF8" s="276"/>
      <c r="SQG8" s="286"/>
      <c r="SQN8" s="284"/>
      <c r="SQO8" s="285"/>
      <c r="SQP8" s="276"/>
      <c r="SQQ8" s="286"/>
      <c r="SQX8" s="284"/>
      <c r="SQY8" s="285"/>
      <c r="SQZ8" s="276"/>
      <c r="SRA8" s="286"/>
      <c r="SRH8" s="284"/>
      <c r="SRI8" s="285"/>
      <c r="SRJ8" s="276"/>
      <c r="SRK8" s="286"/>
      <c r="SRR8" s="284"/>
      <c r="SRS8" s="285"/>
      <c r="SRT8" s="276"/>
      <c r="SRU8" s="286"/>
      <c r="SSB8" s="284"/>
      <c r="SSC8" s="285"/>
      <c r="SSD8" s="276"/>
      <c r="SSE8" s="286"/>
      <c r="SSL8" s="284"/>
      <c r="SSM8" s="285"/>
      <c r="SSN8" s="276"/>
      <c r="SSO8" s="286"/>
      <c r="SSV8" s="284"/>
      <c r="SSW8" s="285"/>
      <c r="SSX8" s="276"/>
      <c r="SSY8" s="286"/>
      <c r="STF8" s="284"/>
      <c r="STG8" s="285"/>
      <c r="STH8" s="276"/>
      <c r="STI8" s="286"/>
      <c r="STP8" s="284"/>
      <c r="STQ8" s="285"/>
      <c r="STR8" s="276"/>
      <c r="STS8" s="286"/>
      <c r="STZ8" s="284"/>
      <c r="SUA8" s="285"/>
      <c r="SUB8" s="276"/>
      <c r="SUC8" s="286"/>
      <c r="SUJ8" s="284"/>
      <c r="SUK8" s="285"/>
      <c r="SUL8" s="276"/>
      <c r="SUM8" s="286"/>
      <c r="SUT8" s="284"/>
      <c r="SUU8" s="285"/>
      <c r="SUV8" s="276"/>
      <c r="SUW8" s="286"/>
      <c r="SVD8" s="284"/>
      <c r="SVE8" s="285"/>
      <c r="SVF8" s="276"/>
      <c r="SVG8" s="286"/>
      <c r="SVN8" s="284"/>
      <c r="SVO8" s="285"/>
      <c r="SVP8" s="276"/>
      <c r="SVQ8" s="286"/>
      <c r="SVX8" s="284"/>
      <c r="SVY8" s="285"/>
      <c r="SVZ8" s="276"/>
      <c r="SWA8" s="286"/>
      <c r="SWH8" s="284"/>
      <c r="SWI8" s="285"/>
      <c r="SWJ8" s="276"/>
      <c r="SWK8" s="286"/>
      <c r="SWR8" s="284"/>
      <c r="SWS8" s="285"/>
      <c r="SWT8" s="276"/>
      <c r="SWU8" s="286"/>
      <c r="SXB8" s="284"/>
      <c r="SXC8" s="285"/>
      <c r="SXD8" s="276"/>
      <c r="SXE8" s="286"/>
      <c r="SXL8" s="284"/>
      <c r="SXM8" s="285"/>
      <c r="SXN8" s="276"/>
      <c r="SXO8" s="286"/>
      <c r="SXV8" s="284"/>
      <c r="SXW8" s="285"/>
      <c r="SXX8" s="276"/>
      <c r="SXY8" s="286"/>
      <c r="SYF8" s="284"/>
      <c r="SYG8" s="285"/>
      <c r="SYH8" s="276"/>
      <c r="SYI8" s="286"/>
      <c r="SYP8" s="284"/>
      <c r="SYQ8" s="285"/>
      <c r="SYR8" s="276"/>
      <c r="SYS8" s="286"/>
      <c r="SYZ8" s="284"/>
      <c r="SZA8" s="285"/>
      <c r="SZB8" s="276"/>
      <c r="SZC8" s="286"/>
      <c r="SZJ8" s="284"/>
      <c r="SZK8" s="285"/>
      <c r="SZL8" s="276"/>
      <c r="SZM8" s="286"/>
      <c r="SZT8" s="284"/>
      <c r="SZU8" s="285"/>
      <c r="SZV8" s="276"/>
      <c r="SZW8" s="286"/>
      <c r="TAD8" s="284"/>
      <c r="TAE8" s="285"/>
      <c r="TAF8" s="276"/>
      <c r="TAG8" s="286"/>
      <c r="TAN8" s="284"/>
      <c r="TAO8" s="285"/>
      <c r="TAP8" s="276"/>
      <c r="TAQ8" s="286"/>
      <c r="TAX8" s="284"/>
      <c r="TAY8" s="285"/>
      <c r="TAZ8" s="276"/>
      <c r="TBA8" s="286"/>
      <c r="TBH8" s="284"/>
      <c r="TBI8" s="285"/>
      <c r="TBJ8" s="276"/>
      <c r="TBK8" s="286"/>
      <c r="TBR8" s="284"/>
      <c r="TBS8" s="285"/>
      <c r="TBT8" s="276"/>
      <c r="TBU8" s="286"/>
      <c r="TCB8" s="284"/>
      <c r="TCC8" s="285"/>
      <c r="TCD8" s="276"/>
      <c r="TCE8" s="286"/>
      <c r="TCL8" s="284"/>
      <c r="TCM8" s="285"/>
      <c r="TCN8" s="276"/>
      <c r="TCO8" s="286"/>
      <c r="TCV8" s="284"/>
      <c r="TCW8" s="285"/>
      <c r="TCX8" s="276"/>
      <c r="TCY8" s="286"/>
      <c r="TDF8" s="284"/>
      <c r="TDG8" s="285"/>
      <c r="TDH8" s="276"/>
      <c r="TDI8" s="286"/>
      <c r="TDP8" s="284"/>
      <c r="TDQ8" s="285"/>
      <c r="TDR8" s="276"/>
      <c r="TDS8" s="286"/>
      <c r="TDZ8" s="284"/>
      <c r="TEA8" s="285"/>
      <c r="TEB8" s="276"/>
      <c r="TEC8" s="286"/>
      <c r="TEJ8" s="284"/>
      <c r="TEK8" s="285"/>
      <c r="TEL8" s="276"/>
      <c r="TEM8" s="286"/>
      <c r="TET8" s="284"/>
      <c r="TEU8" s="285"/>
      <c r="TEV8" s="276"/>
      <c r="TEW8" s="286"/>
      <c r="TFD8" s="284"/>
      <c r="TFE8" s="285"/>
      <c r="TFF8" s="276"/>
      <c r="TFG8" s="286"/>
      <c r="TFN8" s="284"/>
      <c r="TFO8" s="285"/>
      <c r="TFP8" s="276"/>
      <c r="TFQ8" s="286"/>
      <c r="TFX8" s="284"/>
      <c r="TFY8" s="285"/>
      <c r="TFZ8" s="276"/>
      <c r="TGA8" s="286"/>
      <c r="TGH8" s="284"/>
      <c r="TGI8" s="285"/>
      <c r="TGJ8" s="276"/>
      <c r="TGK8" s="286"/>
      <c r="TGR8" s="284"/>
      <c r="TGS8" s="285"/>
      <c r="TGT8" s="276"/>
      <c r="TGU8" s="286"/>
      <c r="THB8" s="284"/>
      <c r="THC8" s="285"/>
      <c r="THD8" s="276"/>
      <c r="THE8" s="286"/>
      <c r="THL8" s="284"/>
      <c r="THM8" s="285"/>
      <c r="THN8" s="276"/>
      <c r="THO8" s="286"/>
      <c r="THV8" s="284"/>
      <c r="THW8" s="285"/>
      <c r="THX8" s="276"/>
      <c r="THY8" s="286"/>
      <c r="TIF8" s="284"/>
      <c r="TIG8" s="285"/>
      <c r="TIH8" s="276"/>
      <c r="TII8" s="286"/>
      <c r="TIP8" s="284"/>
      <c r="TIQ8" s="285"/>
      <c r="TIR8" s="276"/>
      <c r="TIS8" s="286"/>
      <c r="TIZ8" s="284"/>
      <c r="TJA8" s="285"/>
      <c r="TJB8" s="276"/>
      <c r="TJC8" s="286"/>
      <c r="TJJ8" s="284"/>
      <c r="TJK8" s="285"/>
      <c r="TJL8" s="276"/>
      <c r="TJM8" s="286"/>
      <c r="TJT8" s="284"/>
      <c r="TJU8" s="285"/>
      <c r="TJV8" s="276"/>
      <c r="TJW8" s="286"/>
      <c r="TKD8" s="284"/>
      <c r="TKE8" s="285"/>
      <c r="TKF8" s="276"/>
      <c r="TKG8" s="286"/>
      <c r="TKN8" s="284"/>
      <c r="TKO8" s="285"/>
      <c r="TKP8" s="276"/>
      <c r="TKQ8" s="286"/>
      <c r="TKX8" s="284"/>
      <c r="TKY8" s="285"/>
      <c r="TKZ8" s="276"/>
      <c r="TLA8" s="286"/>
      <c r="TLH8" s="284"/>
      <c r="TLI8" s="285"/>
      <c r="TLJ8" s="276"/>
      <c r="TLK8" s="286"/>
      <c r="TLR8" s="284"/>
      <c r="TLS8" s="285"/>
      <c r="TLT8" s="276"/>
      <c r="TLU8" s="286"/>
      <c r="TMB8" s="284"/>
      <c r="TMC8" s="285"/>
      <c r="TMD8" s="276"/>
      <c r="TME8" s="286"/>
      <c r="TML8" s="284"/>
      <c r="TMM8" s="285"/>
      <c r="TMN8" s="276"/>
      <c r="TMO8" s="286"/>
      <c r="TMV8" s="284"/>
      <c r="TMW8" s="285"/>
      <c r="TMX8" s="276"/>
      <c r="TMY8" s="286"/>
      <c r="TNF8" s="284"/>
      <c r="TNG8" s="285"/>
      <c r="TNH8" s="276"/>
      <c r="TNI8" s="286"/>
      <c r="TNP8" s="284"/>
      <c r="TNQ8" s="285"/>
      <c r="TNR8" s="276"/>
      <c r="TNS8" s="286"/>
      <c r="TNZ8" s="284"/>
      <c r="TOA8" s="285"/>
      <c r="TOB8" s="276"/>
      <c r="TOC8" s="286"/>
      <c r="TOJ8" s="284"/>
      <c r="TOK8" s="285"/>
      <c r="TOL8" s="276"/>
      <c r="TOM8" s="286"/>
      <c r="TOT8" s="284"/>
      <c r="TOU8" s="285"/>
      <c r="TOV8" s="276"/>
      <c r="TOW8" s="286"/>
      <c r="TPD8" s="284"/>
      <c r="TPE8" s="285"/>
      <c r="TPF8" s="276"/>
      <c r="TPG8" s="286"/>
      <c r="TPN8" s="284"/>
      <c r="TPO8" s="285"/>
      <c r="TPP8" s="276"/>
      <c r="TPQ8" s="286"/>
      <c r="TPX8" s="284"/>
      <c r="TPY8" s="285"/>
      <c r="TPZ8" s="276"/>
      <c r="TQA8" s="286"/>
      <c r="TQH8" s="284"/>
      <c r="TQI8" s="285"/>
      <c r="TQJ8" s="276"/>
      <c r="TQK8" s="286"/>
      <c r="TQR8" s="284"/>
      <c r="TQS8" s="285"/>
      <c r="TQT8" s="276"/>
      <c r="TQU8" s="286"/>
      <c r="TRB8" s="284"/>
      <c r="TRC8" s="285"/>
      <c r="TRD8" s="276"/>
      <c r="TRE8" s="286"/>
      <c r="TRL8" s="284"/>
      <c r="TRM8" s="285"/>
      <c r="TRN8" s="276"/>
      <c r="TRO8" s="286"/>
      <c r="TRV8" s="284"/>
      <c r="TRW8" s="285"/>
      <c r="TRX8" s="276"/>
      <c r="TRY8" s="286"/>
      <c r="TSF8" s="284"/>
      <c r="TSG8" s="285"/>
      <c r="TSH8" s="276"/>
      <c r="TSI8" s="286"/>
      <c r="TSP8" s="284"/>
      <c r="TSQ8" s="285"/>
      <c r="TSR8" s="276"/>
      <c r="TSS8" s="286"/>
      <c r="TSZ8" s="284"/>
      <c r="TTA8" s="285"/>
      <c r="TTB8" s="276"/>
      <c r="TTC8" s="286"/>
      <c r="TTJ8" s="284"/>
      <c r="TTK8" s="285"/>
      <c r="TTL8" s="276"/>
      <c r="TTM8" s="286"/>
      <c r="TTT8" s="284"/>
      <c r="TTU8" s="285"/>
      <c r="TTV8" s="276"/>
      <c r="TTW8" s="286"/>
      <c r="TUD8" s="284"/>
      <c r="TUE8" s="285"/>
      <c r="TUF8" s="276"/>
      <c r="TUG8" s="286"/>
      <c r="TUN8" s="284"/>
      <c r="TUO8" s="285"/>
      <c r="TUP8" s="276"/>
      <c r="TUQ8" s="286"/>
      <c r="TUX8" s="284"/>
      <c r="TUY8" s="285"/>
      <c r="TUZ8" s="276"/>
      <c r="TVA8" s="286"/>
      <c r="TVH8" s="284"/>
      <c r="TVI8" s="285"/>
      <c r="TVJ8" s="276"/>
      <c r="TVK8" s="286"/>
      <c r="TVR8" s="284"/>
      <c r="TVS8" s="285"/>
      <c r="TVT8" s="276"/>
      <c r="TVU8" s="286"/>
      <c r="TWB8" s="284"/>
      <c r="TWC8" s="285"/>
      <c r="TWD8" s="276"/>
      <c r="TWE8" s="286"/>
      <c r="TWL8" s="284"/>
      <c r="TWM8" s="285"/>
      <c r="TWN8" s="276"/>
      <c r="TWO8" s="286"/>
      <c r="TWV8" s="284"/>
      <c r="TWW8" s="285"/>
      <c r="TWX8" s="276"/>
      <c r="TWY8" s="286"/>
      <c r="TXF8" s="284"/>
      <c r="TXG8" s="285"/>
      <c r="TXH8" s="276"/>
      <c r="TXI8" s="286"/>
      <c r="TXP8" s="284"/>
      <c r="TXQ8" s="285"/>
      <c r="TXR8" s="276"/>
      <c r="TXS8" s="286"/>
      <c r="TXZ8" s="284"/>
      <c r="TYA8" s="285"/>
      <c r="TYB8" s="276"/>
      <c r="TYC8" s="286"/>
      <c r="TYJ8" s="284"/>
      <c r="TYK8" s="285"/>
      <c r="TYL8" s="276"/>
      <c r="TYM8" s="286"/>
      <c r="TYT8" s="284"/>
      <c r="TYU8" s="285"/>
      <c r="TYV8" s="276"/>
      <c r="TYW8" s="286"/>
      <c r="TZD8" s="284"/>
      <c r="TZE8" s="285"/>
      <c r="TZF8" s="276"/>
      <c r="TZG8" s="286"/>
      <c r="TZN8" s="284"/>
      <c r="TZO8" s="285"/>
      <c r="TZP8" s="276"/>
      <c r="TZQ8" s="286"/>
      <c r="TZX8" s="284"/>
      <c r="TZY8" s="285"/>
      <c r="TZZ8" s="276"/>
      <c r="UAA8" s="286"/>
      <c r="UAH8" s="284"/>
      <c r="UAI8" s="285"/>
      <c r="UAJ8" s="276"/>
      <c r="UAK8" s="286"/>
      <c r="UAR8" s="284"/>
      <c r="UAS8" s="285"/>
      <c r="UAT8" s="276"/>
      <c r="UAU8" s="286"/>
      <c r="UBB8" s="284"/>
      <c r="UBC8" s="285"/>
      <c r="UBD8" s="276"/>
      <c r="UBE8" s="286"/>
      <c r="UBL8" s="284"/>
      <c r="UBM8" s="285"/>
      <c r="UBN8" s="276"/>
      <c r="UBO8" s="286"/>
      <c r="UBV8" s="284"/>
      <c r="UBW8" s="285"/>
      <c r="UBX8" s="276"/>
      <c r="UBY8" s="286"/>
      <c r="UCF8" s="284"/>
      <c r="UCG8" s="285"/>
      <c r="UCH8" s="276"/>
      <c r="UCI8" s="286"/>
      <c r="UCP8" s="284"/>
      <c r="UCQ8" s="285"/>
      <c r="UCR8" s="276"/>
      <c r="UCS8" s="286"/>
      <c r="UCZ8" s="284"/>
      <c r="UDA8" s="285"/>
      <c r="UDB8" s="276"/>
      <c r="UDC8" s="286"/>
      <c r="UDJ8" s="284"/>
      <c r="UDK8" s="285"/>
      <c r="UDL8" s="276"/>
      <c r="UDM8" s="286"/>
      <c r="UDT8" s="284"/>
      <c r="UDU8" s="285"/>
      <c r="UDV8" s="276"/>
      <c r="UDW8" s="286"/>
      <c r="UED8" s="284"/>
      <c r="UEE8" s="285"/>
      <c r="UEF8" s="276"/>
      <c r="UEG8" s="286"/>
      <c r="UEN8" s="284"/>
      <c r="UEO8" s="285"/>
      <c r="UEP8" s="276"/>
      <c r="UEQ8" s="286"/>
      <c r="UEX8" s="284"/>
      <c r="UEY8" s="285"/>
      <c r="UEZ8" s="276"/>
      <c r="UFA8" s="286"/>
      <c r="UFH8" s="284"/>
      <c r="UFI8" s="285"/>
      <c r="UFJ8" s="276"/>
      <c r="UFK8" s="286"/>
      <c r="UFR8" s="284"/>
      <c r="UFS8" s="285"/>
      <c r="UFT8" s="276"/>
      <c r="UFU8" s="286"/>
      <c r="UGB8" s="284"/>
      <c r="UGC8" s="285"/>
      <c r="UGD8" s="276"/>
      <c r="UGE8" s="286"/>
      <c r="UGL8" s="284"/>
      <c r="UGM8" s="285"/>
      <c r="UGN8" s="276"/>
      <c r="UGO8" s="286"/>
      <c r="UGV8" s="284"/>
      <c r="UGW8" s="285"/>
      <c r="UGX8" s="276"/>
      <c r="UGY8" s="286"/>
      <c r="UHF8" s="284"/>
      <c r="UHG8" s="285"/>
      <c r="UHH8" s="276"/>
      <c r="UHI8" s="286"/>
      <c r="UHP8" s="284"/>
      <c r="UHQ8" s="285"/>
      <c r="UHR8" s="276"/>
      <c r="UHS8" s="286"/>
      <c r="UHZ8" s="284"/>
      <c r="UIA8" s="285"/>
      <c r="UIB8" s="276"/>
      <c r="UIC8" s="286"/>
      <c r="UIJ8" s="284"/>
      <c r="UIK8" s="285"/>
      <c r="UIL8" s="276"/>
      <c r="UIM8" s="286"/>
      <c r="UIT8" s="284"/>
      <c r="UIU8" s="285"/>
      <c r="UIV8" s="276"/>
      <c r="UIW8" s="286"/>
      <c r="UJD8" s="284"/>
      <c r="UJE8" s="285"/>
      <c r="UJF8" s="276"/>
      <c r="UJG8" s="286"/>
      <c r="UJN8" s="284"/>
      <c r="UJO8" s="285"/>
      <c r="UJP8" s="276"/>
      <c r="UJQ8" s="286"/>
      <c r="UJX8" s="284"/>
      <c r="UJY8" s="285"/>
      <c r="UJZ8" s="276"/>
      <c r="UKA8" s="286"/>
      <c r="UKH8" s="284"/>
      <c r="UKI8" s="285"/>
      <c r="UKJ8" s="276"/>
      <c r="UKK8" s="286"/>
      <c r="UKR8" s="284"/>
      <c r="UKS8" s="285"/>
      <c r="UKT8" s="276"/>
      <c r="UKU8" s="286"/>
      <c r="ULB8" s="284"/>
      <c r="ULC8" s="285"/>
      <c r="ULD8" s="276"/>
      <c r="ULE8" s="286"/>
      <c r="ULL8" s="284"/>
      <c r="ULM8" s="285"/>
      <c r="ULN8" s="276"/>
      <c r="ULO8" s="286"/>
      <c r="ULV8" s="284"/>
      <c r="ULW8" s="285"/>
      <c r="ULX8" s="276"/>
      <c r="ULY8" s="286"/>
      <c r="UMF8" s="284"/>
      <c r="UMG8" s="285"/>
      <c r="UMH8" s="276"/>
      <c r="UMI8" s="286"/>
      <c r="UMP8" s="284"/>
      <c r="UMQ8" s="285"/>
      <c r="UMR8" s="276"/>
      <c r="UMS8" s="286"/>
      <c r="UMZ8" s="284"/>
      <c r="UNA8" s="285"/>
      <c r="UNB8" s="276"/>
      <c r="UNC8" s="286"/>
      <c r="UNJ8" s="284"/>
      <c r="UNK8" s="285"/>
      <c r="UNL8" s="276"/>
      <c r="UNM8" s="286"/>
      <c r="UNT8" s="284"/>
      <c r="UNU8" s="285"/>
      <c r="UNV8" s="276"/>
      <c r="UNW8" s="286"/>
      <c r="UOD8" s="284"/>
      <c r="UOE8" s="285"/>
      <c r="UOF8" s="276"/>
      <c r="UOG8" s="286"/>
      <c r="UON8" s="284"/>
      <c r="UOO8" s="285"/>
      <c r="UOP8" s="276"/>
      <c r="UOQ8" s="286"/>
      <c r="UOX8" s="284"/>
      <c r="UOY8" s="285"/>
      <c r="UOZ8" s="276"/>
      <c r="UPA8" s="286"/>
      <c r="UPH8" s="284"/>
      <c r="UPI8" s="285"/>
      <c r="UPJ8" s="276"/>
      <c r="UPK8" s="286"/>
      <c r="UPR8" s="284"/>
      <c r="UPS8" s="285"/>
      <c r="UPT8" s="276"/>
      <c r="UPU8" s="286"/>
      <c r="UQB8" s="284"/>
      <c r="UQC8" s="285"/>
      <c r="UQD8" s="276"/>
      <c r="UQE8" s="286"/>
      <c r="UQL8" s="284"/>
      <c r="UQM8" s="285"/>
      <c r="UQN8" s="276"/>
      <c r="UQO8" s="286"/>
      <c r="UQV8" s="284"/>
      <c r="UQW8" s="285"/>
      <c r="UQX8" s="276"/>
      <c r="UQY8" s="286"/>
      <c r="URF8" s="284"/>
      <c r="URG8" s="285"/>
      <c r="URH8" s="276"/>
      <c r="URI8" s="286"/>
      <c r="URP8" s="284"/>
      <c r="URQ8" s="285"/>
      <c r="URR8" s="276"/>
      <c r="URS8" s="286"/>
      <c r="URZ8" s="284"/>
      <c r="USA8" s="285"/>
      <c r="USB8" s="276"/>
      <c r="USC8" s="286"/>
      <c r="USJ8" s="284"/>
      <c r="USK8" s="285"/>
      <c r="USL8" s="276"/>
      <c r="USM8" s="286"/>
      <c r="UST8" s="284"/>
      <c r="USU8" s="285"/>
      <c r="USV8" s="276"/>
      <c r="USW8" s="286"/>
      <c r="UTD8" s="284"/>
      <c r="UTE8" s="285"/>
      <c r="UTF8" s="276"/>
      <c r="UTG8" s="286"/>
      <c r="UTN8" s="284"/>
      <c r="UTO8" s="285"/>
      <c r="UTP8" s="276"/>
      <c r="UTQ8" s="286"/>
      <c r="UTX8" s="284"/>
      <c r="UTY8" s="285"/>
      <c r="UTZ8" s="276"/>
      <c r="UUA8" s="286"/>
      <c r="UUH8" s="284"/>
      <c r="UUI8" s="285"/>
      <c r="UUJ8" s="276"/>
      <c r="UUK8" s="286"/>
      <c r="UUR8" s="284"/>
      <c r="UUS8" s="285"/>
      <c r="UUT8" s="276"/>
      <c r="UUU8" s="286"/>
      <c r="UVB8" s="284"/>
      <c r="UVC8" s="285"/>
      <c r="UVD8" s="276"/>
      <c r="UVE8" s="286"/>
      <c r="UVL8" s="284"/>
      <c r="UVM8" s="285"/>
      <c r="UVN8" s="276"/>
      <c r="UVO8" s="286"/>
      <c r="UVV8" s="284"/>
      <c r="UVW8" s="285"/>
      <c r="UVX8" s="276"/>
      <c r="UVY8" s="286"/>
      <c r="UWF8" s="284"/>
      <c r="UWG8" s="285"/>
      <c r="UWH8" s="276"/>
      <c r="UWI8" s="286"/>
      <c r="UWP8" s="284"/>
      <c r="UWQ8" s="285"/>
      <c r="UWR8" s="276"/>
      <c r="UWS8" s="286"/>
      <c r="UWZ8" s="284"/>
      <c r="UXA8" s="285"/>
      <c r="UXB8" s="276"/>
      <c r="UXC8" s="286"/>
      <c r="UXJ8" s="284"/>
      <c r="UXK8" s="285"/>
      <c r="UXL8" s="276"/>
      <c r="UXM8" s="286"/>
      <c r="UXT8" s="284"/>
      <c r="UXU8" s="285"/>
      <c r="UXV8" s="276"/>
      <c r="UXW8" s="286"/>
      <c r="UYD8" s="284"/>
      <c r="UYE8" s="285"/>
      <c r="UYF8" s="276"/>
      <c r="UYG8" s="286"/>
      <c r="UYN8" s="284"/>
      <c r="UYO8" s="285"/>
      <c r="UYP8" s="276"/>
      <c r="UYQ8" s="286"/>
      <c r="UYX8" s="284"/>
      <c r="UYY8" s="285"/>
      <c r="UYZ8" s="276"/>
      <c r="UZA8" s="286"/>
      <c r="UZH8" s="284"/>
      <c r="UZI8" s="285"/>
      <c r="UZJ8" s="276"/>
      <c r="UZK8" s="286"/>
      <c r="UZR8" s="284"/>
      <c r="UZS8" s="285"/>
      <c r="UZT8" s="276"/>
      <c r="UZU8" s="286"/>
      <c r="VAB8" s="284"/>
      <c r="VAC8" s="285"/>
      <c r="VAD8" s="276"/>
      <c r="VAE8" s="286"/>
      <c r="VAL8" s="284"/>
      <c r="VAM8" s="285"/>
      <c r="VAN8" s="276"/>
      <c r="VAO8" s="286"/>
      <c r="VAV8" s="284"/>
      <c r="VAW8" s="285"/>
      <c r="VAX8" s="276"/>
      <c r="VAY8" s="286"/>
      <c r="VBF8" s="284"/>
      <c r="VBG8" s="285"/>
      <c r="VBH8" s="276"/>
      <c r="VBI8" s="286"/>
      <c r="VBP8" s="284"/>
      <c r="VBQ8" s="285"/>
      <c r="VBR8" s="276"/>
      <c r="VBS8" s="286"/>
      <c r="VBZ8" s="284"/>
      <c r="VCA8" s="285"/>
      <c r="VCB8" s="276"/>
      <c r="VCC8" s="286"/>
      <c r="VCJ8" s="284"/>
      <c r="VCK8" s="285"/>
      <c r="VCL8" s="276"/>
      <c r="VCM8" s="286"/>
      <c r="VCT8" s="284"/>
      <c r="VCU8" s="285"/>
      <c r="VCV8" s="276"/>
      <c r="VCW8" s="286"/>
      <c r="VDD8" s="284"/>
      <c r="VDE8" s="285"/>
      <c r="VDF8" s="276"/>
      <c r="VDG8" s="286"/>
      <c r="VDN8" s="284"/>
      <c r="VDO8" s="285"/>
      <c r="VDP8" s="276"/>
      <c r="VDQ8" s="286"/>
      <c r="VDX8" s="284"/>
      <c r="VDY8" s="285"/>
      <c r="VDZ8" s="276"/>
      <c r="VEA8" s="286"/>
      <c r="VEH8" s="284"/>
      <c r="VEI8" s="285"/>
      <c r="VEJ8" s="276"/>
      <c r="VEK8" s="286"/>
      <c r="VER8" s="284"/>
      <c r="VES8" s="285"/>
      <c r="VET8" s="276"/>
      <c r="VEU8" s="286"/>
      <c r="VFB8" s="284"/>
      <c r="VFC8" s="285"/>
      <c r="VFD8" s="276"/>
      <c r="VFE8" s="286"/>
      <c r="VFL8" s="284"/>
      <c r="VFM8" s="285"/>
      <c r="VFN8" s="276"/>
      <c r="VFO8" s="286"/>
      <c r="VFV8" s="284"/>
      <c r="VFW8" s="285"/>
      <c r="VFX8" s="276"/>
      <c r="VFY8" s="286"/>
      <c r="VGF8" s="284"/>
      <c r="VGG8" s="285"/>
      <c r="VGH8" s="276"/>
      <c r="VGI8" s="286"/>
      <c r="VGP8" s="284"/>
      <c r="VGQ8" s="285"/>
      <c r="VGR8" s="276"/>
      <c r="VGS8" s="286"/>
      <c r="VGZ8" s="284"/>
      <c r="VHA8" s="285"/>
      <c r="VHB8" s="276"/>
      <c r="VHC8" s="286"/>
      <c r="VHJ8" s="284"/>
      <c r="VHK8" s="285"/>
      <c r="VHL8" s="276"/>
      <c r="VHM8" s="286"/>
      <c r="VHT8" s="284"/>
      <c r="VHU8" s="285"/>
      <c r="VHV8" s="276"/>
      <c r="VHW8" s="286"/>
      <c r="VID8" s="284"/>
      <c r="VIE8" s="285"/>
      <c r="VIF8" s="276"/>
      <c r="VIG8" s="286"/>
      <c r="VIN8" s="284"/>
      <c r="VIO8" s="285"/>
      <c r="VIP8" s="276"/>
      <c r="VIQ8" s="286"/>
      <c r="VIX8" s="284"/>
      <c r="VIY8" s="285"/>
      <c r="VIZ8" s="276"/>
      <c r="VJA8" s="286"/>
      <c r="VJH8" s="284"/>
      <c r="VJI8" s="285"/>
      <c r="VJJ8" s="276"/>
      <c r="VJK8" s="286"/>
      <c r="VJR8" s="284"/>
      <c r="VJS8" s="285"/>
      <c r="VJT8" s="276"/>
      <c r="VJU8" s="286"/>
      <c r="VKB8" s="284"/>
      <c r="VKC8" s="285"/>
      <c r="VKD8" s="276"/>
      <c r="VKE8" s="286"/>
      <c r="VKL8" s="284"/>
      <c r="VKM8" s="285"/>
      <c r="VKN8" s="276"/>
      <c r="VKO8" s="286"/>
      <c r="VKV8" s="284"/>
      <c r="VKW8" s="285"/>
      <c r="VKX8" s="276"/>
      <c r="VKY8" s="286"/>
      <c r="VLF8" s="284"/>
      <c r="VLG8" s="285"/>
      <c r="VLH8" s="276"/>
      <c r="VLI8" s="286"/>
      <c r="VLP8" s="284"/>
      <c r="VLQ8" s="285"/>
      <c r="VLR8" s="276"/>
      <c r="VLS8" s="286"/>
      <c r="VLZ8" s="284"/>
      <c r="VMA8" s="285"/>
      <c r="VMB8" s="276"/>
      <c r="VMC8" s="286"/>
      <c r="VMJ8" s="284"/>
      <c r="VMK8" s="285"/>
      <c r="VML8" s="276"/>
      <c r="VMM8" s="286"/>
      <c r="VMT8" s="284"/>
      <c r="VMU8" s="285"/>
      <c r="VMV8" s="276"/>
      <c r="VMW8" s="286"/>
      <c r="VND8" s="284"/>
      <c r="VNE8" s="285"/>
      <c r="VNF8" s="276"/>
      <c r="VNG8" s="286"/>
      <c r="VNN8" s="284"/>
      <c r="VNO8" s="285"/>
      <c r="VNP8" s="276"/>
      <c r="VNQ8" s="286"/>
      <c r="VNX8" s="284"/>
      <c r="VNY8" s="285"/>
      <c r="VNZ8" s="276"/>
      <c r="VOA8" s="286"/>
      <c r="VOH8" s="284"/>
      <c r="VOI8" s="285"/>
      <c r="VOJ8" s="276"/>
      <c r="VOK8" s="286"/>
      <c r="VOR8" s="284"/>
      <c r="VOS8" s="285"/>
      <c r="VOT8" s="276"/>
      <c r="VOU8" s="286"/>
      <c r="VPB8" s="284"/>
      <c r="VPC8" s="285"/>
      <c r="VPD8" s="276"/>
      <c r="VPE8" s="286"/>
      <c r="VPL8" s="284"/>
      <c r="VPM8" s="285"/>
      <c r="VPN8" s="276"/>
      <c r="VPO8" s="286"/>
      <c r="VPV8" s="284"/>
      <c r="VPW8" s="285"/>
      <c r="VPX8" s="276"/>
      <c r="VPY8" s="286"/>
      <c r="VQF8" s="284"/>
      <c r="VQG8" s="285"/>
      <c r="VQH8" s="276"/>
      <c r="VQI8" s="286"/>
      <c r="VQP8" s="284"/>
      <c r="VQQ8" s="285"/>
      <c r="VQR8" s="276"/>
      <c r="VQS8" s="286"/>
      <c r="VQZ8" s="284"/>
      <c r="VRA8" s="285"/>
      <c r="VRB8" s="276"/>
      <c r="VRC8" s="286"/>
      <c r="VRJ8" s="284"/>
      <c r="VRK8" s="285"/>
      <c r="VRL8" s="276"/>
      <c r="VRM8" s="286"/>
      <c r="VRT8" s="284"/>
      <c r="VRU8" s="285"/>
      <c r="VRV8" s="276"/>
      <c r="VRW8" s="286"/>
      <c r="VSD8" s="284"/>
      <c r="VSE8" s="285"/>
      <c r="VSF8" s="276"/>
      <c r="VSG8" s="286"/>
      <c r="VSN8" s="284"/>
      <c r="VSO8" s="285"/>
      <c r="VSP8" s="276"/>
      <c r="VSQ8" s="286"/>
      <c r="VSX8" s="284"/>
      <c r="VSY8" s="285"/>
      <c r="VSZ8" s="276"/>
      <c r="VTA8" s="286"/>
      <c r="VTH8" s="284"/>
      <c r="VTI8" s="285"/>
      <c r="VTJ8" s="276"/>
      <c r="VTK8" s="286"/>
      <c r="VTR8" s="284"/>
      <c r="VTS8" s="285"/>
      <c r="VTT8" s="276"/>
      <c r="VTU8" s="286"/>
      <c r="VUB8" s="284"/>
      <c r="VUC8" s="285"/>
      <c r="VUD8" s="276"/>
      <c r="VUE8" s="286"/>
      <c r="VUL8" s="284"/>
      <c r="VUM8" s="285"/>
      <c r="VUN8" s="276"/>
      <c r="VUO8" s="286"/>
      <c r="VUV8" s="284"/>
      <c r="VUW8" s="285"/>
      <c r="VUX8" s="276"/>
      <c r="VUY8" s="286"/>
      <c r="VVF8" s="284"/>
      <c r="VVG8" s="285"/>
      <c r="VVH8" s="276"/>
      <c r="VVI8" s="286"/>
      <c r="VVP8" s="284"/>
      <c r="VVQ8" s="285"/>
      <c r="VVR8" s="276"/>
      <c r="VVS8" s="286"/>
      <c r="VVZ8" s="284"/>
      <c r="VWA8" s="285"/>
      <c r="VWB8" s="276"/>
      <c r="VWC8" s="286"/>
      <c r="VWJ8" s="284"/>
      <c r="VWK8" s="285"/>
      <c r="VWL8" s="276"/>
      <c r="VWM8" s="286"/>
      <c r="VWT8" s="284"/>
      <c r="VWU8" s="285"/>
      <c r="VWV8" s="276"/>
      <c r="VWW8" s="286"/>
      <c r="VXD8" s="284"/>
      <c r="VXE8" s="285"/>
      <c r="VXF8" s="276"/>
      <c r="VXG8" s="286"/>
      <c r="VXN8" s="284"/>
      <c r="VXO8" s="285"/>
      <c r="VXP8" s="276"/>
      <c r="VXQ8" s="286"/>
      <c r="VXX8" s="284"/>
      <c r="VXY8" s="285"/>
      <c r="VXZ8" s="276"/>
      <c r="VYA8" s="286"/>
      <c r="VYH8" s="284"/>
      <c r="VYI8" s="285"/>
      <c r="VYJ8" s="276"/>
      <c r="VYK8" s="286"/>
      <c r="VYR8" s="284"/>
      <c r="VYS8" s="285"/>
      <c r="VYT8" s="276"/>
      <c r="VYU8" s="286"/>
      <c r="VZB8" s="284"/>
      <c r="VZC8" s="285"/>
      <c r="VZD8" s="276"/>
      <c r="VZE8" s="286"/>
      <c r="VZL8" s="284"/>
      <c r="VZM8" s="285"/>
      <c r="VZN8" s="276"/>
      <c r="VZO8" s="286"/>
      <c r="VZV8" s="284"/>
      <c r="VZW8" s="285"/>
      <c r="VZX8" s="276"/>
      <c r="VZY8" s="286"/>
      <c r="WAF8" s="284"/>
      <c r="WAG8" s="285"/>
      <c r="WAH8" s="276"/>
      <c r="WAI8" s="286"/>
      <c r="WAP8" s="284"/>
      <c r="WAQ8" s="285"/>
      <c r="WAR8" s="276"/>
      <c r="WAS8" s="286"/>
      <c r="WAZ8" s="284"/>
      <c r="WBA8" s="285"/>
      <c r="WBB8" s="276"/>
      <c r="WBC8" s="286"/>
      <c r="WBJ8" s="284"/>
      <c r="WBK8" s="285"/>
      <c r="WBL8" s="276"/>
      <c r="WBM8" s="286"/>
      <c r="WBT8" s="284"/>
      <c r="WBU8" s="285"/>
      <c r="WBV8" s="276"/>
      <c r="WBW8" s="286"/>
      <c r="WCD8" s="284"/>
      <c r="WCE8" s="285"/>
      <c r="WCF8" s="276"/>
      <c r="WCG8" s="286"/>
      <c r="WCN8" s="284"/>
      <c r="WCO8" s="285"/>
      <c r="WCP8" s="276"/>
      <c r="WCQ8" s="286"/>
      <c r="WCX8" s="284"/>
      <c r="WCY8" s="285"/>
      <c r="WCZ8" s="276"/>
      <c r="WDA8" s="286"/>
      <c r="WDH8" s="284"/>
      <c r="WDI8" s="285"/>
      <c r="WDJ8" s="276"/>
      <c r="WDK8" s="286"/>
      <c r="WDR8" s="284"/>
      <c r="WDS8" s="285"/>
      <c r="WDT8" s="276"/>
      <c r="WDU8" s="286"/>
      <c r="WEB8" s="284"/>
      <c r="WEC8" s="285"/>
      <c r="WED8" s="276"/>
      <c r="WEE8" s="286"/>
      <c r="WEL8" s="284"/>
      <c r="WEM8" s="285"/>
      <c r="WEN8" s="276"/>
      <c r="WEO8" s="286"/>
      <c r="WEV8" s="284"/>
      <c r="WEW8" s="285"/>
      <c r="WEX8" s="276"/>
      <c r="WEY8" s="286"/>
      <c r="WFF8" s="284"/>
      <c r="WFG8" s="285"/>
      <c r="WFH8" s="276"/>
      <c r="WFI8" s="286"/>
      <c r="WFP8" s="284"/>
      <c r="WFQ8" s="285"/>
      <c r="WFR8" s="276"/>
      <c r="WFS8" s="286"/>
      <c r="WFZ8" s="284"/>
      <c r="WGA8" s="285"/>
      <c r="WGB8" s="276"/>
      <c r="WGC8" s="286"/>
      <c r="WGJ8" s="284"/>
      <c r="WGK8" s="285"/>
      <c r="WGL8" s="276"/>
      <c r="WGM8" s="286"/>
      <c r="WGT8" s="284"/>
      <c r="WGU8" s="285"/>
      <c r="WGV8" s="276"/>
      <c r="WGW8" s="286"/>
      <c r="WHD8" s="284"/>
      <c r="WHE8" s="285"/>
      <c r="WHF8" s="276"/>
      <c r="WHG8" s="286"/>
      <c r="WHN8" s="284"/>
      <c r="WHO8" s="285"/>
      <c r="WHP8" s="276"/>
      <c r="WHQ8" s="286"/>
      <c r="WHX8" s="284"/>
      <c r="WHY8" s="285"/>
      <c r="WHZ8" s="276"/>
      <c r="WIA8" s="286"/>
      <c r="WIH8" s="284"/>
      <c r="WII8" s="285"/>
      <c r="WIJ8" s="276"/>
      <c r="WIK8" s="286"/>
      <c r="WIR8" s="284"/>
      <c r="WIS8" s="285"/>
      <c r="WIT8" s="276"/>
      <c r="WIU8" s="286"/>
      <c r="WJB8" s="284"/>
      <c r="WJC8" s="285"/>
      <c r="WJD8" s="276"/>
      <c r="WJE8" s="286"/>
      <c r="WJL8" s="284"/>
      <c r="WJM8" s="285"/>
      <c r="WJN8" s="276"/>
      <c r="WJO8" s="286"/>
      <c r="WJV8" s="284"/>
      <c r="WJW8" s="285"/>
      <c r="WJX8" s="276"/>
      <c r="WJY8" s="286"/>
      <c r="WKF8" s="284"/>
      <c r="WKG8" s="285"/>
      <c r="WKH8" s="276"/>
      <c r="WKI8" s="286"/>
      <c r="WKP8" s="284"/>
      <c r="WKQ8" s="285"/>
      <c r="WKR8" s="276"/>
      <c r="WKS8" s="286"/>
      <c r="WKZ8" s="284"/>
      <c r="WLA8" s="285"/>
      <c r="WLB8" s="276"/>
      <c r="WLC8" s="286"/>
      <c r="WLJ8" s="284"/>
      <c r="WLK8" s="285"/>
      <c r="WLL8" s="276"/>
      <c r="WLM8" s="286"/>
      <c r="WLT8" s="284"/>
      <c r="WLU8" s="285"/>
      <c r="WLV8" s="276"/>
      <c r="WLW8" s="286"/>
      <c r="WMD8" s="284"/>
      <c r="WME8" s="285"/>
      <c r="WMF8" s="276"/>
      <c r="WMG8" s="286"/>
      <c r="WMN8" s="284"/>
      <c r="WMO8" s="285"/>
      <c r="WMP8" s="276"/>
      <c r="WMQ8" s="286"/>
      <c r="WMX8" s="284"/>
      <c r="WMY8" s="285"/>
      <c r="WMZ8" s="276"/>
      <c r="WNA8" s="286"/>
      <c r="WNH8" s="284"/>
      <c r="WNI8" s="285"/>
      <c r="WNJ8" s="276"/>
      <c r="WNK8" s="286"/>
      <c r="WNR8" s="284"/>
      <c r="WNS8" s="285"/>
      <c r="WNT8" s="276"/>
      <c r="WNU8" s="286"/>
      <c r="WOB8" s="284"/>
      <c r="WOC8" s="285"/>
      <c r="WOD8" s="276"/>
      <c r="WOE8" s="286"/>
      <c r="WOL8" s="284"/>
      <c r="WOM8" s="285"/>
      <c r="WON8" s="276"/>
      <c r="WOO8" s="286"/>
      <c r="WOV8" s="284"/>
      <c r="WOW8" s="285"/>
      <c r="WOX8" s="276"/>
      <c r="WOY8" s="286"/>
      <c r="WPF8" s="284"/>
      <c r="WPG8" s="285"/>
      <c r="WPH8" s="276"/>
      <c r="WPI8" s="286"/>
      <c r="WPP8" s="284"/>
      <c r="WPQ8" s="285"/>
      <c r="WPR8" s="276"/>
      <c r="WPS8" s="286"/>
      <c r="WPZ8" s="284"/>
      <c r="WQA8" s="285"/>
      <c r="WQB8" s="276"/>
      <c r="WQC8" s="286"/>
      <c r="WQJ8" s="284"/>
      <c r="WQK8" s="285"/>
      <c r="WQL8" s="276"/>
      <c r="WQM8" s="286"/>
      <c r="WQT8" s="284"/>
      <c r="WQU8" s="285"/>
      <c r="WQV8" s="276"/>
      <c r="WQW8" s="286"/>
      <c r="WRD8" s="284"/>
      <c r="WRE8" s="285"/>
      <c r="WRF8" s="276"/>
      <c r="WRG8" s="286"/>
      <c r="WRN8" s="284"/>
      <c r="WRO8" s="285"/>
      <c r="WRP8" s="276"/>
      <c r="WRQ8" s="286"/>
      <c r="WRX8" s="284"/>
      <c r="WRY8" s="285"/>
      <c r="WRZ8" s="276"/>
      <c r="WSA8" s="286"/>
      <c r="WSH8" s="284"/>
      <c r="WSI8" s="285"/>
      <c r="WSJ8" s="276"/>
      <c r="WSK8" s="286"/>
      <c r="WSR8" s="284"/>
      <c r="WSS8" s="285"/>
      <c r="WST8" s="276"/>
      <c r="WSU8" s="286"/>
      <c r="WTB8" s="284"/>
      <c r="WTC8" s="285"/>
      <c r="WTD8" s="276"/>
      <c r="WTE8" s="286"/>
      <c r="WTL8" s="284"/>
      <c r="WTM8" s="285"/>
      <c r="WTN8" s="276"/>
      <c r="WTO8" s="286"/>
      <c r="WTV8" s="284"/>
      <c r="WTW8" s="285"/>
      <c r="WTX8" s="276"/>
      <c r="WTY8" s="286"/>
      <c r="WUF8" s="284"/>
      <c r="WUG8" s="285"/>
      <c r="WUH8" s="276"/>
      <c r="WUI8" s="286"/>
      <c r="WUP8" s="284"/>
      <c r="WUQ8" s="285"/>
      <c r="WUR8" s="276"/>
      <c r="WUS8" s="286"/>
      <c r="WUZ8" s="284"/>
      <c r="WVA8" s="285"/>
      <c r="WVB8" s="276"/>
      <c r="WVC8" s="286"/>
      <c r="WVJ8" s="284"/>
      <c r="WVK8" s="285"/>
      <c r="WVL8" s="276"/>
      <c r="WVM8" s="286"/>
      <c r="WVT8" s="284"/>
      <c r="WVU8" s="285"/>
      <c r="WVV8" s="276"/>
      <c r="WVW8" s="286"/>
      <c r="WWD8" s="284"/>
      <c r="WWE8" s="285"/>
      <c r="WWF8" s="276"/>
      <c r="WWG8" s="286"/>
      <c r="WWN8" s="284"/>
      <c r="WWO8" s="285"/>
      <c r="WWP8" s="276"/>
      <c r="WWQ8" s="286"/>
      <c r="WWX8" s="284"/>
      <c r="WWY8" s="285"/>
      <c r="WWZ8" s="276"/>
      <c r="WXA8" s="286"/>
      <c r="WXH8" s="284"/>
      <c r="WXI8" s="285"/>
      <c r="WXJ8" s="276"/>
      <c r="WXK8" s="286"/>
      <c r="WXR8" s="284"/>
      <c r="WXS8" s="285"/>
      <c r="WXT8" s="276"/>
      <c r="WXU8" s="286"/>
      <c r="WYB8" s="284"/>
      <c r="WYC8" s="285"/>
      <c r="WYD8" s="276"/>
      <c r="WYE8" s="286"/>
      <c r="WYL8" s="284"/>
      <c r="WYM8" s="285"/>
      <c r="WYN8" s="276"/>
      <c r="WYO8" s="286"/>
      <c r="WYV8" s="284"/>
      <c r="WYW8" s="285"/>
      <c r="WYX8" s="276"/>
      <c r="WYY8" s="286"/>
      <c r="WZF8" s="284"/>
      <c r="WZG8" s="285"/>
      <c r="WZH8" s="276"/>
      <c r="WZI8" s="286"/>
      <c r="WZP8" s="284"/>
      <c r="WZQ8" s="285"/>
      <c r="WZR8" s="276"/>
      <c r="WZS8" s="286"/>
      <c r="WZZ8" s="284"/>
      <c r="XAA8" s="285"/>
      <c r="XAB8" s="276"/>
      <c r="XAC8" s="286"/>
      <c r="XAJ8" s="284"/>
      <c r="XAK8" s="285"/>
      <c r="XAL8" s="276"/>
      <c r="XAM8" s="286"/>
      <c r="XAT8" s="284"/>
      <c r="XAU8" s="285"/>
      <c r="XAV8" s="276"/>
      <c r="XAW8" s="286"/>
      <c r="XBD8" s="284"/>
      <c r="XBE8" s="285"/>
      <c r="XBF8" s="276"/>
      <c r="XBG8" s="286"/>
      <c r="XBN8" s="284"/>
      <c r="XBO8" s="285"/>
      <c r="XBP8" s="276"/>
      <c r="XBQ8" s="286"/>
      <c r="XBX8" s="284"/>
      <c r="XBY8" s="285"/>
      <c r="XBZ8" s="276"/>
      <c r="XCA8" s="286"/>
      <c r="XCH8" s="284"/>
      <c r="XCI8" s="285"/>
      <c r="XCJ8" s="276"/>
      <c r="XCK8" s="286"/>
      <c r="XCR8" s="284"/>
      <c r="XCS8" s="285"/>
      <c r="XCT8" s="276"/>
      <c r="XCU8" s="286"/>
      <c r="XDB8" s="284"/>
      <c r="XDC8" s="285"/>
      <c r="XDD8" s="276"/>
      <c r="XDE8" s="286"/>
      <c r="XDL8" s="284"/>
      <c r="XDM8" s="285"/>
      <c r="XDN8" s="276"/>
      <c r="XDO8" s="286"/>
      <c r="XDV8" s="284"/>
      <c r="XDW8" s="285"/>
      <c r="XDX8" s="276"/>
      <c r="XDY8" s="286"/>
      <c r="XEF8" s="284"/>
      <c r="XEG8" s="285"/>
      <c r="XEH8" s="276"/>
      <c r="XEI8" s="286"/>
      <c r="XEP8" s="284"/>
      <c r="XEQ8" s="285"/>
      <c r="XER8" s="276"/>
      <c r="XES8" s="286"/>
      <c r="XEZ8" s="284"/>
      <c r="XFA8" s="285"/>
      <c r="XFB8" s="276"/>
      <c r="XFC8" s="286"/>
    </row>
    <row r="9" spans="1:16384" s="287" customFormat="1" ht="29.25" customHeight="1">
      <c r="A9" s="289" t="s">
        <v>338</v>
      </c>
      <c r="B9" s="279" t="s">
        <v>339</v>
      </c>
      <c r="C9" s="302">
        <f>ROUND('Fin st'!K89/EV!B23,2)</f>
        <v>0.02</v>
      </c>
      <c r="D9" s="670" t="str">
        <f>CONCATENATE("The company's debt is ",C9," times the market value of its equity.")</f>
        <v>The company's debt is 0.02 times the market value of its equity.</v>
      </c>
      <c r="E9" s="671"/>
      <c r="F9" s="671"/>
      <c r="G9" s="671"/>
      <c r="H9" s="671"/>
      <c r="I9" s="671"/>
      <c r="J9" s="281" t="s">
        <v>335</v>
      </c>
      <c r="K9" s="298">
        <f t="shared" si="0"/>
        <v>0.02</v>
      </c>
      <c r="L9" s="298">
        <f>ROUND('Fin st'!I89/EV!B23,2)</f>
        <v>0.02</v>
      </c>
      <c r="M9" s="667" t="str">
        <f>IF(K9&gt;L9,"worse than last year","better than last year")</f>
        <v>better than last year</v>
      </c>
      <c r="N9" s="668"/>
      <c r="O9" s="668"/>
      <c r="P9" s="669"/>
      <c r="T9" s="284"/>
      <c r="U9" s="285"/>
      <c r="V9" s="276"/>
      <c r="W9" s="286"/>
      <c r="AD9" s="284"/>
      <c r="AE9" s="285"/>
      <c r="AF9" s="276"/>
      <c r="AG9" s="286"/>
      <c r="AN9" s="284"/>
      <c r="AO9" s="285"/>
      <c r="AP9" s="276"/>
      <c r="AQ9" s="286"/>
      <c r="AX9" s="284"/>
      <c r="AY9" s="285"/>
      <c r="AZ9" s="276"/>
      <c r="BA9" s="286"/>
      <c r="BH9" s="284"/>
      <c r="BI9" s="285"/>
      <c r="BJ9" s="276"/>
      <c r="BK9" s="286"/>
      <c r="BR9" s="284"/>
      <c r="BS9" s="285"/>
      <c r="BT9" s="276"/>
      <c r="BU9" s="286"/>
      <c r="CB9" s="284"/>
      <c r="CC9" s="285"/>
      <c r="CD9" s="276"/>
      <c r="CE9" s="286"/>
      <c r="CL9" s="284"/>
      <c r="CM9" s="285"/>
      <c r="CN9" s="276"/>
      <c r="CO9" s="286"/>
      <c r="CV9" s="284"/>
      <c r="CW9" s="285"/>
      <c r="CX9" s="276"/>
      <c r="CY9" s="286"/>
      <c r="DF9" s="284"/>
      <c r="DG9" s="285"/>
      <c r="DH9" s="276"/>
      <c r="DI9" s="286"/>
      <c r="DP9" s="284"/>
      <c r="DQ9" s="285"/>
      <c r="DR9" s="276"/>
      <c r="DS9" s="286"/>
      <c r="DZ9" s="284"/>
      <c r="EA9" s="285"/>
      <c r="EB9" s="276"/>
      <c r="EC9" s="286"/>
      <c r="EJ9" s="284"/>
      <c r="EK9" s="285"/>
      <c r="EL9" s="276"/>
      <c r="EM9" s="286"/>
      <c r="ET9" s="284"/>
      <c r="EU9" s="285"/>
      <c r="EV9" s="276"/>
      <c r="EW9" s="286"/>
      <c r="FD9" s="284"/>
      <c r="FE9" s="285"/>
      <c r="FF9" s="276"/>
      <c r="FG9" s="286"/>
      <c r="FN9" s="284"/>
      <c r="FO9" s="285"/>
      <c r="FP9" s="276"/>
      <c r="FQ9" s="286"/>
      <c r="FX9" s="284"/>
      <c r="FY9" s="285"/>
      <c r="FZ9" s="276"/>
      <c r="GA9" s="286"/>
      <c r="GH9" s="284"/>
      <c r="GI9" s="285"/>
      <c r="GJ9" s="276"/>
      <c r="GK9" s="286"/>
      <c r="GR9" s="284"/>
      <c r="GS9" s="285"/>
      <c r="GT9" s="276"/>
      <c r="GU9" s="286"/>
      <c r="HB9" s="284"/>
      <c r="HC9" s="285"/>
      <c r="HD9" s="276"/>
      <c r="HE9" s="286"/>
      <c r="HL9" s="284"/>
      <c r="HM9" s="285"/>
      <c r="HN9" s="276"/>
      <c r="HO9" s="286"/>
      <c r="HV9" s="284"/>
      <c r="HW9" s="285"/>
      <c r="HX9" s="276"/>
      <c r="HY9" s="286"/>
      <c r="IF9" s="284"/>
      <c r="IG9" s="285"/>
      <c r="IH9" s="276"/>
      <c r="II9" s="286"/>
      <c r="IP9" s="284"/>
      <c r="IQ9" s="285"/>
      <c r="IR9" s="276"/>
      <c r="IS9" s="286"/>
      <c r="IZ9" s="284"/>
      <c r="JA9" s="285"/>
      <c r="JB9" s="276"/>
      <c r="JC9" s="286"/>
      <c r="JJ9" s="284"/>
      <c r="JK9" s="285"/>
      <c r="JL9" s="276"/>
      <c r="JM9" s="286"/>
      <c r="JT9" s="284"/>
      <c r="JU9" s="285"/>
      <c r="JV9" s="276"/>
      <c r="JW9" s="286"/>
      <c r="KD9" s="284"/>
      <c r="KE9" s="285"/>
      <c r="KF9" s="276"/>
      <c r="KG9" s="286"/>
      <c r="KN9" s="284"/>
      <c r="KO9" s="285"/>
      <c r="KP9" s="276"/>
      <c r="KQ9" s="286"/>
      <c r="KX9" s="284"/>
      <c r="KY9" s="285"/>
      <c r="KZ9" s="276"/>
      <c r="LA9" s="286"/>
      <c r="LH9" s="284"/>
      <c r="LI9" s="285"/>
      <c r="LJ9" s="276"/>
      <c r="LK9" s="286"/>
      <c r="LR9" s="284"/>
      <c r="LS9" s="285"/>
      <c r="LT9" s="276"/>
      <c r="LU9" s="286"/>
      <c r="MB9" s="284"/>
      <c r="MC9" s="285"/>
      <c r="MD9" s="276"/>
      <c r="ME9" s="286"/>
      <c r="ML9" s="284"/>
      <c r="MM9" s="285"/>
      <c r="MN9" s="276"/>
      <c r="MO9" s="286"/>
      <c r="MV9" s="284"/>
      <c r="MW9" s="285"/>
      <c r="MX9" s="276"/>
      <c r="MY9" s="286"/>
      <c r="NF9" s="284"/>
      <c r="NG9" s="285"/>
      <c r="NH9" s="276"/>
      <c r="NI9" s="286"/>
      <c r="NP9" s="284"/>
      <c r="NQ9" s="285"/>
      <c r="NR9" s="276"/>
      <c r="NS9" s="286"/>
      <c r="NZ9" s="284"/>
      <c r="OA9" s="285"/>
      <c r="OB9" s="276"/>
      <c r="OC9" s="286"/>
      <c r="OJ9" s="284"/>
      <c r="OK9" s="285"/>
      <c r="OL9" s="276"/>
      <c r="OM9" s="286"/>
      <c r="OT9" s="284"/>
      <c r="OU9" s="285"/>
      <c r="OV9" s="276"/>
      <c r="OW9" s="286"/>
      <c r="PD9" s="284"/>
      <c r="PE9" s="285"/>
      <c r="PF9" s="276"/>
      <c r="PG9" s="286"/>
      <c r="PN9" s="284"/>
      <c r="PO9" s="285"/>
      <c r="PP9" s="276"/>
      <c r="PQ9" s="286"/>
      <c r="PX9" s="284"/>
      <c r="PY9" s="285"/>
      <c r="PZ9" s="276"/>
      <c r="QA9" s="286"/>
      <c r="QH9" s="284"/>
      <c r="QI9" s="285"/>
      <c r="QJ9" s="276"/>
      <c r="QK9" s="286"/>
      <c r="QR9" s="284"/>
      <c r="QS9" s="285"/>
      <c r="QT9" s="276"/>
      <c r="QU9" s="286"/>
      <c r="RB9" s="284"/>
      <c r="RC9" s="285"/>
      <c r="RD9" s="276"/>
      <c r="RE9" s="286"/>
      <c r="RL9" s="284"/>
      <c r="RM9" s="285"/>
      <c r="RN9" s="276"/>
      <c r="RO9" s="286"/>
      <c r="RV9" s="284"/>
      <c r="RW9" s="285"/>
      <c r="RX9" s="276"/>
      <c r="RY9" s="286"/>
      <c r="SF9" s="284"/>
      <c r="SG9" s="285"/>
      <c r="SH9" s="276"/>
      <c r="SI9" s="286"/>
      <c r="SP9" s="284"/>
      <c r="SQ9" s="285"/>
      <c r="SR9" s="276"/>
      <c r="SS9" s="286"/>
      <c r="SZ9" s="284"/>
      <c r="TA9" s="285"/>
      <c r="TB9" s="276"/>
      <c r="TC9" s="286"/>
      <c r="TJ9" s="284"/>
      <c r="TK9" s="285"/>
      <c r="TL9" s="276"/>
      <c r="TM9" s="286"/>
      <c r="TT9" s="284"/>
      <c r="TU9" s="285"/>
      <c r="TV9" s="276"/>
      <c r="TW9" s="286"/>
      <c r="UD9" s="284"/>
      <c r="UE9" s="285"/>
      <c r="UF9" s="276"/>
      <c r="UG9" s="286"/>
      <c r="UN9" s="284"/>
      <c r="UO9" s="285"/>
      <c r="UP9" s="276"/>
      <c r="UQ9" s="286"/>
      <c r="UX9" s="284"/>
      <c r="UY9" s="285"/>
      <c r="UZ9" s="276"/>
      <c r="VA9" s="286"/>
      <c r="VH9" s="284"/>
      <c r="VI9" s="285"/>
      <c r="VJ9" s="276"/>
      <c r="VK9" s="286"/>
      <c r="VR9" s="284"/>
      <c r="VS9" s="285"/>
      <c r="VT9" s="276"/>
      <c r="VU9" s="286"/>
      <c r="WB9" s="284"/>
      <c r="WC9" s="285"/>
      <c r="WD9" s="276"/>
      <c r="WE9" s="286"/>
      <c r="WL9" s="284"/>
      <c r="WM9" s="285"/>
      <c r="WN9" s="276"/>
      <c r="WO9" s="286"/>
      <c r="WV9" s="284"/>
      <c r="WW9" s="285"/>
      <c r="WX9" s="276"/>
      <c r="WY9" s="286"/>
      <c r="XF9" s="284"/>
      <c r="XG9" s="285"/>
      <c r="XH9" s="276"/>
      <c r="XI9" s="286"/>
      <c r="XP9" s="284"/>
      <c r="XQ9" s="285"/>
      <c r="XR9" s="276"/>
      <c r="XS9" s="286"/>
      <c r="XZ9" s="284"/>
      <c r="YA9" s="285"/>
      <c r="YB9" s="276"/>
      <c r="YC9" s="286"/>
      <c r="YJ9" s="284"/>
      <c r="YK9" s="285"/>
      <c r="YL9" s="276"/>
      <c r="YM9" s="286"/>
      <c r="YT9" s="284"/>
      <c r="YU9" s="285"/>
      <c r="YV9" s="276"/>
      <c r="YW9" s="286"/>
      <c r="ZD9" s="284"/>
      <c r="ZE9" s="285"/>
      <c r="ZF9" s="276"/>
      <c r="ZG9" s="286"/>
      <c r="ZN9" s="284"/>
      <c r="ZO9" s="285"/>
      <c r="ZP9" s="276"/>
      <c r="ZQ9" s="286"/>
      <c r="ZX9" s="284"/>
      <c r="ZY9" s="285"/>
      <c r="ZZ9" s="276"/>
      <c r="AAA9" s="286"/>
      <c r="AAH9" s="284"/>
      <c r="AAI9" s="285"/>
      <c r="AAJ9" s="276"/>
      <c r="AAK9" s="286"/>
      <c r="AAR9" s="284"/>
      <c r="AAS9" s="285"/>
      <c r="AAT9" s="276"/>
      <c r="AAU9" s="286"/>
      <c r="ABB9" s="284"/>
      <c r="ABC9" s="285"/>
      <c r="ABD9" s="276"/>
      <c r="ABE9" s="286"/>
      <c r="ABL9" s="284"/>
      <c r="ABM9" s="285"/>
      <c r="ABN9" s="276"/>
      <c r="ABO9" s="286"/>
      <c r="ABV9" s="284"/>
      <c r="ABW9" s="285"/>
      <c r="ABX9" s="276"/>
      <c r="ABY9" s="286"/>
      <c r="ACF9" s="284"/>
      <c r="ACG9" s="285"/>
      <c r="ACH9" s="276"/>
      <c r="ACI9" s="286"/>
      <c r="ACP9" s="284"/>
      <c r="ACQ9" s="285"/>
      <c r="ACR9" s="276"/>
      <c r="ACS9" s="286"/>
      <c r="ACZ9" s="284"/>
      <c r="ADA9" s="285"/>
      <c r="ADB9" s="276"/>
      <c r="ADC9" s="286"/>
      <c r="ADJ9" s="284"/>
      <c r="ADK9" s="285"/>
      <c r="ADL9" s="276"/>
      <c r="ADM9" s="286"/>
      <c r="ADT9" s="284"/>
      <c r="ADU9" s="285"/>
      <c r="ADV9" s="276"/>
      <c r="ADW9" s="286"/>
      <c r="AED9" s="284"/>
      <c r="AEE9" s="285"/>
      <c r="AEF9" s="276"/>
      <c r="AEG9" s="286"/>
      <c r="AEN9" s="284"/>
      <c r="AEO9" s="285"/>
      <c r="AEP9" s="276"/>
      <c r="AEQ9" s="286"/>
      <c r="AEX9" s="284"/>
      <c r="AEY9" s="285"/>
      <c r="AEZ9" s="276"/>
      <c r="AFA9" s="286"/>
      <c r="AFH9" s="284"/>
      <c r="AFI9" s="285"/>
      <c r="AFJ9" s="276"/>
      <c r="AFK9" s="286"/>
      <c r="AFR9" s="284"/>
      <c r="AFS9" s="285"/>
      <c r="AFT9" s="276"/>
      <c r="AFU9" s="286"/>
      <c r="AGB9" s="284"/>
      <c r="AGC9" s="285"/>
      <c r="AGD9" s="276"/>
      <c r="AGE9" s="286"/>
      <c r="AGL9" s="284"/>
      <c r="AGM9" s="285"/>
      <c r="AGN9" s="276"/>
      <c r="AGO9" s="286"/>
      <c r="AGV9" s="284"/>
      <c r="AGW9" s="285"/>
      <c r="AGX9" s="276"/>
      <c r="AGY9" s="286"/>
      <c r="AHF9" s="284"/>
      <c r="AHG9" s="285"/>
      <c r="AHH9" s="276"/>
      <c r="AHI9" s="286"/>
      <c r="AHP9" s="284"/>
      <c r="AHQ9" s="285"/>
      <c r="AHR9" s="276"/>
      <c r="AHS9" s="286"/>
      <c r="AHZ9" s="284"/>
      <c r="AIA9" s="285"/>
      <c r="AIB9" s="276"/>
      <c r="AIC9" s="286"/>
      <c r="AIJ9" s="284"/>
      <c r="AIK9" s="285"/>
      <c r="AIL9" s="276"/>
      <c r="AIM9" s="286"/>
      <c r="AIT9" s="284"/>
      <c r="AIU9" s="285"/>
      <c r="AIV9" s="276"/>
      <c r="AIW9" s="286"/>
      <c r="AJD9" s="284"/>
      <c r="AJE9" s="285"/>
      <c r="AJF9" s="276"/>
      <c r="AJG9" s="286"/>
      <c r="AJN9" s="284"/>
      <c r="AJO9" s="285"/>
      <c r="AJP9" s="276"/>
      <c r="AJQ9" s="286"/>
      <c r="AJX9" s="284"/>
      <c r="AJY9" s="285"/>
      <c r="AJZ9" s="276"/>
      <c r="AKA9" s="286"/>
      <c r="AKH9" s="284"/>
      <c r="AKI9" s="285"/>
      <c r="AKJ9" s="276"/>
      <c r="AKK9" s="286"/>
      <c r="AKR9" s="284"/>
      <c r="AKS9" s="285"/>
      <c r="AKT9" s="276"/>
      <c r="AKU9" s="286"/>
      <c r="ALB9" s="284"/>
      <c r="ALC9" s="285"/>
      <c r="ALD9" s="276"/>
      <c r="ALE9" s="286"/>
      <c r="ALL9" s="284"/>
      <c r="ALM9" s="285"/>
      <c r="ALN9" s="276"/>
      <c r="ALO9" s="286"/>
      <c r="ALV9" s="284"/>
      <c r="ALW9" s="285"/>
      <c r="ALX9" s="276"/>
      <c r="ALY9" s="286"/>
      <c r="AMF9" s="284"/>
      <c r="AMG9" s="285"/>
      <c r="AMH9" s="276"/>
      <c r="AMI9" s="286"/>
      <c r="AMP9" s="284"/>
      <c r="AMQ9" s="285"/>
      <c r="AMR9" s="276"/>
      <c r="AMS9" s="286"/>
      <c r="AMZ9" s="284"/>
      <c r="ANA9" s="285"/>
      <c r="ANB9" s="276"/>
      <c r="ANC9" s="286"/>
      <c r="ANJ9" s="284"/>
      <c r="ANK9" s="285"/>
      <c r="ANL9" s="276"/>
      <c r="ANM9" s="286"/>
      <c r="ANT9" s="284"/>
      <c r="ANU9" s="285"/>
      <c r="ANV9" s="276"/>
      <c r="ANW9" s="286"/>
      <c r="AOD9" s="284"/>
      <c r="AOE9" s="285"/>
      <c r="AOF9" s="276"/>
      <c r="AOG9" s="286"/>
      <c r="AON9" s="284"/>
      <c r="AOO9" s="285"/>
      <c r="AOP9" s="276"/>
      <c r="AOQ9" s="286"/>
      <c r="AOX9" s="284"/>
      <c r="AOY9" s="285"/>
      <c r="AOZ9" s="276"/>
      <c r="APA9" s="286"/>
      <c r="APH9" s="284"/>
      <c r="API9" s="285"/>
      <c r="APJ9" s="276"/>
      <c r="APK9" s="286"/>
      <c r="APR9" s="284"/>
      <c r="APS9" s="285"/>
      <c r="APT9" s="276"/>
      <c r="APU9" s="286"/>
      <c r="AQB9" s="284"/>
      <c r="AQC9" s="285"/>
      <c r="AQD9" s="276"/>
      <c r="AQE9" s="286"/>
      <c r="AQL9" s="284"/>
      <c r="AQM9" s="285"/>
      <c r="AQN9" s="276"/>
      <c r="AQO9" s="286"/>
      <c r="AQV9" s="284"/>
      <c r="AQW9" s="285"/>
      <c r="AQX9" s="276"/>
      <c r="AQY9" s="286"/>
      <c r="ARF9" s="284"/>
      <c r="ARG9" s="285"/>
      <c r="ARH9" s="276"/>
      <c r="ARI9" s="286"/>
      <c r="ARP9" s="284"/>
      <c r="ARQ9" s="285"/>
      <c r="ARR9" s="276"/>
      <c r="ARS9" s="286"/>
      <c r="ARZ9" s="284"/>
      <c r="ASA9" s="285"/>
      <c r="ASB9" s="276"/>
      <c r="ASC9" s="286"/>
      <c r="ASJ9" s="284"/>
      <c r="ASK9" s="285"/>
      <c r="ASL9" s="276"/>
      <c r="ASM9" s="286"/>
      <c r="AST9" s="284"/>
      <c r="ASU9" s="285"/>
      <c r="ASV9" s="276"/>
      <c r="ASW9" s="286"/>
      <c r="ATD9" s="284"/>
      <c r="ATE9" s="285"/>
      <c r="ATF9" s="276"/>
      <c r="ATG9" s="286"/>
      <c r="ATN9" s="284"/>
      <c r="ATO9" s="285"/>
      <c r="ATP9" s="276"/>
      <c r="ATQ9" s="286"/>
      <c r="ATX9" s="284"/>
      <c r="ATY9" s="285"/>
      <c r="ATZ9" s="276"/>
      <c r="AUA9" s="286"/>
      <c r="AUH9" s="284"/>
      <c r="AUI9" s="285"/>
      <c r="AUJ9" s="276"/>
      <c r="AUK9" s="286"/>
      <c r="AUR9" s="284"/>
      <c r="AUS9" s="285"/>
      <c r="AUT9" s="276"/>
      <c r="AUU9" s="286"/>
      <c r="AVB9" s="284"/>
      <c r="AVC9" s="285"/>
      <c r="AVD9" s="276"/>
      <c r="AVE9" s="286"/>
      <c r="AVL9" s="284"/>
      <c r="AVM9" s="285"/>
      <c r="AVN9" s="276"/>
      <c r="AVO9" s="286"/>
      <c r="AVV9" s="284"/>
      <c r="AVW9" s="285"/>
      <c r="AVX9" s="276"/>
      <c r="AVY9" s="286"/>
      <c r="AWF9" s="284"/>
      <c r="AWG9" s="285"/>
      <c r="AWH9" s="276"/>
      <c r="AWI9" s="286"/>
      <c r="AWP9" s="284"/>
      <c r="AWQ9" s="285"/>
      <c r="AWR9" s="276"/>
      <c r="AWS9" s="286"/>
      <c r="AWZ9" s="284"/>
      <c r="AXA9" s="285"/>
      <c r="AXB9" s="276"/>
      <c r="AXC9" s="286"/>
      <c r="AXJ9" s="284"/>
      <c r="AXK9" s="285"/>
      <c r="AXL9" s="276"/>
      <c r="AXM9" s="286"/>
      <c r="AXT9" s="284"/>
      <c r="AXU9" s="285"/>
      <c r="AXV9" s="276"/>
      <c r="AXW9" s="286"/>
      <c r="AYD9" s="284"/>
      <c r="AYE9" s="285"/>
      <c r="AYF9" s="276"/>
      <c r="AYG9" s="286"/>
      <c r="AYN9" s="284"/>
      <c r="AYO9" s="285"/>
      <c r="AYP9" s="276"/>
      <c r="AYQ9" s="286"/>
      <c r="AYX9" s="284"/>
      <c r="AYY9" s="285"/>
      <c r="AYZ9" s="276"/>
      <c r="AZA9" s="286"/>
      <c r="AZH9" s="284"/>
      <c r="AZI9" s="285"/>
      <c r="AZJ9" s="276"/>
      <c r="AZK9" s="286"/>
      <c r="AZR9" s="284"/>
      <c r="AZS9" s="285"/>
      <c r="AZT9" s="276"/>
      <c r="AZU9" s="286"/>
      <c r="BAB9" s="284"/>
      <c r="BAC9" s="285"/>
      <c r="BAD9" s="276"/>
      <c r="BAE9" s="286"/>
      <c r="BAL9" s="284"/>
      <c r="BAM9" s="285"/>
      <c r="BAN9" s="276"/>
      <c r="BAO9" s="286"/>
      <c r="BAV9" s="284"/>
      <c r="BAW9" s="285"/>
      <c r="BAX9" s="276"/>
      <c r="BAY9" s="286"/>
      <c r="BBF9" s="284"/>
      <c r="BBG9" s="285"/>
      <c r="BBH9" s="276"/>
      <c r="BBI9" s="286"/>
      <c r="BBP9" s="284"/>
      <c r="BBQ9" s="285"/>
      <c r="BBR9" s="276"/>
      <c r="BBS9" s="286"/>
      <c r="BBZ9" s="284"/>
      <c r="BCA9" s="285"/>
      <c r="BCB9" s="276"/>
      <c r="BCC9" s="286"/>
      <c r="BCJ9" s="284"/>
      <c r="BCK9" s="285"/>
      <c r="BCL9" s="276"/>
      <c r="BCM9" s="286"/>
      <c r="BCT9" s="284"/>
      <c r="BCU9" s="285"/>
      <c r="BCV9" s="276"/>
      <c r="BCW9" s="286"/>
      <c r="BDD9" s="284"/>
      <c r="BDE9" s="285"/>
      <c r="BDF9" s="276"/>
      <c r="BDG9" s="286"/>
      <c r="BDN9" s="284"/>
      <c r="BDO9" s="285"/>
      <c r="BDP9" s="276"/>
      <c r="BDQ9" s="286"/>
      <c r="BDX9" s="284"/>
      <c r="BDY9" s="285"/>
      <c r="BDZ9" s="276"/>
      <c r="BEA9" s="286"/>
      <c r="BEH9" s="284"/>
      <c r="BEI9" s="285"/>
      <c r="BEJ9" s="276"/>
      <c r="BEK9" s="286"/>
      <c r="BER9" s="284"/>
      <c r="BES9" s="285"/>
      <c r="BET9" s="276"/>
      <c r="BEU9" s="286"/>
      <c r="BFB9" s="284"/>
      <c r="BFC9" s="285"/>
      <c r="BFD9" s="276"/>
      <c r="BFE9" s="286"/>
      <c r="BFL9" s="284"/>
      <c r="BFM9" s="285"/>
      <c r="BFN9" s="276"/>
      <c r="BFO9" s="286"/>
      <c r="BFV9" s="284"/>
      <c r="BFW9" s="285"/>
      <c r="BFX9" s="276"/>
      <c r="BFY9" s="286"/>
      <c r="BGF9" s="284"/>
      <c r="BGG9" s="285"/>
      <c r="BGH9" s="276"/>
      <c r="BGI9" s="286"/>
      <c r="BGP9" s="284"/>
      <c r="BGQ9" s="285"/>
      <c r="BGR9" s="276"/>
      <c r="BGS9" s="286"/>
      <c r="BGZ9" s="284"/>
      <c r="BHA9" s="285"/>
      <c r="BHB9" s="276"/>
      <c r="BHC9" s="286"/>
      <c r="BHJ9" s="284"/>
      <c r="BHK9" s="285"/>
      <c r="BHL9" s="276"/>
      <c r="BHM9" s="286"/>
      <c r="BHT9" s="284"/>
      <c r="BHU9" s="285"/>
      <c r="BHV9" s="276"/>
      <c r="BHW9" s="286"/>
      <c r="BID9" s="284"/>
      <c r="BIE9" s="285"/>
      <c r="BIF9" s="276"/>
      <c r="BIG9" s="286"/>
      <c r="BIN9" s="284"/>
      <c r="BIO9" s="285"/>
      <c r="BIP9" s="276"/>
      <c r="BIQ9" s="286"/>
      <c r="BIX9" s="284"/>
      <c r="BIY9" s="285"/>
      <c r="BIZ9" s="276"/>
      <c r="BJA9" s="286"/>
      <c r="BJH9" s="284"/>
      <c r="BJI9" s="285"/>
      <c r="BJJ9" s="276"/>
      <c r="BJK9" s="286"/>
      <c r="BJR9" s="284"/>
      <c r="BJS9" s="285"/>
      <c r="BJT9" s="276"/>
      <c r="BJU9" s="286"/>
      <c r="BKB9" s="284"/>
      <c r="BKC9" s="285"/>
      <c r="BKD9" s="276"/>
      <c r="BKE9" s="286"/>
      <c r="BKL9" s="284"/>
      <c r="BKM9" s="285"/>
      <c r="BKN9" s="276"/>
      <c r="BKO9" s="286"/>
      <c r="BKV9" s="284"/>
      <c r="BKW9" s="285"/>
      <c r="BKX9" s="276"/>
      <c r="BKY9" s="286"/>
      <c r="BLF9" s="284"/>
      <c r="BLG9" s="285"/>
      <c r="BLH9" s="276"/>
      <c r="BLI9" s="286"/>
      <c r="BLP9" s="284"/>
      <c r="BLQ9" s="285"/>
      <c r="BLR9" s="276"/>
      <c r="BLS9" s="286"/>
      <c r="BLZ9" s="284"/>
      <c r="BMA9" s="285"/>
      <c r="BMB9" s="276"/>
      <c r="BMC9" s="286"/>
      <c r="BMJ9" s="284"/>
      <c r="BMK9" s="285"/>
      <c r="BML9" s="276"/>
      <c r="BMM9" s="286"/>
      <c r="BMT9" s="284"/>
      <c r="BMU9" s="285"/>
      <c r="BMV9" s="276"/>
      <c r="BMW9" s="286"/>
      <c r="BND9" s="284"/>
      <c r="BNE9" s="285"/>
      <c r="BNF9" s="276"/>
      <c r="BNG9" s="286"/>
      <c r="BNN9" s="284"/>
      <c r="BNO9" s="285"/>
      <c r="BNP9" s="276"/>
      <c r="BNQ9" s="286"/>
      <c r="BNX9" s="284"/>
      <c r="BNY9" s="285"/>
      <c r="BNZ9" s="276"/>
      <c r="BOA9" s="286"/>
      <c r="BOH9" s="284"/>
      <c r="BOI9" s="285"/>
      <c r="BOJ9" s="276"/>
      <c r="BOK9" s="286"/>
      <c r="BOR9" s="284"/>
      <c r="BOS9" s="285"/>
      <c r="BOT9" s="276"/>
      <c r="BOU9" s="286"/>
      <c r="BPB9" s="284"/>
      <c r="BPC9" s="285"/>
      <c r="BPD9" s="276"/>
      <c r="BPE9" s="286"/>
      <c r="BPL9" s="284"/>
      <c r="BPM9" s="285"/>
      <c r="BPN9" s="276"/>
      <c r="BPO9" s="286"/>
      <c r="BPV9" s="284"/>
      <c r="BPW9" s="285"/>
      <c r="BPX9" s="276"/>
      <c r="BPY9" s="286"/>
      <c r="BQF9" s="284"/>
      <c r="BQG9" s="285"/>
      <c r="BQH9" s="276"/>
      <c r="BQI9" s="286"/>
      <c r="BQP9" s="284"/>
      <c r="BQQ9" s="285"/>
      <c r="BQR9" s="276"/>
      <c r="BQS9" s="286"/>
      <c r="BQZ9" s="284"/>
      <c r="BRA9" s="285"/>
      <c r="BRB9" s="276"/>
      <c r="BRC9" s="286"/>
      <c r="BRJ9" s="284"/>
      <c r="BRK9" s="285"/>
      <c r="BRL9" s="276"/>
      <c r="BRM9" s="286"/>
      <c r="BRT9" s="284"/>
      <c r="BRU9" s="285"/>
      <c r="BRV9" s="276"/>
      <c r="BRW9" s="286"/>
      <c r="BSD9" s="284"/>
      <c r="BSE9" s="285"/>
      <c r="BSF9" s="276"/>
      <c r="BSG9" s="286"/>
      <c r="BSN9" s="284"/>
      <c r="BSO9" s="285"/>
      <c r="BSP9" s="276"/>
      <c r="BSQ9" s="286"/>
      <c r="BSX9" s="284"/>
      <c r="BSY9" s="285"/>
      <c r="BSZ9" s="276"/>
      <c r="BTA9" s="286"/>
      <c r="BTH9" s="284"/>
      <c r="BTI9" s="285"/>
      <c r="BTJ9" s="276"/>
      <c r="BTK9" s="286"/>
      <c r="BTR9" s="284"/>
      <c r="BTS9" s="285"/>
      <c r="BTT9" s="276"/>
      <c r="BTU9" s="286"/>
      <c r="BUB9" s="284"/>
      <c r="BUC9" s="285"/>
      <c r="BUD9" s="276"/>
      <c r="BUE9" s="286"/>
      <c r="BUL9" s="284"/>
      <c r="BUM9" s="285"/>
      <c r="BUN9" s="276"/>
      <c r="BUO9" s="286"/>
      <c r="BUV9" s="284"/>
      <c r="BUW9" s="285"/>
      <c r="BUX9" s="276"/>
      <c r="BUY9" s="286"/>
      <c r="BVF9" s="284"/>
      <c r="BVG9" s="285"/>
      <c r="BVH9" s="276"/>
      <c r="BVI9" s="286"/>
      <c r="BVP9" s="284"/>
      <c r="BVQ9" s="285"/>
      <c r="BVR9" s="276"/>
      <c r="BVS9" s="286"/>
      <c r="BVZ9" s="284"/>
      <c r="BWA9" s="285"/>
      <c r="BWB9" s="276"/>
      <c r="BWC9" s="286"/>
      <c r="BWJ9" s="284"/>
      <c r="BWK9" s="285"/>
      <c r="BWL9" s="276"/>
      <c r="BWM9" s="286"/>
      <c r="BWT9" s="284"/>
      <c r="BWU9" s="285"/>
      <c r="BWV9" s="276"/>
      <c r="BWW9" s="286"/>
      <c r="BXD9" s="284"/>
      <c r="BXE9" s="285"/>
      <c r="BXF9" s="276"/>
      <c r="BXG9" s="286"/>
      <c r="BXN9" s="284"/>
      <c r="BXO9" s="285"/>
      <c r="BXP9" s="276"/>
      <c r="BXQ9" s="286"/>
      <c r="BXX9" s="284"/>
      <c r="BXY9" s="285"/>
      <c r="BXZ9" s="276"/>
      <c r="BYA9" s="286"/>
      <c r="BYH9" s="284"/>
      <c r="BYI9" s="285"/>
      <c r="BYJ9" s="276"/>
      <c r="BYK9" s="286"/>
      <c r="BYR9" s="284"/>
      <c r="BYS9" s="285"/>
      <c r="BYT9" s="276"/>
      <c r="BYU9" s="286"/>
      <c r="BZB9" s="284"/>
      <c r="BZC9" s="285"/>
      <c r="BZD9" s="276"/>
      <c r="BZE9" s="286"/>
      <c r="BZL9" s="284"/>
      <c r="BZM9" s="285"/>
      <c r="BZN9" s="276"/>
      <c r="BZO9" s="286"/>
      <c r="BZV9" s="284"/>
      <c r="BZW9" s="285"/>
      <c r="BZX9" s="276"/>
      <c r="BZY9" s="286"/>
      <c r="CAF9" s="284"/>
      <c r="CAG9" s="285"/>
      <c r="CAH9" s="276"/>
      <c r="CAI9" s="286"/>
      <c r="CAP9" s="284"/>
      <c r="CAQ9" s="285"/>
      <c r="CAR9" s="276"/>
      <c r="CAS9" s="286"/>
      <c r="CAZ9" s="284"/>
      <c r="CBA9" s="285"/>
      <c r="CBB9" s="276"/>
      <c r="CBC9" s="286"/>
      <c r="CBJ9" s="284"/>
      <c r="CBK9" s="285"/>
      <c r="CBL9" s="276"/>
      <c r="CBM9" s="286"/>
      <c r="CBT9" s="284"/>
      <c r="CBU9" s="285"/>
      <c r="CBV9" s="276"/>
      <c r="CBW9" s="286"/>
      <c r="CCD9" s="284"/>
      <c r="CCE9" s="285"/>
      <c r="CCF9" s="276"/>
      <c r="CCG9" s="286"/>
      <c r="CCN9" s="284"/>
      <c r="CCO9" s="285"/>
      <c r="CCP9" s="276"/>
      <c r="CCQ9" s="286"/>
      <c r="CCX9" s="284"/>
      <c r="CCY9" s="285"/>
      <c r="CCZ9" s="276"/>
      <c r="CDA9" s="286"/>
      <c r="CDH9" s="284"/>
      <c r="CDI9" s="285"/>
      <c r="CDJ9" s="276"/>
      <c r="CDK9" s="286"/>
      <c r="CDR9" s="284"/>
      <c r="CDS9" s="285"/>
      <c r="CDT9" s="276"/>
      <c r="CDU9" s="286"/>
      <c r="CEB9" s="284"/>
      <c r="CEC9" s="285"/>
      <c r="CED9" s="276"/>
      <c r="CEE9" s="286"/>
      <c r="CEL9" s="284"/>
      <c r="CEM9" s="285"/>
      <c r="CEN9" s="276"/>
      <c r="CEO9" s="286"/>
      <c r="CEV9" s="284"/>
      <c r="CEW9" s="285"/>
      <c r="CEX9" s="276"/>
      <c r="CEY9" s="286"/>
      <c r="CFF9" s="284"/>
      <c r="CFG9" s="285"/>
      <c r="CFH9" s="276"/>
      <c r="CFI9" s="286"/>
      <c r="CFP9" s="284"/>
      <c r="CFQ9" s="285"/>
      <c r="CFR9" s="276"/>
      <c r="CFS9" s="286"/>
      <c r="CFZ9" s="284"/>
      <c r="CGA9" s="285"/>
      <c r="CGB9" s="276"/>
      <c r="CGC9" s="286"/>
      <c r="CGJ9" s="284"/>
      <c r="CGK9" s="285"/>
      <c r="CGL9" s="276"/>
      <c r="CGM9" s="286"/>
      <c r="CGT9" s="284"/>
      <c r="CGU9" s="285"/>
      <c r="CGV9" s="276"/>
      <c r="CGW9" s="286"/>
      <c r="CHD9" s="284"/>
      <c r="CHE9" s="285"/>
      <c r="CHF9" s="276"/>
      <c r="CHG9" s="286"/>
      <c r="CHN9" s="284"/>
      <c r="CHO9" s="285"/>
      <c r="CHP9" s="276"/>
      <c r="CHQ9" s="286"/>
      <c r="CHX9" s="284"/>
      <c r="CHY9" s="285"/>
      <c r="CHZ9" s="276"/>
      <c r="CIA9" s="286"/>
      <c r="CIH9" s="284"/>
      <c r="CII9" s="285"/>
      <c r="CIJ9" s="276"/>
      <c r="CIK9" s="286"/>
      <c r="CIR9" s="284"/>
      <c r="CIS9" s="285"/>
      <c r="CIT9" s="276"/>
      <c r="CIU9" s="286"/>
      <c r="CJB9" s="284"/>
      <c r="CJC9" s="285"/>
      <c r="CJD9" s="276"/>
      <c r="CJE9" s="286"/>
      <c r="CJL9" s="284"/>
      <c r="CJM9" s="285"/>
      <c r="CJN9" s="276"/>
      <c r="CJO9" s="286"/>
      <c r="CJV9" s="284"/>
      <c r="CJW9" s="285"/>
      <c r="CJX9" s="276"/>
      <c r="CJY9" s="286"/>
      <c r="CKF9" s="284"/>
      <c r="CKG9" s="285"/>
      <c r="CKH9" s="276"/>
      <c r="CKI9" s="286"/>
      <c r="CKP9" s="284"/>
      <c r="CKQ9" s="285"/>
      <c r="CKR9" s="276"/>
      <c r="CKS9" s="286"/>
      <c r="CKZ9" s="284"/>
      <c r="CLA9" s="285"/>
      <c r="CLB9" s="276"/>
      <c r="CLC9" s="286"/>
      <c r="CLJ9" s="284"/>
      <c r="CLK9" s="285"/>
      <c r="CLL9" s="276"/>
      <c r="CLM9" s="286"/>
      <c r="CLT9" s="284"/>
      <c r="CLU9" s="285"/>
      <c r="CLV9" s="276"/>
      <c r="CLW9" s="286"/>
      <c r="CMD9" s="284"/>
      <c r="CME9" s="285"/>
      <c r="CMF9" s="276"/>
      <c r="CMG9" s="286"/>
      <c r="CMN9" s="284"/>
      <c r="CMO9" s="285"/>
      <c r="CMP9" s="276"/>
      <c r="CMQ9" s="286"/>
      <c r="CMX9" s="284"/>
      <c r="CMY9" s="285"/>
      <c r="CMZ9" s="276"/>
      <c r="CNA9" s="286"/>
      <c r="CNH9" s="284"/>
      <c r="CNI9" s="285"/>
      <c r="CNJ9" s="276"/>
      <c r="CNK9" s="286"/>
      <c r="CNR9" s="284"/>
      <c r="CNS9" s="285"/>
      <c r="CNT9" s="276"/>
      <c r="CNU9" s="286"/>
      <c r="COB9" s="284"/>
      <c r="COC9" s="285"/>
      <c r="COD9" s="276"/>
      <c r="COE9" s="286"/>
      <c r="COL9" s="284"/>
      <c r="COM9" s="285"/>
      <c r="CON9" s="276"/>
      <c r="COO9" s="286"/>
      <c r="COV9" s="284"/>
      <c r="COW9" s="285"/>
      <c r="COX9" s="276"/>
      <c r="COY9" s="286"/>
      <c r="CPF9" s="284"/>
      <c r="CPG9" s="285"/>
      <c r="CPH9" s="276"/>
      <c r="CPI9" s="286"/>
      <c r="CPP9" s="284"/>
      <c r="CPQ9" s="285"/>
      <c r="CPR9" s="276"/>
      <c r="CPS9" s="286"/>
      <c r="CPZ9" s="284"/>
      <c r="CQA9" s="285"/>
      <c r="CQB9" s="276"/>
      <c r="CQC9" s="286"/>
      <c r="CQJ9" s="284"/>
      <c r="CQK9" s="285"/>
      <c r="CQL9" s="276"/>
      <c r="CQM9" s="286"/>
      <c r="CQT9" s="284"/>
      <c r="CQU9" s="285"/>
      <c r="CQV9" s="276"/>
      <c r="CQW9" s="286"/>
      <c r="CRD9" s="284"/>
      <c r="CRE9" s="285"/>
      <c r="CRF9" s="276"/>
      <c r="CRG9" s="286"/>
      <c r="CRN9" s="284"/>
      <c r="CRO9" s="285"/>
      <c r="CRP9" s="276"/>
      <c r="CRQ9" s="286"/>
      <c r="CRX9" s="284"/>
      <c r="CRY9" s="285"/>
      <c r="CRZ9" s="276"/>
      <c r="CSA9" s="286"/>
      <c r="CSH9" s="284"/>
      <c r="CSI9" s="285"/>
      <c r="CSJ9" s="276"/>
      <c r="CSK9" s="286"/>
      <c r="CSR9" s="284"/>
      <c r="CSS9" s="285"/>
      <c r="CST9" s="276"/>
      <c r="CSU9" s="286"/>
      <c r="CTB9" s="284"/>
      <c r="CTC9" s="285"/>
      <c r="CTD9" s="276"/>
      <c r="CTE9" s="286"/>
      <c r="CTL9" s="284"/>
      <c r="CTM9" s="285"/>
      <c r="CTN9" s="276"/>
      <c r="CTO9" s="286"/>
      <c r="CTV9" s="284"/>
      <c r="CTW9" s="285"/>
      <c r="CTX9" s="276"/>
      <c r="CTY9" s="286"/>
      <c r="CUF9" s="284"/>
      <c r="CUG9" s="285"/>
      <c r="CUH9" s="276"/>
      <c r="CUI9" s="286"/>
      <c r="CUP9" s="284"/>
      <c r="CUQ9" s="285"/>
      <c r="CUR9" s="276"/>
      <c r="CUS9" s="286"/>
      <c r="CUZ9" s="284"/>
      <c r="CVA9" s="285"/>
      <c r="CVB9" s="276"/>
      <c r="CVC9" s="286"/>
      <c r="CVJ9" s="284"/>
      <c r="CVK9" s="285"/>
      <c r="CVL9" s="276"/>
      <c r="CVM9" s="286"/>
      <c r="CVT9" s="284"/>
      <c r="CVU9" s="285"/>
      <c r="CVV9" s="276"/>
      <c r="CVW9" s="286"/>
      <c r="CWD9" s="284"/>
      <c r="CWE9" s="285"/>
      <c r="CWF9" s="276"/>
      <c r="CWG9" s="286"/>
      <c r="CWN9" s="284"/>
      <c r="CWO9" s="285"/>
      <c r="CWP9" s="276"/>
      <c r="CWQ9" s="286"/>
      <c r="CWX9" s="284"/>
      <c r="CWY9" s="285"/>
      <c r="CWZ9" s="276"/>
      <c r="CXA9" s="286"/>
      <c r="CXH9" s="284"/>
      <c r="CXI9" s="285"/>
      <c r="CXJ9" s="276"/>
      <c r="CXK9" s="286"/>
      <c r="CXR9" s="284"/>
      <c r="CXS9" s="285"/>
      <c r="CXT9" s="276"/>
      <c r="CXU9" s="286"/>
      <c r="CYB9" s="284"/>
      <c r="CYC9" s="285"/>
      <c r="CYD9" s="276"/>
      <c r="CYE9" s="286"/>
      <c r="CYL9" s="284"/>
      <c r="CYM9" s="285"/>
      <c r="CYN9" s="276"/>
      <c r="CYO9" s="286"/>
      <c r="CYV9" s="284"/>
      <c r="CYW9" s="285"/>
      <c r="CYX9" s="276"/>
      <c r="CYY9" s="286"/>
      <c r="CZF9" s="284"/>
      <c r="CZG9" s="285"/>
      <c r="CZH9" s="276"/>
      <c r="CZI9" s="286"/>
      <c r="CZP9" s="284"/>
      <c r="CZQ9" s="285"/>
      <c r="CZR9" s="276"/>
      <c r="CZS9" s="286"/>
      <c r="CZZ9" s="284"/>
      <c r="DAA9" s="285"/>
      <c r="DAB9" s="276"/>
      <c r="DAC9" s="286"/>
      <c r="DAJ9" s="284"/>
      <c r="DAK9" s="285"/>
      <c r="DAL9" s="276"/>
      <c r="DAM9" s="286"/>
      <c r="DAT9" s="284"/>
      <c r="DAU9" s="285"/>
      <c r="DAV9" s="276"/>
      <c r="DAW9" s="286"/>
      <c r="DBD9" s="284"/>
      <c r="DBE9" s="285"/>
      <c r="DBF9" s="276"/>
      <c r="DBG9" s="286"/>
      <c r="DBN9" s="284"/>
      <c r="DBO9" s="285"/>
      <c r="DBP9" s="276"/>
      <c r="DBQ9" s="286"/>
      <c r="DBX9" s="284"/>
      <c r="DBY9" s="285"/>
      <c r="DBZ9" s="276"/>
      <c r="DCA9" s="286"/>
      <c r="DCH9" s="284"/>
      <c r="DCI9" s="285"/>
      <c r="DCJ9" s="276"/>
      <c r="DCK9" s="286"/>
      <c r="DCR9" s="284"/>
      <c r="DCS9" s="285"/>
      <c r="DCT9" s="276"/>
      <c r="DCU9" s="286"/>
      <c r="DDB9" s="284"/>
      <c r="DDC9" s="285"/>
      <c r="DDD9" s="276"/>
      <c r="DDE9" s="286"/>
      <c r="DDL9" s="284"/>
      <c r="DDM9" s="285"/>
      <c r="DDN9" s="276"/>
      <c r="DDO9" s="286"/>
      <c r="DDV9" s="284"/>
      <c r="DDW9" s="285"/>
      <c r="DDX9" s="276"/>
      <c r="DDY9" s="286"/>
      <c r="DEF9" s="284"/>
      <c r="DEG9" s="285"/>
      <c r="DEH9" s="276"/>
      <c r="DEI9" s="286"/>
      <c r="DEP9" s="284"/>
      <c r="DEQ9" s="285"/>
      <c r="DER9" s="276"/>
      <c r="DES9" s="286"/>
      <c r="DEZ9" s="284"/>
      <c r="DFA9" s="285"/>
      <c r="DFB9" s="276"/>
      <c r="DFC9" s="286"/>
      <c r="DFJ9" s="284"/>
      <c r="DFK9" s="285"/>
      <c r="DFL9" s="276"/>
      <c r="DFM9" s="286"/>
      <c r="DFT9" s="284"/>
      <c r="DFU9" s="285"/>
      <c r="DFV9" s="276"/>
      <c r="DFW9" s="286"/>
      <c r="DGD9" s="284"/>
      <c r="DGE9" s="285"/>
      <c r="DGF9" s="276"/>
      <c r="DGG9" s="286"/>
      <c r="DGN9" s="284"/>
      <c r="DGO9" s="285"/>
      <c r="DGP9" s="276"/>
      <c r="DGQ9" s="286"/>
      <c r="DGX9" s="284"/>
      <c r="DGY9" s="285"/>
      <c r="DGZ9" s="276"/>
      <c r="DHA9" s="286"/>
      <c r="DHH9" s="284"/>
      <c r="DHI9" s="285"/>
      <c r="DHJ9" s="276"/>
      <c r="DHK9" s="286"/>
      <c r="DHR9" s="284"/>
      <c r="DHS9" s="285"/>
      <c r="DHT9" s="276"/>
      <c r="DHU9" s="286"/>
      <c r="DIB9" s="284"/>
      <c r="DIC9" s="285"/>
      <c r="DID9" s="276"/>
      <c r="DIE9" s="286"/>
      <c r="DIL9" s="284"/>
      <c r="DIM9" s="285"/>
      <c r="DIN9" s="276"/>
      <c r="DIO9" s="286"/>
      <c r="DIV9" s="284"/>
      <c r="DIW9" s="285"/>
      <c r="DIX9" s="276"/>
      <c r="DIY9" s="286"/>
      <c r="DJF9" s="284"/>
      <c r="DJG9" s="285"/>
      <c r="DJH9" s="276"/>
      <c r="DJI9" s="286"/>
      <c r="DJP9" s="284"/>
      <c r="DJQ9" s="285"/>
      <c r="DJR9" s="276"/>
      <c r="DJS9" s="286"/>
      <c r="DJZ9" s="284"/>
      <c r="DKA9" s="285"/>
      <c r="DKB9" s="276"/>
      <c r="DKC9" s="286"/>
      <c r="DKJ9" s="284"/>
      <c r="DKK9" s="285"/>
      <c r="DKL9" s="276"/>
      <c r="DKM9" s="286"/>
      <c r="DKT9" s="284"/>
      <c r="DKU9" s="285"/>
      <c r="DKV9" s="276"/>
      <c r="DKW9" s="286"/>
      <c r="DLD9" s="284"/>
      <c r="DLE9" s="285"/>
      <c r="DLF9" s="276"/>
      <c r="DLG9" s="286"/>
      <c r="DLN9" s="284"/>
      <c r="DLO9" s="285"/>
      <c r="DLP9" s="276"/>
      <c r="DLQ9" s="286"/>
      <c r="DLX9" s="284"/>
      <c r="DLY9" s="285"/>
      <c r="DLZ9" s="276"/>
      <c r="DMA9" s="286"/>
      <c r="DMH9" s="284"/>
      <c r="DMI9" s="285"/>
      <c r="DMJ9" s="276"/>
      <c r="DMK9" s="286"/>
      <c r="DMR9" s="284"/>
      <c r="DMS9" s="285"/>
      <c r="DMT9" s="276"/>
      <c r="DMU9" s="286"/>
      <c r="DNB9" s="284"/>
      <c r="DNC9" s="285"/>
      <c r="DND9" s="276"/>
      <c r="DNE9" s="286"/>
      <c r="DNL9" s="284"/>
      <c r="DNM9" s="285"/>
      <c r="DNN9" s="276"/>
      <c r="DNO9" s="286"/>
      <c r="DNV9" s="284"/>
      <c r="DNW9" s="285"/>
      <c r="DNX9" s="276"/>
      <c r="DNY9" s="286"/>
      <c r="DOF9" s="284"/>
      <c r="DOG9" s="285"/>
      <c r="DOH9" s="276"/>
      <c r="DOI9" s="286"/>
      <c r="DOP9" s="284"/>
      <c r="DOQ9" s="285"/>
      <c r="DOR9" s="276"/>
      <c r="DOS9" s="286"/>
      <c r="DOZ9" s="284"/>
      <c r="DPA9" s="285"/>
      <c r="DPB9" s="276"/>
      <c r="DPC9" s="286"/>
      <c r="DPJ9" s="284"/>
      <c r="DPK9" s="285"/>
      <c r="DPL9" s="276"/>
      <c r="DPM9" s="286"/>
      <c r="DPT9" s="284"/>
      <c r="DPU9" s="285"/>
      <c r="DPV9" s="276"/>
      <c r="DPW9" s="286"/>
      <c r="DQD9" s="284"/>
      <c r="DQE9" s="285"/>
      <c r="DQF9" s="276"/>
      <c r="DQG9" s="286"/>
      <c r="DQN9" s="284"/>
      <c r="DQO9" s="285"/>
      <c r="DQP9" s="276"/>
      <c r="DQQ9" s="286"/>
      <c r="DQX9" s="284"/>
      <c r="DQY9" s="285"/>
      <c r="DQZ9" s="276"/>
      <c r="DRA9" s="286"/>
      <c r="DRH9" s="284"/>
      <c r="DRI9" s="285"/>
      <c r="DRJ9" s="276"/>
      <c r="DRK9" s="286"/>
      <c r="DRR9" s="284"/>
      <c r="DRS9" s="285"/>
      <c r="DRT9" s="276"/>
      <c r="DRU9" s="286"/>
      <c r="DSB9" s="284"/>
      <c r="DSC9" s="285"/>
      <c r="DSD9" s="276"/>
      <c r="DSE9" s="286"/>
      <c r="DSL9" s="284"/>
      <c r="DSM9" s="285"/>
      <c r="DSN9" s="276"/>
      <c r="DSO9" s="286"/>
      <c r="DSV9" s="284"/>
      <c r="DSW9" s="285"/>
      <c r="DSX9" s="276"/>
      <c r="DSY9" s="286"/>
      <c r="DTF9" s="284"/>
      <c r="DTG9" s="285"/>
      <c r="DTH9" s="276"/>
      <c r="DTI9" s="286"/>
      <c r="DTP9" s="284"/>
      <c r="DTQ9" s="285"/>
      <c r="DTR9" s="276"/>
      <c r="DTS9" s="286"/>
      <c r="DTZ9" s="284"/>
      <c r="DUA9" s="285"/>
      <c r="DUB9" s="276"/>
      <c r="DUC9" s="286"/>
      <c r="DUJ9" s="284"/>
      <c r="DUK9" s="285"/>
      <c r="DUL9" s="276"/>
      <c r="DUM9" s="286"/>
      <c r="DUT9" s="284"/>
      <c r="DUU9" s="285"/>
      <c r="DUV9" s="276"/>
      <c r="DUW9" s="286"/>
      <c r="DVD9" s="284"/>
      <c r="DVE9" s="285"/>
      <c r="DVF9" s="276"/>
      <c r="DVG9" s="286"/>
      <c r="DVN9" s="284"/>
      <c r="DVO9" s="285"/>
      <c r="DVP9" s="276"/>
      <c r="DVQ9" s="286"/>
      <c r="DVX9" s="284"/>
      <c r="DVY9" s="285"/>
      <c r="DVZ9" s="276"/>
      <c r="DWA9" s="286"/>
      <c r="DWH9" s="284"/>
      <c r="DWI9" s="285"/>
      <c r="DWJ9" s="276"/>
      <c r="DWK9" s="286"/>
      <c r="DWR9" s="284"/>
      <c r="DWS9" s="285"/>
      <c r="DWT9" s="276"/>
      <c r="DWU9" s="286"/>
      <c r="DXB9" s="284"/>
      <c r="DXC9" s="285"/>
      <c r="DXD9" s="276"/>
      <c r="DXE9" s="286"/>
      <c r="DXL9" s="284"/>
      <c r="DXM9" s="285"/>
      <c r="DXN9" s="276"/>
      <c r="DXO9" s="286"/>
      <c r="DXV9" s="284"/>
      <c r="DXW9" s="285"/>
      <c r="DXX9" s="276"/>
      <c r="DXY9" s="286"/>
      <c r="DYF9" s="284"/>
      <c r="DYG9" s="285"/>
      <c r="DYH9" s="276"/>
      <c r="DYI9" s="286"/>
      <c r="DYP9" s="284"/>
      <c r="DYQ9" s="285"/>
      <c r="DYR9" s="276"/>
      <c r="DYS9" s="286"/>
      <c r="DYZ9" s="284"/>
      <c r="DZA9" s="285"/>
      <c r="DZB9" s="276"/>
      <c r="DZC9" s="286"/>
      <c r="DZJ9" s="284"/>
      <c r="DZK9" s="285"/>
      <c r="DZL9" s="276"/>
      <c r="DZM9" s="286"/>
      <c r="DZT9" s="284"/>
      <c r="DZU9" s="285"/>
      <c r="DZV9" s="276"/>
      <c r="DZW9" s="286"/>
      <c r="EAD9" s="284"/>
      <c r="EAE9" s="285"/>
      <c r="EAF9" s="276"/>
      <c r="EAG9" s="286"/>
      <c r="EAN9" s="284"/>
      <c r="EAO9" s="285"/>
      <c r="EAP9" s="276"/>
      <c r="EAQ9" s="286"/>
      <c r="EAX9" s="284"/>
      <c r="EAY9" s="285"/>
      <c r="EAZ9" s="276"/>
      <c r="EBA9" s="286"/>
      <c r="EBH9" s="284"/>
      <c r="EBI9" s="285"/>
      <c r="EBJ9" s="276"/>
      <c r="EBK9" s="286"/>
      <c r="EBR9" s="284"/>
      <c r="EBS9" s="285"/>
      <c r="EBT9" s="276"/>
      <c r="EBU9" s="286"/>
      <c r="ECB9" s="284"/>
      <c r="ECC9" s="285"/>
      <c r="ECD9" s="276"/>
      <c r="ECE9" s="286"/>
      <c r="ECL9" s="284"/>
      <c r="ECM9" s="285"/>
      <c r="ECN9" s="276"/>
      <c r="ECO9" s="286"/>
      <c r="ECV9" s="284"/>
      <c r="ECW9" s="285"/>
      <c r="ECX9" s="276"/>
      <c r="ECY9" s="286"/>
      <c r="EDF9" s="284"/>
      <c r="EDG9" s="285"/>
      <c r="EDH9" s="276"/>
      <c r="EDI9" s="286"/>
      <c r="EDP9" s="284"/>
      <c r="EDQ9" s="285"/>
      <c r="EDR9" s="276"/>
      <c r="EDS9" s="286"/>
      <c r="EDZ9" s="284"/>
      <c r="EEA9" s="285"/>
      <c r="EEB9" s="276"/>
      <c r="EEC9" s="286"/>
      <c r="EEJ9" s="284"/>
      <c r="EEK9" s="285"/>
      <c r="EEL9" s="276"/>
      <c r="EEM9" s="286"/>
      <c r="EET9" s="284"/>
      <c r="EEU9" s="285"/>
      <c r="EEV9" s="276"/>
      <c r="EEW9" s="286"/>
      <c r="EFD9" s="284"/>
      <c r="EFE9" s="285"/>
      <c r="EFF9" s="276"/>
      <c r="EFG9" s="286"/>
      <c r="EFN9" s="284"/>
      <c r="EFO9" s="285"/>
      <c r="EFP9" s="276"/>
      <c r="EFQ9" s="286"/>
      <c r="EFX9" s="284"/>
      <c r="EFY9" s="285"/>
      <c r="EFZ9" s="276"/>
      <c r="EGA9" s="286"/>
      <c r="EGH9" s="284"/>
      <c r="EGI9" s="285"/>
      <c r="EGJ9" s="276"/>
      <c r="EGK9" s="286"/>
      <c r="EGR9" s="284"/>
      <c r="EGS9" s="285"/>
      <c r="EGT9" s="276"/>
      <c r="EGU9" s="286"/>
      <c r="EHB9" s="284"/>
      <c r="EHC9" s="285"/>
      <c r="EHD9" s="276"/>
      <c r="EHE9" s="286"/>
      <c r="EHL9" s="284"/>
      <c r="EHM9" s="285"/>
      <c r="EHN9" s="276"/>
      <c r="EHO9" s="286"/>
      <c r="EHV9" s="284"/>
      <c r="EHW9" s="285"/>
      <c r="EHX9" s="276"/>
      <c r="EHY9" s="286"/>
      <c r="EIF9" s="284"/>
      <c r="EIG9" s="285"/>
      <c r="EIH9" s="276"/>
      <c r="EII9" s="286"/>
      <c r="EIP9" s="284"/>
      <c r="EIQ9" s="285"/>
      <c r="EIR9" s="276"/>
      <c r="EIS9" s="286"/>
      <c r="EIZ9" s="284"/>
      <c r="EJA9" s="285"/>
      <c r="EJB9" s="276"/>
      <c r="EJC9" s="286"/>
      <c r="EJJ9" s="284"/>
      <c r="EJK9" s="285"/>
      <c r="EJL9" s="276"/>
      <c r="EJM9" s="286"/>
      <c r="EJT9" s="284"/>
      <c r="EJU9" s="285"/>
      <c r="EJV9" s="276"/>
      <c r="EJW9" s="286"/>
      <c r="EKD9" s="284"/>
      <c r="EKE9" s="285"/>
      <c r="EKF9" s="276"/>
      <c r="EKG9" s="286"/>
      <c r="EKN9" s="284"/>
      <c r="EKO9" s="285"/>
      <c r="EKP9" s="276"/>
      <c r="EKQ9" s="286"/>
      <c r="EKX9" s="284"/>
      <c r="EKY9" s="285"/>
      <c r="EKZ9" s="276"/>
      <c r="ELA9" s="286"/>
      <c r="ELH9" s="284"/>
      <c r="ELI9" s="285"/>
      <c r="ELJ9" s="276"/>
      <c r="ELK9" s="286"/>
      <c r="ELR9" s="284"/>
      <c r="ELS9" s="285"/>
      <c r="ELT9" s="276"/>
      <c r="ELU9" s="286"/>
      <c r="EMB9" s="284"/>
      <c r="EMC9" s="285"/>
      <c r="EMD9" s="276"/>
      <c r="EME9" s="286"/>
      <c r="EML9" s="284"/>
      <c r="EMM9" s="285"/>
      <c r="EMN9" s="276"/>
      <c r="EMO9" s="286"/>
      <c r="EMV9" s="284"/>
      <c r="EMW9" s="285"/>
      <c r="EMX9" s="276"/>
      <c r="EMY9" s="286"/>
      <c r="ENF9" s="284"/>
      <c r="ENG9" s="285"/>
      <c r="ENH9" s="276"/>
      <c r="ENI9" s="286"/>
      <c r="ENP9" s="284"/>
      <c r="ENQ9" s="285"/>
      <c r="ENR9" s="276"/>
      <c r="ENS9" s="286"/>
      <c r="ENZ9" s="284"/>
      <c r="EOA9" s="285"/>
      <c r="EOB9" s="276"/>
      <c r="EOC9" s="286"/>
      <c r="EOJ9" s="284"/>
      <c r="EOK9" s="285"/>
      <c r="EOL9" s="276"/>
      <c r="EOM9" s="286"/>
      <c r="EOT9" s="284"/>
      <c r="EOU9" s="285"/>
      <c r="EOV9" s="276"/>
      <c r="EOW9" s="286"/>
      <c r="EPD9" s="284"/>
      <c r="EPE9" s="285"/>
      <c r="EPF9" s="276"/>
      <c r="EPG9" s="286"/>
      <c r="EPN9" s="284"/>
      <c r="EPO9" s="285"/>
      <c r="EPP9" s="276"/>
      <c r="EPQ9" s="286"/>
      <c r="EPX9" s="284"/>
      <c r="EPY9" s="285"/>
      <c r="EPZ9" s="276"/>
      <c r="EQA9" s="286"/>
      <c r="EQH9" s="284"/>
      <c r="EQI9" s="285"/>
      <c r="EQJ9" s="276"/>
      <c r="EQK9" s="286"/>
      <c r="EQR9" s="284"/>
      <c r="EQS9" s="285"/>
      <c r="EQT9" s="276"/>
      <c r="EQU9" s="286"/>
      <c r="ERB9" s="284"/>
      <c r="ERC9" s="285"/>
      <c r="ERD9" s="276"/>
      <c r="ERE9" s="286"/>
      <c r="ERL9" s="284"/>
      <c r="ERM9" s="285"/>
      <c r="ERN9" s="276"/>
      <c r="ERO9" s="286"/>
      <c r="ERV9" s="284"/>
      <c r="ERW9" s="285"/>
      <c r="ERX9" s="276"/>
      <c r="ERY9" s="286"/>
      <c r="ESF9" s="284"/>
      <c r="ESG9" s="285"/>
      <c r="ESH9" s="276"/>
      <c r="ESI9" s="286"/>
      <c r="ESP9" s="284"/>
      <c r="ESQ9" s="285"/>
      <c r="ESR9" s="276"/>
      <c r="ESS9" s="286"/>
      <c r="ESZ9" s="284"/>
      <c r="ETA9" s="285"/>
      <c r="ETB9" s="276"/>
      <c r="ETC9" s="286"/>
      <c r="ETJ9" s="284"/>
      <c r="ETK9" s="285"/>
      <c r="ETL9" s="276"/>
      <c r="ETM9" s="286"/>
      <c r="ETT9" s="284"/>
      <c r="ETU9" s="285"/>
      <c r="ETV9" s="276"/>
      <c r="ETW9" s="286"/>
      <c r="EUD9" s="284"/>
      <c r="EUE9" s="285"/>
      <c r="EUF9" s="276"/>
      <c r="EUG9" s="286"/>
      <c r="EUN9" s="284"/>
      <c r="EUO9" s="285"/>
      <c r="EUP9" s="276"/>
      <c r="EUQ9" s="286"/>
      <c r="EUX9" s="284"/>
      <c r="EUY9" s="285"/>
      <c r="EUZ9" s="276"/>
      <c r="EVA9" s="286"/>
      <c r="EVH9" s="284"/>
      <c r="EVI9" s="285"/>
      <c r="EVJ9" s="276"/>
      <c r="EVK9" s="286"/>
      <c r="EVR9" s="284"/>
      <c r="EVS9" s="285"/>
      <c r="EVT9" s="276"/>
      <c r="EVU9" s="286"/>
      <c r="EWB9" s="284"/>
      <c r="EWC9" s="285"/>
      <c r="EWD9" s="276"/>
      <c r="EWE9" s="286"/>
      <c r="EWL9" s="284"/>
      <c r="EWM9" s="285"/>
      <c r="EWN9" s="276"/>
      <c r="EWO9" s="286"/>
      <c r="EWV9" s="284"/>
      <c r="EWW9" s="285"/>
      <c r="EWX9" s="276"/>
      <c r="EWY9" s="286"/>
      <c r="EXF9" s="284"/>
      <c r="EXG9" s="285"/>
      <c r="EXH9" s="276"/>
      <c r="EXI9" s="286"/>
      <c r="EXP9" s="284"/>
      <c r="EXQ9" s="285"/>
      <c r="EXR9" s="276"/>
      <c r="EXS9" s="286"/>
      <c r="EXZ9" s="284"/>
      <c r="EYA9" s="285"/>
      <c r="EYB9" s="276"/>
      <c r="EYC9" s="286"/>
      <c r="EYJ9" s="284"/>
      <c r="EYK9" s="285"/>
      <c r="EYL9" s="276"/>
      <c r="EYM9" s="286"/>
      <c r="EYT9" s="284"/>
      <c r="EYU9" s="285"/>
      <c r="EYV9" s="276"/>
      <c r="EYW9" s="286"/>
      <c r="EZD9" s="284"/>
      <c r="EZE9" s="285"/>
      <c r="EZF9" s="276"/>
      <c r="EZG9" s="286"/>
      <c r="EZN9" s="284"/>
      <c r="EZO9" s="285"/>
      <c r="EZP9" s="276"/>
      <c r="EZQ9" s="286"/>
      <c r="EZX9" s="284"/>
      <c r="EZY9" s="285"/>
      <c r="EZZ9" s="276"/>
      <c r="FAA9" s="286"/>
      <c r="FAH9" s="284"/>
      <c r="FAI9" s="285"/>
      <c r="FAJ9" s="276"/>
      <c r="FAK9" s="286"/>
      <c r="FAR9" s="284"/>
      <c r="FAS9" s="285"/>
      <c r="FAT9" s="276"/>
      <c r="FAU9" s="286"/>
      <c r="FBB9" s="284"/>
      <c r="FBC9" s="285"/>
      <c r="FBD9" s="276"/>
      <c r="FBE9" s="286"/>
      <c r="FBL9" s="284"/>
      <c r="FBM9" s="285"/>
      <c r="FBN9" s="276"/>
      <c r="FBO9" s="286"/>
      <c r="FBV9" s="284"/>
      <c r="FBW9" s="285"/>
      <c r="FBX9" s="276"/>
      <c r="FBY9" s="286"/>
      <c r="FCF9" s="284"/>
      <c r="FCG9" s="285"/>
      <c r="FCH9" s="276"/>
      <c r="FCI9" s="286"/>
      <c r="FCP9" s="284"/>
      <c r="FCQ9" s="285"/>
      <c r="FCR9" s="276"/>
      <c r="FCS9" s="286"/>
      <c r="FCZ9" s="284"/>
      <c r="FDA9" s="285"/>
      <c r="FDB9" s="276"/>
      <c r="FDC9" s="286"/>
      <c r="FDJ9" s="284"/>
      <c r="FDK9" s="285"/>
      <c r="FDL9" s="276"/>
      <c r="FDM9" s="286"/>
      <c r="FDT9" s="284"/>
      <c r="FDU9" s="285"/>
      <c r="FDV9" s="276"/>
      <c r="FDW9" s="286"/>
      <c r="FED9" s="284"/>
      <c r="FEE9" s="285"/>
      <c r="FEF9" s="276"/>
      <c r="FEG9" s="286"/>
      <c r="FEN9" s="284"/>
      <c r="FEO9" s="285"/>
      <c r="FEP9" s="276"/>
      <c r="FEQ9" s="286"/>
      <c r="FEX9" s="284"/>
      <c r="FEY9" s="285"/>
      <c r="FEZ9" s="276"/>
      <c r="FFA9" s="286"/>
      <c r="FFH9" s="284"/>
      <c r="FFI9" s="285"/>
      <c r="FFJ9" s="276"/>
      <c r="FFK9" s="286"/>
      <c r="FFR9" s="284"/>
      <c r="FFS9" s="285"/>
      <c r="FFT9" s="276"/>
      <c r="FFU9" s="286"/>
      <c r="FGB9" s="284"/>
      <c r="FGC9" s="285"/>
      <c r="FGD9" s="276"/>
      <c r="FGE9" s="286"/>
      <c r="FGL9" s="284"/>
      <c r="FGM9" s="285"/>
      <c r="FGN9" s="276"/>
      <c r="FGO9" s="286"/>
      <c r="FGV9" s="284"/>
      <c r="FGW9" s="285"/>
      <c r="FGX9" s="276"/>
      <c r="FGY9" s="286"/>
      <c r="FHF9" s="284"/>
      <c r="FHG9" s="285"/>
      <c r="FHH9" s="276"/>
      <c r="FHI9" s="286"/>
      <c r="FHP9" s="284"/>
      <c r="FHQ9" s="285"/>
      <c r="FHR9" s="276"/>
      <c r="FHS9" s="286"/>
      <c r="FHZ9" s="284"/>
      <c r="FIA9" s="285"/>
      <c r="FIB9" s="276"/>
      <c r="FIC9" s="286"/>
      <c r="FIJ9" s="284"/>
      <c r="FIK9" s="285"/>
      <c r="FIL9" s="276"/>
      <c r="FIM9" s="286"/>
      <c r="FIT9" s="284"/>
      <c r="FIU9" s="285"/>
      <c r="FIV9" s="276"/>
      <c r="FIW9" s="286"/>
      <c r="FJD9" s="284"/>
      <c r="FJE9" s="285"/>
      <c r="FJF9" s="276"/>
      <c r="FJG9" s="286"/>
      <c r="FJN9" s="284"/>
      <c r="FJO9" s="285"/>
      <c r="FJP9" s="276"/>
      <c r="FJQ9" s="286"/>
      <c r="FJX9" s="284"/>
      <c r="FJY9" s="285"/>
      <c r="FJZ9" s="276"/>
      <c r="FKA9" s="286"/>
      <c r="FKH9" s="284"/>
      <c r="FKI9" s="285"/>
      <c r="FKJ9" s="276"/>
      <c r="FKK9" s="286"/>
      <c r="FKR9" s="284"/>
      <c r="FKS9" s="285"/>
      <c r="FKT9" s="276"/>
      <c r="FKU9" s="286"/>
      <c r="FLB9" s="284"/>
      <c r="FLC9" s="285"/>
      <c r="FLD9" s="276"/>
      <c r="FLE9" s="286"/>
      <c r="FLL9" s="284"/>
      <c r="FLM9" s="285"/>
      <c r="FLN9" s="276"/>
      <c r="FLO9" s="286"/>
      <c r="FLV9" s="284"/>
      <c r="FLW9" s="285"/>
      <c r="FLX9" s="276"/>
      <c r="FLY9" s="286"/>
      <c r="FMF9" s="284"/>
      <c r="FMG9" s="285"/>
      <c r="FMH9" s="276"/>
      <c r="FMI9" s="286"/>
      <c r="FMP9" s="284"/>
      <c r="FMQ9" s="285"/>
      <c r="FMR9" s="276"/>
      <c r="FMS9" s="286"/>
      <c r="FMZ9" s="284"/>
      <c r="FNA9" s="285"/>
      <c r="FNB9" s="276"/>
      <c r="FNC9" s="286"/>
      <c r="FNJ9" s="284"/>
      <c r="FNK9" s="285"/>
      <c r="FNL9" s="276"/>
      <c r="FNM9" s="286"/>
      <c r="FNT9" s="284"/>
      <c r="FNU9" s="285"/>
      <c r="FNV9" s="276"/>
      <c r="FNW9" s="286"/>
      <c r="FOD9" s="284"/>
      <c r="FOE9" s="285"/>
      <c r="FOF9" s="276"/>
      <c r="FOG9" s="286"/>
      <c r="FON9" s="284"/>
      <c r="FOO9" s="285"/>
      <c r="FOP9" s="276"/>
      <c r="FOQ9" s="286"/>
      <c r="FOX9" s="284"/>
      <c r="FOY9" s="285"/>
      <c r="FOZ9" s="276"/>
      <c r="FPA9" s="286"/>
      <c r="FPH9" s="284"/>
      <c r="FPI9" s="285"/>
      <c r="FPJ9" s="276"/>
      <c r="FPK9" s="286"/>
      <c r="FPR9" s="284"/>
      <c r="FPS9" s="285"/>
      <c r="FPT9" s="276"/>
      <c r="FPU9" s="286"/>
      <c r="FQB9" s="284"/>
      <c r="FQC9" s="285"/>
      <c r="FQD9" s="276"/>
      <c r="FQE9" s="286"/>
      <c r="FQL9" s="284"/>
      <c r="FQM9" s="285"/>
      <c r="FQN9" s="276"/>
      <c r="FQO9" s="286"/>
      <c r="FQV9" s="284"/>
      <c r="FQW9" s="285"/>
      <c r="FQX9" s="276"/>
      <c r="FQY9" s="286"/>
      <c r="FRF9" s="284"/>
      <c r="FRG9" s="285"/>
      <c r="FRH9" s="276"/>
      <c r="FRI9" s="286"/>
      <c r="FRP9" s="284"/>
      <c r="FRQ9" s="285"/>
      <c r="FRR9" s="276"/>
      <c r="FRS9" s="286"/>
      <c r="FRZ9" s="284"/>
      <c r="FSA9" s="285"/>
      <c r="FSB9" s="276"/>
      <c r="FSC9" s="286"/>
      <c r="FSJ9" s="284"/>
      <c r="FSK9" s="285"/>
      <c r="FSL9" s="276"/>
      <c r="FSM9" s="286"/>
      <c r="FST9" s="284"/>
      <c r="FSU9" s="285"/>
      <c r="FSV9" s="276"/>
      <c r="FSW9" s="286"/>
      <c r="FTD9" s="284"/>
      <c r="FTE9" s="285"/>
      <c r="FTF9" s="276"/>
      <c r="FTG9" s="286"/>
      <c r="FTN9" s="284"/>
      <c r="FTO9" s="285"/>
      <c r="FTP9" s="276"/>
      <c r="FTQ9" s="286"/>
      <c r="FTX9" s="284"/>
      <c r="FTY9" s="285"/>
      <c r="FTZ9" s="276"/>
      <c r="FUA9" s="286"/>
      <c r="FUH9" s="284"/>
      <c r="FUI9" s="285"/>
      <c r="FUJ9" s="276"/>
      <c r="FUK9" s="286"/>
      <c r="FUR9" s="284"/>
      <c r="FUS9" s="285"/>
      <c r="FUT9" s="276"/>
      <c r="FUU9" s="286"/>
      <c r="FVB9" s="284"/>
      <c r="FVC9" s="285"/>
      <c r="FVD9" s="276"/>
      <c r="FVE9" s="286"/>
      <c r="FVL9" s="284"/>
      <c r="FVM9" s="285"/>
      <c r="FVN9" s="276"/>
      <c r="FVO9" s="286"/>
      <c r="FVV9" s="284"/>
      <c r="FVW9" s="285"/>
      <c r="FVX9" s="276"/>
      <c r="FVY9" s="286"/>
      <c r="FWF9" s="284"/>
      <c r="FWG9" s="285"/>
      <c r="FWH9" s="276"/>
      <c r="FWI9" s="286"/>
      <c r="FWP9" s="284"/>
      <c r="FWQ9" s="285"/>
      <c r="FWR9" s="276"/>
      <c r="FWS9" s="286"/>
      <c r="FWZ9" s="284"/>
      <c r="FXA9" s="285"/>
      <c r="FXB9" s="276"/>
      <c r="FXC9" s="286"/>
      <c r="FXJ9" s="284"/>
      <c r="FXK9" s="285"/>
      <c r="FXL9" s="276"/>
      <c r="FXM9" s="286"/>
      <c r="FXT9" s="284"/>
      <c r="FXU9" s="285"/>
      <c r="FXV9" s="276"/>
      <c r="FXW9" s="286"/>
      <c r="FYD9" s="284"/>
      <c r="FYE9" s="285"/>
      <c r="FYF9" s="276"/>
      <c r="FYG9" s="286"/>
      <c r="FYN9" s="284"/>
      <c r="FYO9" s="285"/>
      <c r="FYP9" s="276"/>
      <c r="FYQ9" s="286"/>
      <c r="FYX9" s="284"/>
      <c r="FYY9" s="285"/>
      <c r="FYZ9" s="276"/>
      <c r="FZA9" s="286"/>
      <c r="FZH9" s="284"/>
      <c r="FZI9" s="285"/>
      <c r="FZJ9" s="276"/>
      <c r="FZK9" s="286"/>
      <c r="FZR9" s="284"/>
      <c r="FZS9" s="285"/>
      <c r="FZT9" s="276"/>
      <c r="FZU9" s="286"/>
      <c r="GAB9" s="284"/>
      <c r="GAC9" s="285"/>
      <c r="GAD9" s="276"/>
      <c r="GAE9" s="286"/>
      <c r="GAL9" s="284"/>
      <c r="GAM9" s="285"/>
      <c r="GAN9" s="276"/>
      <c r="GAO9" s="286"/>
      <c r="GAV9" s="284"/>
      <c r="GAW9" s="285"/>
      <c r="GAX9" s="276"/>
      <c r="GAY9" s="286"/>
      <c r="GBF9" s="284"/>
      <c r="GBG9" s="285"/>
      <c r="GBH9" s="276"/>
      <c r="GBI9" s="286"/>
      <c r="GBP9" s="284"/>
      <c r="GBQ9" s="285"/>
      <c r="GBR9" s="276"/>
      <c r="GBS9" s="286"/>
      <c r="GBZ9" s="284"/>
      <c r="GCA9" s="285"/>
      <c r="GCB9" s="276"/>
      <c r="GCC9" s="286"/>
      <c r="GCJ9" s="284"/>
      <c r="GCK9" s="285"/>
      <c r="GCL9" s="276"/>
      <c r="GCM9" s="286"/>
      <c r="GCT9" s="284"/>
      <c r="GCU9" s="285"/>
      <c r="GCV9" s="276"/>
      <c r="GCW9" s="286"/>
      <c r="GDD9" s="284"/>
      <c r="GDE9" s="285"/>
      <c r="GDF9" s="276"/>
      <c r="GDG9" s="286"/>
      <c r="GDN9" s="284"/>
      <c r="GDO9" s="285"/>
      <c r="GDP9" s="276"/>
      <c r="GDQ9" s="286"/>
      <c r="GDX9" s="284"/>
      <c r="GDY9" s="285"/>
      <c r="GDZ9" s="276"/>
      <c r="GEA9" s="286"/>
      <c r="GEH9" s="284"/>
      <c r="GEI9" s="285"/>
      <c r="GEJ9" s="276"/>
      <c r="GEK9" s="286"/>
      <c r="GER9" s="284"/>
      <c r="GES9" s="285"/>
      <c r="GET9" s="276"/>
      <c r="GEU9" s="286"/>
      <c r="GFB9" s="284"/>
      <c r="GFC9" s="285"/>
      <c r="GFD9" s="276"/>
      <c r="GFE9" s="286"/>
      <c r="GFL9" s="284"/>
      <c r="GFM9" s="285"/>
      <c r="GFN9" s="276"/>
      <c r="GFO9" s="286"/>
      <c r="GFV9" s="284"/>
      <c r="GFW9" s="285"/>
      <c r="GFX9" s="276"/>
      <c r="GFY9" s="286"/>
      <c r="GGF9" s="284"/>
      <c r="GGG9" s="285"/>
      <c r="GGH9" s="276"/>
      <c r="GGI9" s="286"/>
      <c r="GGP9" s="284"/>
      <c r="GGQ9" s="285"/>
      <c r="GGR9" s="276"/>
      <c r="GGS9" s="286"/>
      <c r="GGZ9" s="284"/>
      <c r="GHA9" s="285"/>
      <c r="GHB9" s="276"/>
      <c r="GHC9" s="286"/>
      <c r="GHJ9" s="284"/>
      <c r="GHK9" s="285"/>
      <c r="GHL9" s="276"/>
      <c r="GHM9" s="286"/>
      <c r="GHT9" s="284"/>
      <c r="GHU9" s="285"/>
      <c r="GHV9" s="276"/>
      <c r="GHW9" s="286"/>
      <c r="GID9" s="284"/>
      <c r="GIE9" s="285"/>
      <c r="GIF9" s="276"/>
      <c r="GIG9" s="286"/>
      <c r="GIN9" s="284"/>
      <c r="GIO9" s="285"/>
      <c r="GIP9" s="276"/>
      <c r="GIQ9" s="286"/>
      <c r="GIX9" s="284"/>
      <c r="GIY9" s="285"/>
      <c r="GIZ9" s="276"/>
      <c r="GJA9" s="286"/>
      <c r="GJH9" s="284"/>
      <c r="GJI9" s="285"/>
      <c r="GJJ9" s="276"/>
      <c r="GJK9" s="286"/>
      <c r="GJR9" s="284"/>
      <c r="GJS9" s="285"/>
      <c r="GJT9" s="276"/>
      <c r="GJU9" s="286"/>
      <c r="GKB9" s="284"/>
      <c r="GKC9" s="285"/>
      <c r="GKD9" s="276"/>
      <c r="GKE9" s="286"/>
      <c r="GKL9" s="284"/>
      <c r="GKM9" s="285"/>
      <c r="GKN9" s="276"/>
      <c r="GKO9" s="286"/>
      <c r="GKV9" s="284"/>
      <c r="GKW9" s="285"/>
      <c r="GKX9" s="276"/>
      <c r="GKY9" s="286"/>
      <c r="GLF9" s="284"/>
      <c r="GLG9" s="285"/>
      <c r="GLH9" s="276"/>
      <c r="GLI9" s="286"/>
      <c r="GLP9" s="284"/>
      <c r="GLQ9" s="285"/>
      <c r="GLR9" s="276"/>
      <c r="GLS9" s="286"/>
      <c r="GLZ9" s="284"/>
      <c r="GMA9" s="285"/>
      <c r="GMB9" s="276"/>
      <c r="GMC9" s="286"/>
      <c r="GMJ9" s="284"/>
      <c r="GMK9" s="285"/>
      <c r="GML9" s="276"/>
      <c r="GMM9" s="286"/>
      <c r="GMT9" s="284"/>
      <c r="GMU9" s="285"/>
      <c r="GMV9" s="276"/>
      <c r="GMW9" s="286"/>
      <c r="GND9" s="284"/>
      <c r="GNE9" s="285"/>
      <c r="GNF9" s="276"/>
      <c r="GNG9" s="286"/>
      <c r="GNN9" s="284"/>
      <c r="GNO9" s="285"/>
      <c r="GNP9" s="276"/>
      <c r="GNQ9" s="286"/>
      <c r="GNX9" s="284"/>
      <c r="GNY9" s="285"/>
      <c r="GNZ9" s="276"/>
      <c r="GOA9" s="286"/>
      <c r="GOH9" s="284"/>
      <c r="GOI9" s="285"/>
      <c r="GOJ9" s="276"/>
      <c r="GOK9" s="286"/>
      <c r="GOR9" s="284"/>
      <c r="GOS9" s="285"/>
      <c r="GOT9" s="276"/>
      <c r="GOU9" s="286"/>
      <c r="GPB9" s="284"/>
      <c r="GPC9" s="285"/>
      <c r="GPD9" s="276"/>
      <c r="GPE9" s="286"/>
      <c r="GPL9" s="284"/>
      <c r="GPM9" s="285"/>
      <c r="GPN9" s="276"/>
      <c r="GPO9" s="286"/>
      <c r="GPV9" s="284"/>
      <c r="GPW9" s="285"/>
      <c r="GPX9" s="276"/>
      <c r="GPY9" s="286"/>
      <c r="GQF9" s="284"/>
      <c r="GQG9" s="285"/>
      <c r="GQH9" s="276"/>
      <c r="GQI9" s="286"/>
      <c r="GQP9" s="284"/>
      <c r="GQQ9" s="285"/>
      <c r="GQR9" s="276"/>
      <c r="GQS9" s="286"/>
      <c r="GQZ9" s="284"/>
      <c r="GRA9" s="285"/>
      <c r="GRB9" s="276"/>
      <c r="GRC9" s="286"/>
      <c r="GRJ9" s="284"/>
      <c r="GRK9" s="285"/>
      <c r="GRL9" s="276"/>
      <c r="GRM9" s="286"/>
      <c r="GRT9" s="284"/>
      <c r="GRU9" s="285"/>
      <c r="GRV9" s="276"/>
      <c r="GRW9" s="286"/>
      <c r="GSD9" s="284"/>
      <c r="GSE9" s="285"/>
      <c r="GSF9" s="276"/>
      <c r="GSG9" s="286"/>
      <c r="GSN9" s="284"/>
      <c r="GSO9" s="285"/>
      <c r="GSP9" s="276"/>
      <c r="GSQ9" s="286"/>
      <c r="GSX9" s="284"/>
      <c r="GSY9" s="285"/>
      <c r="GSZ9" s="276"/>
      <c r="GTA9" s="286"/>
      <c r="GTH9" s="284"/>
      <c r="GTI9" s="285"/>
      <c r="GTJ9" s="276"/>
      <c r="GTK9" s="286"/>
      <c r="GTR9" s="284"/>
      <c r="GTS9" s="285"/>
      <c r="GTT9" s="276"/>
      <c r="GTU9" s="286"/>
      <c r="GUB9" s="284"/>
      <c r="GUC9" s="285"/>
      <c r="GUD9" s="276"/>
      <c r="GUE9" s="286"/>
      <c r="GUL9" s="284"/>
      <c r="GUM9" s="285"/>
      <c r="GUN9" s="276"/>
      <c r="GUO9" s="286"/>
      <c r="GUV9" s="284"/>
      <c r="GUW9" s="285"/>
      <c r="GUX9" s="276"/>
      <c r="GUY9" s="286"/>
      <c r="GVF9" s="284"/>
      <c r="GVG9" s="285"/>
      <c r="GVH9" s="276"/>
      <c r="GVI9" s="286"/>
      <c r="GVP9" s="284"/>
      <c r="GVQ9" s="285"/>
      <c r="GVR9" s="276"/>
      <c r="GVS9" s="286"/>
      <c r="GVZ9" s="284"/>
      <c r="GWA9" s="285"/>
      <c r="GWB9" s="276"/>
      <c r="GWC9" s="286"/>
      <c r="GWJ9" s="284"/>
      <c r="GWK9" s="285"/>
      <c r="GWL9" s="276"/>
      <c r="GWM9" s="286"/>
      <c r="GWT9" s="284"/>
      <c r="GWU9" s="285"/>
      <c r="GWV9" s="276"/>
      <c r="GWW9" s="286"/>
      <c r="GXD9" s="284"/>
      <c r="GXE9" s="285"/>
      <c r="GXF9" s="276"/>
      <c r="GXG9" s="286"/>
      <c r="GXN9" s="284"/>
      <c r="GXO9" s="285"/>
      <c r="GXP9" s="276"/>
      <c r="GXQ9" s="286"/>
      <c r="GXX9" s="284"/>
      <c r="GXY9" s="285"/>
      <c r="GXZ9" s="276"/>
      <c r="GYA9" s="286"/>
      <c r="GYH9" s="284"/>
      <c r="GYI9" s="285"/>
      <c r="GYJ9" s="276"/>
      <c r="GYK9" s="286"/>
      <c r="GYR9" s="284"/>
      <c r="GYS9" s="285"/>
      <c r="GYT9" s="276"/>
      <c r="GYU9" s="286"/>
      <c r="GZB9" s="284"/>
      <c r="GZC9" s="285"/>
      <c r="GZD9" s="276"/>
      <c r="GZE9" s="286"/>
      <c r="GZL9" s="284"/>
      <c r="GZM9" s="285"/>
      <c r="GZN9" s="276"/>
      <c r="GZO9" s="286"/>
      <c r="GZV9" s="284"/>
      <c r="GZW9" s="285"/>
      <c r="GZX9" s="276"/>
      <c r="GZY9" s="286"/>
      <c r="HAF9" s="284"/>
      <c r="HAG9" s="285"/>
      <c r="HAH9" s="276"/>
      <c r="HAI9" s="286"/>
      <c r="HAP9" s="284"/>
      <c r="HAQ9" s="285"/>
      <c r="HAR9" s="276"/>
      <c r="HAS9" s="286"/>
      <c r="HAZ9" s="284"/>
      <c r="HBA9" s="285"/>
      <c r="HBB9" s="276"/>
      <c r="HBC9" s="286"/>
      <c r="HBJ9" s="284"/>
      <c r="HBK9" s="285"/>
      <c r="HBL9" s="276"/>
      <c r="HBM9" s="286"/>
      <c r="HBT9" s="284"/>
      <c r="HBU9" s="285"/>
      <c r="HBV9" s="276"/>
      <c r="HBW9" s="286"/>
      <c r="HCD9" s="284"/>
      <c r="HCE9" s="285"/>
      <c r="HCF9" s="276"/>
      <c r="HCG9" s="286"/>
      <c r="HCN9" s="284"/>
      <c r="HCO9" s="285"/>
      <c r="HCP9" s="276"/>
      <c r="HCQ9" s="286"/>
      <c r="HCX9" s="284"/>
      <c r="HCY9" s="285"/>
      <c r="HCZ9" s="276"/>
      <c r="HDA9" s="286"/>
      <c r="HDH9" s="284"/>
      <c r="HDI9" s="285"/>
      <c r="HDJ9" s="276"/>
      <c r="HDK9" s="286"/>
      <c r="HDR9" s="284"/>
      <c r="HDS9" s="285"/>
      <c r="HDT9" s="276"/>
      <c r="HDU9" s="286"/>
      <c r="HEB9" s="284"/>
      <c r="HEC9" s="285"/>
      <c r="HED9" s="276"/>
      <c r="HEE9" s="286"/>
      <c r="HEL9" s="284"/>
      <c r="HEM9" s="285"/>
      <c r="HEN9" s="276"/>
      <c r="HEO9" s="286"/>
      <c r="HEV9" s="284"/>
      <c r="HEW9" s="285"/>
      <c r="HEX9" s="276"/>
      <c r="HEY9" s="286"/>
      <c r="HFF9" s="284"/>
      <c r="HFG9" s="285"/>
      <c r="HFH9" s="276"/>
      <c r="HFI9" s="286"/>
      <c r="HFP9" s="284"/>
      <c r="HFQ9" s="285"/>
      <c r="HFR9" s="276"/>
      <c r="HFS9" s="286"/>
      <c r="HFZ9" s="284"/>
      <c r="HGA9" s="285"/>
      <c r="HGB9" s="276"/>
      <c r="HGC9" s="286"/>
      <c r="HGJ9" s="284"/>
      <c r="HGK9" s="285"/>
      <c r="HGL9" s="276"/>
      <c r="HGM9" s="286"/>
      <c r="HGT9" s="284"/>
      <c r="HGU9" s="285"/>
      <c r="HGV9" s="276"/>
      <c r="HGW9" s="286"/>
      <c r="HHD9" s="284"/>
      <c r="HHE9" s="285"/>
      <c r="HHF9" s="276"/>
      <c r="HHG9" s="286"/>
      <c r="HHN9" s="284"/>
      <c r="HHO9" s="285"/>
      <c r="HHP9" s="276"/>
      <c r="HHQ9" s="286"/>
      <c r="HHX9" s="284"/>
      <c r="HHY9" s="285"/>
      <c r="HHZ9" s="276"/>
      <c r="HIA9" s="286"/>
      <c r="HIH9" s="284"/>
      <c r="HII9" s="285"/>
      <c r="HIJ9" s="276"/>
      <c r="HIK9" s="286"/>
      <c r="HIR9" s="284"/>
      <c r="HIS9" s="285"/>
      <c r="HIT9" s="276"/>
      <c r="HIU9" s="286"/>
      <c r="HJB9" s="284"/>
      <c r="HJC9" s="285"/>
      <c r="HJD9" s="276"/>
      <c r="HJE9" s="286"/>
      <c r="HJL9" s="284"/>
      <c r="HJM9" s="285"/>
      <c r="HJN9" s="276"/>
      <c r="HJO9" s="286"/>
      <c r="HJV9" s="284"/>
      <c r="HJW9" s="285"/>
      <c r="HJX9" s="276"/>
      <c r="HJY9" s="286"/>
      <c r="HKF9" s="284"/>
      <c r="HKG9" s="285"/>
      <c r="HKH9" s="276"/>
      <c r="HKI9" s="286"/>
      <c r="HKP9" s="284"/>
      <c r="HKQ9" s="285"/>
      <c r="HKR9" s="276"/>
      <c r="HKS9" s="286"/>
      <c r="HKZ9" s="284"/>
      <c r="HLA9" s="285"/>
      <c r="HLB9" s="276"/>
      <c r="HLC9" s="286"/>
      <c r="HLJ9" s="284"/>
      <c r="HLK9" s="285"/>
      <c r="HLL9" s="276"/>
      <c r="HLM9" s="286"/>
      <c r="HLT9" s="284"/>
      <c r="HLU9" s="285"/>
      <c r="HLV9" s="276"/>
      <c r="HLW9" s="286"/>
      <c r="HMD9" s="284"/>
      <c r="HME9" s="285"/>
      <c r="HMF9" s="276"/>
      <c r="HMG9" s="286"/>
      <c r="HMN9" s="284"/>
      <c r="HMO9" s="285"/>
      <c r="HMP9" s="276"/>
      <c r="HMQ9" s="286"/>
      <c r="HMX9" s="284"/>
      <c r="HMY9" s="285"/>
      <c r="HMZ9" s="276"/>
      <c r="HNA9" s="286"/>
      <c r="HNH9" s="284"/>
      <c r="HNI9" s="285"/>
      <c r="HNJ9" s="276"/>
      <c r="HNK9" s="286"/>
      <c r="HNR9" s="284"/>
      <c r="HNS9" s="285"/>
      <c r="HNT9" s="276"/>
      <c r="HNU9" s="286"/>
      <c r="HOB9" s="284"/>
      <c r="HOC9" s="285"/>
      <c r="HOD9" s="276"/>
      <c r="HOE9" s="286"/>
      <c r="HOL9" s="284"/>
      <c r="HOM9" s="285"/>
      <c r="HON9" s="276"/>
      <c r="HOO9" s="286"/>
      <c r="HOV9" s="284"/>
      <c r="HOW9" s="285"/>
      <c r="HOX9" s="276"/>
      <c r="HOY9" s="286"/>
      <c r="HPF9" s="284"/>
      <c r="HPG9" s="285"/>
      <c r="HPH9" s="276"/>
      <c r="HPI9" s="286"/>
      <c r="HPP9" s="284"/>
      <c r="HPQ9" s="285"/>
      <c r="HPR9" s="276"/>
      <c r="HPS9" s="286"/>
      <c r="HPZ9" s="284"/>
      <c r="HQA9" s="285"/>
      <c r="HQB9" s="276"/>
      <c r="HQC9" s="286"/>
      <c r="HQJ9" s="284"/>
      <c r="HQK9" s="285"/>
      <c r="HQL9" s="276"/>
      <c r="HQM9" s="286"/>
      <c r="HQT9" s="284"/>
      <c r="HQU9" s="285"/>
      <c r="HQV9" s="276"/>
      <c r="HQW9" s="286"/>
      <c r="HRD9" s="284"/>
      <c r="HRE9" s="285"/>
      <c r="HRF9" s="276"/>
      <c r="HRG9" s="286"/>
      <c r="HRN9" s="284"/>
      <c r="HRO9" s="285"/>
      <c r="HRP9" s="276"/>
      <c r="HRQ9" s="286"/>
      <c r="HRX9" s="284"/>
      <c r="HRY9" s="285"/>
      <c r="HRZ9" s="276"/>
      <c r="HSA9" s="286"/>
      <c r="HSH9" s="284"/>
      <c r="HSI9" s="285"/>
      <c r="HSJ9" s="276"/>
      <c r="HSK9" s="286"/>
      <c r="HSR9" s="284"/>
      <c r="HSS9" s="285"/>
      <c r="HST9" s="276"/>
      <c r="HSU9" s="286"/>
      <c r="HTB9" s="284"/>
      <c r="HTC9" s="285"/>
      <c r="HTD9" s="276"/>
      <c r="HTE9" s="286"/>
      <c r="HTL9" s="284"/>
      <c r="HTM9" s="285"/>
      <c r="HTN9" s="276"/>
      <c r="HTO9" s="286"/>
      <c r="HTV9" s="284"/>
      <c r="HTW9" s="285"/>
      <c r="HTX9" s="276"/>
      <c r="HTY9" s="286"/>
      <c r="HUF9" s="284"/>
      <c r="HUG9" s="285"/>
      <c r="HUH9" s="276"/>
      <c r="HUI9" s="286"/>
      <c r="HUP9" s="284"/>
      <c r="HUQ9" s="285"/>
      <c r="HUR9" s="276"/>
      <c r="HUS9" s="286"/>
      <c r="HUZ9" s="284"/>
      <c r="HVA9" s="285"/>
      <c r="HVB9" s="276"/>
      <c r="HVC9" s="286"/>
      <c r="HVJ9" s="284"/>
      <c r="HVK9" s="285"/>
      <c r="HVL9" s="276"/>
      <c r="HVM9" s="286"/>
      <c r="HVT9" s="284"/>
      <c r="HVU9" s="285"/>
      <c r="HVV9" s="276"/>
      <c r="HVW9" s="286"/>
      <c r="HWD9" s="284"/>
      <c r="HWE9" s="285"/>
      <c r="HWF9" s="276"/>
      <c r="HWG9" s="286"/>
      <c r="HWN9" s="284"/>
      <c r="HWO9" s="285"/>
      <c r="HWP9" s="276"/>
      <c r="HWQ9" s="286"/>
      <c r="HWX9" s="284"/>
      <c r="HWY9" s="285"/>
      <c r="HWZ9" s="276"/>
      <c r="HXA9" s="286"/>
      <c r="HXH9" s="284"/>
      <c r="HXI9" s="285"/>
      <c r="HXJ9" s="276"/>
      <c r="HXK9" s="286"/>
      <c r="HXR9" s="284"/>
      <c r="HXS9" s="285"/>
      <c r="HXT9" s="276"/>
      <c r="HXU9" s="286"/>
      <c r="HYB9" s="284"/>
      <c r="HYC9" s="285"/>
      <c r="HYD9" s="276"/>
      <c r="HYE9" s="286"/>
      <c r="HYL9" s="284"/>
      <c r="HYM9" s="285"/>
      <c r="HYN9" s="276"/>
      <c r="HYO9" s="286"/>
      <c r="HYV9" s="284"/>
      <c r="HYW9" s="285"/>
      <c r="HYX9" s="276"/>
      <c r="HYY9" s="286"/>
      <c r="HZF9" s="284"/>
      <c r="HZG9" s="285"/>
      <c r="HZH9" s="276"/>
      <c r="HZI9" s="286"/>
      <c r="HZP9" s="284"/>
      <c r="HZQ9" s="285"/>
      <c r="HZR9" s="276"/>
      <c r="HZS9" s="286"/>
      <c r="HZZ9" s="284"/>
      <c r="IAA9" s="285"/>
      <c r="IAB9" s="276"/>
      <c r="IAC9" s="286"/>
      <c r="IAJ9" s="284"/>
      <c r="IAK9" s="285"/>
      <c r="IAL9" s="276"/>
      <c r="IAM9" s="286"/>
      <c r="IAT9" s="284"/>
      <c r="IAU9" s="285"/>
      <c r="IAV9" s="276"/>
      <c r="IAW9" s="286"/>
      <c r="IBD9" s="284"/>
      <c r="IBE9" s="285"/>
      <c r="IBF9" s="276"/>
      <c r="IBG9" s="286"/>
      <c r="IBN9" s="284"/>
      <c r="IBO9" s="285"/>
      <c r="IBP9" s="276"/>
      <c r="IBQ9" s="286"/>
      <c r="IBX9" s="284"/>
      <c r="IBY9" s="285"/>
      <c r="IBZ9" s="276"/>
      <c r="ICA9" s="286"/>
      <c r="ICH9" s="284"/>
      <c r="ICI9" s="285"/>
      <c r="ICJ9" s="276"/>
      <c r="ICK9" s="286"/>
      <c r="ICR9" s="284"/>
      <c r="ICS9" s="285"/>
      <c r="ICT9" s="276"/>
      <c r="ICU9" s="286"/>
      <c r="IDB9" s="284"/>
      <c r="IDC9" s="285"/>
      <c r="IDD9" s="276"/>
      <c r="IDE9" s="286"/>
      <c r="IDL9" s="284"/>
      <c r="IDM9" s="285"/>
      <c r="IDN9" s="276"/>
      <c r="IDO9" s="286"/>
      <c r="IDV9" s="284"/>
      <c r="IDW9" s="285"/>
      <c r="IDX9" s="276"/>
      <c r="IDY9" s="286"/>
      <c r="IEF9" s="284"/>
      <c r="IEG9" s="285"/>
      <c r="IEH9" s="276"/>
      <c r="IEI9" s="286"/>
      <c r="IEP9" s="284"/>
      <c r="IEQ9" s="285"/>
      <c r="IER9" s="276"/>
      <c r="IES9" s="286"/>
      <c r="IEZ9" s="284"/>
      <c r="IFA9" s="285"/>
      <c r="IFB9" s="276"/>
      <c r="IFC9" s="286"/>
      <c r="IFJ9" s="284"/>
      <c r="IFK9" s="285"/>
      <c r="IFL9" s="276"/>
      <c r="IFM9" s="286"/>
      <c r="IFT9" s="284"/>
      <c r="IFU9" s="285"/>
      <c r="IFV9" s="276"/>
      <c r="IFW9" s="286"/>
      <c r="IGD9" s="284"/>
      <c r="IGE9" s="285"/>
      <c r="IGF9" s="276"/>
      <c r="IGG9" s="286"/>
      <c r="IGN9" s="284"/>
      <c r="IGO9" s="285"/>
      <c r="IGP9" s="276"/>
      <c r="IGQ9" s="286"/>
      <c r="IGX9" s="284"/>
      <c r="IGY9" s="285"/>
      <c r="IGZ9" s="276"/>
      <c r="IHA9" s="286"/>
      <c r="IHH9" s="284"/>
      <c r="IHI9" s="285"/>
      <c r="IHJ9" s="276"/>
      <c r="IHK9" s="286"/>
      <c r="IHR9" s="284"/>
      <c r="IHS9" s="285"/>
      <c r="IHT9" s="276"/>
      <c r="IHU9" s="286"/>
      <c r="IIB9" s="284"/>
      <c r="IIC9" s="285"/>
      <c r="IID9" s="276"/>
      <c r="IIE9" s="286"/>
      <c r="IIL9" s="284"/>
      <c r="IIM9" s="285"/>
      <c r="IIN9" s="276"/>
      <c r="IIO9" s="286"/>
      <c r="IIV9" s="284"/>
      <c r="IIW9" s="285"/>
      <c r="IIX9" s="276"/>
      <c r="IIY9" s="286"/>
      <c r="IJF9" s="284"/>
      <c r="IJG9" s="285"/>
      <c r="IJH9" s="276"/>
      <c r="IJI9" s="286"/>
      <c r="IJP9" s="284"/>
      <c r="IJQ9" s="285"/>
      <c r="IJR9" s="276"/>
      <c r="IJS9" s="286"/>
      <c r="IJZ9" s="284"/>
      <c r="IKA9" s="285"/>
      <c r="IKB9" s="276"/>
      <c r="IKC9" s="286"/>
      <c r="IKJ9" s="284"/>
      <c r="IKK9" s="285"/>
      <c r="IKL9" s="276"/>
      <c r="IKM9" s="286"/>
      <c r="IKT9" s="284"/>
      <c r="IKU9" s="285"/>
      <c r="IKV9" s="276"/>
      <c r="IKW9" s="286"/>
      <c r="ILD9" s="284"/>
      <c r="ILE9" s="285"/>
      <c r="ILF9" s="276"/>
      <c r="ILG9" s="286"/>
      <c r="ILN9" s="284"/>
      <c r="ILO9" s="285"/>
      <c r="ILP9" s="276"/>
      <c r="ILQ9" s="286"/>
      <c r="ILX9" s="284"/>
      <c r="ILY9" s="285"/>
      <c r="ILZ9" s="276"/>
      <c r="IMA9" s="286"/>
      <c r="IMH9" s="284"/>
      <c r="IMI9" s="285"/>
      <c r="IMJ9" s="276"/>
      <c r="IMK9" s="286"/>
      <c r="IMR9" s="284"/>
      <c r="IMS9" s="285"/>
      <c r="IMT9" s="276"/>
      <c r="IMU9" s="286"/>
      <c r="INB9" s="284"/>
      <c r="INC9" s="285"/>
      <c r="IND9" s="276"/>
      <c r="INE9" s="286"/>
      <c r="INL9" s="284"/>
      <c r="INM9" s="285"/>
      <c r="INN9" s="276"/>
      <c r="INO9" s="286"/>
      <c r="INV9" s="284"/>
      <c r="INW9" s="285"/>
      <c r="INX9" s="276"/>
      <c r="INY9" s="286"/>
      <c r="IOF9" s="284"/>
      <c r="IOG9" s="285"/>
      <c r="IOH9" s="276"/>
      <c r="IOI9" s="286"/>
      <c r="IOP9" s="284"/>
      <c r="IOQ9" s="285"/>
      <c r="IOR9" s="276"/>
      <c r="IOS9" s="286"/>
      <c r="IOZ9" s="284"/>
      <c r="IPA9" s="285"/>
      <c r="IPB9" s="276"/>
      <c r="IPC9" s="286"/>
      <c r="IPJ9" s="284"/>
      <c r="IPK9" s="285"/>
      <c r="IPL9" s="276"/>
      <c r="IPM9" s="286"/>
      <c r="IPT9" s="284"/>
      <c r="IPU9" s="285"/>
      <c r="IPV9" s="276"/>
      <c r="IPW9" s="286"/>
      <c r="IQD9" s="284"/>
      <c r="IQE9" s="285"/>
      <c r="IQF9" s="276"/>
      <c r="IQG9" s="286"/>
      <c r="IQN9" s="284"/>
      <c r="IQO9" s="285"/>
      <c r="IQP9" s="276"/>
      <c r="IQQ9" s="286"/>
      <c r="IQX9" s="284"/>
      <c r="IQY9" s="285"/>
      <c r="IQZ9" s="276"/>
      <c r="IRA9" s="286"/>
      <c r="IRH9" s="284"/>
      <c r="IRI9" s="285"/>
      <c r="IRJ9" s="276"/>
      <c r="IRK9" s="286"/>
      <c r="IRR9" s="284"/>
      <c r="IRS9" s="285"/>
      <c r="IRT9" s="276"/>
      <c r="IRU9" s="286"/>
      <c r="ISB9" s="284"/>
      <c r="ISC9" s="285"/>
      <c r="ISD9" s="276"/>
      <c r="ISE9" s="286"/>
      <c r="ISL9" s="284"/>
      <c r="ISM9" s="285"/>
      <c r="ISN9" s="276"/>
      <c r="ISO9" s="286"/>
      <c r="ISV9" s="284"/>
      <c r="ISW9" s="285"/>
      <c r="ISX9" s="276"/>
      <c r="ISY9" s="286"/>
      <c r="ITF9" s="284"/>
      <c r="ITG9" s="285"/>
      <c r="ITH9" s="276"/>
      <c r="ITI9" s="286"/>
      <c r="ITP9" s="284"/>
      <c r="ITQ9" s="285"/>
      <c r="ITR9" s="276"/>
      <c r="ITS9" s="286"/>
      <c r="ITZ9" s="284"/>
      <c r="IUA9" s="285"/>
      <c r="IUB9" s="276"/>
      <c r="IUC9" s="286"/>
      <c r="IUJ9" s="284"/>
      <c r="IUK9" s="285"/>
      <c r="IUL9" s="276"/>
      <c r="IUM9" s="286"/>
      <c r="IUT9" s="284"/>
      <c r="IUU9" s="285"/>
      <c r="IUV9" s="276"/>
      <c r="IUW9" s="286"/>
      <c r="IVD9" s="284"/>
      <c r="IVE9" s="285"/>
      <c r="IVF9" s="276"/>
      <c r="IVG9" s="286"/>
      <c r="IVN9" s="284"/>
      <c r="IVO9" s="285"/>
      <c r="IVP9" s="276"/>
      <c r="IVQ9" s="286"/>
      <c r="IVX9" s="284"/>
      <c r="IVY9" s="285"/>
      <c r="IVZ9" s="276"/>
      <c r="IWA9" s="286"/>
      <c r="IWH9" s="284"/>
      <c r="IWI9" s="285"/>
      <c r="IWJ9" s="276"/>
      <c r="IWK9" s="286"/>
      <c r="IWR9" s="284"/>
      <c r="IWS9" s="285"/>
      <c r="IWT9" s="276"/>
      <c r="IWU9" s="286"/>
      <c r="IXB9" s="284"/>
      <c r="IXC9" s="285"/>
      <c r="IXD9" s="276"/>
      <c r="IXE9" s="286"/>
      <c r="IXL9" s="284"/>
      <c r="IXM9" s="285"/>
      <c r="IXN9" s="276"/>
      <c r="IXO9" s="286"/>
      <c r="IXV9" s="284"/>
      <c r="IXW9" s="285"/>
      <c r="IXX9" s="276"/>
      <c r="IXY9" s="286"/>
      <c r="IYF9" s="284"/>
      <c r="IYG9" s="285"/>
      <c r="IYH9" s="276"/>
      <c r="IYI9" s="286"/>
      <c r="IYP9" s="284"/>
      <c r="IYQ9" s="285"/>
      <c r="IYR9" s="276"/>
      <c r="IYS9" s="286"/>
      <c r="IYZ9" s="284"/>
      <c r="IZA9" s="285"/>
      <c r="IZB9" s="276"/>
      <c r="IZC9" s="286"/>
      <c r="IZJ9" s="284"/>
      <c r="IZK9" s="285"/>
      <c r="IZL9" s="276"/>
      <c r="IZM9" s="286"/>
      <c r="IZT9" s="284"/>
      <c r="IZU9" s="285"/>
      <c r="IZV9" s="276"/>
      <c r="IZW9" s="286"/>
      <c r="JAD9" s="284"/>
      <c r="JAE9" s="285"/>
      <c r="JAF9" s="276"/>
      <c r="JAG9" s="286"/>
      <c r="JAN9" s="284"/>
      <c r="JAO9" s="285"/>
      <c r="JAP9" s="276"/>
      <c r="JAQ9" s="286"/>
      <c r="JAX9" s="284"/>
      <c r="JAY9" s="285"/>
      <c r="JAZ9" s="276"/>
      <c r="JBA9" s="286"/>
      <c r="JBH9" s="284"/>
      <c r="JBI9" s="285"/>
      <c r="JBJ9" s="276"/>
      <c r="JBK9" s="286"/>
      <c r="JBR9" s="284"/>
      <c r="JBS9" s="285"/>
      <c r="JBT9" s="276"/>
      <c r="JBU9" s="286"/>
      <c r="JCB9" s="284"/>
      <c r="JCC9" s="285"/>
      <c r="JCD9" s="276"/>
      <c r="JCE9" s="286"/>
      <c r="JCL9" s="284"/>
      <c r="JCM9" s="285"/>
      <c r="JCN9" s="276"/>
      <c r="JCO9" s="286"/>
      <c r="JCV9" s="284"/>
      <c r="JCW9" s="285"/>
      <c r="JCX9" s="276"/>
      <c r="JCY9" s="286"/>
      <c r="JDF9" s="284"/>
      <c r="JDG9" s="285"/>
      <c r="JDH9" s="276"/>
      <c r="JDI9" s="286"/>
      <c r="JDP9" s="284"/>
      <c r="JDQ9" s="285"/>
      <c r="JDR9" s="276"/>
      <c r="JDS9" s="286"/>
      <c r="JDZ9" s="284"/>
      <c r="JEA9" s="285"/>
      <c r="JEB9" s="276"/>
      <c r="JEC9" s="286"/>
      <c r="JEJ9" s="284"/>
      <c r="JEK9" s="285"/>
      <c r="JEL9" s="276"/>
      <c r="JEM9" s="286"/>
      <c r="JET9" s="284"/>
      <c r="JEU9" s="285"/>
      <c r="JEV9" s="276"/>
      <c r="JEW9" s="286"/>
      <c r="JFD9" s="284"/>
      <c r="JFE9" s="285"/>
      <c r="JFF9" s="276"/>
      <c r="JFG9" s="286"/>
      <c r="JFN9" s="284"/>
      <c r="JFO9" s="285"/>
      <c r="JFP9" s="276"/>
      <c r="JFQ9" s="286"/>
      <c r="JFX9" s="284"/>
      <c r="JFY9" s="285"/>
      <c r="JFZ9" s="276"/>
      <c r="JGA9" s="286"/>
      <c r="JGH9" s="284"/>
      <c r="JGI9" s="285"/>
      <c r="JGJ9" s="276"/>
      <c r="JGK9" s="286"/>
      <c r="JGR9" s="284"/>
      <c r="JGS9" s="285"/>
      <c r="JGT9" s="276"/>
      <c r="JGU9" s="286"/>
      <c r="JHB9" s="284"/>
      <c r="JHC9" s="285"/>
      <c r="JHD9" s="276"/>
      <c r="JHE9" s="286"/>
      <c r="JHL9" s="284"/>
      <c r="JHM9" s="285"/>
      <c r="JHN9" s="276"/>
      <c r="JHO9" s="286"/>
      <c r="JHV9" s="284"/>
      <c r="JHW9" s="285"/>
      <c r="JHX9" s="276"/>
      <c r="JHY9" s="286"/>
      <c r="JIF9" s="284"/>
      <c r="JIG9" s="285"/>
      <c r="JIH9" s="276"/>
      <c r="JII9" s="286"/>
      <c r="JIP9" s="284"/>
      <c r="JIQ9" s="285"/>
      <c r="JIR9" s="276"/>
      <c r="JIS9" s="286"/>
      <c r="JIZ9" s="284"/>
      <c r="JJA9" s="285"/>
      <c r="JJB9" s="276"/>
      <c r="JJC9" s="286"/>
      <c r="JJJ9" s="284"/>
      <c r="JJK9" s="285"/>
      <c r="JJL9" s="276"/>
      <c r="JJM9" s="286"/>
      <c r="JJT9" s="284"/>
      <c r="JJU9" s="285"/>
      <c r="JJV9" s="276"/>
      <c r="JJW9" s="286"/>
      <c r="JKD9" s="284"/>
      <c r="JKE9" s="285"/>
      <c r="JKF9" s="276"/>
      <c r="JKG9" s="286"/>
      <c r="JKN9" s="284"/>
      <c r="JKO9" s="285"/>
      <c r="JKP9" s="276"/>
      <c r="JKQ9" s="286"/>
      <c r="JKX9" s="284"/>
      <c r="JKY9" s="285"/>
      <c r="JKZ9" s="276"/>
      <c r="JLA9" s="286"/>
      <c r="JLH9" s="284"/>
      <c r="JLI9" s="285"/>
      <c r="JLJ9" s="276"/>
      <c r="JLK9" s="286"/>
      <c r="JLR9" s="284"/>
      <c r="JLS9" s="285"/>
      <c r="JLT9" s="276"/>
      <c r="JLU9" s="286"/>
      <c r="JMB9" s="284"/>
      <c r="JMC9" s="285"/>
      <c r="JMD9" s="276"/>
      <c r="JME9" s="286"/>
      <c r="JML9" s="284"/>
      <c r="JMM9" s="285"/>
      <c r="JMN9" s="276"/>
      <c r="JMO9" s="286"/>
      <c r="JMV9" s="284"/>
      <c r="JMW9" s="285"/>
      <c r="JMX9" s="276"/>
      <c r="JMY9" s="286"/>
      <c r="JNF9" s="284"/>
      <c r="JNG9" s="285"/>
      <c r="JNH9" s="276"/>
      <c r="JNI9" s="286"/>
      <c r="JNP9" s="284"/>
      <c r="JNQ9" s="285"/>
      <c r="JNR9" s="276"/>
      <c r="JNS9" s="286"/>
      <c r="JNZ9" s="284"/>
      <c r="JOA9" s="285"/>
      <c r="JOB9" s="276"/>
      <c r="JOC9" s="286"/>
      <c r="JOJ9" s="284"/>
      <c r="JOK9" s="285"/>
      <c r="JOL9" s="276"/>
      <c r="JOM9" s="286"/>
      <c r="JOT9" s="284"/>
      <c r="JOU9" s="285"/>
      <c r="JOV9" s="276"/>
      <c r="JOW9" s="286"/>
      <c r="JPD9" s="284"/>
      <c r="JPE9" s="285"/>
      <c r="JPF9" s="276"/>
      <c r="JPG9" s="286"/>
      <c r="JPN9" s="284"/>
      <c r="JPO9" s="285"/>
      <c r="JPP9" s="276"/>
      <c r="JPQ9" s="286"/>
      <c r="JPX9" s="284"/>
      <c r="JPY9" s="285"/>
      <c r="JPZ9" s="276"/>
      <c r="JQA9" s="286"/>
      <c r="JQH9" s="284"/>
      <c r="JQI9" s="285"/>
      <c r="JQJ9" s="276"/>
      <c r="JQK9" s="286"/>
      <c r="JQR9" s="284"/>
      <c r="JQS9" s="285"/>
      <c r="JQT9" s="276"/>
      <c r="JQU9" s="286"/>
      <c r="JRB9" s="284"/>
      <c r="JRC9" s="285"/>
      <c r="JRD9" s="276"/>
      <c r="JRE9" s="286"/>
      <c r="JRL9" s="284"/>
      <c r="JRM9" s="285"/>
      <c r="JRN9" s="276"/>
      <c r="JRO9" s="286"/>
      <c r="JRV9" s="284"/>
      <c r="JRW9" s="285"/>
      <c r="JRX9" s="276"/>
      <c r="JRY9" s="286"/>
      <c r="JSF9" s="284"/>
      <c r="JSG9" s="285"/>
      <c r="JSH9" s="276"/>
      <c r="JSI9" s="286"/>
      <c r="JSP9" s="284"/>
      <c r="JSQ9" s="285"/>
      <c r="JSR9" s="276"/>
      <c r="JSS9" s="286"/>
      <c r="JSZ9" s="284"/>
      <c r="JTA9" s="285"/>
      <c r="JTB9" s="276"/>
      <c r="JTC9" s="286"/>
      <c r="JTJ9" s="284"/>
      <c r="JTK9" s="285"/>
      <c r="JTL9" s="276"/>
      <c r="JTM9" s="286"/>
      <c r="JTT9" s="284"/>
      <c r="JTU9" s="285"/>
      <c r="JTV9" s="276"/>
      <c r="JTW9" s="286"/>
      <c r="JUD9" s="284"/>
      <c r="JUE9" s="285"/>
      <c r="JUF9" s="276"/>
      <c r="JUG9" s="286"/>
      <c r="JUN9" s="284"/>
      <c r="JUO9" s="285"/>
      <c r="JUP9" s="276"/>
      <c r="JUQ9" s="286"/>
      <c r="JUX9" s="284"/>
      <c r="JUY9" s="285"/>
      <c r="JUZ9" s="276"/>
      <c r="JVA9" s="286"/>
      <c r="JVH9" s="284"/>
      <c r="JVI9" s="285"/>
      <c r="JVJ9" s="276"/>
      <c r="JVK9" s="286"/>
      <c r="JVR9" s="284"/>
      <c r="JVS9" s="285"/>
      <c r="JVT9" s="276"/>
      <c r="JVU9" s="286"/>
      <c r="JWB9" s="284"/>
      <c r="JWC9" s="285"/>
      <c r="JWD9" s="276"/>
      <c r="JWE9" s="286"/>
      <c r="JWL9" s="284"/>
      <c r="JWM9" s="285"/>
      <c r="JWN9" s="276"/>
      <c r="JWO9" s="286"/>
      <c r="JWV9" s="284"/>
      <c r="JWW9" s="285"/>
      <c r="JWX9" s="276"/>
      <c r="JWY9" s="286"/>
      <c r="JXF9" s="284"/>
      <c r="JXG9" s="285"/>
      <c r="JXH9" s="276"/>
      <c r="JXI9" s="286"/>
      <c r="JXP9" s="284"/>
      <c r="JXQ9" s="285"/>
      <c r="JXR9" s="276"/>
      <c r="JXS9" s="286"/>
      <c r="JXZ9" s="284"/>
      <c r="JYA9" s="285"/>
      <c r="JYB9" s="276"/>
      <c r="JYC9" s="286"/>
      <c r="JYJ9" s="284"/>
      <c r="JYK9" s="285"/>
      <c r="JYL9" s="276"/>
      <c r="JYM9" s="286"/>
      <c r="JYT9" s="284"/>
      <c r="JYU9" s="285"/>
      <c r="JYV9" s="276"/>
      <c r="JYW9" s="286"/>
      <c r="JZD9" s="284"/>
      <c r="JZE9" s="285"/>
      <c r="JZF9" s="276"/>
      <c r="JZG9" s="286"/>
      <c r="JZN9" s="284"/>
      <c r="JZO9" s="285"/>
      <c r="JZP9" s="276"/>
      <c r="JZQ9" s="286"/>
      <c r="JZX9" s="284"/>
      <c r="JZY9" s="285"/>
      <c r="JZZ9" s="276"/>
      <c r="KAA9" s="286"/>
      <c r="KAH9" s="284"/>
      <c r="KAI9" s="285"/>
      <c r="KAJ9" s="276"/>
      <c r="KAK9" s="286"/>
      <c r="KAR9" s="284"/>
      <c r="KAS9" s="285"/>
      <c r="KAT9" s="276"/>
      <c r="KAU9" s="286"/>
      <c r="KBB9" s="284"/>
      <c r="KBC9" s="285"/>
      <c r="KBD9" s="276"/>
      <c r="KBE9" s="286"/>
      <c r="KBL9" s="284"/>
      <c r="KBM9" s="285"/>
      <c r="KBN9" s="276"/>
      <c r="KBO9" s="286"/>
      <c r="KBV9" s="284"/>
      <c r="KBW9" s="285"/>
      <c r="KBX9" s="276"/>
      <c r="KBY9" s="286"/>
      <c r="KCF9" s="284"/>
      <c r="KCG9" s="285"/>
      <c r="KCH9" s="276"/>
      <c r="KCI9" s="286"/>
      <c r="KCP9" s="284"/>
      <c r="KCQ9" s="285"/>
      <c r="KCR9" s="276"/>
      <c r="KCS9" s="286"/>
      <c r="KCZ9" s="284"/>
      <c r="KDA9" s="285"/>
      <c r="KDB9" s="276"/>
      <c r="KDC9" s="286"/>
      <c r="KDJ9" s="284"/>
      <c r="KDK9" s="285"/>
      <c r="KDL9" s="276"/>
      <c r="KDM9" s="286"/>
      <c r="KDT9" s="284"/>
      <c r="KDU9" s="285"/>
      <c r="KDV9" s="276"/>
      <c r="KDW9" s="286"/>
      <c r="KED9" s="284"/>
      <c r="KEE9" s="285"/>
      <c r="KEF9" s="276"/>
      <c r="KEG9" s="286"/>
      <c r="KEN9" s="284"/>
      <c r="KEO9" s="285"/>
      <c r="KEP9" s="276"/>
      <c r="KEQ9" s="286"/>
      <c r="KEX9" s="284"/>
      <c r="KEY9" s="285"/>
      <c r="KEZ9" s="276"/>
      <c r="KFA9" s="286"/>
      <c r="KFH9" s="284"/>
      <c r="KFI9" s="285"/>
      <c r="KFJ9" s="276"/>
      <c r="KFK9" s="286"/>
      <c r="KFR9" s="284"/>
      <c r="KFS9" s="285"/>
      <c r="KFT9" s="276"/>
      <c r="KFU9" s="286"/>
      <c r="KGB9" s="284"/>
      <c r="KGC9" s="285"/>
      <c r="KGD9" s="276"/>
      <c r="KGE9" s="286"/>
      <c r="KGL9" s="284"/>
      <c r="KGM9" s="285"/>
      <c r="KGN9" s="276"/>
      <c r="KGO9" s="286"/>
      <c r="KGV9" s="284"/>
      <c r="KGW9" s="285"/>
      <c r="KGX9" s="276"/>
      <c r="KGY9" s="286"/>
      <c r="KHF9" s="284"/>
      <c r="KHG9" s="285"/>
      <c r="KHH9" s="276"/>
      <c r="KHI9" s="286"/>
      <c r="KHP9" s="284"/>
      <c r="KHQ9" s="285"/>
      <c r="KHR9" s="276"/>
      <c r="KHS9" s="286"/>
      <c r="KHZ9" s="284"/>
      <c r="KIA9" s="285"/>
      <c r="KIB9" s="276"/>
      <c r="KIC9" s="286"/>
      <c r="KIJ9" s="284"/>
      <c r="KIK9" s="285"/>
      <c r="KIL9" s="276"/>
      <c r="KIM9" s="286"/>
      <c r="KIT9" s="284"/>
      <c r="KIU9" s="285"/>
      <c r="KIV9" s="276"/>
      <c r="KIW9" s="286"/>
      <c r="KJD9" s="284"/>
      <c r="KJE9" s="285"/>
      <c r="KJF9" s="276"/>
      <c r="KJG9" s="286"/>
      <c r="KJN9" s="284"/>
      <c r="KJO9" s="285"/>
      <c r="KJP9" s="276"/>
      <c r="KJQ9" s="286"/>
      <c r="KJX9" s="284"/>
      <c r="KJY9" s="285"/>
      <c r="KJZ9" s="276"/>
      <c r="KKA9" s="286"/>
      <c r="KKH9" s="284"/>
      <c r="KKI9" s="285"/>
      <c r="KKJ9" s="276"/>
      <c r="KKK9" s="286"/>
      <c r="KKR9" s="284"/>
      <c r="KKS9" s="285"/>
      <c r="KKT9" s="276"/>
      <c r="KKU9" s="286"/>
      <c r="KLB9" s="284"/>
      <c r="KLC9" s="285"/>
      <c r="KLD9" s="276"/>
      <c r="KLE9" s="286"/>
      <c r="KLL9" s="284"/>
      <c r="KLM9" s="285"/>
      <c r="KLN9" s="276"/>
      <c r="KLO9" s="286"/>
      <c r="KLV9" s="284"/>
      <c r="KLW9" s="285"/>
      <c r="KLX9" s="276"/>
      <c r="KLY9" s="286"/>
      <c r="KMF9" s="284"/>
      <c r="KMG9" s="285"/>
      <c r="KMH9" s="276"/>
      <c r="KMI9" s="286"/>
      <c r="KMP9" s="284"/>
      <c r="KMQ9" s="285"/>
      <c r="KMR9" s="276"/>
      <c r="KMS9" s="286"/>
      <c r="KMZ9" s="284"/>
      <c r="KNA9" s="285"/>
      <c r="KNB9" s="276"/>
      <c r="KNC9" s="286"/>
      <c r="KNJ9" s="284"/>
      <c r="KNK9" s="285"/>
      <c r="KNL9" s="276"/>
      <c r="KNM9" s="286"/>
      <c r="KNT9" s="284"/>
      <c r="KNU9" s="285"/>
      <c r="KNV9" s="276"/>
      <c r="KNW9" s="286"/>
      <c r="KOD9" s="284"/>
      <c r="KOE9" s="285"/>
      <c r="KOF9" s="276"/>
      <c r="KOG9" s="286"/>
      <c r="KON9" s="284"/>
      <c r="KOO9" s="285"/>
      <c r="KOP9" s="276"/>
      <c r="KOQ9" s="286"/>
      <c r="KOX9" s="284"/>
      <c r="KOY9" s="285"/>
      <c r="KOZ9" s="276"/>
      <c r="KPA9" s="286"/>
      <c r="KPH9" s="284"/>
      <c r="KPI9" s="285"/>
      <c r="KPJ9" s="276"/>
      <c r="KPK9" s="286"/>
      <c r="KPR9" s="284"/>
      <c r="KPS9" s="285"/>
      <c r="KPT9" s="276"/>
      <c r="KPU9" s="286"/>
      <c r="KQB9" s="284"/>
      <c r="KQC9" s="285"/>
      <c r="KQD9" s="276"/>
      <c r="KQE9" s="286"/>
      <c r="KQL9" s="284"/>
      <c r="KQM9" s="285"/>
      <c r="KQN9" s="276"/>
      <c r="KQO9" s="286"/>
      <c r="KQV9" s="284"/>
      <c r="KQW9" s="285"/>
      <c r="KQX9" s="276"/>
      <c r="KQY9" s="286"/>
      <c r="KRF9" s="284"/>
      <c r="KRG9" s="285"/>
      <c r="KRH9" s="276"/>
      <c r="KRI9" s="286"/>
      <c r="KRP9" s="284"/>
      <c r="KRQ9" s="285"/>
      <c r="KRR9" s="276"/>
      <c r="KRS9" s="286"/>
      <c r="KRZ9" s="284"/>
      <c r="KSA9" s="285"/>
      <c r="KSB9" s="276"/>
      <c r="KSC9" s="286"/>
      <c r="KSJ9" s="284"/>
      <c r="KSK9" s="285"/>
      <c r="KSL9" s="276"/>
      <c r="KSM9" s="286"/>
      <c r="KST9" s="284"/>
      <c r="KSU9" s="285"/>
      <c r="KSV9" s="276"/>
      <c r="KSW9" s="286"/>
      <c r="KTD9" s="284"/>
      <c r="KTE9" s="285"/>
      <c r="KTF9" s="276"/>
      <c r="KTG9" s="286"/>
      <c r="KTN9" s="284"/>
      <c r="KTO9" s="285"/>
      <c r="KTP9" s="276"/>
      <c r="KTQ9" s="286"/>
      <c r="KTX9" s="284"/>
      <c r="KTY9" s="285"/>
      <c r="KTZ9" s="276"/>
      <c r="KUA9" s="286"/>
      <c r="KUH9" s="284"/>
      <c r="KUI9" s="285"/>
      <c r="KUJ9" s="276"/>
      <c r="KUK9" s="286"/>
      <c r="KUR9" s="284"/>
      <c r="KUS9" s="285"/>
      <c r="KUT9" s="276"/>
      <c r="KUU9" s="286"/>
      <c r="KVB9" s="284"/>
      <c r="KVC9" s="285"/>
      <c r="KVD9" s="276"/>
      <c r="KVE9" s="286"/>
      <c r="KVL9" s="284"/>
      <c r="KVM9" s="285"/>
      <c r="KVN9" s="276"/>
      <c r="KVO9" s="286"/>
      <c r="KVV9" s="284"/>
      <c r="KVW9" s="285"/>
      <c r="KVX9" s="276"/>
      <c r="KVY9" s="286"/>
      <c r="KWF9" s="284"/>
      <c r="KWG9" s="285"/>
      <c r="KWH9" s="276"/>
      <c r="KWI9" s="286"/>
      <c r="KWP9" s="284"/>
      <c r="KWQ9" s="285"/>
      <c r="KWR9" s="276"/>
      <c r="KWS9" s="286"/>
      <c r="KWZ9" s="284"/>
      <c r="KXA9" s="285"/>
      <c r="KXB9" s="276"/>
      <c r="KXC9" s="286"/>
      <c r="KXJ9" s="284"/>
      <c r="KXK9" s="285"/>
      <c r="KXL9" s="276"/>
      <c r="KXM9" s="286"/>
      <c r="KXT9" s="284"/>
      <c r="KXU9" s="285"/>
      <c r="KXV9" s="276"/>
      <c r="KXW9" s="286"/>
      <c r="KYD9" s="284"/>
      <c r="KYE9" s="285"/>
      <c r="KYF9" s="276"/>
      <c r="KYG9" s="286"/>
      <c r="KYN9" s="284"/>
      <c r="KYO9" s="285"/>
      <c r="KYP9" s="276"/>
      <c r="KYQ9" s="286"/>
      <c r="KYX9" s="284"/>
      <c r="KYY9" s="285"/>
      <c r="KYZ9" s="276"/>
      <c r="KZA9" s="286"/>
      <c r="KZH9" s="284"/>
      <c r="KZI9" s="285"/>
      <c r="KZJ9" s="276"/>
      <c r="KZK9" s="286"/>
      <c r="KZR9" s="284"/>
      <c r="KZS9" s="285"/>
      <c r="KZT9" s="276"/>
      <c r="KZU9" s="286"/>
      <c r="LAB9" s="284"/>
      <c r="LAC9" s="285"/>
      <c r="LAD9" s="276"/>
      <c r="LAE9" s="286"/>
      <c r="LAL9" s="284"/>
      <c r="LAM9" s="285"/>
      <c r="LAN9" s="276"/>
      <c r="LAO9" s="286"/>
      <c r="LAV9" s="284"/>
      <c r="LAW9" s="285"/>
      <c r="LAX9" s="276"/>
      <c r="LAY9" s="286"/>
      <c r="LBF9" s="284"/>
      <c r="LBG9" s="285"/>
      <c r="LBH9" s="276"/>
      <c r="LBI9" s="286"/>
      <c r="LBP9" s="284"/>
      <c r="LBQ9" s="285"/>
      <c r="LBR9" s="276"/>
      <c r="LBS9" s="286"/>
      <c r="LBZ9" s="284"/>
      <c r="LCA9" s="285"/>
      <c r="LCB9" s="276"/>
      <c r="LCC9" s="286"/>
      <c r="LCJ9" s="284"/>
      <c r="LCK9" s="285"/>
      <c r="LCL9" s="276"/>
      <c r="LCM9" s="286"/>
      <c r="LCT9" s="284"/>
      <c r="LCU9" s="285"/>
      <c r="LCV9" s="276"/>
      <c r="LCW9" s="286"/>
      <c r="LDD9" s="284"/>
      <c r="LDE9" s="285"/>
      <c r="LDF9" s="276"/>
      <c r="LDG9" s="286"/>
      <c r="LDN9" s="284"/>
      <c r="LDO9" s="285"/>
      <c r="LDP9" s="276"/>
      <c r="LDQ9" s="286"/>
      <c r="LDX9" s="284"/>
      <c r="LDY9" s="285"/>
      <c r="LDZ9" s="276"/>
      <c r="LEA9" s="286"/>
      <c r="LEH9" s="284"/>
      <c r="LEI9" s="285"/>
      <c r="LEJ9" s="276"/>
      <c r="LEK9" s="286"/>
      <c r="LER9" s="284"/>
      <c r="LES9" s="285"/>
      <c r="LET9" s="276"/>
      <c r="LEU9" s="286"/>
      <c r="LFB9" s="284"/>
      <c r="LFC9" s="285"/>
      <c r="LFD9" s="276"/>
      <c r="LFE9" s="286"/>
      <c r="LFL9" s="284"/>
      <c r="LFM9" s="285"/>
      <c r="LFN9" s="276"/>
      <c r="LFO9" s="286"/>
      <c r="LFV9" s="284"/>
      <c r="LFW9" s="285"/>
      <c r="LFX9" s="276"/>
      <c r="LFY9" s="286"/>
      <c r="LGF9" s="284"/>
      <c r="LGG9" s="285"/>
      <c r="LGH9" s="276"/>
      <c r="LGI9" s="286"/>
      <c r="LGP9" s="284"/>
      <c r="LGQ9" s="285"/>
      <c r="LGR9" s="276"/>
      <c r="LGS9" s="286"/>
      <c r="LGZ9" s="284"/>
      <c r="LHA9" s="285"/>
      <c r="LHB9" s="276"/>
      <c r="LHC9" s="286"/>
      <c r="LHJ9" s="284"/>
      <c r="LHK9" s="285"/>
      <c r="LHL9" s="276"/>
      <c r="LHM9" s="286"/>
      <c r="LHT9" s="284"/>
      <c r="LHU9" s="285"/>
      <c r="LHV9" s="276"/>
      <c r="LHW9" s="286"/>
      <c r="LID9" s="284"/>
      <c r="LIE9" s="285"/>
      <c r="LIF9" s="276"/>
      <c r="LIG9" s="286"/>
      <c r="LIN9" s="284"/>
      <c r="LIO9" s="285"/>
      <c r="LIP9" s="276"/>
      <c r="LIQ9" s="286"/>
      <c r="LIX9" s="284"/>
      <c r="LIY9" s="285"/>
      <c r="LIZ9" s="276"/>
      <c r="LJA9" s="286"/>
      <c r="LJH9" s="284"/>
      <c r="LJI9" s="285"/>
      <c r="LJJ9" s="276"/>
      <c r="LJK9" s="286"/>
      <c r="LJR9" s="284"/>
      <c r="LJS9" s="285"/>
      <c r="LJT9" s="276"/>
      <c r="LJU9" s="286"/>
      <c r="LKB9" s="284"/>
      <c r="LKC9" s="285"/>
      <c r="LKD9" s="276"/>
      <c r="LKE9" s="286"/>
      <c r="LKL9" s="284"/>
      <c r="LKM9" s="285"/>
      <c r="LKN9" s="276"/>
      <c r="LKO9" s="286"/>
      <c r="LKV9" s="284"/>
      <c r="LKW9" s="285"/>
      <c r="LKX9" s="276"/>
      <c r="LKY9" s="286"/>
      <c r="LLF9" s="284"/>
      <c r="LLG9" s="285"/>
      <c r="LLH9" s="276"/>
      <c r="LLI9" s="286"/>
      <c r="LLP9" s="284"/>
      <c r="LLQ9" s="285"/>
      <c r="LLR9" s="276"/>
      <c r="LLS9" s="286"/>
      <c r="LLZ9" s="284"/>
      <c r="LMA9" s="285"/>
      <c r="LMB9" s="276"/>
      <c r="LMC9" s="286"/>
      <c r="LMJ9" s="284"/>
      <c r="LMK9" s="285"/>
      <c r="LML9" s="276"/>
      <c r="LMM9" s="286"/>
      <c r="LMT9" s="284"/>
      <c r="LMU9" s="285"/>
      <c r="LMV9" s="276"/>
      <c r="LMW9" s="286"/>
      <c r="LND9" s="284"/>
      <c r="LNE9" s="285"/>
      <c r="LNF9" s="276"/>
      <c r="LNG9" s="286"/>
      <c r="LNN9" s="284"/>
      <c r="LNO9" s="285"/>
      <c r="LNP9" s="276"/>
      <c r="LNQ9" s="286"/>
      <c r="LNX9" s="284"/>
      <c r="LNY9" s="285"/>
      <c r="LNZ9" s="276"/>
      <c r="LOA9" s="286"/>
      <c r="LOH9" s="284"/>
      <c r="LOI9" s="285"/>
      <c r="LOJ9" s="276"/>
      <c r="LOK9" s="286"/>
      <c r="LOR9" s="284"/>
      <c r="LOS9" s="285"/>
      <c r="LOT9" s="276"/>
      <c r="LOU9" s="286"/>
      <c r="LPB9" s="284"/>
      <c r="LPC9" s="285"/>
      <c r="LPD9" s="276"/>
      <c r="LPE9" s="286"/>
      <c r="LPL9" s="284"/>
      <c r="LPM9" s="285"/>
      <c r="LPN9" s="276"/>
      <c r="LPO9" s="286"/>
      <c r="LPV9" s="284"/>
      <c r="LPW9" s="285"/>
      <c r="LPX9" s="276"/>
      <c r="LPY9" s="286"/>
      <c r="LQF9" s="284"/>
      <c r="LQG9" s="285"/>
      <c r="LQH9" s="276"/>
      <c r="LQI9" s="286"/>
      <c r="LQP9" s="284"/>
      <c r="LQQ9" s="285"/>
      <c r="LQR9" s="276"/>
      <c r="LQS9" s="286"/>
      <c r="LQZ9" s="284"/>
      <c r="LRA9" s="285"/>
      <c r="LRB9" s="276"/>
      <c r="LRC9" s="286"/>
      <c r="LRJ9" s="284"/>
      <c r="LRK9" s="285"/>
      <c r="LRL9" s="276"/>
      <c r="LRM9" s="286"/>
      <c r="LRT9" s="284"/>
      <c r="LRU9" s="285"/>
      <c r="LRV9" s="276"/>
      <c r="LRW9" s="286"/>
      <c r="LSD9" s="284"/>
      <c r="LSE9" s="285"/>
      <c r="LSF9" s="276"/>
      <c r="LSG9" s="286"/>
      <c r="LSN9" s="284"/>
      <c r="LSO9" s="285"/>
      <c r="LSP9" s="276"/>
      <c r="LSQ9" s="286"/>
      <c r="LSX9" s="284"/>
      <c r="LSY9" s="285"/>
      <c r="LSZ9" s="276"/>
      <c r="LTA9" s="286"/>
      <c r="LTH9" s="284"/>
      <c r="LTI9" s="285"/>
      <c r="LTJ9" s="276"/>
      <c r="LTK9" s="286"/>
      <c r="LTR9" s="284"/>
      <c r="LTS9" s="285"/>
      <c r="LTT9" s="276"/>
      <c r="LTU9" s="286"/>
      <c r="LUB9" s="284"/>
      <c r="LUC9" s="285"/>
      <c r="LUD9" s="276"/>
      <c r="LUE9" s="286"/>
      <c r="LUL9" s="284"/>
      <c r="LUM9" s="285"/>
      <c r="LUN9" s="276"/>
      <c r="LUO9" s="286"/>
      <c r="LUV9" s="284"/>
      <c r="LUW9" s="285"/>
      <c r="LUX9" s="276"/>
      <c r="LUY9" s="286"/>
      <c r="LVF9" s="284"/>
      <c r="LVG9" s="285"/>
      <c r="LVH9" s="276"/>
      <c r="LVI9" s="286"/>
      <c r="LVP9" s="284"/>
      <c r="LVQ9" s="285"/>
      <c r="LVR9" s="276"/>
      <c r="LVS9" s="286"/>
      <c r="LVZ9" s="284"/>
      <c r="LWA9" s="285"/>
      <c r="LWB9" s="276"/>
      <c r="LWC9" s="286"/>
      <c r="LWJ9" s="284"/>
      <c r="LWK9" s="285"/>
      <c r="LWL9" s="276"/>
      <c r="LWM9" s="286"/>
      <c r="LWT9" s="284"/>
      <c r="LWU9" s="285"/>
      <c r="LWV9" s="276"/>
      <c r="LWW9" s="286"/>
      <c r="LXD9" s="284"/>
      <c r="LXE9" s="285"/>
      <c r="LXF9" s="276"/>
      <c r="LXG9" s="286"/>
      <c r="LXN9" s="284"/>
      <c r="LXO9" s="285"/>
      <c r="LXP9" s="276"/>
      <c r="LXQ9" s="286"/>
      <c r="LXX9" s="284"/>
      <c r="LXY9" s="285"/>
      <c r="LXZ9" s="276"/>
      <c r="LYA9" s="286"/>
      <c r="LYH9" s="284"/>
      <c r="LYI9" s="285"/>
      <c r="LYJ9" s="276"/>
      <c r="LYK9" s="286"/>
      <c r="LYR9" s="284"/>
      <c r="LYS9" s="285"/>
      <c r="LYT9" s="276"/>
      <c r="LYU9" s="286"/>
      <c r="LZB9" s="284"/>
      <c r="LZC9" s="285"/>
      <c r="LZD9" s="276"/>
      <c r="LZE9" s="286"/>
      <c r="LZL9" s="284"/>
      <c r="LZM9" s="285"/>
      <c r="LZN9" s="276"/>
      <c r="LZO9" s="286"/>
      <c r="LZV9" s="284"/>
      <c r="LZW9" s="285"/>
      <c r="LZX9" s="276"/>
      <c r="LZY9" s="286"/>
      <c r="MAF9" s="284"/>
      <c r="MAG9" s="285"/>
      <c r="MAH9" s="276"/>
      <c r="MAI9" s="286"/>
      <c r="MAP9" s="284"/>
      <c r="MAQ9" s="285"/>
      <c r="MAR9" s="276"/>
      <c r="MAS9" s="286"/>
      <c r="MAZ9" s="284"/>
      <c r="MBA9" s="285"/>
      <c r="MBB9" s="276"/>
      <c r="MBC9" s="286"/>
      <c r="MBJ9" s="284"/>
      <c r="MBK9" s="285"/>
      <c r="MBL9" s="276"/>
      <c r="MBM9" s="286"/>
      <c r="MBT9" s="284"/>
      <c r="MBU9" s="285"/>
      <c r="MBV9" s="276"/>
      <c r="MBW9" s="286"/>
      <c r="MCD9" s="284"/>
      <c r="MCE9" s="285"/>
      <c r="MCF9" s="276"/>
      <c r="MCG9" s="286"/>
      <c r="MCN9" s="284"/>
      <c r="MCO9" s="285"/>
      <c r="MCP9" s="276"/>
      <c r="MCQ9" s="286"/>
      <c r="MCX9" s="284"/>
      <c r="MCY9" s="285"/>
      <c r="MCZ9" s="276"/>
      <c r="MDA9" s="286"/>
      <c r="MDH9" s="284"/>
      <c r="MDI9" s="285"/>
      <c r="MDJ9" s="276"/>
      <c r="MDK9" s="286"/>
      <c r="MDR9" s="284"/>
      <c r="MDS9" s="285"/>
      <c r="MDT9" s="276"/>
      <c r="MDU9" s="286"/>
      <c r="MEB9" s="284"/>
      <c r="MEC9" s="285"/>
      <c r="MED9" s="276"/>
      <c r="MEE9" s="286"/>
      <c r="MEL9" s="284"/>
      <c r="MEM9" s="285"/>
      <c r="MEN9" s="276"/>
      <c r="MEO9" s="286"/>
      <c r="MEV9" s="284"/>
      <c r="MEW9" s="285"/>
      <c r="MEX9" s="276"/>
      <c r="MEY9" s="286"/>
      <c r="MFF9" s="284"/>
      <c r="MFG9" s="285"/>
      <c r="MFH9" s="276"/>
      <c r="MFI9" s="286"/>
      <c r="MFP9" s="284"/>
      <c r="MFQ9" s="285"/>
      <c r="MFR9" s="276"/>
      <c r="MFS9" s="286"/>
      <c r="MFZ9" s="284"/>
      <c r="MGA9" s="285"/>
      <c r="MGB9" s="276"/>
      <c r="MGC9" s="286"/>
      <c r="MGJ9" s="284"/>
      <c r="MGK9" s="285"/>
      <c r="MGL9" s="276"/>
      <c r="MGM9" s="286"/>
      <c r="MGT9" s="284"/>
      <c r="MGU9" s="285"/>
      <c r="MGV9" s="276"/>
      <c r="MGW9" s="286"/>
      <c r="MHD9" s="284"/>
      <c r="MHE9" s="285"/>
      <c r="MHF9" s="276"/>
      <c r="MHG9" s="286"/>
      <c r="MHN9" s="284"/>
      <c r="MHO9" s="285"/>
      <c r="MHP9" s="276"/>
      <c r="MHQ9" s="286"/>
      <c r="MHX9" s="284"/>
      <c r="MHY9" s="285"/>
      <c r="MHZ9" s="276"/>
      <c r="MIA9" s="286"/>
      <c r="MIH9" s="284"/>
      <c r="MII9" s="285"/>
      <c r="MIJ9" s="276"/>
      <c r="MIK9" s="286"/>
      <c r="MIR9" s="284"/>
      <c r="MIS9" s="285"/>
      <c r="MIT9" s="276"/>
      <c r="MIU9" s="286"/>
      <c r="MJB9" s="284"/>
      <c r="MJC9" s="285"/>
      <c r="MJD9" s="276"/>
      <c r="MJE9" s="286"/>
      <c r="MJL9" s="284"/>
      <c r="MJM9" s="285"/>
      <c r="MJN9" s="276"/>
      <c r="MJO9" s="286"/>
      <c r="MJV9" s="284"/>
      <c r="MJW9" s="285"/>
      <c r="MJX9" s="276"/>
      <c r="MJY9" s="286"/>
      <c r="MKF9" s="284"/>
      <c r="MKG9" s="285"/>
      <c r="MKH9" s="276"/>
      <c r="MKI9" s="286"/>
      <c r="MKP9" s="284"/>
      <c r="MKQ9" s="285"/>
      <c r="MKR9" s="276"/>
      <c r="MKS9" s="286"/>
      <c r="MKZ9" s="284"/>
      <c r="MLA9" s="285"/>
      <c r="MLB9" s="276"/>
      <c r="MLC9" s="286"/>
      <c r="MLJ9" s="284"/>
      <c r="MLK9" s="285"/>
      <c r="MLL9" s="276"/>
      <c r="MLM9" s="286"/>
      <c r="MLT9" s="284"/>
      <c r="MLU9" s="285"/>
      <c r="MLV9" s="276"/>
      <c r="MLW9" s="286"/>
      <c r="MMD9" s="284"/>
      <c r="MME9" s="285"/>
      <c r="MMF9" s="276"/>
      <c r="MMG9" s="286"/>
      <c r="MMN9" s="284"/>
      <c r="MMO9" s="285"/>
      <c r="MMP9" s="276"/>
      <c r="MMQ9" s="286"/>
      <c r="MMX9" s="284"/>
      <c r="MMY9" s="285"/>
      <c r="MMZ9" s="276"/>
      <c r="MNA9" s="286"/>
      <c r="MNH9" s="284"/>
      <c r="MNI9" s="285"/>
      <c r="MNJ9" s="276"/>
      <c r="MNK9" s="286"/>
      <c r="MNR9" s="284"/>
      <c r="MNS9" s="285"/>
      <c r="MNT9" s="276"/>
      <c r="MNU9" s="286"/>
      <c r="MOB9" s="284"/>
      <c r="MOC9" s="285"/>
      <c r="MOD9" s="276"/>
      <c r="MOE9" s="286"/>
      <c r="MOL9" s="284"/>
      <c r="MOM9" s="285"/>
      <c r="MON9" s="276"/>
      <c r="MOO9" s="286"/>
      <c r="MOV9" s="284"/>
      <c r="MOW9" s="285"/>
      <c r="MOX9" s="276"/>
      <c r="MOY9" s="286"/>
      <c r="MPF9" s="284"/>
      <c r="MPG9" s="285"/>
      <c r="MPH9" s="276"/>
      <c r="MPI9" s="286"/>
      <c r="MPP9" s="284"/>
      <c r="MPQ9" s="285"/>
      <c r="MPR9" s="276"/>
      <c r="MPS9" s="286"/>
      <c r="MPZ9" s="284"/>
      <c r="MQA9" s="285"/>
      <c r="MQB9" s="276"/>
      <c r="MQC9" s="286"/>
      <c r="MQJ9" s="284"/>
      <c r="MQK9" s="285"/>
      <c r="MQL9" s="276"/>
      <c r="MQM9" s="286"/>
      <c r="MQT9" s="284"/>
      <c r="MQU9" s="285"/>
      <c r="MQV9" s="276"/>
      <c r="MQW9" s="286"/>
      <c r="MRD9" s="284"/>
      <c r="MRE9" s="285"/>
      <c r="MRF9" s="276"/>
      <c r="MRG9" s="286"/>
      <c r="MRN9" s="284"/>
      <c r="MRO9" s="285"/>
      <c r="MRP9" s="276"/>
      <c r="MRQ9" s="286"/>
      <c r="MRX9" s="284"/>
      <c r="MRY9" s="285"/>
      <c r="MRZ9" s="276"/>
      <c r="MSA9" s="286"/>
      <c r="MSH9" s="284"/>
      <c r="MSI9" s="285"/>
      <c r="MSJ9" s="276"/>
      <c r="MSK9" s="286"/>
      <c r="MSR9" s="284"/>
      <c r="MSS9" s="285"/>
      <c r="MST9" s="276"/>
      <c r="MSU9" s="286"/>
      <c r="MTB9" s="284"/>
      <c r="MTC9" s="285"/>
      <c r="MTD9" s="276"/>
      <c r="MTE9" s="286"/>
      <c r="MTL9" s="284"/>
      <c r="MTM9" s="285"/>
      <c r="MTN9" s="276"/>
      <c r="MTO9" s="286"/>
      <c r="MTV9" s="284"/>
      <c r="MTW9" s="285"/>
      <c r="MTX9" s="276"/>
      <c r="MTY9" s="286"/>
      <c r="MUF9" s="284"/>
      <c r="MUG9" s="285"/>
      <c r="MUH9" s="276"/>
      <c r="MUI9" s="286"/>
      <c r="MUP9" s="284"/>
      <c r="MUQ9" s="285"/>
      <c r="MUR9" s="276"/>
      <c r="MUS9" s="286"/>
      <c r="MUZ9" s="284"/>
      <c r="MVA9" s="285"/>
      <c r="MVB9" s="276"/>
      <c r="MVC9" s="286"/>
      <c r="MVJ9" s="284"/>
      <c r="MVK9" s="285"/>
      <c r="MVL9" s="276"/>
      <c r="MVM9" s="286"/>
      <c r="MVT9" s="284"/>
      <c r="MVU9" s="285"/>
      <c r="MVV9" s="276"/>
      <c r="MVW9" s="286"/>
      <c r="MWD9" s="284"/>
      <c r="MWE9" s="285"/>
      <c r="MWF9" s="276"/>
      <c r="MWG9" s="286"/>
      <c r="MWN9" s="284"/>
      <c r="MWO9" s="285"/>
      <c r="MWP9" s="276"/>
      <c r="MWQ9" s="286"/>
      <c r="MWX9" s="284"/>
      <c r="MWY9" s="285"/>
      <c r="MWZ9" s="276"/>
      <c r="MXA9" s="286"/>
      <c r="MXH9" s="284"/>
      <c r="MXI9" s="285"/>
      <c r="MXJ9" s="276"/>
      <c r="MXK9" s="286"/>
      <c r="MXR9" s="284"/>
      <c r="MXS9" s="285"/>
      <c r="MXT9" s="276"/>
      <c r="MXU9" s="286"/>
      <c r="MYB9" s="284"/>
      <c r="MYC9" s="285"/>
      <c r="MYD9" s="276"/>
      <c r="MYE9" s="286"/>
      <c r="MYL9" s="284"/>
      <c r="MYM9" s="285"/>
      <c r="MYN9" s="276"/>
      <c r="MYO9" s="286"/>
      <c r="MYV9" s="284"/>
      <c r="MYW9" s="285"/>
      <c r="MYX9" s="276"/>
      <c r="MYY9" s="286"/>
      <c r="MZF9" s="284"/>
      <c r="MZG9" s="285"/>
      <c r="MZH9" s="276"/>
      <c r="MZI9" s="286"/>
      <c r="MZP9" s="284"/>
      <c r="MZQ9" s="285"/>
      <c r="MZR9" s="276"/>
      <c r="MZS9" s="286"/>
      <c r="MZZ9" s="284"/>
      <c r="NAA9" s="285"/>
      <c r="NAB9" s="276"/>
      <c r="NAC9" s="286"/>
      <c r="NAJ9" s="284"/>
      <c r="NAK9" s="285"/>
      <c r="NAL9" s="276"/>
      <c r="NAM9" s="286"/>
      <c r="NAT9" s="284"/>
      <c r="NAU9" s="285"/>
      <c r="NAV9" s="276"/>
      <c r="NAW9" s="286"/>
      <c r="NBD9" s="284"/>
      <c r="NBE9" s="285"/>
      <c r="NBF9" s="276"/>
      <c r="NBG9" s="286"/>
      <c r="NBN9" s="284"/>
      <c r="NBO9" s="285"/>
      <c r="NBP9" s="276"/>
      <c r="NBQ9" s="286"/>
      <c r="NBX9" s="284"/>
      <c r="NBY9" s="285"/>
      <c r="NBZ9" s="276"/>
      <c r="NCA9" s="286"/>
      <c r="NCH9" s="284"/>
      <c r="NCI9" s="285"/>
      <c r="NCJ9" s="276"/>
      <c r="NCK9" s="286"/>
      <c r="NCR9" s="284"/>
      <c r="NCS9" s="285"/>
      <c r="NCT9" s="276"/>
      <c r="NCU9" s="286"/>
      <c r="NDB9" s="284"/>
      <c r="NDC9" s="285"/>
      <c r="NDD9" s="276"/>
      <c r="NDE9" s="286"/>
      <c r="NDL9" s="284"/>
      <c r="NDM9" s="285"/>
      <c r="NDN9" s="276"/>
      <c r="NDO9" s="286"/>
      <c r="NDV9" s="284"/>
      <c r="NDW9" s="285"/>
      <c r="NDX9" s="276"/>
      <c r="NDY9" s="286"/>
      <c r="NEF9" s="284"/>
      <c r="NEG9" s="285"/>
      <c r="NEH9" s="276"/>
      <c r="NEI9" s="286"/>
      <c r="NEP9" s="284"/>
      <c r="NEQ9" s="285"/>
      <c r="NER9" s="276"/>
      <c r="NES9" s="286"/>
      <c r="NEZ9" s="284"/>
      <c r="NFA9" s="285"/>
      <c r="NFB9" s="276"/>
      <c r="NFC9" s="286"/>
      <c r="NFJ9" s="284"/>
      <c r="NFK9" s="285"/>
      <c r="NFL9" s="276"/>
      <c r="NFM9" s="286"/>
      <c r="NFT9" s="284"/>
      <c r="NFU9" s="285"/>
      <c r="NFV9" s="276"/>
      <c r="NFW9" s="286"/>
      <c r="NGD9" s="284"/>
      <c r="NGE9" s="285"/>
      <c r="NGF9" s="276"/>
      <c r="NGG9" s="286"/>
      <c r="NGN9" s="284"/>
      <c r="NGO9" s="285"/>
      <c r="NGP9" s="276"/>
      <c r="NGQ9" s="286"/>
      <c r="NGX9" s="284"/>
      <c r="NGY9" s="285"/>
      <c r="NGZ9" s="276"/>
      <c r="NHA9" s="286"/>
      <c r="NHH9" s="284"/>
      <c r="NHI9" s="285"/>
      <c r="NHJ9" s="276"/>
      <c r="NHK9" s="286"/>
      <c r="NHR9" s="284"/>
      <c r="NHS9" s="285"/>
      <c r="NHT9" s="276"/>
      <c r="NHU9" s="286"/>
      <c r="NIB9" s="284"/>
      <c r="NIC9" s="285"/>
      <c r="NID9" s="276"/>
      <c r="NIE9" s="286"/>
      <c r="NIL9" s="284"/>
      <c r="NIM9" s="285"/>
      <c r="NIN9" s="276"/>
      <c r="NIO9" s="286"/>
      <c r="NIV9" s="284"/>
      <c r="NIW9" s="285"/>
      <c r="NIX9" s="276"/>
      <c r="NIY9" s="286"/>
      <c r="NJF9" s="284"/>
      <c r="NJG9" s="285"/>
      <c r="NJH9" s="276"/>
      <c r="NJI9" s="286"/>
      <c r="NJP9" s="284"/>
      <c r="NJQ9" s="285"/>
      <c r="NJR9" s="276"/>
      <c r="NJS9" s="286"/>
      <c r="NJZ9" s="284"/>
      <c r="NKA9" s="285"/>
      <c r="NKB9" s="276"/>
      <c r="NKC9" s="286"/>
      <c r="NKJ9" s="284"/>
      <c r="NKK9" s="285"/>
      <c r="NKL9" s="276"/>
      <c r="NKM9" s="286"/>
      <c r="NKT9" s="284"/>
      <c r="NKU9" s="285"/>
      <c r="NKV9" s="276"/>
      <c r="NKW9" s="286"/>
      <c r="NLD9" s="284"/>
      <c r="NLE9" s="285"/>
      <c r="NLF9" s="276"/>
      <c r="NLG9" s="286"/>
      <c r="NLN9" s="284"/>
      <c r="NLO9" s="285"/>
      <c r="NLP9" s="276"/>
      <c r="NLQ9" s="286"/>
      <c r="NLX9" s="284"/>
      <c r="NLY9" s="285"/>
      <c r="NLZ9" s="276"/>
      <c r="NMA9" s="286"/>
      <c r="NMH9" s="284"/>
      <c r="NMI9" s="285"/>
      <c r="NMJ9" s="276"/>
      <c r="NMK9" s="286"/>
      <c r="NMR9" s="284"/>
      <c r="NMS9" s="285"/>
      <c r="NMT9" s="276"/>
      <c r="NMU9" s="286"/>
      <c r="NNB9" s="284"/>
      <c r="NNC9" s="285"/>
      <c r="NND9" s="276"/>
      <c r="NNE9" s="286"/>
      <c r="NNL9" s="284"/>
      <c r="NNM9" s="285"/>
      <c r="NNN9" s="276"/>
      <c r="NNO9" s="286"/>
      <c r="NNV9" s="284"/>
      <c r="NNW9" s="285"/>
      <c r="NNX9" s="276"/>
      <c r="NNY9" s="286"/>
      <c r="NOF9" s="284"/>
      <c r="NOG9" s="285"/>
      <c r="NOH9" s="276"/>
      <c r="NOI9" s="286"/>
      <c r="NOP9" s="284"/>
      <c r="NOQ9" s="285"/>
      <c r="NOR9" s="276"/>
      <c r="NOS9" s="286"/>
      <c r="NOZ9" s="284"/>
      <c r="NPA9" s="285"/>
      <c r="NPB9" s="276"/>
      <c r="NPC9" s="286"/>
      <c r="NPJ9" s="284"/>
      <c r="NPK9" s="285"/>
      <c r="NPL9" s="276"/>
      <c r="NPM9" s="286"/>
      <c r="NPT9" s="284"/>
      <c r="NPU9" s="285"/>
      <c r="NPV9" s="276"/>
      <c r="NPW9" s="286"/>
      <c r="NQD9" s="284"/>
      <c r="NQE9" s="285"/>
      <c r="NQF9" s="276"/>
      <c r="NQG9" s="286"/>
      <c r="NQN9" s="284"/>
      <c r="NQO9" s="285"/>
      <c r="NQP9" s="276"/>
      <c r="NQQ9" s="286"/>
      <c r="NQX9" s="284"/>
      <c r="NQY9" s="285"/>
      <c r="NQZ9" s="276"/>
      <c r="NRA9" s="286"/>
      <c r="NRH9" s="284"/>
      <c r="NRI9" s="285"/>
      <c r="NRJ9" s="276"/>
      <c r="NRK9" s="286"/>
      <c r="NRR9" s="284"/>
      <c r="NRS9" s="285"/>
      <c r="NRT9" s="276"/>
      <c r="NRU9" s="286"/>
      <c r="NSB9" s="284"/>
      <c r="NSC9" s="285"/>
      <c r="NSD9" s="276"/>
      <c r="NSE9" s="286"/>
      <c r="NSL9" s="284"/>
      <c r="NSM9" s="285"/>
      <c r="NSN9" s="276"/>
      <c r="NSO9" s="286"/>
      <c r="NSV9" s="284"/>
      <c r="NSW9" s="285"/>
      <c r="NSX9" s="276"/>
      <c r="NSY9" s="286"/>
      <c r="NTF9" s="284"/>
      <c r="NTG9" s="285"/>
      <c r="NTH9" s="276"/>
      <c r="NTI9" s="286"/>
      <c r="NTP9" s="284"/>
      <c r="NTQ9" s="285"/>
      <c r="NTR9" s="276"/>
      <c r="NTS9" s="286"/>
      <c r="NTZ9" s="284"/>
      <c r="NUA9" s="285"/>
      <c r="NUB9" s="276"/>
      <c r="NUC9" s="286"/>
      <c r="NUJ9" s="284"/>
      <c r="NUK9" s="285"/>
      <c r="NUL9" s="276"/>
      <c r="NUM9" s="286"/>
      <c r="NUT9" s="284"/>
      <c r="NUU9" s="285"/>
      <c r="NUV9" s="276"/>
      <c r="NUW9" s="286"/>
      <c r="NVD9" s="284"/>
      <c r="NVE9" s="285"/>
      <c r="NVF9" s="276"/>
      <c r="NVG9" s="286"/>
      <c r="NVN9" s="284"/>
      <c r="NVO9" s="285"/>
      <c r="NVP9" s="276"/>
      <c r="NVQ9" s="286"/>
      <c r="NVX9" s="284"/>
      <c r="NVY9" s="285"/>
      <c r="NVZ9" s="276"/>
      <c r="NWA9" s="286"/>
      <c r="NWH9" s="284"/>
      <c r="NWI9" s="285"/>
      <c r="NWJ9" s="276"/>
      <c r="NWK9" s="286"/>
      <c r="NWR9" s="284"/>
      <c r="NWS9" s="285"/>
      <c r="NWT9" s="276"/>
      <c r="NWU9" s="286"/>
      <c r="NXB9" s="284"/>
      <c r="NXC9" s="285"/>
      <c r="NXD9" s="276"/>
      <c r="NXE9" s="286"/>
      <c r="NXL9" s="284"/>
      <c r="NXM9" s="285"/>
      <c r="NXN9" s="276"/>
      <c r="NXO9" s="286"/>
      <c r="NXV9" s="284"/>
      <c r="NXW9" s="285"/>
      <c r="NXX9" s="276"/>
      <c r="NXY9" s="286"/>
      <c r="NYF9" s="284"/>
      <c r="NYG9" s="285"/>
      <c r="NYH9" s="276"/>
      <c r="NYI9" s="286"/>
      <c r="NYP9" s="284"/>
      <c r="NYQ9" s="285"/>
      <c r="NYR9" s="276"/>
      <c r="NYS9" s="286"/>
      <c r="NYZ9" s="284"/>
      <c r="NZA9" s="285"/>
      <c r="NZB9" s="276"/>
      <c r="NZC9" s="286"/>
      <c r="NZJ9" s="284"/>
      <c r="NZK9" s="285"/>
      <c r="NZL9" s="276"/>
      <c r="NZM9" s="286"/>
      <c r="NZT9" s="284"/>
      <c r="NZU9" s="285"/>
      <c r="NZV9" s="276"/>
      <c r="NZW9" s="286"/>
      <c r="OAD9" s="284"/>
      <c r="OAE9" s="285"/>
      <c r="OAF9" s="276"/>
      <c r="OAG9" s="286"/>
      <c r="OAN9" s="284"/>
      <c r="OAO9" s="285"/>
      <c r="OAP9" s="276"/>
      <c r="OAQ9" s="286"/>
      <c r="OAX9" s="284"/>
      <c r="OAY9" s="285"/>
      <c r="OAZ9" s="276"/>
      <c r="OBA9" s="286"/>
      <c r="OBH9" s="284"/>
      <c r="OBI9" s="285"/>
      <c r="OBJ9" s="276"/>
      <c r="OBK9" s="286"/>
      <c r="OBR9" s="284"/>
      <c r="OBS9" s="285"/>
      <c r="OBT9" s="276"/>
      <c r="OBU9" s="286"/>
      <c r="OCB9" s="284"/>
      <c r="OCC9" s="285"/>
      <c r="OCD9" s="276"/>
      <c r="OCE9" s="286"/>
      <c r="OCL9" s="284"/>
      <c r="OCM9" s="285"/>
      <c r="OCN9" s="276"/>
      <c r="OCO9" s="286"/>
      <c r="OCV9" s="284"/>
      <c r="OCW9" s="285"/>
      <c r="OCX9" s="276"/>
      <c r="OCY9" s="286"/>
      <c r="ODF9" s="284"/>
      <c r="ODG9" s="285"/>
      <c r="ODH9" s="276"/>
      <c r="ODI9" s="286"/>
      <c r="ODP9" s="284"/>
      <c r="ODQ9" s="285"/>
      <c r="ODR9" s="276"/>
      <c r="ODS9" s="286"/>
      <c r="ODZ9" s="284"/>
      <c r="OEA9" s="285"/>
      <c r="OEB9" s="276"/>
      <c r="OEC9" s="286"/>
      <c r="OEJ9" s="284"/>
      <c r="OEK9" s="285"/>
      <c r="OEL9" s="276"/>
      <c r="OEM9" s="286"/>
      <c r="OET9" s="284"/>
      <c r="OEU9" s="285"/>
      <c r="OEV9" s="276"/>
      <c r="OEW9" s="286"/>
      <c r="OFD9" s="284"/>
      <c r="OFE9" s="285"/>
      <c r="OFF9" s="276"/>
      <c r="OFG9" s="286"/>
      <c r="OFN9" s="284"/>
      <c r="OFO9" s="285"/>
      <c r="OFP9" s="276"/>
      <c r="OFQ9" s="286"/>
      <c r="OFX9" s="284"/>
      <c r="OFY9" s="285"/>
      <c r="OFZ9" s="276"/>
      <c r="OGA9" s="286"/>
      <c r="OGH9" s="284"/>
      <c r="OGI9" s="285"/>
      <c r="OGJ9" s="276"/>
      <c r="OGK9" s="286"/>
      <c r="OGR9" s="284"/>
      <c r="OGS9" s="285"/>
      <c r="OGT9" s="276"/>
      <c r="OGU9" s="286"/>
      <c r="OHB9" s="284"/>
      <c r="OHC9" s="285"/>
      <c r="OHD9" s="276"/>
      <c r="OHE9" s="286"/>
      <c r="OHL9" s="284"/>
      <c r="OHM9" s="285"/>
      <c r="OHN9" s="276"/>
      <c r="OHO9" s="286"/>
      <c r="OHV9" s="284"/>
      <c r="OHW9" s="285"/>
      <c r="OHX9" s="276"/>
      <c r="OHY9" s="286"/>
      <c r="OIF9" s="284"/>
      <c r="OIG9" s="285"/>
      <c r="OIH9" s="276"/>
      <c r="OII9" s="286"/>
      <c r="OIP9" s="284"/>
      <c r="OIQ9" s="285"/>
      <c r="OIR9" s="276"/>
      <c r="OIS9" s="286"/>
      <c r="OIZ9" s="284"/>
      <c r="OJA9" s="285"/>
      <c r="OJB9" s="276"/>
      <c r="OJC9" s="286"/>
      <c r="OJJ9" s="284"/>
      <c r="OJK9" s="285"/>
      <c r="OJL9" s="276"/>
      <c r="OJM9" s="286"/>
      <c r="OJT9" s="284"/>
      <c r="OJU9" s="285"/>
      <c r="OJV9" s="276"/>
      <c r="OJW9" s="286"/>
      <c r="OKD9" s="284"/>
      <c r="OKE9" s="285"/>
      <c r="OKF9" s="276"/>
      <c r="OKG9" s="286"/>
      <c r="OKN9" s="284"/>
      <c r="OKO9" s="285"/>
      <c r="OKP9" s="276"/>
      <c r="OKQ9" s="286"/>
      <c r="OKX9" s="284"/>
      <c r="OKY9" s="285"/>
      <c r="OKZ9" s="276"/>
      <c r="OLA9" s="286"/>
      <c r="OLH9" s="284"/>
      <c r="OLI9" s="285"/>
      <c r="OLJ9" s="276"/>
      <c r="OLK9" s="286"/>
      <c r="OLR9" s="284"/>
      <c r="OLS9" s="285"/>
      <c r="OLT9" s="276"/>
      <c r="OLU9" s="286"/>
      <c r="OMB9" s="284"/>
      <c r="OMC9" s="285"/>
      <c r="OMD9" s="276"/>
      <c r="OME9" s="286"/>
      <c r="OML9" s="284"/>
      <c r="OMM9" s="285"/>
      <c r="OMN9" s="276"/>
      <c r="OMO9" s="286"/>
      <c r="OMV9" s="284"/>
      <c r="OMW9" s="285"/>
      <c r="OMX9" s="276"/>
      <c r="OMY9" s="286"/>
      <c r="ONF9" s="284"/>
      <c r="ONG9" s="285"/>
      <c r="ONH9" s="276"/>
      <c r="ONI9" s="286"/>
      <c r="ONP9" s="284"/>
      <c r="ONQ9" s="285"/>
      <c r="ONR9" s="276"/>
      <c r="ONS9" s="286"/>
      <c r="ONZ9" s="284"/>
      <c r="OOA9" s="285"/>
      <c r="OOB9" s="276"/>
      <c r="OOC9" s="286"/>
      <c r="OOJ9" s="284"/>
      <c r="OOK9" s="285"/>
      <c r="OOL9" s="276"/>
      <c r="OOM9" s="286"/>
      <c r="OOT9" s="284"/>
      <c r="OOU9" s="285"/>
      <c r="OOV9" s="276"/>
      <c r="OOW9" s="286"/>
      <c r="OPD9" s="284"/>
      <c r="OPE9" s="285"/>
      <c r="OPF9" s="276"/>
      <c r="OPG9" s="286"/>
      <c r="OPN9" s="284"/>
      <c r="OPO9" s="285"/>
      <c r="OPP9" s="276"/>
      <c r="OPQ9" s="286"/>
      <c r="OPX9" s="284"/>
      <c r="OPY9" s="285"/>
      <c r="OPZ9" s="276"/>
      <c r="OQA9" s="286"/>
      <c r="OQH9" s="284"/>
      <c r="OQI9" s="285"/>
      <c r="OQJ9" s="276"/>
      <c r="OQK9" s="286"/>
      <c r="OQR9" s="284"/>
      <c r="OQS9" s="285"/>
      <c r="OQT9" s="276"/>
      <c r="OQU9" s="286"/>
      <c r="ORB9" s="284"/>
      <c r="ORC9" s="285"/>
      <c r="ORD9" s="276"/>
      <c r="ORE9" s="286"/>
      <c r="ORL9" s="284"/>
      <c r="ORM9" s="285"/>
      <c r="ORN9" s="276"/>
      <c r="ORO9" s="286"/>
      <c r="ORV9" s="284"/>
      <c r="ORW9" s="285"/>
      <c r="ORX9" s="276"/>
      <c r="ORY9" s="286"/>
      <c r="OSF9" s="284"/>
      <c r="OSG9" s="285"/>
      <c r="OSH9" s="276"/>
      <c r="OSI9" s="286"/>
      <c r="OSP9" s="284"/>
      <c r="OSQ9" s="285"/>
      <c r="OSR9" s="276"/>
      <c r="OSS9" s="286"/>
      <c r="OSZ9" s="284"/>
      <c r="OTA9" s="285"/>
      <c r="OTB9" s="276"/>
      <c r="OTC9" s="286"/>
      <c r="OTJ9" s="284"/>
      <c r="OTK9" s="285"/>
      <c r="OTL9" s="276"/>
      <c r="OTM9" s="286"/>
      <c r="OTT9" s="284"/>
      <c r="OTU9" s="285"/>
      <c r="OTV9" s="276"/>
      <c r="OTW9" s="286"/>
      <c r="OUD9" s="284"/>
      <c r="OUE9" s="285"/>
      <c r="OUF9" s="276"/>
      <c r="OUG9" s="286"/>
      <c r="OUN9" s="284"/>
      <c r="OUO9" s="285"/>
      <c r="OUP9" s="276"/>
      <c r="OUQ9" s="286"/>
      <c r="OUX9" s="284"/>
      <c r="OUY9" s="285"/>
      <c r="OUZ9" s="276"/>
      <c r="OVA9" s="286"/>
      <c r="OVH9" s="284"/>
      <c r="OVI9" s="285"/>
      <c r="OVJ9" s="276"/>
      <c r="OVK9" s="286"/>
      <c r="OVR9" s="284"/>
      <c r="OVS9" s="285"/>
      <c r="OVT9" s="276"/>
      <c r="OVU9" s="286"/>
      <c r="OWB9" s="284"/>
      <c r="OWC9" s="285"/>
      <c r="OWD9" s="276"/>
      <c r="OWE9" s="286"/>
      <c r="OWL9" s="284"/>
      <c r="OWM9" s="285"/>
      <c r="OWN9" s="276"/>
      <c r="OWO9" s="286"/>
      <c r="OWV9" s="284"/>
      <c r="OWW9" s="285"/>
      <c r="OWX9" s="276"/>
      <c r="OWY9" s="286"/>
      <c r="OXF9" s="284"/>
      <c r="OXG9" s="285"/>
      <c r="OXH9" s="276"/>
      <c r="OXI9" s="286"/>
      <c r="OXP9" s="284"/>
      <c r="OXQ9" s="285"/>
      <c r="OXR9" s="276"/>
      <c r="OXS9" s="286"/>
      <c r="OXZ9" s="284"/>
      <c r="OYA9" s="285"/>
      <c r="OYB9" s="276"/>
      <c r="OYC9" s="286"/>
      <c r="OYJ9" s="284"/>
      <c r="OYK9" s="285"/>
      <c r="OYL9" s="276"/>
      <c r="OYM9" s="286"/>
      <c r="OYT9" s="284"/>
      <c r="OYU9" s="285"/>
      <c r="OYV9" s="276"/>
      <c r="OYW9" s="286"/>
      <c r="OZD9" s="284"/>
      <c r="OZE9" s="285"/>
      <c r="OZF9" s="276"/>
      <c r="OZG9" s="286"/>
      <c r="OZN9" s="284"/>
      <c r="OZO9" s="285"/>
      <c r="OZP9" s="276"/>
      <c r="OZQ9" s="286"/>
      <c r="OZX9" s="284"/>
      <c r="OZY9" s="285"/>
      <c r="OZZ9" s="276"/>
      <c r="PAA9" s="286"/>
      <c r="PAH9" s="284"/>
      <c r="PAI9" s="285"/>
      <c r="PAJ9" s="276"/>
      <c r="PAK9" s="286"/>
      <c r="PAR9" s="284"/>
      <c r="PAS9" s="285"/>
      <c r="PAT9" s="276"/>
      <c r="PAU9" s="286"/>
      <c r="PBB9" s="284"/>
      <c r="PBC9" s="285"/>
      <c r="PBD9" s="276"/>
      <c r="PBE9" s="286"/>
      <c r="PBL9" s="284"/>
      <c r="PBM9" s="285"/>
      <c r="PBN9" s="276"/>
      <c r="PBO9" s="286"/>
      <c r="PBV9" s="284"/>
      <c r="PBW9" s="285"/>
      <c r="PBX9" s="276"/>
      <c r="PBY9" s="286"/>
      <c r="PCF9" s="284"/>
      <c r="PCG9" s="285"/>
      <c r="PCH9" s="276"/>
      <c r="PCI9" s="286"/>
      <c r="PCP9" s="284"/>
      <c r="PCQ9" s="285"/>
      <c r="PCR9" s="276"/>
      <c r="PCS9" s="286"/>
      <c r="PCZ9" s="284"/>
      <c r="PDA9" s="285"/>
      <c r="PDB9" s="276"/>
      <c r="PDC9" s="286"/>
      <c r="PDJ9" s="284"/>
      <c r="PDK9" s="285"/>
      <c r="PDL9" s="276"/>
      <c r="PDM9" s="286"/>
      <c r="PDT9" s="284"/>
      <c r="PDU9" s="285"/>
      <c r="PDV9" s="276"/>
      <c r="PDW9" s="286"/>
      <c r="PED9" s="284"/>
      <c r="PEE9" s="285"/>
      <c r="PEF9" s="276"/>
      <c r="PEG9" s="286"/>
      <c r="PEN9" s="284"/>
      <c r="PEO9" s="285"/>
      <c r="PEP9" s="276"/>
      <c r="PEQ9" s="286"/>
      <c r="PEX9" s="284"/>
      <c r="PEY9" s="285"/>
      <c r="PEZ9" s="276"/>
      <c r="PFA9" s="286"/>
      <c r="PFH9" s="284"/>
      <c r="PFI9" s="285"/>
      <c r="PFJ9" s="276"/>
      <c r="PFK9" s="286"/>
      <c r="PFR9" s="284"/>
      <c r="PFS9" s="285"/>
      <c r="PFT9" s="276"/>
      <c r="PFU9" s="286"/>
      <c r="PGB9" s="284"/>
      <c r="PGC9" s="285"/>
      <c r="PGD9" s="276"/>
      <c r="PGE9" s="286"/>
      <c r="PGL9" s="284"/>
      <c r="PGM9" s="285"/>
      <c r="PGN9" s="276"/>
      <c r="PGO9" s="286"/>
      <c r="PGV9" s="284"/>
      <c r="PGW9" s="285"/>
      <c r="PGX9" s="276"/>
      <c r="PGY9" s="286"/>
      <c r="PHF9" s="284"/>
      <c r="PHG9" s="285"/>
      <c r="PHH9" s="276"/>
      <c r="PHI9" s="286"/>
      <c r="PHP9" s="284"/>
      <c r="PHQ9" s="285"/>
      <c r="PHR9" s="276"/>
      <c r="PHS9" s="286"/>
      <c r="PHZ9" s="284"/>
      <c r="PIA9" s="285"/>
      <c r="PIB9" s="276"/>
      <c r="PIC9" s="286"/>
      <c r="PIJ9" s="284"/>
      <c r="PIK9" s="285"/>
      <c r="PIL9" s="276"/>
      <c r="PIM9" s="286"/>
      <c r="PIT9" s="284"/>
      <c r="PIU9" s="285"/>
      <c r="PIV9" s="276"/>
      <c r="PIW9" s="286"/>
      <c r="PJD9" s="284"/>
      <c r="PJE9" s="285"/>
      <c r="PJF9" s="276"/>
      <c r="PJG9" s="286"/>
      <c r="PJN9" s="284"/>
      <c r="PJO9" s="285"/>
      <c r="PJP9" s="276"/>
      <c r="PJQ9" s="286"/>
      <c r="PJX9" s="284"/>
      <c r="PJY9" s="285"/>
      <c r="PJZ9" s="276"/>
      <c r="PKA9" s="286"/>
      <c r="PKH9" s="284"/>
      <c r="PKI9" s="285"/>
      <c r="PKJ9" s="276"/>
      <c r="PKK9" s="286"/>
      <c r="PKR9" s="284"/>
      <c r="PKS9" s="285"/>
      <c r="PKT9" s="276"/>
      <c r="PKU9" s="286"/>
      <c r="PLB9" s="284"/>
      <c r="PLC9" s="285"/>
      <c r="PLD9" s="276"/>
      <c r="PLE9" s="286"/>
      <c r="PLL9" s="284"/>
      <c r="PLM9" s="285"/>
      <c r="PLN9" s="276"/>
      <c r="PLO9" s="286"/>
      <c r="PLV9" s="284"/>
      <c r="PLW9" s="285"/>
      <c r="PLX9" s="276"/>
      <c r="PLY9" s="286"/>
      <c r="PMF9" s="284"/>
      <c r="PMG9" s="285"/>
      <c r="PMH9" s="276"/>
      <c r="PMI9" s="286"/>
      <c r="PMP9" s="284"/>
      <c r="PMQ9" s="285"/>
      <c r="PMR9" s="276"/>
      <c r="PMS9" s="286"/>
      <c r="PMZ9" s="284"/>
      <c r="PNA9" s="285"/>
      <c r="PNB9" s="276"/>
      <c r="PNC9" s="286"/>
      <c r="PNJ9" s="284"/>
      <c r="PNK9" s="285"/>
      <c r="PNL9" s="276"/>
      <c r="PNM9" s="286"/>
      <c r="PNT9" s="284"/>
      <c r="PNU9" s="285"/>
      <c r="PNV9" s="276"/>
      <c r="PNW9" s="286"/>
      <c r="POD9" s="284"/>
      <c r="POE9" s="285"/>
      <c r="POF9" s="276"/>
      <c r="POG9" s="286"/>
      <c r="PON9" s="284"/>
      <c r="POO9" s="285"/>
      <c r="POP9" s="276"/>
      <c r="POQ9" s="286"/>
      <c r="POX9" s="284"/>
      <c r="POY9" s="285"/>
      <c r="POZ9" s="276"/>
      <c r="PPA9" s="286"/>
      <c r="PPH9" s="284"/>
      <c r="PPI9" s="285"/>
      <c r="PPJ9" s="276"/>
      <c r="PPK9" s="286"/>
      <c r="PPR9" s="284"/>
      <c r="PPS9" s="285"/>
      <c r="PPT9" s="276"/>
      <c r="PPU9" s="286"/>
      <c r="PQB9" s="284"/>
      <c r="PQC9" s="285"/>
      <c r="PQD9" s="276"/>
      <c r="PQE9" s="286"/>
      <c r="PQL9" s="284"/>
      <c r="PQM9" s="285"/>
      <c r="PQN9" s="276"/>
      <c r="PQO9" s="286"/>
      <c r="PQV9" s="284"/>
      <c r="PQW9" s="285"/>
      <c r="PQX9" s="276"/>
      <c r="PQY9" s="286"/>
      <c r="PRF9" s="284"/>
      <c r="PRG9" s="285"/>
      <c r="PRH9" s="276"/>
      <c r="PRI9" s="286"/>
      <c r="PRP9" s="284"/>
      <c r="PRQ9" s="285"/>
      <c r="PRR9" s="276"/>
      <c r="PRS9" s="286"/>
      <c r="PRZ9" s="284"/>
      <c r="PSA9" s="285"/>
      <c r="PSB9" s="276"/>
      <c r="PSC9" s="286"/>
      <c r="PSJ9" s="284"/>
      <c r="PSK9" s="285"/>
      <c r="PSL9" s="276"/>
      <c r="PSM9" s="286"/>
      <c r="PST9" s="284"/>
      <c r="PSU9" s="285"/>
      <c r="PSV9" s="276"/>
      <c r="PSW9" s="286"/>
      <c r="PTD9" s="284"/>
      <c r="PTE9" s="285"/>
      <c r="PTF9" s="276"/>
      <c r="PTG9" s="286"/>
      <c r="PTN9" s="284"/>
      <c r="PTO9" s="285"/>
      <c r="PTP9" s="276"/>
      <c r="PTQ9" s="286"/>
      <c r="PTX9" s="284"/>
      <c r="PTY9" s="285"/>
      <c r="PTZ9" s="276"/>
      <c r="PUA9" s="286"/>
      <c r="PUH9" s="284"/>
      <c r="PUI9" s="285"/>
      <c r="PUJ9" s="276"/>
      <c r="PUK9" s="286"/>
      <c r="PUR9" s="284"/>
      <c r="PUS9" s="285"/>
      <c r="PUT9" s="276"/>
      <c r="PUU9" s="286"/>
      <c r="PVB9" s="284"/>
      <c r="PVC9" s="285"/>
      <c r="PVD9" s="276"/>
      <c r="PVE9" s="286"/>
      <c r="PVL9" s="284"/>
      <c r="PVM9" s="285"/>
      <c r="PVN9" s="276"/>
      <c r="PVO9" s="286"/>
      <c r="PVV9" s="284"/>
      <c r="PVW9" s="285"/>
      <c r="PVX9" s="276"/>
      <c r="PVY9" s="286"/>
      <c r="PWF9" s="284"/>
      <c r="PWG9" s="285"/>
      <c r="PWH9" s="276"/>
      <c r="PWI9" s="286"/>
      <c r="PWP9" s="284"/>
      <c r="PWQ9" s="285"/>
      <c r="PWR9" s="276"/>
      <c r="PWS9" s="286"/>
      <c r="PWZ9" s="284"/>
      <c r="PXA9" s="285"/>
      <c r="PXB9" s="276"/>
      <c r="PXC9" s="286"/>
      <c r="PXJ9" s="284"/>
      <c r="PXK9" s="285"/>
      <c r="PXL9" s="276"/>
      <c r="PXM9" s="286"/>
      <c r="PXT9" s="284"/>
      <c r="PXU9" s="285"/>
      <c r="PXV9" s="276"/>
      <c r="PXW9" s="286"/>
      <c r="PYD9" s="284"/>
      <c r="PYE9" s="285"/>
      <c r="PYF9" s="276"/>
      <c r="PYG9" s="286"/>
      <c r="PYN9" s="284"/>
      <c r="PYO9" s="285"/>
      <c r="PYP9" s="276"/>
      <c r="PYQ9" s="286"/>
      <c r="PYX9" s="284"/>
      <c r="PYY9" s="285"/>
      <c r="PYZ9" s="276"/>
      <c r="PZA9" s="286"/>
      <c r="PZH9" s="284"/>
      <c r="PZI9" s="285"/>
      <c r="PZJ9" s="276"/>
      <c r="PZK9" s="286"/>
      <c r="PZR9" s="284"/>
      <c r="PZS9" s="285"/>
      <c r="PZT9" s="276"/>
      <c r="PZU9" s="286"/>
      <c r="QAB9" s="284"/>
      <c r="QAC9" s="285"/>
      <c r="QAD9" s="276"/>
      <c r="QAE9" s="286"/>
      <c r="QAL9" s="284"/>
      <c r="QAM9" s="285"/>
      <c r="QAN9" s="276"/>
      <c r="QAO9" s="286"/>
      <c r="QAV9" s="284"/>
      <c r="QAW9" s="285"/>
      <c r="QAX9" s="276"/>
      <c r="QAY9" s="286"/>
      <c r="QBF9" s="284"/>
      <c r="QBG9" s="285"/>
      <c r="QBH9" s="276"/>
      <c r="QBI9" s="286"/>
      <c r="QBP9" s="284"/>
      <c r="QBQ9" s="285"/>
      <c r="QBR9" s="276"/>
      <c r="QBS9" s="286"/>
      <c r="QBZ9" s="284"/>
      <c r="QCA9" s="285"/>
      <c r="QCB9" s="276"/>
      <c r="QCC9" s="286"/>
      <c r="QCJ9" s="284"/>
      <c r="QCK9" s="285"/>
      <c r="QCL9" s="276"/>
      <c r="QCM9" s="286"/>
      <c r="QCT9" s="284"/>
      <c r="QCU9" s="285"/>
      <c r="QCV9" s="276"/>
      <c r="QCW9" s="286"/>
      <c r="QDD9" s="284"/>
      <c r="QDE9" s="285"/>
      <c r="QDF9" s="276"/>
      <c r="QDG9" s="286"/>
      <c r="QDN9" s="284"/>
      <c r="QDO9" s="285"/>
      <c r="QDP9" s="276"/>
      <c r="QDQ9" s="286"/>
      <c r="QDX9" s="284"/>
      <c r="QDY9" s="285"/>
      <c r="QDZ9" s="276"/>
      <c r="QEA9" s="286"/>
      <c r="QEH9" s="284"/>
      <c r="QEI9" s="285"/>
      <c r="QEJ9" s="276"/>
      <c r="QEK9" s="286"/>
      <c r="QER9" s="284"/>
      <c r="QES9" s="285"/>
      <c r="QET9" s="276"/>
      <c r="QEU9" s="286"/>
      <c r="QFB9" s="284"/>
      <c r="QFC9" s="285"/>
      <c r="QFD9" s="276"/>
      <c r="QFE9" s="286"/>
      <c r="QFL9" s="284"/>
      <c r="QFM9" s="285"/>
      <c r="QFN9" s="276"/>
      <c r="QFO9" s="286"/>
      <c r="QFV9" s="284"/>
      <c r="QFW9" s="285"/>
      <c r="QFX9" s="276"/>
      <c r="QFY9" s="286"/>
      <c r="QGF9" s="284"/>
      <c r="QGG9" s="285"/>
      <c r="QGH9" s="276"/>
      <c r="QGI9" s="286"/>
      <c r="QGP9" s="284"/>
      <c r="QGQ9" s="285"/>
      <c r="QGR9" s="276"/>
      <c r="QGS9" s="286"/>
      <c r="QGZ9" s="284"/>
      <c r="QHA9" s="285"/>
      <c r="QHB9" s="276"/>
      <c r="QHC9" s="286"/>
      <c r="QHJ9" s="284"/>
      <c r="QHK9" s="285"/>
      <c r="QHL9" s="276"/>
      <c r="QHM9" s="286"/>
      <c r="QHT9" s="284"/>
      <c r="QHU9" s="285"/>
      <c r="QHV9" s="276"/>
      <c r="QHW9" s="286"/>
      <c r="QID9" s="284"/>
      <c r="QIE9" s="285"/>
      <c r="QIF9" s="276"/>
      <c r="QIG9" s="286"/>
      <c r="QIN9" s="284"/>
      <c r="QIO9" s="285"/>
      <c r="QIP9" s="276"/>
      <c r="QIQ9" s="286"/>
      <c r="QIX9" s="284"/>
      <c r="QIY9" s="285"/>
      <c r="QIZ9" s="276"/>
      <c r="QJA9" s="286"/>
      <c r="QJH9" s="284"/>
      <c r="QJI9" s="285"/>
      <c r="QJJ9" s="276"/>
      <c r="QJK9" s="286"/>
      <c r="QJR9" s="284"/>
      <c r="QJS9" s="285"/>
      <c r="QJT9" s="276"/>
      <c r="QJU9" s="286"/>
      <c r="QKB9" s="284"/>
      <c r="QKC9" s="285"/>
      <c r="QKD9" s="276"/>
      <c r="QKE9" s="286"/>
      <c r="QKL9" s="284"/>
      <c r="QKM9" s="285"/>
      <c r="QKN9" s="276"/>
      <c r="QKO9" s="286"/>
      <c r="QKV9" s="284"/>
      <c r="QKW9" s="285"/>
      <c r="QKX9" s="276"/>
      <c r="QKY9" s="286"/>
      <c r="QLF9" s="284"/>
      <c r="QLG9" s="285"/>
      <c r="QLH9" s="276"/>
      <c r="QLI9" s="286"/>
      <c r="QLP9" s="284"/>
      <c r="QLQ9" s="285"/>
      <c r="QLR9" s="276"/>
      <c r="QLS9" s="286"/>
      <c r="QLZ9" s="284"/>
      <c r="QMA9" s="285"/>
      <c r="QMB9" s="276"/>
      <c r="QMC9" s="286"/>
      <c r="QMJ9" s="284"/>
      <c r="QMK9" s="285"/>
      <c r="QML9" s="276"/>
      <c r="QMM9" s="286"/>
      <c r="QMT9" s="284"/>
      <c r="QMU9" s="285"/>
      <c r="QMV9" s="276"/>
      <c r="QMW9" s="286"/>
      <c r="QND9" s="284"/>
      <c r="QNE9" s="285"/>
      <c r="QNF9" s="276"/>
      <c r="QNG9" s="286"/>
      <c r="QNN9" s="284"/>
      <c r="QNO9" s="285"/>
      <c r="QNP9" s="276"/>
      <c r="QNQ9" s="286"/>
      <c r="QNX9" s="284"/>
      <c r="QNY9" s="285"/>
      <c r="QNZ9" s="276"/>
      <c r="QOA9" s="286"/>
      <c r="QOH9" s="284"/>
      <c r="QOI9" s="285"/>
      <c r="QOJ9" s="276"/>
      <c r="QOK9" s="286"/>
      <c r="QOR9" s="284"/>
      <c r="QOS9" s="285"/>
      <c r="QOT9" s="276"/>
      <c r="QOU9" s="286"/>
      <c r="QPB9" s="284"/>
      <c r="QPC9" s="285"/>
      <c r="QPD9" s="276"/>
      <c r="QPE9" s="286"/>
      <c r="QPL9" s="284"/>
      <c r="QPM9" s="285"/>
      <c r="QPN9" s="276"/>
      <c r="QPO9" s="286"/>
      <c r="QPV9" s="284"/>
      <c r="QPW9" s="285"/>
      <c r="QPX9" s="276"/>
      <c r="QPY9" s="286"/>
      <c r="QQF9" s="284"/>
      <c r="QQG9" s="285"/>
      <c r="QQH9" s="276"/>
      <c r="QQI9" s="286"/>
      <c r="QQP9" s="284"/>
      <c r="QQQ9" s="285"/>
      <c r="QQR9" s="276"/>
      <c r="QQS9" s="286"/>
      <c r="QQZ9" s="284"/>
      <c r="QRA9" s="285"/>
      <c r="QRB9" s="276"/>
      <c r="QRC9" s="286"/>
      <c r="QRJ9" s="284"/>
      <c r="QRK9" s="285"/>
      <c r="QRL9" s="276"/>
      <c r="QRM9" s="286"/>
      <c r="QRT9" s="284"/>
      <c r="QRU9" s="285"/>
      <c r="QRV9" s="276"/>
      <c r="QRW9" s="286"/>
      <c r="QSD9" s="284"/>
      <c r="QSE9" s="285"/>
      <c r="QSF9" s="276"/>
      <c r="QSG9" s="286"/>
      <c r="QSN9" s="284"/>
      <c r="QSO9" s="285"/>
      <c r="QSP9" s="276"/>
      <c r="QSQ9" s="286"/>
      <c r="QSX9" s="284"/>
      <c r="QSY9" s="285"/>
      <c r="QSZ9" s="276"/>
      <c r="QTA9" s="286"/>
      <c r="QTH9" s="284"/>
      <c r="QTI9" s="285"/>
      <c r="QTJ9" s="276"/>
      <c r="QTK9" s="286"/>
      <c r="QTR9" s="284"/>
      <c r="QTS9" s="285"/>
      <c r="QTT9" s="276"/>
      <c r="QTU9" s="286"/>
      <c r="QUB9" s="284"/>
      <c r="QUC9" s="285"/>
      <c r="QUD9" s="276"/>
      <c r="QUE9" s="286"/>
      <c r="QUL9" s="284"/>
      <c r="QUM9" s="285"/>
      <c r="QUN9" s="276"/>
      <c r="QUO9" s="286"/>
      <c r="QUV9" s="284"/>
      <c r="QUW9" s="285"/>
      <c r="QUX9" s="276"/>
      <c r="QUY9" s="286"/>
      <c r="QVF9" s="284"/>
      <c r="QVG9" s="285"/>
      <c r="QVH9" s="276"/>
      <c r="QVI9" s="286"/>
      <c r="QVP9" s="284"/>
      <c r="QVQ9" s="285"/>
      <c r="QVR9" s="276"/>
      <c r="QVS9" s="286"/>
      <c r="QVZ9" s="284"/>
      <c r="QWA9" s="285"/>
      <c r="QWB9" s="276"/>
      <c r="QWC9" s="286"/>
      <c r="QWJ9" s="284"/>
      <c r="QWK9" s="285"/>
      <c r="QWL9" s="276"/>
      <c r="QWM9" s="286"/>
      <c r="QWT9" s="284"/>
      <c r="QWU9" s="285"/>
      <c r="QWV9" s="276"/>
      <c r="QWW9" s="286"/>
      <c r="QXD9" s="284"/>
      <c r="QXE9" s="285"/>
      <c r="QXF9" s="276"/>
      <c r="QXG9" s="286"/>
      <c r="QXN9" s="284"/>
      <c r="QXO9" s="285"/>
      <c r="QXP9" s="276"/>
      <c r="QXQ9" s="286"/>
      <c r="QXX9" s="284"/>
      <c r="QXY9" s="285"/>
      <c r="QXZ9" s="276"/>
      <c r="QYA9" s="286"/>
      <c r="QYH9" s="284"/>
      <c r="QYI9" s="285"/>
      <c r="QYJ9" s="276"/>
      <c r="QYK9" s="286"/>
      <c r="QYR9" s="284"/>
      <c r="QYS9" s="285"/>
      <c r="QYT9" s="276"/>
      <c r="QYU9" s="286"/>
      <c r="QZB9" s="284"/>
      <c r="QZC9" s="285"/>
      <c r="QZD9" s="276"/>
      <c r="QZE9" s="286"/>
      <c r="QZL9" s="284"/>
      <c r="QZM9" s="285"/>
      <c r="QZN9" s="276"/>
      <c r="QZO9" s="286"/>
      <c r="QZV9" s="284"/>
      <c r="QZW9" s="285"/>
      <c r="QZX9" s="276"/>
      <c r="QZY9" s="286"/>
      <c r="RAF9" s="284"/>
      <c r="RAG9" s="285"/>
      <c r="RAH9" s="276"/>
      <c r="RAI9" s="286"/>
      <c r="RAP9" s="284"/>
      <c r="RAQ9" s="285"/>
      <c r="RAR9" s="276"/>
      <c r="RAS9" s="286"/>
      <c r="RAZ9" s="284"/>
      <c r="RBA9" s="285"/>
      <c r="RBB9" s="276"/>
      <c r="RBC9" s="286"/>
      <c r="RBJ9" s="284"/>
      <c r="RBK9" s="285"/>
      <c r="RBL9" s="276"/>
      <c r="RBM9" s="286"/>
      <c r="RBT9" s="284"/>
      <c r="RBU9" s="285"/>
      <c r="RBV9" s="276"/>
      <c r="RBW9" s="286"/>
      <c r="RCD9" s="284"/>
      <c r="RCE9" s="285"/>
      <c r="RCF9" s="276"/>
      <c r="RCG9" s="286"/>
      <c r="RCN9" s="284"/>
      <c r="RCO9" s="285"/>
      <c r="RCP9" s="276"/>
      <c r="RCQ9" s="286"/>
      <c r="RCX9" s="284"/>
      <c r="RCY9" s="285"/>
      <c r="RCZ9" s="276"/>
      <c r="RDA9" s="286"/>
      <c r="RDH9" s="284"/>
      <c r="RDI9" s="285"/>
      <c r="RDJ9" s="276"/>
      <c r="RDK9" s="286"/>
      <c r="RDR9" s="284"/>
      <c r="RDS9" s="285"/>
      <c r="RDT9" s="276"/>
      <c r="RDU9" s="286"/>
      <c r="REB9" s="284"/>
      <c r="REC9" s="285"/>
      <c r="RED9" s="276"/>
      <c r="REE9" s="286"/>
      <c r="REL9" s="284"/>
      <c r="REM9" s="285"/>
      <c r="REN9" s="276"/>
      <c r="REO9" s="286"/>
      <c r="REV9" s="284"/>
      <c r="REW9" s="285"/>
      <c r="REX9" s="276"/>
      <c r="REY9" s="286"/>
      <c r="RFF9" s="284"/>
      <c r="RFG9" s="285"/>
      <c r="RFH9" s="276"/>
      <c r="RFI9" s="286"/>
      <c r="RFP9" s="284"/>
      <c r="RFQ9" s="285"/>
      <c r="RFR9" s="276"/>
      <c r="RFS9" s="286"/>
      <c r="RFZ9" s="284"/>
      <c r="RGA9" s="285"/>
      <c r="RGB9" s="276"/>
      <c r="RGC9" s="286"/>
      <c r="RGJ9" s="284"/>
      <c r="RGK9" s="285"/>
      <c r="RGL9" s="276"/>
      <c r="RGM9" s="286"/>
      <c r="RGT9" s="284"/>
      <c r="RGU9" s="285"/>
      <c r="RGV9" s="276"/>
      <c r="RGW9" s="286"/>
      <c r="RHD9" s="284"/>
      <c r="RHE9" s="285"/>
      <c r="RHF9" s="276"/>
      <c r="RHG9" s="286"/>
      <c r="RHN9" s="284"/>
      <c r="RHO9" s="285"/>
      <c r="RHP9" s="276"/>
      <c r="RHQ9" s="286"/>
      <c r="RHX9" s="284"/>
      <c r="RHY9" s="285"/>
      <c r="RHZ9" s="276"/>
      <c r="RIA9" s="286"/>
      <c r="RIH9" s="284"/>
      <c r="RII9" s="285"/>
      <c r="RIJ9" s="276"/>
      <c r="RIK9" s="286"/>
      <c r="RIR9" s="284"/>
      <c r="RIS9" s="285"/>
      <c r="RIT9" s="276"/>
      <c r="RIU9" s="286"/>
      <c r="RJB9" s="284"/>
      <c r="RJC9" s="285"/>
      <c r="RJD9" s="276"/>
      <c r="RJE9" s="286"/>
      <c r="RJL9" s="284"/>
      <c r="RJM9" s="285"/>
      <c r="RJN9" s="276"/>
      <c r="RJO9" s="286"/>
      <c r="RJV9" s="284"/>
      <c r="RJW9" s="285"/>
      <c r="RJX9" s="276"/>
      <c r="RJY9" s="286"/>
      <c r="RKF9" s="284"/>
      <c r="RKG9" s="285"/>
      <c r="RKH9" s="276"/>
      <c r="RKI9" s="286"/>
      <c r="RKP9" s="284"/>
      <c r="RKQ9" s="285"/>
      <c r="RKR9" s="276"/>
      <c r="RKS9" s="286"/>
      <c r="RKZ9" s="284"/>
      <c r="RLA9" s="285"/>
      <c r="RLB9" s="276"/>
      <c r="RLC9" s="286"/>
      <c r="RLJ9" s="284"/>
      <c r="RLK9" s="285"/>
      <c r="RLL9" s="276"/>
      <c r="RLM9" s="286"/>
      <c r="RLT9" s="284"/>
      <c r="RLU9" s="285"/>
      <c r="RLV9" s="276"/>
      <c r="RLW9" s="286"/>
      <c r="RMD9" s="284"/>
      <c r="RME9" s="285"/>
      <c r="RMF9" s="276"/>
      <c r="RMG9" s="286"/>
      <c r="RMN9" s="284"/>
      <c r="RMO9" s="285"/>
      <c r="RMP9" s="276"/>
      <c r="RMQ9" s="286"/>
      <c r="RMX9" s="284"/>
      <c r="RMY9" s="285"/>
      <c r="RMZ9" s="276"/>
      <c r="RNA9" s="286"/>
      <c r="RNH9" s="284"/>
      <c r="RNI9" s="285"/>
      <c r="RNJ9" s="276"/>
      <c r="RNK9" s="286"/>
      <c r="RNR9" s="284"/>
      <c r="RNS9" s="285"/>
      <c r="RNT9" s="276"/>
      <c r="RNU9" s="286"/>
      <c r="ROB9" s="284"/>
      <c r="ROC9" s="285"/>
      <c r="ROD9" s="276"/>
      <c r="ROE9" s="286"/>
      <c r="ROL9" s="284"/>
      <c r="ROM9" s="285"/>
      <c r="RON9" s="276"/>
      <c r="ROO9" s="286"/>
      <c r="ROV9" s="284"/>
      <c r="ROW9" s="285"/>
      <c r="ROX9" s="276"/>
      <c r="ROY9" s="286"/>
      <c r="RPF9" s="284"/>
      <c r="RPG9" s="285"/>
      <c r="RPH9" s="276"/>
      <c r="RPI9" s="286"/>
      <c r="RPP9" s="284"/>
      <c r="RPQ9" s="285"/>
      <c r="RPR9" s="276"/>
      <c r="RPS9" s="286"/>
      <c r="RPZ9" s="284"/>
      <c r="RQA9" s="285"/>
      <c r="RQB9" s="276"/>
      <c r="RQC9" s="286"/>
      <c r="RQJ9" s="284"/>
      <c r="RQK9" s="285"/>
      <c r="RQL9" s="276"/>
      <c r="RQM9" s="286"/>
      <c r="RQT9" s="284"/>
      <c r="RQU9" s="285"/>
      <c r="RQV9" s="276"/>
      <c r="RQW9" s="286"/>
      <c r="RRD9" s="284"/>
      <c r="RRE9" s="285"/>
      <c r="RRF9" s="276"/>
      <c r="RRG9" s="286"/>
      <c r="RRN9" s="284"/>
      <c r="RRO9" s="285"/>
      <c r="RRP9" s="276"/>
      <c r="RRQ9" s="286"/>
      <c r="RRX9" s="284"/>
      <c r="RRY9" s="285"/>
      <c r="RRZ9" s="276"/>
      <c r="RSA9" s="286"/>
      <c r="RSH9" s="284"/>
      <c r="RSI9" s="285"/>
      <c r="RSJ9" s="276"/>
      <c r="RSK9" s="286"/>
      <c r="RSR9" s="284"/>
      <c r="RSS9" s="285"/>
      <c r="RST9" s="276"/>
      <c r="RSU9" s="286"/>
      <c r="RTB9" s="284"/>
      <c r="RTC9" s="285"/>
      <c r="RTD9" s="276"/>
      <c r="RTE9" s="286"/>
      <c r="RTL9" s="284"/>
      <c r="RTM9" s="285"/>
      <c r="RTN9" s="276"/>
      <c r="RTO9" s="286"/>
      <c r="RTV9" s="284"/>
      <c r="RTW9" s="285"/>
      <c r="RTX9" s="276"/>
      <c r="RTY9" s="286"/>
      <c r="RUF9" s="284"/>
      <c r="RUG9" s="285"/>
      <c r="RUH9" s="276"/>
      <c r="RUI9" s="286"/>
      <c r="RUP9" s="284"/>
      <c r="RUQ9" s="285"/>
      <c r="RUR9" s="276"/>
      <c r="RUS9" s="286"/>
      <c r="RUZ9" s="284"/>
      <c r="RVA9" s="285"/>
      <c r="RVB9" s="276"/>
      <c r="RVC9" s="286"/>
      <c r="RVJ9" s="284"/>
      <c r="RVK9" s="285"/>
      <c r="RVL9" s="276"/>
      <c r="RVM9" s="286"/>
      <c r="RVT9" s="284"/>
      <c r="RVU9" s="285"/>
      <c r="RVV9" s="276"/>
      <c r="RVW9" s="286"/>
      <c r="RWD9" s="284"/>
      <c r="RWE9" s="285"/>
      <c r="RWF9" s="276"/>
      <c r="RWG9" s="286"/>
      <c r="RWN9" s="284"/>
      <c r="RWO9" s="285"/>
      <c r="RWP9" s="276"/>
      <c r="RWQ9" s="286"/>
      <c r="RWX9" s="284"/>
      <c r="RWY9" s="285"/>
      <c r="RWZ9" s="276"/>
      <c r="RXA9" s="286"/>
      <c r="RXH9" s="284"/>
      <c r="RXI9" s="285"/>
      <c r="RXJ9" s="276"/>
      <c r="RXK9" s="286"/>
      <c r="RXR9" s="284"/>
      <c r="RXS9" s="285"/>
      <c r="RXT9" s="276"/>
      <c r="RXU9" s="286"/>
      <c r="RYB9" s="284"/>
      <c r="RYC9" s="285"/>
      <c r="RYD9" s="276"/>
      <c r="RYE9" s="286"/>
      <c r="RYL9" s="284"/>
      <c r="RYM9" s="285"/>
      <c r="RYN9" s="276"/>
      <c r="RYO9" s="286"/>
      <c r="RYV9" s="284"/>
      <c r="RYW9" s="285"/>
      <c r="RYX9" s="276"/>
      <c r="RYY9" s="286"/>
      <c r="RZF9" s="284"/>
      <c r="RZG9" s="285"/>
      <c r="RZH9" s="276"/>
      <c r="RZI9" s="286"/>
      <c r="RZP9" s="284"/>
      <c r="RZQ9" s="285"/>
      <c r="RZR9" s="276"/>
      <c r="RZS9" s="286"/>
      <c r="RZZ9" s="284"/>
      <c r="SAA9" s="285"/>
      <c r="SAB9" s="276"/>
      <c r="SAC9" s="286"/>
      <c r="SAJ9" s="284"/>
      <c r="SAK9" s="285"/>
      <c r="SAL9" s="276"/>
      <c r="SAM9" s="286"/>
      <c r="SAT9" s="284"/>
      <c r="SAU9" s="285"/>
      <c r="SAV9" s="276"/>
      <c r="SAW9" s="286"/>
      <c r="SBD9" s="284"/>
      <c r="SBE9" s="285"/>
      <c r="SBF9" s="276"/>
      <c r="SBG9" s="286"/>
      <c r="SBN9" s="284"/>
      <c r="SBO9" s="285"/>
      <c r="SBP9" s="276"/>
      <c r="SBQ9" s="286"/>
      <c r="SBX9" s="284"/>
      <c r="SBY9" s="285"/>
      <c r="SBZ9" s="276"/>
      <c r="SCA9" s="286"/>
      <c r="SCH9" s="284"/>
      <c r="SCI9" s="285"/>
      <c r="SCJ9" s="276"/>
      <c r="SCK9" s="286"/>
      <c r="SCR9" s="284"/>
      <c r="SCS9" s="285"/>
      <c r="SCT9" s="276"/>
      <c r="SCU9" s="286"/>
      <c r="SDB9" s="284"/>
      <c r="SDC9" s="285"/>
      <c r="SDD9" s="276"/>
      <c r="SDE9" s="286"/>
      <c r="SDL9" s="284"/>
      <c r="SDM9" s="285"/>
      <c r="SDN9" s="276"/>
      <c r="SDO9" s="286"/>
      <c r="SDV9" s="284"/>
      <c r="SDW9" s="285"/>
      <c r="SDX9" s="276"/>
      <c r="SDY9" s="286"/>
      <c r="SEF9" s="284"/>
      <c r="SEG9" s="285"/>
      <c r="SEH9" s="276"/>
      <c r="SEI9" s="286"/>
      <c r="SEP9" s="284"/>
      <c r="SEQ9" s="285"/>
      <c r="SER9" s="276"/>
      <c r="SES9" s="286"/>
      <c r="SEZ9" s="284"/>
      <c r="SFA9" s="285"/>
      <c r="SFB9" s="276"/>
      <c r="SFC9" s="286"/>
      <c r="SFJ9" s="284"/>
      <c r="SFK9" s="285"/>
      <c r="SFL9" s="276"/>
      <c r="SFM9" s="286"/>
      <c r="SFT9" s="284"/>
      <c r="SFU9" s="285"/>
      <c r="SFV9" s="276"/>
      <c r="SFW9" s="286"/>
      <c r="SGD9" s="284"/>
      <c r="SGE9" s="285"/>
      <c r="SGF9" s="276"/>
      <c r="SGG9" s="286"/>
      <c r="SGN9" s="284"/>
      <c r="SGO9" s="285"/>
      <c r="SGP9" s="276"/>
      <c r="SGQ9" s="286"/>
      <c r="SGX9" s="284"/>
      <c r="SGY9" s="285"/>
      <c r="SGZ9" s="276"/>
      <c r="SHA9" s="286"/>
      <c r="SHH9" s="284"/>
      <c r="SHI9" s="285"/>
      <c r="SHJ9" s="276"/>
      <c r="SHK9" s="286"/>
      <c r="SHR9" s="284"/>
      <c r="SHS9" s="285"/>
      <c r="SHT9" s="276"/>
      <c r="SHU9" s="286"/>
      <c r="SIB9" s="284"/>
      <c r="SIC9" s="285"/>
      <c r="SID9" s="276"/>
      <c r="SIE9" s="286"/>
      <c r="SIL9" s="284"/>
      <c r="SIM9" s="285"/>
      <c r="SIN9" s="276"/>
      <c r="SIO9" s="286"/>
      <c r="SIV9" s="284"/>
      <c r="SIW9" s="285"/>
      <c r="SIX9" s="276"/>
      <c r="SIY9" s="286"/>
      <c r="SJF9" s="284"/>
      <c r="SJG9" s="285"/>
      <c r="SJH9" s="276"/>
      <c r="SJI9" s="286"/>
      <c r="SJP9" s="284"/>
      <c r="SJQ9" s="285"/>
      <c r="SJR9" s="276"/>
      <c r="SJS9" s="286"/>
      <c r="SJZ9" s="284"/>
      <c r="SKA9" s="285"/>
      <c r="SKB9" s="276"/>
      <c r="SKC9" s="286"/>
      <c r="SKJ9" s="284"/>
      <c r="SKK9" s="285"/>
      <c r="SKL9" s="276"/>
      <c r="SKM9" s="286"/>
      <c r="SKT9" s="284"/>
      <c r="SKU9" s="285"/>
      <c r="SKV9" s="276"/>
      <c r="SKW9" s="286"/>
      <c r="SLD9" s="284"/>
      <c r="SLE9" s="285"/>
      <c r="SLF9" s="276"/>
      <c r="SLG9" s="286"/>
      <c r="SLN9" s="284"/>
      <c r="SLO9" s="285"/>
      <c r="SLP9" s="276"/>
      <c r="SLQ9" s="286"/>
      <c r="SLX9" s="284"/>
      <c r="SLY9" s="285"/>
      <c r="SLZ9" s="276"/>
      <c r="SMA9" s="286"/>
      <c r="SMH9" s="284"/>
      <c r="SMI9" s="285"/>
      <c r="SMJ9" s="276"/>
      <c r="SMK9" s="286"/>
      <c r="SMR9" s="284"/>
      <c r="SMS9" s="285"/>
      <c r="SMT9" s="276"/>
      <c r="SMU9" s="286"/>
      <c r="SNB9" s="284"/>
      <c r="SNC9" s="285"/>
      <c r="SND9" s="276"/>
      <c r="SNE9" s="286"/>
      <c r="SNL9" s="284"/>
      <c r="SNM9" s="285"/>
      <c r="SNN9" s="276"/>
      <c r="SNO9" s="286"/>
      <c r="SNV9" s="284"/>
      <c r="SNW9" s="285"/>
      <c r="SNX9" s="276"/>
      <c r="SNY9" s="286"/>
      <c r="SOF9" s="284"/>
      <c r="SOG9" s="285"/>
      <c r="SOH9" s="276"/>
      <c r="SOI9" s="286"/>
      <c r="SOP9" s="284"/>
      <c r="SOQ9" s="285"/>
      <c r="SOR9" s="276"/>
      <c r="SOS9" s="286"/>
      <c r="SOZ9" s="284"/>
      <c r="SPA9" s="285"/>
      <c r="SPB9" s="276"/>
      <c r="SPC9" s="286"/>
      <c r="SPJ9" s="284"/>
      <c r="SPK9" s="285"/>
      <c r="SPL9" s="276"/>
      <c r="SPM9" s="286"/>
      <c r="SPT9" s="284"/>
      <c r="SPU9" s="285"/>
      <c r="SPV9" s="276"/>
      <c r="SPW9" s="286"/>
      <c r="SQD9" s="284"/>
      <c r="SQE9" s="285"/>
      <c r="SQF9" s="276"/>
      <c r="SQG9" s="286"/>
      <c r="SQN9" s="284"/>
      <c r="SQO9" s="285"/>
      <c r="SQP9" s="276"/>
      <c r="SQQ9" s="286"/>
      <c r="SQX9" s="284"/>
      <c r="SQY9" s="285"/>
      <c r="SQZ9" s="276"/>
      <c r="SRA9" s="286"/>
      <c r="SRH9" s="284"/>
      <c r="SRI9" s="285"/>
      <c r="SRJ9" s="276"/>
      <c r="SRK9" s="286"/>
      <c r="SRR9" s="284"/>
      <c r="SRS9" s="285"/>
      <c r="SRT9" s="276"/>
      <c r="SRU9" s="286"/>
      <c r="SSB9" s="284"/>
      <c r="SSC9" s="285"/>
      <c r="SSD9" s="276"/>
      <c r="SSE9" s="286"/>
      <c r="SSL9" s="284"/>
      <c r="SSM9" s="285"/>
      <c r="SSN9" s="276"/>
      <c r="SSO9" s="286"/>
      <c r="SSV9" s="284"/>
      <c r="SSW9" s="285"/>
      <c r="SSX9" s="276"/>
      <c r="SSY9" s="286"/>
      <c r="STF9" s="284"/>
      <c r="STG9" s="285"/>
      <c r="STH9" s="276"/>
      <c r="STI9" s="286"/>
      <c r="STP9" s="284"/>
      <c r="STQ9" s="285"/>
      <c r="STR9" s="276"/>
      <c r="STS9" s="286"/>
      <c r="STZ9" s="284"/>
      <c r="SUA9" s="285"/>
      <c r="SUB9" s="276"/>
      <c r="SUC9" s="286"/>
      <c r="SUJ9" s="284"/>
      <c r="SUK9" s="285"/>
      <c r="SUL9" s="276"/>
      <c r="SUM9" s="286"/>
      <c r="SUT9" s="284"/>
      <c r="SUU9" s="285"/>
      <c r="SUV9" s="276"/>
      <c r="SUW9" s="286"/>
      <c r="SVD9" s="284"/>
      <c r="SVE9" s="285"/>
      <c r="SVF9" s="276"/>
      <c r="SVG9" s="286"/>
      <c r="SVN9" s="284"/>
      <c r="SVO9" s="285"/>
      <c r="SVP9" s="276"/>
      <c r="SVQ9" s="286"/>
      <c r="SVX9" s="284"/>
      <c r="SVY9" s="285"/>
      <c r="SVZ9" s="276"/>
      <c r="SWA9" s="286"/>
      <c r="SWH9" s="284"/>
      <c r="SWI9" s="285"/>
      <c r="SWJ9" s="276"/>
      <c r="SWK9" s="286"/>
      <c r="SWR9" s="284"/>
      <c r="SWS9" s="285"/>
      <c r="SWT9" s="276"/>
      <c r="SWU9" s="286"/>
      <c r="SXB9" s="284"/>
      <c r="SXC9" s="285"/>
      <c r="SXD9" s="276"/>
      <c r="SXE9" s="286"/>
      <c r="SXL9" s="284"/>
      <c r="SXM9" s="285"/>
      <c r="SXN9" s="276"/>
      <c r="SXO9" s="286"/>
      <c r="SXV9" s="284"/>
      <c r="SXW9" s="285"/>
      <c r="SXX9" s="276"/>
      <c r="SXY9" s="286"/>
      <c r="SYF9" s="284"/>
      <c r="SYG9" s="285"/>
      <c r="SYH9" s="276"/>
      <c r="SYI9" s="286"/>
      <c r="SYP9" s="284"/>
      <c r="SYQ9" s="285"/>
      <c r="SYR9" s="276"/>
      <c r="SYS9" s="286"/>
      <c r="SYZ9" s="284"/>
      <c r="SZA9" s="285"/>
      <c r="SZB9" s="276"/>
      <c r="SZC9" s="286"/>
      <c r="SZJ9" s="284"/>
      <c r="SZK9" s="285"/>
      <c r="SZL9" s="276"/>
      <c r="SZM9" s="286"/>
      <c r="SZT9" s="284"/>
      <c r="SZU9" s="285"/>
      <c r="SZV9" s="276"/>
      <c r="SZW9" s="286"/>
      <c r="TAD9" s="284"/>
      <c r="TAE9" s="285"/>
      <c r="TAF9" s="276"/>
      <c r="TAG9" s="286"/>
      <c r="TAN9" s="284"/>
      <c r="TAO9" s="285"/>
      <c r="TAP9" s="276"/>
      <c r="TAQ9" s="286"/>
      <c r="TAX9" s="284"/>
      <c r="TAY9" s="285"/>
      <c r="TAZ9" s="276"/>
      <c r="TBA9" s="286"/>
      <c r="TBH9" s="284"/>
      <c r="TBI9" s="285"/>
      <c r="TBJ9" s="276"/>
      <c r="TBK9" s="286"/>
      <c r="TBR9" s="284"/>
      <c r="TBS9" s="285"/>
      <c r="TBT9" s="276"/>
      <c r="TBU9" s="286"/>
      <c r="TCB9" s="284"/>
      <c r="TCC9" s="285"/>
      <c r="TCD9" s="276"/>
      <c r="TCE9" s="286"/>
      <c r="TCL9" s="284"/>
      <c r="TCM9" s="285"/>
      <c r="TCN9" s="276"/>
      <c r="TCO9" s="286"/>
      <c r="TCV9" s="284"/>
      <c r="TCW9" s="285"/>
      <c r="TCX9" s="276"/>
      <c r="TCY9" s="286"/>
      <c r="TDF9" s="284"/>
      <c r="TDG9" s="285"/>
      <c r="TDH9" s="276"/>
      <c r="TDI9" s="286"/>
      <c r="TDP9" s="284"/>
      <c r="TDQ9" s="285"/>
      <c r="TDR9" s="276"/>
      <c r="TDS9" s="286"/>
      <c r="TDZ9" s="284"/>
      <c r="TEA9" s="285"/>
      <c r="TEB9" s="276"/>
      <c r="TEC9" s="286"/>
      <c r="TEJ9" s="284"/>
      <c r="TEK9" s="285"/>
      <c r="TEL9" s="276"/>
      <c r="TEM9" s="286"/>
      <c r="TET9" s="284"/>
      <c r="TEU9" s="285"/>
      <c r="TEV9" s="276"/>
      <c r="TEW9" s="286"/>
      <c r="TFD9" s="284"/>
      <c r="TFE9" s="285"/>
      <c r="TFF9" s="276"/>
      <c r="TFG9" s="286"/>
      <c r="TFN9" s="284"/>
      <c r="TFO9" s="285"/>
      <c r="TFP9" s="276"/>
      <c r="TFQ9" s="286"/>
      <c r="TFX9" s="284"/>
      <c r="TFY9" s="285"/>
      <c r="TFZ9" s="276"/>
      <c r="TGA9" s="286"/>
      <c r="TGH9" s="284"/>
      <c r="TGI9" s="285"/>
      <c r="TGJ9" s="276"/>
      <c r="TGK9" s="286"/>
      <c r="TGR9" s="284"/>
      <c r="TGS9" s="285"/>
      <c r="TGT9" s="276"/>
      <c r="TGU9" s="286"/>
      <c r="THB9" s="284"/>
      <c r="THC9" s="285"/>
      <c r="THD9" s="276"/>
      <c r="THE9" s="286"/>
      <c r="THL9" s="284"/>
      <c r="THM9" s="285"/>
      <c r="THN9" s="276"/>
      <c r="THO9" s="286"/>
      <c r="THV9" s="284"/>
      <c r="THW9" s="285"/>
      <c r="THX9" s="276"/>
      <c r="THY9" s="286"/>
      <c r="TIF9" s="284"/>
      <c r="TIG9" s="285"/>
      <c r="TIH9" s="276"/>
      <c r="TII9" s="286"/>
      <c r="TIP9" s="284"/>
      <c r="TIQ9" s="285"/>
      <c r="TIR9" s="276"/>
      <c r="TIS9" s="286"/>
      <c r="TIZ9" s="284"/>
      <c r="TJA9" s="285"/>
      <c r="TJB9" s="276"/>
      <c r="TJC9" s="286"/>
      <c r="TJJ9" s="284"/>
      <c r="TJK9" s="285"/>
      <c r="TJL9" s="276"/>
      <c r="TJM9" s="286"/>
      <c r="TJT9" s="284"/>
      <c r="TJU9" s="285"/>
      <c r="TJV9" s="276"/>
      <c r="TJW9" s="286"/>
      <c r="TKD9" s="284"/>
      <c r="TKE9" s="285"/>
      <c r="TKF9" s="276"/>
      <c r="TKG9" s="286"/>
      <c r="TKN9" s="284"/>
      <c r="TKO9" s="285"/>
      <c r="TKP9" s="276"/>
      <c r="TKQ9" s="286"/>
      <c r="TKX9" s="284"/>
      <c r="TKY9" s="285"/>
      <c r="TKZ9" s="276"/>
      <c r="TLA9" s="286"/>
      <c r="TLH9" s="284"/>
      <c r="TLI9" s="285"/>
      <c r="TLJ9" s="276"/>
      <c r="TLK9" s="286"/>
      <c r="TLR9" s="284"/>
      <c r="TLS9" s="285"/>
      <c r="TLT9" s="276"/>
      <c r="TLU9" s="286"/>
      <c r="TMB9" s="284"/>
      <c r="TMC9" s="285"/>
      <c r="TMD9" s="276"/>
      <c r="TME9" s="286"/>
      <c r="TML9" s="284"/>
      <c r="TMM9" s="285"/>
      <c r="TMN9" s="276"/>
      <c r="TMO9" s="286"/>
      <c r="TMV9" s="284"/>
      <c r="TMW9" s="285"/>
      <c r="TMX9" s="276"/>
      <c r="TMY9" s="286"/>
      <c r="TNF9" s="284"/>
      <c r="TNG9" s="285"/>
      <c r="TNH9" s="276"/>
      <c r="TNI9" s="286"/>
      <c r="TNP9" s="284"/>
      <c r="TNQ9" s="285"/>
      <c r="TNR9" s="276"/>
      <c r="TNS9" s="286"/>
      <c r="TNZ9" s="284"/>
      <c r="TOA9" s="285"/>
      <c r="TOB9" s="276"/>
      <c r="TOC9" s="286"/>
      <c r="TOJ9" s="284"/>
      <c r="TOK9" s="285"/>
      <c r="TOL9" s="276"/>
      <c r="TOM9" s="286"/>
      <c r="TOT9" s="284"/>
      <c r="TOU9" s="285"/>
      <c r="TOV9" s="276"/>
      <c r="TOW9" s="286"/>
      <c r="TPD9" s="284"/>
      <c r="TPE9" s="285"/>
      <c r="TPF9" s="276"/>
      <c r="TPG9" s="286"/>
      <c r="TPN9" s="284"/>
      <c r="TPO9" s="285"/>
      <c r="TPP9" s="276"/>
      <c r="TPQ9" s="286"/>
      <c r="TPX9" s="284"/>
      <c r="TPY9" s="285"/>
      <c r="TPZ9" s="276"/>
      <c r="TQA9" s="286"/>
      <c r="TQH9" s="284"/>
      <c r="TQI9" s="285"/>
      <c r="TQJ9" s="276"/>
      <c r="TQK9" s="286"/>
      <c r="TQR9" s="284"/>
      <c r="TQS9" s="285"/>
      <c r="TQT9" s="276"/>
      <c r="TQU9" s="286"/>
      <c r="TRB9" s="284"/>
      <c r="TRC9" s="285"/>
      <c r="TRD9" s="276"/>
      <c r="TRE9" s="286"/>
      <c r="TRL9" s="284"/>
      <c r="TRM9" s="285"/>
      <c r="TRN9" s="276"/>
      <c r="TRO9" s="286"/>
      <c r="TRV9" s="284"/>
      <c r="TRW9" s="285"/>
      <c r="TRX9" s="276"/>
      <c r="TRY9" s="286"/>
      <c r="TSF9" s="284"/>
      <c r="TSG9" s="285"/>
      <c r="TSH9" s="276"/>
      <c r="TSI9" s="286"/>
      <c r="TSP9" s="284"/>
      <c r="TSQ9" s="285"/>
      <c r="TSR9" s="276"/>
      <c r="TSS9" s="286"/>
      <c r="TSZ9" s="284"/>
      <c r="TTA9" s="285"/>
      <c r="TTB9" s="276"/>
      <c r="TTC9" s="286"/>
      <c r="TTJ9" s="284"/>
      <c r="TTK9" s="285"/>
      <c r="TTL9" s="276"/>
      <c r="TTM9" s="286"/>
      <c r="TTT9" s="284"/>
      <c r="TTU9" s="285"/>
      <c r="TTV9" s="276"/>
      <c r="TTW9" s="286"/>
      <c r="TUD9" s="284"/>
      <c r="TUE9" s="285"/>
      <c r="TUF9" s="276"/>
      <c r="TUG9" s="286"/>
      <c r="TUN9" s="284"/>
      <c r="TUO9" s="285"/>
      <c r="TUP9" s="276"/>
      <c r="TUQ9" s="286"/>
      <c r="TUX9" s="284"/>
      <c r="TUY9" s="285"/>
      <c r="TUZ9" s="276"/>
      <c r="TVA9" s="286"/>
      <c r="TVH9" s="284"/>
      <c r="TVI9" s="285"/>
      <c r="TVJ9" s="276"/>
      <c r="TVK9" s="286"/>
      <c r="TVR9" s="284"/>
      <c r="TVS9" s="285"/>
      <c r="TVT9" s="276"/>
      <c r="TVU9" s="286"/>
      <c r="TWB9" s="284"/>
      <c r="TWC9" s="285"/>
      <c r="TWD9" s="276"/>
      <c r="TWE9" s="286"/>
      <c r="TWL9" s="284"/>
      <c r="TWM9" s="285"/>
      <c r="TWN9" s="276"/>
      <c r="TWO9" s="286"/>
      <c r="TWV9" s="284"/>
      <c r="TWW9" s="285"/>
      <c r="TWX9" s="276"/>
      <c r="TWY9" s="286"/>
      <c r="TXF9" s="284"/>
      <c r="TXG9" s="285"/>
      <c r="TXH9" s="276"/>
      <c r="TXI9" s="286"/>
      <c r="TXP9" s="284"/>
      <c r="TXQ9" s="285"/>
      <c r="TXR9" s="276"/>
      <c r="TXS9" s="286"/>
      <c r="TXZ9" s="284"/>
      <c r="TYA9" s="285"/>
      <c r="TYB9" s="276"/>
      <c r="TYC9" s="286"/>
      <c r="TYJ9" s="284"/>
      <c r="TYK9" s="285"/>
      <c r="TYL9" s="276"/>
      <c r="TYM9" s="286"/>
      <c r="TYT9" s="284"/>
      <c r="TYU9" s="285"/>
      <c r="TYV9" s="276"/>
      <c r="TYW9" s="286"/>
      <c r="TZD9" s="284"/>
      <c r="TZE9" s="285"/>
      <c r="TZF9" s="276"/>
      <c r="TZG9" s="286"/>
      <c r="TZN9" s="284"/>
      <c r="TZO9" s="285"/>
      <c r="TZP9" s="276"/>
      <c r="TZQ9" s="286"/>
      <c r="TZX9" s="284"/>
      <c r="TZY9" s="285"/>
      <c r="TZZ9" s="276"/>
      <c r="UAA9" s="286"/>
      <c r="UAH9" s="284"/>
      <c r="UAI9" s="285"/>
      <c r="UAJ9" s="276"/>
      <c r="UAK9" s="286"/>
      <c r="UAR9" s="284"/>
      <c r="UAS9" s="285"/>
      <c r="UAT9" s="276"/>
      <c r="UAU9" s="286"/>
      <c r="UBB9" s="284"/>
      <c r="UBC9" s="285"/>
      <c r="UBD9" s="276"/>
      <c r="UBE9" s="286"/>
      <c r="UBL9" s="284"/>
      <c r="UBM9" s="285"/>
      <c r="UBN9" s="276"/>
      <c r="UBO9" s="286"/>
      <c r="UBV9" s="284"/>
      <c r="UBW9" s="285"/>
      <c r="UBX9" s="276"/>
      <c r="UBY9" s="286"/>
      <c r="UCF9" s="284"/>
      <c r="UCG9" s="285"/>
      <c r="UCH9" s="276"/>
      <c r="UCI9" s="286"/>
      <c r="UCP9" s="284"/>
      <c r="UCQ9" s="285"/>
      <c r="UCR9" s="276"/>
      <c r="UCS9" s="286"/>
      <c r="UCZ9" s="284"/>
      <c r="UDA9" s="285"/>
      <c r="UDB9" s="276"/>
      <c r="UDC9" s="286"/>
      <c r="UDJ9" s="284"/>
      <c r="UDK9" s="285"/>
      <c r="UDL9" s="276"/>
      <c r="UDM9" s="286"/>
      <c r="UDT9" s="284"/>
      <c r="UDU9" s="285"/>
      <c r="UDV9" s="276"/>
      <c r="UDW9" s="286"/>
      <c r="UED9" s="284"/>
      <c r="UEE9" s="285"/>
      <c r="UEF9" s="276"/>
      <c r="UEG9" s="286"/>
      <c r="UEN9" s="284"/>
      <c r="UEO9" s="285"/>
      <c r="UEP9" s="276"/>
      <c r="UEQ9" s="286"/>
      <c r="UEX9" s="284"/>
      <c r="UEY9" s="285"/>
      <c r="UEZ9" s="276"/>
      <c r="UFA9" s="286"/>
      <c r="UFH9" s="284"/>
      <c r="UFI9" s="285"/>
      <c r="UFJ9" s="276"/>
      <c r="UFK9" s="286"/>
      <c r="UFR9" s="284"/>
      <c r="UFS9" s="285"/>
      <c r="UFT9" s="276"/>
      <c r="UFU9" s="286"/>
      <c r="UGB9" s="284"/>
      <c r="UGC9" s="285"/>
      <c r="UGD9" s="276"/>
      <c r="UGE9" s="286"/>
      <c r="UGL9" s="284"/>
      <c r="UGM9" s="285"/>
      <c r="UGN9" s="276"/>
      <c r="UGO9" s="286"/>
      <c r="UGV9" s="284"/>
      <c r="UGW9" s="285"/>
      <c r="UGX9" s="276"/>
      <c r="UGY9" s="286"/>
      <c r="UHF9" s="284"/>
      <c r="UHG9" s="285"/>
      <c r="UHH9" s="276"/>
      <c r="UHI9" s="286"/>
      <c r="UHP9" s="284"/>
      <c r="UHQ9" s="285"/>
      <c r="UHR9" s="276"/>
      <c r="UHS9" s="286"/>
      <c r="UHZ9" s="284"/>
      <c r="UIA9" s="285"/>
      <c r="UIB9" s="276"/>
      <c r="UIC9" s="286"/>
      <c r="UIJ9" s="284"/>
      <c r="UIK9" s="285"/>
      <c r="UIL9" s="276"/>
      <c r="UIM9" s="286"/>
      <c r="UIT9" s="284"/>
      <c r="UIU9" s="285"/>
      <c r="UIV9" s="276"/>
      <c r="UIW9" s="286"/>
      <c r="UJD9" s="284"/>
      <c r="UJE9" s="285"/>
      <c r="UJF9" s="276"/>
      <c r="UJG9" s="286"/>
      <c r="UJN9" s="284"/>
      <c r="UJO9" s="285"/>
      <c r="UJP9" s="276"/>
      <c r="UJQ9" s="286"/>
      <c r="UJX9" s="284"/>
      <c r="UJY9" s="285"/>
      <c r="UJZ9" s="276"/>
      <c r="UKA9" s="286"/>
      <c r="UKH9" s="284"/>
      <c r="UKI9" s="285"/>
      <c r="UKJ9" s="276"/>
      <c r="UKK9" s="286"/>
      <c r="UKR9" s="284"/>
      <c r="UKS9" s="285"/>
      <c r="UKT9" s="276"/>
      <c r="UKU9" s="286"/>
      <c r="ULB9" s="284"/>
      <c r="ULC9" s="285"/>
      <c r="ULD9" s="276"/>
      <c r="ULE9" s="286"/>
      <c r="ULL9" s="284"/>
      <c r="ULM9" s="285"/>
      <c r="ULN9" s="276"/>
      <c r="ULO9" s="286"/>
      <c r="ULV9" s="284"/>
      <c r="ULW9" s="285"/>
      <c r="ULX9" s="276"/>
      <c r="ULY9" s="286"/>
      <c r="UMF9" s="284"/>
      <c r="UMG9" s="285"/>
      <c r="UMH9" s="276"/>
      <c r="UMI9" s="286"/>
      <c r="UMP9" s="284"/>
      <c r="UMQ9" s="285"/>
      <c r="UMR9" s="276"/>
      <c r="UMS9" s="286"/>
      <c r="UMZ9" s="284"/>
      <c r="UNA9" s="285"/>
      <c r="UNB9" s="276"/>
      <c r="UNC9" s="286"/>
      <c r="UNJ9" s="284"/>
      <c r="UNK9" s="285"/>
      <c r="UNL9" s="276"/>
      <c r="UNM9" s="286"/>
      <c r="UNT9" s="284"/>
      <c r="UNU9" s="285"/>
      <c r="UNV9" s="276"/>
      <c r="UNW9" s="286"/>
      <c r="UOD9" s="284"/>
      <c r="UOE9" s="285"/>
      <c r="UOF9" s="276"/>
      <c r="UOG9" s="286"/>
      <c r="UON9" s="284"/>
      <c r="UOO9" s="285"/>
      <c r="UOP9" s="276"/>
      <c r="UOQ9" s="286"/>
      <c r="UOX9" s="284"/>
      <c r="UOY9" s="285"/>
      <c r="UOZ9" s="276"/>
      <c r="UPA9" s="286"/>
      <c r="UPH9" s="284"/>
      <c r="UPI9" s="285"/>
      <c r="UPJ9" s="276"/>
      <c r="UPK9" s="286"/>
      <c r="UPR9" s="284"/>
      <c r="UPS9" s="285"/>
      <c r="UPT9" s="276"/>
      <c r="UPU9" s="286"/>
      <c r="UQB9" s="284"/>
      <c r="UQC9" s="285"/>
      <c r="UQD9" s="276"/>
      <c r="UQE9" s="286"/>
      <c r="UQL9" s="284"/>
      <c r="UQM9" s="285"/>
      <c r="UQN9" s="276"/>
      <c r="UQO9" s="286"/>
      <c r="UQV9" s="284"/>
      <c r="UQW9" s="285"/>
      <c r="UQX9" s="276"/>
      <c r="UQY9" s="286"/>
      <c r="URF9" s="284"/>
      <c r="URG9" s="285"/>
      <c r="URH9" s="276"/>
      <c r="URI9" s="286"/>
      <c r="URP9" s="284"/>
      <c r="URQ9" s="285"/>
      <c r="URR9" s="276"/>
      <c r="URS9" s="286"/>
      <c r="URZ9" s="284"/>
      <c r="USA9" s="285"/>
      <c r="USB9" s="276"/>
      <c r="USC9" s="286"/>
      <c r="USJ9" s="284"/>
      <c r="USK9" s="285"/>
      <c r="USL9" s="276"/>
      <c r="USM9" s="286"/>
      <c r="UST9" s="284"/>
      <c r="USU9" s="285"/>
      <c r="USV9" s="276"/>
      <c r="USW9" s="286"/>
      <c r="UTD9" s="284"/>
      <c r="UTE9" s="285"/>
      <c r="UTF9" s="276"/>
      <c r="UTG9" s="286"/>
      <c r="UTN9" s="284"/>
      <c r="UTO9" s="285"/>
      <c r="UTP9" s="276"/>
      <c r="UTQ9" s="286"/>
      <c r="UTX9" s="284"/>
      <c r="UTY9" s="285"/>
      <c r="UTZ9" s="276"/>
      <c r="UUA9" s="286"/>
      <c r="UUH9" s="284"/>
      <c r="UUI9" s="285"/>
      <c r="UUJ9" s="276"/>
      <c r="UUK9" s="286"/>
      <c r="UUR9" s="284"/>
      <c r="UUS9" s="285"/>
      <c r="UUT9" s="276"/>
      <c r="UUU9" s="286"/>
      <c r="UVB9" s="284"/>
      <c r="UVC9" s="285"/>
      <c r="UVD9" s="276"/>
      <c r="UVE9" s="286"/>
      <c r="UVL9" s="284"/>
      <c r="UVM9" s="285"/>
      <c r="UVN9" s="276"/>
      <c r="UVO9" s="286"/>
      <c r="UVV9" s="284"/>
      <c r="UVW9" s="285"/>
      <c r="UVX9" s="276"/>
      <c r="UVY9" s="286"/>
      <c r="UWF9" s="284"/>
      <c r="UWG9" s="285"/>
      <c r="UWH9" s="276"/>
      <c r="UWI9" s="286"/>
      <c r="UWP9" s="284"/>
      <c r="UWQ9" s="285"/>
      <c r="UWR9" s="276"/>
      <c r="UWS9" s="286"/>
      <c r="UWZ9" s="284"/>
      <c r="UXA9" s="285"/>
      <c r="UXB9" s="276"/>
      <c r="UXC9" s="286"/>
      <c r="UXJ9" s="284"/>
      <c r="UXK9" s="285"/>
      <c r="UXL9" s="276"/>
      <c r="UXM9" s="286"/>
      <c r="UXT9" s="284"/>
      <c r="UXU9" s="285"/>
      <c r="UXV9" s="276"/>
      <c r="UXW9" s="286"/>
      <c r="UYD9" s="284"/>
      <c r="UYE9" s="285"/>
      <c r="UYF9" s="276"/>
      <c r="UYG9" s="286"/>
      <c r="UYN9" s="284"/>
      <c r="UYO9" s="285"/>
      <c r="UYP9" s="276"/>
      <c r="UYQ9" s="286"/>
      <c r="UYX9" s="284"/>
      <c r="UYY9" s="285"/>
      <c r="UYZ9" s="276"/>
      <c r="UZA9" s="286"/>
      <c r="UZH9" s="284"/>
      <c r="UZI9" s="285"/>
      <c r="UZJ9" s="276"/>
      <c r="UZK9" s="286"/>
      <c r="UZR9" s="284"/>
      <c r="UZS9" s="285"/>
      <c r="UZT9" s="276"/>
      <c r="UZU9" s="286"/>
      <c r="VAB9" s="284"/>
      <c r="VAC9" s="285"/>
      <c r="VAD9" s="276"/>
      <c r="VAE9" s="286"/>
      <c r="VAL9" s="284"/>
      <c r="VAM9" s="285"/>
      <c r="VAN9" s="276"/>
      <c r="VAO9" s="286"/>
      <c r="VAV9" s="284"/>
      <c r="VAW9" s="285"/>
      <c r="VAX9" s="276"/>
      <c r="VAY9" s="286"/>
      <c r="VBF9" s="284"/>
      <c r="VBG9" s="285"/>
      <c r="VBH9" s="276"/>
      <c r="VBI9" s="286"/>
      <c r="VBP9" s="284"/>
      <c r="VBQ9" s="285"/>
      <c r="VBR9" s="276"/>
      <c r="VBS9" s="286"/>
      <c r="VBZ9" s="284"/>
      <c r="VCA9" s="285"/>
      <c r="VCB9" s="276"/>
      <c r="VCC9" s="286"/>
      <c r="VCJ9" s="284"/>
      <c r="VCK9" s="285"/>
      <c r="VCL9" s="276"/>
      <c r="VCM9" s="286"/>
      <c r="VCT9" s="284"/>
      <c r="VCU9" s="285"/>
      <c r="VCV9" s="276"/>
      <c r="VCW9" s="286"/>
      <c r="VDD9" s="284"/>
      <c r="VDE9" s="285"/>
      <c r="VDF9" s="276"/>
      <c r="VDG9" s="286"/>
      <c r="VDN9" s="284"/>
      <c r="VDO9" s="285"/>
      <c r="VDP9" s="276"/>
      <c r="VDQ9" s="286"/>
      <c r="VDX9" s="284"/>
      <c r="VDY9" s="285"/>
      <c r="VDZ9" s="276"/>
      <c r="VEA9" s="286"/>
      <c r="VEH9" s="284"/>
      <c r="VEI9" s="285"/>
      <c r="VEJ9" s="276"/>
      <c r="VEK9" s="286"/>
      <c r="VER9" s="284"/>
      <c r="VES9" s="285"/>
      <c r="VET9" s="276"/>
      <c r="VEU9" s="286"/>
      <c r="VFB9" s="284"/>
      <c r="VFC9" s="285"/>
      <c r="VFD9" s="276"/>
      <c r="VFE9" s="286"/>
      <c r="VFL9" s="284"/>
      <c r="VFM9" s="285"/>
      <c r="VFN9" s="276"/>
      <c r="VFO9" s="286"/>
      <c r="VFV9" s="284"/>
      <c r="VFW9" s="285"/>
      <c r="VFX9" s="276"/>
      <c r="VFY9" s="286"/>
      <c r="VGF9" s="284"/>
      <c r="VGG9" s="285"/>
      <c r="VGH9" s="276"/>
      <c r="VGI9" s="286"/>
      <c r="VGP9" s="284"/>
      <c r="VGQ9" s="285"/>
      <c r="VGR9" s="276"/>
      <c r="VGS9" s="286"/>
      <c r="VGZ9" s="284"/>
      <c r="VHA9" s="285"/>
      <c r="VHB9" s="276"/>
      <c r="VHC9" s="286"/>
      <c r="VHJ9" s="284"/>
      <c r="VHK9" s="285"/>
      <c r="VHL9" s="276"/>
      <c r="VHM9" s="286"/>
      <c r="VHT9" s="284"/>
      <c r="VHU9" s="285"/>
      <c r="VHV9" s="276"/>
      <c r="VHW9" s="286"/>
      <c r="VID9" s="284"/>
      <c r="VIE9" s="285"/>
      <c r="VIF9" s="276"/>
      <c r="VIG9" s="286"/>
      <c r="VIN9" s="284"/>
      <c r="VIO9" s="285"/>
      <c r="VIP9" s="276"/>
      <c r="VIQ9" s="286"/>
      <c r="VIX9" s="284"/>
      <c r="VIY9" s="285"/>
      <c r="VIZ9" s="276"/>
      <c r="VJA9" s="286"/>
      <c r="VJH9" s="284"/>
      <c r="VJI9" s="285"/>
      <c r="VJJ9" s="276"/>
      <c r="VJK9" s="286"/>
      <c r="VJR9" s="284"/>
      <c r="VJS9" s="285"/>
      <c r="VJT9" s="276"/>
      <c r="VJU9" s="286"/>
      <c r="VKB9" s="284"/>
      <c r="VKC9" s="285"/>
      <c r="VKD9" s="276"/>
      <c r="VKE9" s="286"/>
      <c r="VKL9" s="284"/>
      <c r="VKM9" s="285"/>
      <c r="VKN9" s="276"/>
      <c r="VKO9" s="286"/>
      <c r="VKV9" s="284"/>
      <c r="VKW9" s="285"/>
      <c r="VKX9" s="276"/>
      <c r="VKY9" s="286"/>
      <c r="VLF9" s="284"/>
      <c r="VLG9" s="285"/>
      <c r="VLH9" s="276"/>
      <c r="VLI9" s="286"/>
      <c r="VLP9" s="284"/>
      <c r="VLQ9" s="285"/>
      <c r="VLR9" s="276"/>
      <c r="VLS9" s="286"/>
      <c r="VLZ9" s="284"/>
      <c r="VMA9" s="285"/>
      <c r="VMB9" s="276"/>
      <c r="VMC9" s="286"/>
      <c r="VMJ9" s="284"/>
      <c r="VMK9" s="285"/>
      <c r="VML9" s="276"/>
      <c r="VMM9" s="286"/>
      <c r="VMT9" s="284"/>
      <c r="VMU9" s="285"/>
      <c r="VMV9" s="276"/>
      <c r="VMW9" s="286"/>
      <c r="VND9" s="284"/>
      <c r="VNE9" s="285"/>
      <c r="VNF9" s="276"/>
      <c r="VNG9" s="286"/>
      <c r="VNN9" s="284"/>
      <c r="VNO9" s="285"/>
      <c r="VNP9" s="276"/>
      <c r="VNQ9" s="286"/>
      <c r="VNX9" s="284"/>
      <c r="VNY9" s="285"/>
      <c r="VNZ9" s="276"/>
      <c r="VOA9" s="286"/>
      <c r="VOH9" s="284"/>
      <c r="VOI9" s="285"/>
      <c r="VOJ9" s="276"/>
      <c r="VOK9" s="286"/>
      <c r="VOR9" s="284"/>
      <c r="VOS9" s="285"/>
      <c r="VOT9" s="276"/>
      <c r="VOU9" s="286"/>
      <c r="VPB9" s="284"/>
      <c r="VPC9" s="285"/>
      <c r="VPD9" s="276"/>
      <c r="VPE9" s="286"/>
      <c r="VPL9" s="284"/>
      <c r="VPM9" s="285"/>
      <c r="VPN9" s="276"/>
      <c r="VPO9" s="286"/>
      <c r="VPV9" s="284"/>
      <c r="VPW9" s="285"/>
      <c r="VPX9" s="276"/>
      <c r="VPY9" s="286"/>
      <c r="VQF9" s="284"/>
      <c r="VQG9" s="285"/>
      <c r="VQH9" s="276"/>
      <c r="VQI9" s="286"/>
      <c r="VQP9" s="284"/>
      <c r="VQQ9" s="285"/>
      <c r="VQR9" s="276"/>
      <c r="VQS9" s="286"/>
      <c r="VQZ9" s="284"/>
      <c r="VRA9" s="285"/>
      <c r="VRB9" s="276"/>
      <c r="VRC9" s="286"/>
      <c r="VRJ9" s="284"/>
      <c r="VRK9" s="285"/>
      <c r="VRL9" s="276"/>
      <c r="VRM9" s="286"/>
      <c r="VRT9" s="284"/>
      <c r="VRU9" s="285"/>
      <c r="VRV9" s="276"/>
      <c r="VRW9" s="286"/>
      <c r="VSD9" s="284"/>
      <c r="VSE9" s="285"/>
      <c r="VSF9" s="276"/>
      <c r="VSG9" s="286"/>
      <c r="VSN9" s="284"/>
      <c r="VSO9" s="285"/>
      <c r="VSP9" s="276"/>
      <c r="VSQ9" s="286"/>
      <c r="VSX9" s="284"/>
      <c r="VSY9" s="285"/>
      <c r="VSZ9" s="276"/>
      <c r="VTA9" s="286"/>
      <c r="VTH9" s="284"/>
      <c r="VTI9" s="285"/>
      <c r="VTJ9" s="276"/>
      <c r="VTK9" s="286"/>
      <c r="VTR9" s="284"/>
      <c r="VTS9" s="285"/>
      <c r="VTT9" s="276"/>
      <c r="VTU9" s="286"/>
      <c r="VUB9" s="284"/>
      <c r="VUC9" s="285"/>
      <c r="VUD9" s="276"/>
      <c r="VUE9" s="286"/>
      <c r="VUL9" s="284"/>
      <c r="VUM9" s="285"/>
      <c r="VUN9" s="276"/>
      <c r="VUO9" s="286"/>
      <c r="VUV9" s="284"/>
      <c r="VUW9" s="285"/>
      <c r="VUX9" s="276"/>
      <c r="VUY9" s="286"/>
      <c r="VVF9" s="284"/>
      <c r="VVG9" s="285"/>
      <c r="VVH9" s="276"/>
      <c r="VVI9" s="286"/>
      <c r="VVP9" s="284"/>
      <c r="VVQ9" s="285"/>
      <c r="VVR9" s="276"/>
      <c r="VVS9" s="286"/>
      <c r="VVZ9" s="284"/>
      <c r="VWA9" s="285"/>
      <c r="VWB9" s="276"/>
      <c r="VWC9" s="286"/>
      <c r="VWJ9" s="284"/>
      <c r="VWK9" s="285"/>
      <c r="VWL9" s="276"/>
      <c r="VWM9" s="286"/>
      <c r="VWT9" s="284"/>
      <c r="VWU9" s="285"/>
      <c r="VWV9" s="276"/>
      <c r="VWW9" s="286"/>
      <c r="VXD9" s="284"/>
      <c r="VXE9" s="285"/>
      <c r="VXF9" s="276"/>
      <c r="VXG9" s="286"/>
      <c r="VXN9" s="284"/>
      <c r="VXO9" s="285"/>
      <c r="VXP9" s="276"/>
      <c r="VXQ9" s="286"/>
      <c r="VXX9" s="284"/>
      <c r="VXY9" s="285"/>
      <c r="VXZ9" s="276"/>
      <c r="VYA9" s="286"/>
      <c r="VYH9" s="284"/>
      <c r="VYI9" s="285"/>
      <c r="VYJ9" s="276"/>
      <c r="VYK9" s="286"/>
      <c r="VYR9" s="284"/>
      <c r="VYS9" s="285"/>
      <c r="VYT9" s="276"/>
      <c r="VYU9" s="286"/>
      <c r="VZB9" s="284"/>
      <c r="VZC9" s="285"/>
      <c r="VZD9" s="276"/>
      <c r="VZE9" s="286"/>
      <c r="VZL9" s="284"/>
      <c r="VZM9" s="285"/>
      <c r="VZN9" s="276"/>
      <c r="VZO9" s="286"/>
      <c r="VZV9" s="284"/>
      <c r="VZW9" s="285"/>
      <c r="VZX9" s="276"/>
      <c r="VZY9" s="286"/>
      <c r="WAF9" s="284"/>
      <c r="WAG9" s="285"/>
      <c r="WAH9" s="276"/>
      <c r="WAI9" s="286"/>
      <c r="WAP9" s="284"/>
      <c r="WAQ9" s="285"/>
      <c r="WAR9" s="276"/>
      <c r="WAS9" s="286"/>
      <c r="WAZ9" s="284"/>
      <c r="WBA9" s="285"/>
      <c r="WBB9" s="276"/>
      <c r="WBC9" s="286"/>
      <c r="WBJ9" s="284"/>
      <c r="WBK9" s="285"/>
      <c r="WBL9" s="276"/>
      <c r="WBM9" s="286"/>
      <c r="WBT9" s="284"/>
      <c r="WBU9" s="285"/>
      <c r="WBV9" s="276"/>
      <c r="WBW9" s="286"/>
      <c r="WCD9" s="284"/>
      <c r="WCE9" s="285"/>
      <c r="WCF9" s="276"/>
      <c r="WCG9" s="286"/>
      <c r="WCN9" s="284"/>
      <c r="WCO9" s="285"/>
      <c r="WCP9" s="276"/>
      <c r="WCQ9" s="286"/>
      <c r="WCX9" s="284"/>
      <c r="WCY9" s="285"/>
      <c r="WCZ9" s="276"/>
      <c r="WDA9" s="286"/>
      <c r="WDH9" s="284"/>
      <c r="WDI9" s="285"/>
      <c r="WDJ9" s="276"/>
      <c r="WDK9" s="286"/>
      <c r="WDR9" s="284"/>
      <c r="WDS9" s="285"/>
      <c r="WDT9" s="276"/>
      <c r="WDU9" s="286"/>
      <c r="WEB9" s="284"/>
      <c r="WEC9" s="285"/>
      <c r="WED9" s="276"/>
      <c r="WEE9" s="286"/>
      <c r="WEL9" s="284"/>
      <c r="WEM9" s="285"/>
      <c r="WEN9" s="276"/>
      <c r="WEO9" s="286"/>
      <c r="WEV9" s="284"/>
      <c r="WEW9" s="285"/>
      <c r="WEX9" s="276"/>
      <c r="WEY9" s="286"/>
      <c r="WFF9" s="284"/>
      <c r="WFG9" s="285"/>
      <c r="WFH9" s="276"/>
      <c r="WFI9" s="286"/>
      <c r="WFP9" s="284"/>
      <c r="WFQ9" s="285"/>
      <c r="WFR9" s="276"/>
      <c r="WFS9" s="286"/>
      <c r="WFZ9" s="284"/>
      <c r="WGA9" s="285"/>
      <c r="WGB9" s="276"/>
      <c r="WGC9" s="286"/>
      <c r="WGJ9" s="284"/>
      <c r="WGK9" s="285"/>
      <c r="WGL9" s="276"/>
      <c r="WGM9" s="286"/>
      <c r="WGT9" s="284"/>
      <c r="WGU9" s="285"/>
      <c r="WGV9" s="276"/>
      <c r="WGW9" s="286"/>
      <c r="WHD9" s="284"/>
      <c r="WHE9" s="285"/>
      <c r="WHF9" s="276"/>
      <c r="WHG9" s="286"/>
      <c r="WHN9" s="284"/>
      <c r="WHO9" s="285"/>
      <c r="WHP9" s="276"/>
      <c r="WHQ9" s="286"/>
      <c r="WHX9" s="284"/>
      <c r="WHY9" s="285"/>
      <c r="WHZ9" s="276"/>
      <c r="WIA9" s="286"/>
      <c r="WIH9" s="284"/>
      <c r="WII9" s="285"/>
      <c r="WIJ9" s="276"/>
      <c r="WIK9" s="286"/>
      <c r="WIR9" s="284"/>
      <c r="WIS9" s="285"/>
      <c r="WIT9" s="276"/>
      <c r="WIU9" s="286"/>
      <c r="WJB9" s="284"/>
      <c r="WJC9" s="285"/>
      <c r="WJD9" s="276"/>
      <c r="WJE9" s="286"/>
      <c r="WJL9" s="284"/>
      <c r="WJM9" s="285"/>
      <c r="WJN9" s="276"/>
      <c r="WJO9" s="286"/>
      <c r="WJV9" s="284"/>
      <c r="WJW9" s="285"/>
      <c r="WJX9" s="276"/>
      <c r="WJY9" s="286"/>
      <c r="WKF9" s="284"/>
      <c r="WKG9" s="285"/>
      <c r="WKH9" s="276"/>
      <c r="WKI9" s="286"/>
      <c r="WKP9" s="284"/>
      <c r="WKQ9" s="285"/>
      <c r="WKR9" s="276"/>
      <c r="WKS9" s="286"/>
      <c r="WKZ9" s="284"/>
      <c r="WLA9" s="285"/>
      <c r="WLB9" s="276"/>
      <c r="WLC9" s="286"/>
      <c r="WLJ9" s="284"/>
      <c r="WLK9" s="285"/>
      <c r="WLL9" s="276"/>
      <c r="WLM9" s="286"/>
      <c r="WLT9" s="284"/>
      <c r="WLU9" s="285"/>
      <c r="WLV9" s="276"/>
      <c r="WLW9" s="286"/>
      <c r="WMD9" s="284"/>
      <c r="WME9" s="285"/>
      <c r="WMF9" s="276"/>
      <c r="WMG9" s="286"/>
      <c r="WMN9" s="284"/>
      <c r="WMO9" s="285"/>
      <c r="WMP9" s="276"/>
      <c r="WMQ9" s="286"/>
      <c r="WMX9" s="284"/>
      <c r="WMY9" s="285"/>
      <c r="WMZ9" s="276"/>
      <c r="WNA9" s="286"/>
      <c r="WNH9" s="284"/>
      <c r="WNI9" s="285"/>
      <c r="WNJ9" s="276"/>
      <c r="WNK9" s="286"/>
      <c r="WNR9" s="284"/>
      <c r="WNS9" s="285"/>
      <c r="WNT9" s="276"/>
      <c r="WNU9" s="286"/>
      <c r="WOB9" s="284"/>
      <c r="WOC9" s="285"/>
      <c r="WOD9" s="276"/>
      <c r="WOE9" s="286"/>
      <c r="WOL9" s="284"/>
      <c r="WOM9" s="285"/>
      <c r="WON9" s="276"/>
      <c r="WOO9" s="286"/>
      <c r="WOV9" s="284"/>
      <c r="WOW9" s="285"/>
      <c r="WOX9" s="276"/>
      <c r="WOY9" s="286"/>
      <c r="WPF9" s="284"/>
      <c r="WPG9" s="285"/>
      <c r="WPH9" s="276"/>
      <c r="WPI9" s="286"/>
      <c r="WPP9" s="284"/>
      <c r="WPQ9" s="285"/>
      <c r="WPR9" s="276"/>
      <c r="WPS9" s="286"/>
      <c r="WPZ9" s="284"/>
      <c r="WQA9" s="285"/>
      <c r="WQB9" s="276"/>
      <c r="WQC9" s="286"/>
      <c r="WQJ9" s="284"/>
      <c r="WQK9" s="285"/>
      <c r="WQL9" s="276"/>
      <c r="WQM9" s="286"/>
      <c r="WQT9" s="284"/>
      <c r="WQU9" s="285"/>
      <c r="WQV9" s="276"/>
      <c r="WQW9" s="286"/>
      <c r="WRD9" s="284"/>
      <c r="WRE9" s="285"/>
      <c r="WRF9" s="276"/>
      <c r="WRG9" s="286"/>
      <c r="WRN9" s="284"/>
      <c r="WRO9" s="285"/>
      <c r="WRP9" s="276"/>
      <c r="WRQ9" s="286"/>
      <c r="WRX9" s="284"/>
      <c r="WRY9" s="285"/>
      <c r="WRZ9" s="276"/>
      <c r="WSA9" s="286"/>
      <c r="WSH9" s="284"/>
      <c r="WSI9" s="285"/>
      <c r="WSJ9" s="276"/>
      <c r="WSK9" s="286"/>
      <c r="WSR9" s="284"/>
      <c r="WSS9" s="285"/>
      <c r="WST9" s="276"/>
      <c r="WSU9" s="286"/>
      <c r="WTB9" s="284"/>
      <c r="WTC9" s="285"/>
      <c r="WTD9" s="276"/>
      <c r="WTE9" s="286"/>
      <c r="WTL9" s="284"/>
      <c r="WTM9" s="285"/>
      <c r="WTN9" s="276"/>
      <c r="WTO9" s="286"/>
      <c r="WTV9" s="284"/>
      <c r="WTW9" s="285"/>
      <c r="WTX9" s="276"/>
      <c r="WTY9" s="286"/>
      <c r="WUF9" s="284"/>
      <c r="WUG9" s="285"/>
      <c r="WUH9" s="276"/>
      <c r="WUI9" s="286"/>
      <c r="WUP9" s="284"/>
      <c r="WUQ9" s="285"/>
      <c r="WUR9" s="276"/>
      <c r="WUS9" s="286"/>
      <c r="WUZ9" s="284"/>
      <c r="WVA9" s="285"/>
      <c r="WVB9" s="276"/>
      <c r="WVC9" s="286"/>
      <c r="WVJ9" s="284"/>
      <c r="WVK9" s="285"/>
      <c r="WVL9" s="276"/>
      <c r="WVM9" s="286"/>
      <c r="WVT9" s="284"/>
      <c r="WVU9" s="285"/>
      <c r="WVV9" s="276"/>
      <c r="WVW9" s="286"/>
      <c r="WWD9" s="284"/>
      <c r="WWE9" s="285"/>
      <c r="WWF9" s="276"/>
      <c r="WWG9" s="286"/>
      <c r="WWN9" s="284"/>
      <c r="WWO9" s="285"/>
      <c r="WWP9" s="276"/>
      <c r="WWQ9" s="286"/>
      <c r="WWX9" s="284"/>
      <c r="WWY9" s="285"/>
      <c r="WWZ9" s="276"/>
      <c r="WXA9" s="286"/>
      <c r="WXH9" s="284"/>
      <c r="WXI9" s="285"/>
      <c r="WXJ9" s="276"/>
      <c r="WXK9" s="286"/>
      <c r="WXR9" s="284"/>
      <c r="WXS9" s="285"/>
      <c r="WXT9" s="276"/>
      <c r="WXU9" s="286"/>
      <c r="WYB9" s="284"/>
      <c r="WYC9" s="285"/>
      <c r="WYD9" s="276"/>
      <c r="WYE9" s="286"/>
      <c r="WYL9" s="284"/>
      <c r="WYM9" s="285"/>
      <c r="WYN9" s="276"/>
      <c r="WYO9" s="286"/>
      <c r="WYV9" s="284"/>
      <c r="WYW9" s="285"/>
      <c r="WYX9" s="276"/>
      <c r="WYY9" s="286"/>
      <c r="WZF9" s="284"/>
      <c r="WZG9" s="285"/>
      <c r="WZH9" s="276"/>
      <c r="WZI9" s="286"/>
      <c r="WZP9" s="284"/>
      <c r="WZQ9" s="285"/>
      <c r="WZR9" s="276"/>
      <c r="WZS9" s="286"/>
      <c r="WZZ9" s="284"/>
      <c r="XAA9" s="285"/>
      <c r="XAB9" s="276"/>
      <c r="XAC9" s="286"/>
      <c r="XAJ9" s="284"/>
      <c r="XAK9" s="285"/>
      <c r="XAL9" s="276"/>
      <c r="XAM9" s="286"/>
      <c r="XAT9" s="284"/>
      <c r="XAU9" s="285"/>
      <c r="XAV9" s="276"/>
      <c r="XAW9" s="286"/>
      <c r="XBD9" s="284"/>
      <c r="XBE9" s="285"/>
      <c r="XBF9" s="276"/>
      <c r="XBG9" s="286"/>
      <c r="XBN9" s="284"/>
      <c r="XBO9" s="285"/>
      <c r="XBP9" s="276"/>
      <c r="XBQ9" s="286"/>
      <c r="XBX9" s="284"/>
      <c r="XBY9" s="285"/>
      <c r="XBZ9" s="276"/>
      <c r="XCA9" s="286"/>
      <c r="XCH9" s="284"/>
      <c r="XCI9" s="285"/>
      <c r="XCJ9" s="276"/>
      <c r="XCK9" s="286"/>
      <c r="XCR9" s="284"/>
      <c r="XCS9" s="285"/>
      <c r="XCT9" s="276"/>
      <c r="XCU9" s="286"/>
      <c r="XDB9" s="284"/>
      <c r="XDC9" s="285"/>
      <c r="XDD9" s="276"/>
      <c r="XDE9" s="286"/>
      <c r="XDL9" s="284"/>
      <c r="XDM9" s="285"/>
      <c r="XDN9" s="276"/>
      <c r="XDO9" s="286"/>
      <c r="XDV9" s="284"/>
      <c r="XDW9" s="285"/>
      <c r="XDX9" s="276"/>
      <c r="XDY9" s="286"/>
      <c r="XEF9" s="284"/>
      <c r="XEG9" s="285"/>
      <c r="XEH9" s="276"/>
      <c r="XEI9" s="286"/>
      <c r="XEP9" s="284"/>
      <c r="XEQ9" s="285"/>
      <c r="XER9" s="276"/>
      <c r="XES9" s="286"/>
      <c r="XEZ9" s="284"/>
      <c r="XFA9" s="285"/>
      <c r="XFB9" s="276"/>
      <c r="XFC9" s="286"/>
    </row>
    <row r="11" spans="1:16384" s="277" customFormat="1" ht="39.75" customHeight="1">
      <c r="A11" s="270" t="s">
        <v>340</v>
      </c>
      <c r="B11" s="271" t="s">
        <v>341</v>
      </c>
      <c r="C11" s="272">
        <f>ROUND('Fin st'!K30/-'Fin st'!K34,2)</f>
        <v>2.66</v>
      </c>
      <c r="D11" s="670" t="s">
        <v>401</v>
      </c>
      <c r="E11" s="671"/>
      <c r="F11" s="671"/>
      <c r="G11" s="671"/>
      <c r="H11" s="671"/>
      <c r="I11" s="671"/>
      <c r="J11" s="303" t="s">
        <v>342</v>
      </c>
      <c r="K11" s="298">
        <f>C11</f>
        <v>2.66</v>
      </c>
      <c r="L11" s="298">
        <f>ROUND('Fin st'!I30/-'Fin st'!I34,2)</f>
        <v>-0.1</v>
      </c>
      <c r="M11" s="667" t="str">
        <f>IF(K11&gt;L11,"better than last year","worse than last year")</f>
        <v>better than last year</v>
      </c>
      <c r="N11" s="668"/>
      <c r="O11" s="668"/>
      <c r="P11" s="669"/>
    </row>
    <row r="14" spans="1:16384">
      <c r="A14" t="s">
        <v>343</v>
      </c>
    </row>
    <row r="16" spans="1:16384">
      <c r="A16" t="s">
        <v>344</v>
      </c>
    </row>
    <row r="17" spans="1:3">
      <c r="A17" t="s">
        <v>345</v>
      </c>
    </row>
    <row r="18" spans="1:3">
      <c r="A18" t="s">
        <v>346</v>
      </c>
    </row>
    <row r="19" spans="1:3">
      <c r="A19" t="s">
        <v>347</v>
      </c>
    </row>
    <row r="20" spans="1:3">
      <c r="A20" t="s">
        <v>348</v>
      </c>
      <c r="B20" s="304">
        <f>-2.6/1.8</f>
        <v>-1.4444444444444444</v>
      </c>
      <c r="C20" t="s">
        <v>349</v>
      </c>
    </row>
    <row r="21" spans="1:3">
      <c r="A21" t="s">
        <v>350</v>
      </c>
    </row>
    <row r="22" spans="1:3">
      <c r="A22" t="s">
        <v>351</v>
      </c>
      <c r="B22" s="122">
        <f xml:space="preserve"> 2600/(48.26*190.23)</f>
        <v>0.28320898171578851</v>
      </c>
      <c r="C22" t="s">
        <v>352</v>
      </c>
    </row>
    <row r="24" spans="1:3">
      <c r="A24" t="s">
        <v>353</v>
      </c>
    </row>
    <row r="26" spans="1:3">
      <c r="A26" t="s">
        <v>354</v>
      </c>
    </row>
  </sheetData>
  <mergeCells count="1654">
    <mergeCell ref="D9:I9"/>
    <mergeCell ref="M9:P9"/>
    <mergeCell ref="D11:I11"/>
    <mergeCell ref="M11:P11"/>
    <mergeCell ref="XDP7:XDU7"/>
    <mergeCell ref="XDZ7:XEE7"/>
    <mergeCell ref="XEJ7:XEO7"/>
    <mergeCell ref="XET7:XEY7"/>
    <mergeCell ref="D8:I8"/>
    <mergeCell ref="M8:P8"/>
    <mergeCell ref="XBH7:XBM7"/>
    <mergeCell ref="XBR7:XBW7"/>
    <mergeCell ref="XCB7:XCG7"/>
    <mergeCell ref="XCL7:XCQ7"/>
    <mergeCell ref="XCV7:XDA7"/>
    <mergeCell ref="XDF7:XDK7"/>
    <mergeCell ref="WYZ7:WZE7"/>
    <mergeCell ref="WZJ7:WZO7"/>
    <mergeCell ref="WZT7:WZY7"/>
    <mergeCell ref="XAD7:XAI7"/>
    <mergeCell ref="XAN7:XAS7"/>
    <mergeCell ref="XAX7:XBC7"/>
    <mergeCell ref="WWR7:WWW7"/>
    <mergeCell ref="WXB7:WXG7"/>
    <mergeCell ref="WXL7:WXQ7"/>
    <mergeCell ref="WXV7:WYA7"/>
    <mergeCell ref="WYF7:WYK7"/>
    <mergeCell ref="WYP7:WYU7"/>
    <mergeCell ref="WUJ7:WUO7"/>
    <mergeCell ref="WUT7:WUY7"/>
    <mergeCell ref="WVD7:WVI7"/>
    <mergeCell ref="WVN7:WVS7"/>
    <mergeCell ref="WVX7:WWC7"/>
    <mergeCell ref="WWH7:WWM7"/>
    <mergeCell ref="WSB7:WSG7"/>
    <mergeCell ref="WSL7:WSQ7"/>
    <mergeCell ref="WSV7:WTA7"/>
    <mergeCell ref="WTF7:WTK7"/>
    <mergeCell ref="WTP7:WTU7"/>
    <mergeCell ref="WTZ7:WUE7"/>
    <mergeCell ref="WPT7:WPY7"/>
    <mergeCell ref="WQD7:WQI7"/>
    <mergeCell ref="WQN7:WQS7"/>
    <mergeCell ref="WQX7:WRC7"/>
    <mergeCell ref="WRH7:WRM7"/>
    <mergeCell ref="WRR7:WRW7"/>
    <mergeCell ref="WNL7:WNQ7"/>
    <mergeCell ref="WNV7:WOA7"/>
    <mergeCell ref="WOF7:WOK7"/>
    <mergeCell ref="WOP7:WOU7"/>
    <mergeCell ref="WOZ7:WPE7"/>
    <mergeCell ref="WPJ7:WPO7"/>
    <mergeCell ref="WLD7:WLI7"/>
    <mergeCell ref="WLN7:WLS7"/>
    <mergeCell ref="WLX7:WMC7"/>
    <mergeCell ref="WMH7:WMM7"/>
    <mergeCell ref="WMR7:WMW7"/>
    <mergeCell ref="WNB7:WNG7"/>
    <mergeCell ref="WIV7:WJA7"/>
    <mergeCell ref="WJF7:WJK7"/>
    <mergeCell ref="WJP7:WJU7"/>
    <mergeCell ref="WJZ7:WKE7"/>
    <mergeCell ref="WKJ7:WKO7"/>
    <mergeCell ref="WKT7:WKY7"/>
    <mergeCell ref="WGN7:WGS7"/>
    <mergeCell ref="WGX7:WHC7"/>
    <mergeCell ref="WHH7:WHM7"/>
    <mergeCell ref="WHR7:WHW7"/>
    <mergeCell ref="WIB7:WIG7"/>
    <mergeCell ref="WIL7:WIQ7"/>
    <mergeCell ref="WEF7:WEK7"/>
    <mergeCell ref="WEP7:WEU7"/>
    <mergeCell ref="WEZ7:WFE7"/>
    <mergeCell ref="WFJ7:WFO7"/>
    <mergeCell ref="WFT7:WFY7"/>
    <mergeCell ref="WGD7:WGI7"/>
    <mergeCell ref="WBX7:WCC7"/>
    <mergeCell ref="WCH7:WCM7"/>
    <mergeCell ref="WCR7:WCW7"/>
    <mergeCell ref="WDB7:WDG7"/>
    <mergeCell ref="WDL7:WDQ7"/>
    <mergeCell ref="WDV7:WEA7"/>
    <mergeCell ref="VZP7:VZU7"/>
    <mergeCell ref="VZZ7:WAE7"/>
    <mergeCell ref="WAJ7:WAO7"/>
    <mergeCell ref="WAT7:WAY7"/>
    <mergeCell ref="WBD7:WBI7"/>
    <mergeCell ref="WBN7:WBS7"/>
    <mergeCell ref="VXH7:VXM7"/>
    <mergeCell ref="VXR7:VXW7"/>
    <mergeCell ref="VYB7:VYG7"/>
    <mergeCell ref="VYL7:VYQ7"/>
    <mergeCell ref="VYV7:VZA7"/>
    <mergeCell ref="VZF7:VZK7"/>
    <mergeCell ref="VUZ7:VVE7"/>
    <mergeCell ref="VVJ7:VVO7"/>
    <mergeCell ref="VVT7:VVY7"/>
    <mergeCell ref="VWD7:VWI7"/>
    <mergeCell ref="VWN7:VWS7"/>
    <mergeCell ref="VWX7:VXC7"/>
    <mergeCell ref="VSR7:VSW7"/>
    <mergeCell ref="VTB7:VTG7"/>
    <mergeCell ref="VTL7:VTQ7"/>
    <mergeCell ref="VTV7:VUA7"/>
    <mergeCell ref="VUF7:VUK7"/>
    <mergeCell ref="VUP7:VUU7"/>
    <mergeCell ref="VQJ7:VQO7"/>
    <mergeCell ref="VQT7:VQY7"/>
    <mergeCell ref="VRD7:VRI7"/>
    <mergeCell ref="VRN7:VRS7"/>
    <mergeCell ref="VRX7:VSC7"/>
    <mergeCell ref="VSH7:VSM7"/>
    <mergeCell ref="VOB7:VOG7"/>
    <mergeCell ref="VOL7:VOQ7"/>
    <mergeCell ref="VOV7:VPA7"/>
    <mergeCell ref="VPF7:VPK7"/>
    <mergeCell ref="VPP7:VPU7"/>
    <mergeCell ref="VPZ7:VQE7"/>
    <mergeCell ref="VLT7:VLY7"/>
    <mergeCell ref="VMD7:VMI7"/>
    <mergeCell ref="VMN7:VMS7"/>
    <mergeCell ref="VMX7:VNC7"/>
    <mergeCell ref="VNH7:VNM7"/>
    <mergeCell ref="VNR7:VNW7"/>
    <mergeCell ref="VJL7:VJQ7"/>
    <mergeCell ref="VJV7:VKA7"/>
    <mergeCell ref="VKF7:VKK7"/>
    <mergeCell ref="VKP7:VKU7"/>
    <mergeCell ref="VKZ7:VLE7"/>
    <mergeCell ref="VLJ7:VLO7"/>
    <mergeCell ref="VHD7:VHI7"/>
    <mergeCell ref="VHN7:VHS7"/>
    <mergeCell ref="VHX7:VIC7"/>
    <mergeCell ref="VIH7:VIM7"/>
    <mergeCell ref="VIR7:VIW7"/>
    <mergeCell ref="VJB7:VJG7"/>
    <mergeCell ref="VEV7:VFA7"/>
    <mergeCell ref="VFF7:VFK7"/>
    <mergeCell ref="VFP7:VFU7"/>
    <mergeCell ref="VFZ7:VGE7"/>
    <mergeCell ref="VGJ7:VGO7"/>
    <mergeCell ref="VGT7:VGY7"/>
    <mergeCell ref="VCN7:VCS7"/>
    <mergeCell ref="VCX7:VDC7"/>
    <mergeCell ref="VDH7:VDM7"/>
    <mergeCell ref="VDR7:VDW7"/>
    <mergeCell ref="VEB7:VEG7"/>
    <mergeCell ref="VEL7:VEQ7"/>
    <mergeCell ref="VAF7:VAK7"/>
    <mergeCell ref="VAP7:VAU7"/>
    <mergeCell ref="VAZ7:VBE7"/>
    <mergeCell ref="VBJ7:VBO7"/>
    <mergeCell ref="VBT7:VBY7"/>
    <mergeCell ref="VCD7:VCI7"/>
    <mergeCell ref="UXX7:UYC7"/>
    <mergeCell ref="UYH7:UYM7"/>
    <mergeCell ref="UYR7:UYW7"/>
    <mergeCell ref="UZB7:UZG7"/>
    <mergeCell ref="UZL7:UZQ7"/>
    <mergeCell ref="UZV7:VAA7"/>
    <mergeCell ref="UVP7:UVU7"/>
    <mergeCell ref="UVZ7:UWE7"/>
    <mergeCell ref="UWJ7:UWO7"/>
    <mergeCell ref="UWT7:UWY7"/>
    <mergeCell ref="UXD7:UXI7"/>
    <mergeCell ref="UXN7:UXS7"/>
    <mergeCell ref="UTH7:UTM7"/>
    <mergeCell ref="UTR7:UTW7"/>
    <mergeCell ref="UUB7:UUG7"/>
    <mergeCell ref="UUL7:UUQ7"/>
    <mergeCell ref="UUV7:UVA7"/>
    <mergeCell ref="UVF7:UVK7"/>
    <mergeCell ref="UQZ7:URE7"/>
    <mergeCell ref="URJ7:URO7"/>
    <mergeCell ref="URT7:URY7"/>
    <mergeCell ref="USD7:USI7"/>
    <mergeCell ref="USN7:USS7"/>
    <mergeCell ref="USX7:UTC7"/>
    <mergeCell ref="UOR7:UOW7"/>
    <mergeCell ref="UPB7:UPG7"/>
    <mergeCell ref="UPL7:UPQ7"/>
    <mergeCell ref="UPV7:UQA7"/>
    <mergeCell ref="UQF7:UQK7"/>
    <mergeCell ref="UQP7:UQU7"/>
    <mergeCell ref="UMJ7:UMO7"/>
    <mergeCell ref="UMT7:UMY7"/>
    <mergeCell ref="UND7:UNI7"/>
    <mergeCell ref="UNN7:UNS7"/>
    <mergeCell ref="UNX7:UOC7"/>
    <mergeCell ref="UOH7:UOM7"/>
    <mergeCell ref="UKB7:UKG7"/>
    <mergeCell ref="UKL7:UKQ7"/>
    <mergeCell ref="UKV7:ULA7"/>
    <mergeCell ref="ULF7:ULK7"/>
    <mergeCell ref="ULP7:ULU7"/>
    <mergeCell ref="ULZ7:UME7"/>
    <mergeCell ref="UHT7:UHY7"/>
    <mergeCell ref="UID7:UII7"/>
    <mergeCell ref="UIN7:UIS7"/>
    <mergeCell ref="UIX7:UJC7"/>
    <mergeCell ref="UJH7:UJM7"/>
    <mergeCell ref="UJR7:UJW7"/>
    <mergeCell ref="UFL7:UFQ7"/>
    <mergeCell ref="UFV7:UGA7"/>
    <mergeCell ref="UGF7:UGK7"/>
    <mergeCell ref="UGP7:UGU7"/>
    <mergeCell ref="UGZ7:UHE7"/>
    <mergeCell ref="UHJ7:UHO7"/>
    <mergeCell ref="UDD7:UDI7"/>
    <mergeCell ref="UDN7:UDS7"/>
    <mergeCell ref="UDX7:UEC7"/>
    <mergeCell ref="UEH7:UEM7"/>
    <mergeCell ref="UER7:UEW7"/>
    <mergeCell ref="UFB7:UFG7"/>
    <mergeCell ref="UAV7:UBA7"/>
    <mergeCell ref="UBF7:UBK7"/>
    <mergeCell ref="UBP7:UBU7"/>
    <mergeCell ref="UBZ7:UCE7"/>
    <mergeCell ref="UCJ7:UCO7"/>
    <mergeCell ref="UCT7:UCY7"/>
    <mergeCell ref="TYN7:TYS7"/>
    <mergeCell ref="TYX7:TZC7"/>
    <mergeCell ref="TZH7:TZM7"/>
    <mergeCell ref="TZR7:TZW7"/>
    <mergeCell ref="UAB7:UAG7"/>
    <mergeCell ref="UAL7:UAQ7"/>
    <mergeCell ref="TWF7:TWK7"/>
    <mergeCell ref="TWP7:TWU7"/>
    <mergeCell ref="TWZ7:TXE7"/>
    <mergeCell ref="TXJ7:TXO7"/>
    <mergeCell ref="TXT7:TXY7"/>
    <mergeCell ref="TYD7:TYI7"/>
    <mergeCell ref="TTX7:TUC7"/>
    <mergeCell ref="TUH7:TUM7"/>
    <mergeCell ref="TUR7:TUW7"/>
    <mergeCell ref="TVB7:TVG7"/>
    <mergeCell ref="TVL7:TVQ7"/>
    <mergeCell ref="TVV7:TWA7"/>
    <mergeCell ref="TRP7:TRU7"/>
    <mergeCell ref="TRZ7:TSE7"/>
    <mergeCell ref="TSJ7:TSO7"/>
    <mergeCell ref="TST7:TSY7"/>
    <mergeCell ref="TTD7:TTI7"/>
    <mergeCell ref="TTN7:TTS7"/>
    <mergeCell ref="TPH7:TPM7"/>
    <mergeCell ref="TPR7:TPW7"/>
    <mergeCell ref="TQB7:TQG7"/>
    <mergeCell ref="TQL7:TQQ7"/>
    <mergeCell ref="TQV7:TRA7"/>
    <mergeCell ref="TRF7:TRK7"/>
    <mergeCell ref="TMZ7:TNE7"/>
    <mergeCell ref="TNJ7:TNO7"/>
    <mergeCell ref="TNT7:TNY7"/>
    <mergeCell ref="TOD7:TOI7"/>
    <mergeCell ref="TON7:TOS7"/>
    <mergeCell ref="TOX7:TPC7"/>
    <mergeCell ref="TKR7:TKW7"/>
    <mergeCell ref="TLB7:TLG7"/>
    <mergeCell ref="TLL7:TLQ7"/>
    <mergeCell ref="TLV7:TMA7"/>
    <mergeCell ref="TMF7:TMK7"/>
    <mergeCell ref="TMP7:TMU7"/>
    <mergeCell ref="TIJ7:TIO7"/>
    <mergeCell ref="TIT7:TIY7"/>
    <mergeCell ref="TJD7:TJI7"/>
    <mergeCell ref="TJN7:TJS7"/>
    <mergeCell ref="TJX7:TKC7"/>
    <mergeCell ref="TKH7:TKM7"/>
    <mergeCell ref="TGB7:TGG7"/>
    <mergeCell ref="TGL7:TGQ7"/>
    <mergeCell ref="TGV7:THA7"/>
    <mergeCell ref="THF7:THK7"/>
    <mergeCell ref="THP7:THU7"/>
    <mergeCell ref="THZ7:TIE7"/>
    <mergeCell ref="TDT7:TDY7"/>
    <mergeCell ref="TED7:TEI7"/>
    <mergeCell ref="TEN7:TES7"/>
    <mergeCell ref="TEX7:TFC7"/>
    <mergeCell ref="TFH7:TFM7"/>
    <mergeCell ref="TFR7:TFW7"/>
    <mergeCell ref="TBL7:TBQ7"/>
    <mergeCell ref="TBV7:TCA7"/>
    <mergeCell ref="TCF7:TCK7"/>
    <mergeCell ref="TCP7:TCU7"/>
    <mergeCell ref="TCZ7:TDE7"/>
    <mergeCell ref="TDJ7:TDO7"/>
    <mergeCell ref="SZD7:SZI7"/>
    <mergeCell ref="SZN7:SZS7"/>
    <mergeCell ref="SZX7:TAC7"/>
    <mergeCell ref="TAH7:TAM7"/>
    <mergeCell ref="TAR7:TAW7"/>
    <mergeCell ref="TBB7:TBG7"/>
    <mergeCell ref="SWV7:SXA7"/>
    <mergeCell ref="SXF7:SXK7"/>
    <mergeCell ref="SXP7:SXU7"/>
    <mergeCell ref="SXZ7:SYE7"/>
    <mergeCell ref="SYJ7:SYO7"/>
    <mergeCell ref="SYT7:SYY7"/>
    <mergeCell ref="SUN7:SUS7"/>
    <mergeCell ref="SUX7:SVC7"/>
    <mergeCell ref="SVH7:SVM7"/>
    <mergeCell ref="SVR7:SVW7"/>
    <mergeCell ref="SWB7:SWG7"/>
    <mergeCell ref="SWL7:SWQ7"/>
    <mergeCell ref="SSF7:SSK7"/>
    <mergeCell ref="SSP7:SSU7"/>
    <mergeCell ref="SSZ7:STE7"/>
    <mergeCell ref="STJ7:STO7"/>
    <mergeCell ref="STT7:STY7"/>
    <mergeCell ref="SUD7:SUI7"/>
    <mergeCell ref="SPX7:SQC7"/>
    <mergeCell ref="SQH7:SQM7"/>
    <mergeCell ref="SQR7:SQW7"/>
    <mergeCell ref="SRB7:SRG7"/>
    <mergeCell ref="SRL7:SRQ7"/>
    <mergeCell ref="SRV7:SSA7"/>
    <mergeCell ref="SNP7:SNU7"/>
    <mergeCell ref="SNZ7:SOE7"/>
    <mergeCell ref="SOJ7:SOO7"/>
    <mergeCell ref="SOT7:SOY7"/>
    <mergeCell ref="SPD7:SPI7"/>
    <mergeCell ref="SPN7:SPS7"/>
    <mergeCell ref="SLH7:SLM7"/>
    <mergeCell ref="SLR7:SLW7"/>
    <mergeCell ref="SMB7:SMG7"/>
    <mergeCell ref="SML7:SMQ7"/>
    <mergeCell ref="SMV7:SNA7"/>
    <mergeCell ref="SNF7:SNK7"/>
    <mergeCell ref="SIZ7:SJE7"/>
    <mergeCell ref="SJJ7:SJO7"/>
    <mergeCell ref="SJT7:SJY7"/>
    <mergeCell ref="SKD7:SKI7"/>
    <mergeCell ref="SKN7:SKS7"/>
    <mergeCell ref="SKX7:SLC7"/>
    <mergeCell ref="SGR7:SGW7"/>
    <mergeCell ref="SHB7:SHG7"/>
    <mergeCell ref="SHL7:SHQ7"/>
    <mergeCell ref="SHV7:SIA7"/>
    <mergeCell ref="SIF7:SIK7"/>
    <mergeCell ref="SIP7:SIU7"/>
    <mergeCell ref="SEJ7:SEO7"/>
    <mergeCell ref="SET7:SEY7"/>
    <mergeCell ref="SFD7:SFI7"/>
    <mergeCell ref="SFN7:SFS7"/>
    <mergeCell ref="SFX7:SGC7"/>
    <mergeCell ref="SGH7:SGM7"/>
    <mergeCell ref="SCB7:SCG7"/>
    <mergeCell ref="SCL7:SCQ7"/>
    <mergeCell ref="SCV7:SDA7"/>
    <mergeCell ref="SDF7:SDK7"/>
    <mergeCell ref="SDP7:SDU7"/>
    <mergeCell ref="SDZ7:SEE7"/>
    <mergeCell ref="RZT7:RZY7"/>
    <mergeCell ref="SAD7:SAI7"/>
    <mergeCell ref="SAN7:SAS7"/>
    <mergeCell ref="SAX7:SBC7"/>
    <mergeCell ref="SBH7:SBM7"/>
    <mergeCell ref="SBR7:SBW7"/>
    <mergeCell ref="RXL7:RXQ7"/>
    <mergeCell ref="RXV7:RYA7"/>
    <mergeCell ref="RYF7:RYK7"/>
    <mergeCell ref="RYP7:RYU7"/>
    <mergeCell ref="RYZ7:RZE7"/>
    <mergeCell ref="RZJ7:RZO7"/>
    <mergeCell ref="RVD7:RVI7"/>
    <mergeCell ref="RVN7:RVS7"/>
    <mergeCell ref="RVX7:RWC7"/>
    <mergeCell ref="RWH7:RWM7"/>
    <mergeCell ref="RWR7:RWW7"/>
    <mergeCell ref="RXB7:RXG7"/>
    <mergeCell ref="RSV7:RTA7"/>
    <mergeCell ref="RTF7:RTK7"/>
    <mergeCell ref="RTP7:RTU7"/>
    <mergeCell ref="RTZ7:RUE7"/>
    <mergeCell ref="RUJ7:RUO7"/>
    <mergeCell ref="RUT7:RUY7"/>
    <mergeCell ref="RQN7:RQS7"/>
    <mergeCell ref="RQX7:RRC7"/>
    <mergeCell ref="RRH7:RRM7"/>
    <mergeCell ref="RRR7:RRW7"/>
    <mergeCell ref="RSB7:RSG7"/>
    <mergeCell ref="RSL7:RSQ7"/>
    <mergeCell ref="ROF7:ROK7"/>
    <mergeCell ref="ROP7:ROU7"/>
    <mergeCell ref="ROZ7:RPE7"/>
    <mergeCell ref="RPJ7:RPO7"/>
    <mergeCell ref="RPT7:RPY7"/>
    <mergeCell ref="RQD7:RQI7"/>
    <mergeCell ref="RLX7:RMC7"/>
    <mergeCell ref="RMH7:RMM7"/>
    <mergeCell ref="RMR7:RMW7"/>
    <mergeCell ref="RNB7:RNG7"/>
    <mergeCell ref="RNL7:RNQ7"/>
    <mergeCell ref="RNV7:ROA7"/>
    <mergeCell ref="RJP7:RJU7"/>
    <mergeCell ref="RJZ7:RKE7"/>
    <mergeCell ref="RKJ7:RKO7"/>
    <mergeCell ref="RKT7:RKY7"/>
    <mergeCell ref="RLD7:RLI7"/>
    <mergeCell ref="RLN7:RLS7"/>
    <mergeCell ref="RHH7:RHM7"/>
    <mergeCell ref="RHR7:RHW7"/>
    <mergeCell ref="RIB7:RIG7"/>
    <mergeCell ref="RIL7:RIQ7"/>
    <mergeCell ref="RIV7:RJA7"/>
    <mergeCell ref="RJF7:RJK7"/>
    <mergeCell ref="REZ7:RFE7"/>
    <mergeCell ref="RFJ7:RFO7"/>
    <mergeCell ref="RFT7:RFY7"/>
    <mergeCell ref="RGD7:RGI7"/>
    <mergeCell ref="RGN7:RGS7"/>
    <mergeCell ref="RGX7:RHC7"/>
    <mergeCell ref="RCR7:RCW7"/>
    <mergeCell ref="RDB7:RDG7"/>
    <mergeCell ref="RDL7:RDQ7"/>
    <mergeCell ref="RDV7:REA7"/>
    <mergeCell ref="REF7:REK7"/>
    <mergeCell ref="REP7:REU7"/>
    <mergeCell ref="RAJ7:RAO7"/>
    <mergeCell ref="RAT7:RAY7"/>
    <mergeCell ref="RBD7:RBI7"/>
    <mergeCell ref="RBN7:RBS7"/>
    <mergeCell ref="RBX7:RCC7"/>
    <mergeCell ref="RCH7:RCM7"/>
    <mergeCell ref="QYB7:QYG7"/>
    <mergeCell ref="QYL7:QYQ7"/>
    <mergeCell ref="QYV7:QZA7"/>
    <mergeCell ref="QZF7:QZK7"/>
    <mergeCell ref="QZP7:QZU7"/>
    <mergeCell ref="QZZ7:RAE7"/>
    <mergeCell ref="QVT7:QVY7"/>
    <mergeCell ref="QWD7:QWI7"/>
    <mergeCell ref="QWN7:QWS7"/>
    <mergeCell ref="QWX7:QXC7"/>
    <mergeCell ref="QXH7:QXM7"/>
    <mergeCell ref="QXR7:QXW7"/>
    <mergeCell ref="QTL7:QTQ7"/>
    <mergeCell ref="QTV7:QUA7"/>
    <mergeCell ref="QUF7:QUK7"/>
    <mergeCell ref="QUP7:QUU7"/>
    <mergeCell ref="QUZ7:QVE7"/>
    <mergeCell ref="QVJ7:QVO7"/>
    <mergeCell ref="QRD7:QRI7"/>
    <mergeCell ref="QRN7:QRS7"/>
    <mergeCell ref="QRX7:QSC7"/>
    <mergeCell ref="QSH7:QSM7"/>
    <mergeCell ref="QSR7:QSW7"/>
    <mergeCell ref="QTB7:QTG7"/>
    <mergeCell ref="QOV7:QPA7"/>
    <mergeCell ref="QPF7:QPK7"/>
    <mergeCell ref="QPP7:QPU7"/>
    <mergeCell ref="QPZ7:QQE7"/>
    <mergeCell ref="QQJ7:QQO7"/>
    <mergeCell ref="QQT7:QQY7"/>
    <mergeCell ref="QMN7:QMS7"/>
    <mergeCell ref="QMX7:QNC7"/>
    <mergeCell ref="QNH7:QNM7"/>
    <mergeCell ref="QNR7:QNW7"/>
    <mergeCell ref="QOB7:QOG7"/>
    <mergeCell ref="QOL7:QOQ7"/>
    <mergeCell ref="QKF7:QKK7"/>
    <mergeCell ref="QKP7:QKU7"/>
    <mergeCell ref="QKZ7:QLE7"/>
    <mergeCell ref="QLJ7:QLO7"/>
    <mergeCell ref="QLT7:QLY7"/>
    <mergeCell ref="QMD7:QMI7"/>
    <mergeCell ref="QHX7:QIC7"/>
    <mergeCell ref="QIH7:QIM7"/>
    <mergeCell ref="QIR7:QIW7"/>
    <mergeCell ref="QJB7:QJG7"/>
    <mergeCell ref="QJL7:QJQ7"/>
    <mergeCell ref="QJV7:QKA7"/>
    <mergeCell ref="QFP7:QFU7"/>
    <mergeCell ref="QFZ7:QGE7"/>
    <mergeCell ref="QGJ7:QGO7"/>
    <mergeCell ref="QGT7:QGY7"/>
    <mergeCell ref="QHD7:QHI7"/>
    <mergeCell ref="QHN7:QHS7"/>
    <mergeCell ref="QDH7:QDM7"/>
    <mergeCell ref="QDR7:QDW7"/>
    <mergeCell ref="QEB7:QEG7"/>
    <mergeCell ref="QEL7:QEQ7"/>
    <mergeCell ref="QEV7:QFA7"/>
    <mergeCell ref="QFF7:QFK7"/>
    <mergeCell ref="QAZ7:QBE7"/>
    <mergeCell ref="QBJ7:QBO7"/>
    <mergeCell ref="QBT7:QBY7"/>
    <mergeCell ref="QCD7:QCI7"/>
    <mergeCell ref="QCN7:QCS7"/>
    <mergeCell ref="QCX7:QDC7"/>
    <mergeCell ref="PYR7:PYW7"/>
    <mergeCell ref="PZB7:PZG7"/>
    <mergeCell ref="PZL7:PZQ7"/>
    <mergeCell ref="PZV7:QAA7"/>
    <mergeCell ref="QAF7:QAK7"/>
    <mergeCell ref="QAP7:QAU7"/>
    <mergeCell ref="PWJ7:PWO7"/>
    <mergeCell ref="PWT7:PWY7"/>
    <mergeCell ref="PXD7:PXI7"/>
    <mergeCell ref="PXN7:PXS7"/>
    <mergeCell ref="PXX7:PYC7"/>
    <mergeCell ref="PYH7:PYM7"/>
    <mergeCell ref="PUB7:PUG7"/>
    <mergeCell ref="PUL7:PUQ7"/>
    <mergeCell ref="PUV7:PVA7"/>
    <mergeCell ref="PVF7:PVK7"/>
    <mergeCell ref="PVP7:PVU7"/>
    <mergeCell ref="PVZ7:PWE7"/>
    <mergeCell ref="PRT7:PRY7"/>
    <mergeCell ref="PSD7:PSI7"/>
    <mergeCell ref="PSN7:PSS7"/>
    <mergeCell ref="PSX7:PTC7"/>
    <mergeCell ref="PTH7:PTM7"/>
    <mergeCell ref="PTR7:PTW7"/>
    <mergeCell ref="PPL7:PPQ7"/>
    <mergeCell ref="PPV7:PQA7"/>
    <mergeCell ref="PQF7:PQK7"/>
    <mergeCell ref="PQP7:PQU7"/>
    <mergeCell ref="PQZ7:PRE7"/>
    <mergeCell ref="PRJ7:PRO7"/>
    <mergeCell ref="PND7:PNI7"/>
    <mergeCell ref="PNN7:PNS7"/>
    <mergeCell ref="PNX7:POC7"/>
    <mergeCell ref="POH7:POM7"/>
    <mergeCell ref="POR7:POW7"/>
    <mergeCell ref="PPB7:PPG7"/>
    <mergeCell ref="PKV7:PLA7"/>
    <mergeCell ref="PLF7:PLK7"/>
    <mergeCell ref="PLP7:PLU7"/>
    <mergeCell ref="PLZ7:PME7"/>
    <mergeCell ref="PMJ7:PMO7"/>
    <mergeCell ref="PMT7:PMY7"/>
    <mergeCell ref="PIN7:PIS7"/>
    <mergeCell ref="PIX7:PJC7"/>
    <mergeCell ref="PJH7:PJM7"/>
    <mergeCell ref="PJR7:PJW7"/>
    <mergeCell ref="PKB7:PKG7"/>
    <mergeCell ref="PKL7:PKQ7"/>
    <mergeCell ref="PGF7:PGK7"/>
    <mergeCell ref="PGP7:PGU7"/>
    <mergeCell ref="PGZ7:PHE7"/>
    <mergeCell ref="PHJ7:PHO7"/>
    <mergeCell ref="PHT7:PHY7"/>
    <mergeCell ref="PID7:PII7"/>
    <mergeCell ref="PDX7:PEC7"/>
    <mergeCell ref="PEH7:PEM7"/>
    <mergeCell ref="PER7:PEW7"/>
    <mergeCell ref="PFB7:PFG7"/>
    <mergeCell ref="PFL7:PFQ7"/>
    <mergeCell ref="PFV7:PGA7"/>
    <mergeCell ref="PBP7:PBU7"/>
    <mergeCell ref="PBZ7:PCE7"/>
    <mergeCell ref="PCJ7:PCO7"/>
    <mergeCell ref="PCT7:PCY7"/>
    <mergeCell ref="PDD7:PDI7"/>
    <mergeCell ref="PDN7:PDS7"/>
    <mergeCell ref="OZH7:OZM7"/>
    <mergeCell ref="OZR7:OZW7"/>
    <mergeCell ref="PAB7:PAG7"/>
    <mergeCell ref="PAL7:PAQ7"/>
    <mergeCell ref="PAV7:PBA7"/>
    <mergeCell ref="PBF7:PBK7"/>
    <mergeCell ref="OWZ7:OXE7"/>
    <mergeCell ref="OXJ7:OXO7"/>
    <mergeCell ref="OXT7:OXY7"/>
    <mergeCell ref="OYD7:OYI7"/>
    <mergeCell ref="OYN7:OYS7"/>
    <mergeCell ref="OYX7:OZC7"/>
    <mergeCell ref="OUR7:OUW7"/>
    <mergeCell ref="OVB7:OVG7"/>
    <mergeCell ref="OVL7:OVQ7"/>
    <mergeCell ref="OVV7:OWA7"/>
    <mergeCell ref="OWF7:OWK7"/>
    <mergeCell ref="OWP7:OWU7"/>
    <mergeCell ref="OSJ7:OSO7"/>
    <mergeCell ref="OST7:OSY7"/>
    <mergeCell ref="OTD7:OTI7"/>
    <mergeCell ref="OTN7:OTS7"/>
    <mergeCell ref="OTX7:OUC7"/>
    <mergeCell ref="OUH7:OUM7"/>
    <mergeCell ref="OQB7:OQG7"/>
    <mergeCell ref="OQL7:OQQ7"/>
    <mergeCell ref="OQV7:ORA7"/>
    <mergeCell ref="ORF7:ORK7"/>
    <mergeCell ref="ORP7:ORU7"/>
    <mergeCell ref="ORZ7:OSE7"/>
    <mergeCell ref="ONT7:ONY7"/>
    <mergeCell ref="OOD7:OOI7"/>
    <mergeCell ref="OON7:OOS7"/>
    <mergeCell ref="OOX7:OPC7"/>
    <mergeCell ref="OPH7:OPM7"/>
    <mergeCell ref="OPR7:OPW7"/>
    <mergeCell ref="OLL7:OLQ7"/>
    <mergeCell ref="OLV7:OMA7"/>
    <mergeCell ref="OMF7:OMK7"/>
    <mergeCell ref="OMP7:OMU7"/>
    <mergeCell ref="OMZ7:ONE7"/>
    <mergeCell ref="ONJ7:ONO7"/>
    <mergeCell ref="OJD7:OJI7"/>
    <mergeCell ref="OJN7:OJS7"/>
    <mergeCell ref="OJX7:OKC7"/>
    <mergeCell ref="OKH7:OKM7"/>
    <mergeCell ref="OKR7:OKW7"/>
    <mergeCell ref="OLB7:OLG7"/>
    <mergeCell ref="OGV7:OHA7"/>
    <mergeCell ref="OHF7:OHK7"/>
    <mergeCell ref="OHP7:OHU7"/>
    <mergeCell ref="OHZ7:OIE7"/>
    <mergeCell ref="OIJ7:OIO7"/>
    <mergeCell ref="OIT7:OIY7"/>
    <mergeCell ref="OEN7:OES7"/>
    <mergeCell ref="OEX7:OFC7"/>
    <mergeCell ref="OFH7:OFM7"/>
    <mergeCell ref="OFR7:OFW7"/>
    <mergeCell ref="OGB7:OGG7"/>
    <mergeCell ref="OGL7:OGQ7"/>
    <mergeCell ref="OCF7:OCK7"/>
    <mergeCell ref="OCP7:OCU7"/>
    <mergeCell ref="OCZ7:ODE7"/>
    <mergeCell ref="ODJ7:ODO7"/>
    <mergeCell ref="ODT7:ODY7"/>
    <mergeCell ref="OED7:OEI7"/>
    <mergeCell ref="NZX7:OAC7"/>
    <mergeCell ref="OAH7:OAM7"/>
    <mergeCell ref="OAR7:OAW7"/>
    <mergeCell ref="OBB7:OBG7"/>
    <mergeCell ref="OBL7:OBQ7"/>
    <mergeCell ref="OBV7:OCA7"/>
    <mergeCell ref="NXP7:NXU7"/>
    <mergeCell ref="NXZ7:NYE7"/>
    <mergeCell ref="NYJ7:NYO7"/>
    <mergeCell ref="NYT7:NYY7"/>
    <mergeCell ref="NZD7:NZI7"/>
    <mergeCell ref="NZN7:NZS7"/>
    <mergeCell ref="NVH7:NVM7"/>
    <mergeCell ref="NVR7:NVW7"/>
    <mergeCell ref="NWB7:NWG7"/>
    <mergeCell ref="NWL7:NWQ7"/>
    <mergeCell ref="NWV7:NXA7"/>
    <mergeCell ref="NXF7:NXK7"/>
    <mergeCell ref="NSZ7:NTE7"/>
    <mergeCell ref="NTJ7:NTO7"/>
    <mergeCell ref="NTT7:NTY7"/>
    <mergeCell ref="NUD7:NUI7"/>
    <mergeCell ref="NUN7:NUS7"/>
    <mergeCell ref="NUX7:NVC7"/>
    <mergeCell ref="NQR7:NQW7"/>
    <mergeCell ref="NRB7:NRG7"/>
    <mergeCell ref="NRL7:NRQ7"/>
    <mergeCell ref="NRV7:NSA7"/>
    <mergeCell ref="NSF7:NSK7"/>
    <mergeCell ref="NSP7:NSU7"/>
    <mergeCell ref="NOJ7:NOO7"/>
    <mergeCell ref="NOT7:NOY7"/>
    <mergeCell ref="NPD7:NPI7"/>
    <mergeCell ref="NPN7:NPS7"/>
    <mergeCell ref="NPX7:NQC7"/>
    <mergeCell ref="NQH7:NQM7"/>
    <mergeCell ref="NMB7:NMG7"/>
    <mergeCell ref="NML7:NMQ7"/>
    <mergeCell ref="NMV7:NNA7"/>
    <mergeCell ref="NNF7:NNK7"/>
    <mergeCell ref="NNP7:NNU7"/>
    <mergeCell ref="NNZ7:NOE7"/>
    <mergeCell ref="NJT7:NJY7"/>
    <mergeCell ref="NKD7:NKI7"/>
    <mergeCell ref="NKN7:NKS7"/>
    <mergeCell ref="NKX7:NLC7"/>
    <mergeCell ref="NLH7:NLM7"/>
    <mergeCell ref="NLR7:NLW7"/>
    <mergeCell ref="NHL7:NHQ7"/>
    <mergeCell ref="NHV7:NIA7"/>
    <mergeCell ref="NIF7:NIK7"/>
    <mergeCell ref="NIP7:NIU7"/>
    <mergeCell ref="NIZ7:NJE7"/>
    <mergeCell ref="NJJ7:NJO7"/>
    <mergeCell ref="NFD7:NFI7"/>
    <mergeCell ref="NFN7:NFS7"/>
    <mergeCell ref="NFX7:NGC7"/>
    <mergeCell ref="NGH7:NGM7"/>
    <mergeCell ref="NGR7:NGW7"/>
    <mergeCell ref="NHB7:NHG7"/>
    <mergeCell ref="NCV7:NDA7"/>
    <mergeCell ref="NDF7:NDK7"/>
    <mergeCell ref="NDP7:NDU7"/>
    <mergeCell ref="NDZ7:NEE7"/>
    <mergeCell ref="NEJ7:NEO7"/>
    <mergeCell ref="NET7:NEY7"/>
    <mergeCell ref="NAN7:NAS7"/>
    <mergeCell ref="NAX7:NBC7"/>
    <mergeCell ref="NBH7:NBM7"/>
    <mergeCell ref="NBR7:NBW7"/>
    <mergeCell ref="NCB7:NCG7"/>
    <mergeCell ref="NCL7:NCQ7"/>
    <mergeCell ref="MYF7:MYK7"/>
    <mergeCell ref="MYP7:MYU7"/>
    <mergeCell ref="MYZ7:MZE7"/>
    <mergeCell ref="MZJ7:MZO7"/>
    <mergeCell ref="MZT7:MZY7"/>
    <mergeCell ref="NAD7:NAI7"/>
    <mergeCell ref="MVX7:MWC7"/>
    <mergeCell ref="MWH7:MWM7"/>
    <mergeCell ref="MWR7:MWW7"/>
    <mergeCell ref="MXB7:MXG7"/>
    <mergeCell ref="MXL7:MXQ7"/>
    <mergeCell ref="MXV7:MYA7"/>
    <mergeCell ref="MTP7:MTU7"/>
    <mergeCell ref="MTZ7:MUE7"/>
    <mergeCell ref="MUJ7:MUO7"/>
    <mergeCell ref="MUT7:MUY7"/>
    <mergeCell ref="MVD7:MVI7"/>
    <mergeCell ref="MVN7:MVS7"/>
    <mergeCell ref="MRH7:MRM7"/>
    <mergeCell ref="MRR7:MRW7"/>
    <mergeCell ref="MSB7:MSG7"/>
    <mergeCell ref="MSL7:MSQ7"/>
    <mergeCell ref="MSV7:MTA7"/>
    <mergeCell ref="MTF7:MTK7"/>
    <mergeCell ref="MOZ7:MPE7"/>
    <mergeCell ref="MPJ7:MPO7"/>
    <mergeCell ref="MPT7:MPY7"/>
    <mergeCell ref="MQD7:MQI7"/>
    <mergeCell ref="MQN7:MQS7"/>
    <mergeCell ref="MQX7:MRC7"/>
    <mergeCell ref="MMR7:MMW7"/>
    <mergeCell ref="MNB7:MNG7"/>
    <mergeCell ref="MNL7:MNQ7"/>
    <mergeCell ref="MNV7:MOA7"/>
    <mergeCell ref="MOF7:MOK7"/>
    <mergeCell ref="MOP7:MOU7"/>
    <mergeCell ref="MKJ7:MKO7"/>
    <mergeCell ref="MKT7:MKY7"/>
    <mergeCell ref="MLD7:MLI7"/>
    <mergeCell ref="MLN7:MLS7"/>
    <mergeCell ref="MLX7:MMC7"/>
    <mergeCell ref="MMH7:MMM7"/>
    <mergeCell ref="MIB7:MIG7"/>
    <mergeCell ref="MIL7:MIQ7"/>
    <mergeCell ref="MIV7:MJA7"/>
    <mergeCell ref="MJF7:MJK7"/>
    <mergeCell ref="MJP7:MJU7"/>
    <mergeCell ref="MJZ7:MKE7"/>
    <mergeCell ref="MFT7:MFY7"/>
    <mergeCell ref="MGD7:MGI7"/>
    <mergeCell ref="MGN7:MGS7"/>
    <mergeCell ref="MGX7:MHC7"/>
    <mergeCell ref="MHH7:MHM7"/>
    <mergeCell ref="MHR7:MHW7"/>
    <mergeCell ref="MDL7:MDQ7"/>
    <mergeCell ref="MDV7:MEA7"/>
    <mergeCell ref="MEF7:MEK7"/>
    <mergeCell ref="MEP7:MEU7"/>
    <mergeCell ref="MEZ7:MFE7"/>
    <mergeCell ref="MFJ7:MFO7"/>
    <mergeCell ref="MBD7:MBI7"/>
    <mergeCell ref="MBN7:MBS7"/>
    <mergeCell ref="MBX7:MCC7"/>
    <mergeCell ref="MCH7:MCM7"/>
    <mergeCell ref="MCR7:MCW7"/>
    <mergeCell ref="MDB7:MDG7"/>
    <mergeCell ref="LYV7:LZA7"/>
    <mergeCell ref="LZF7:LZK7"/>
    <mergeCell ref="LZP7:LZU7"/>
    <mergeCell ref="LZZ7:MAE7"/>
    <mergeCell ref="MAJ7:MAO7"/>
    <mergeCell ref="MAT7:MAY7"/>
    <mergeCell ref="LWN7:LWS7"/>
    <mergeCell ref="LWX7:LXC7"/>
    <mergeCell ref="LXH7:LXM7"/>
    <mergeCell ref="LXR7:LXW7"/>
    <mergeCell ref="LYB7:LYG7"/>
    <mergeCell ref="LYL7:LYQ7"/>
    <mergeCell ref="LUF7:LUK7"/>
    <mergeCell ref="LUP7:LUU7"/>
    <mergeCell ref="LUZ7:LVE7"/>
    <mergeCell ref="LVJ7:LVO7"/>
    <mergeCell ref="LVT7:LVY7"/>
    <mergeCell ref="LWD7:LWI7"/>
    <mergeCell ref="LRX7:LSC7"/>
    <mergeCell ref="LSH7:LSM7"/>
    <mergeCell ref="LSR7:LSW7"/>
    <mergeCell ref="LTB7:LTG7"/>
    <mergeCell ref="LTL7:LTQ7"/>
    <mergeCell ref="LTV7:LUA7"/>
    <mergeCell ref="LPP7:LPU7"/>
    <mergeCell ref="LPZ7:LQE7"/>
    <mergeCell ref="LQJ7:LQO7"/>
    <mergeCell ref="LQT7:LQY7"/>
    <mergeCell ref="LRD7:LRI7"/>
    <mergeCell ref="LRN7:LRS7"/>
    <mergeCell ref="LNH7:LNM7"/>
    <mergeCell ref="LNR7:LNW7"/>
    <mergeCell ref="LOB7:LOG7"/>
    <mergeCell ref="LOL7:LOQ7"/>
    <mergeCell ref="LOV7:LPA7"/>
    <mergeCell ref="LPF7:LPK7"/>
    <mergeCell ref="LKZ7:LLE7"/>
    <mergeCell ref="LLJ7:LLO7"/>
    <mergeCell ref="LLT7:LLY7"/>
    <mergeCell ref="LMD7:LMI7"/>
    <mergeCell ref="LMN7:LMS7"/>
    <mergeCell ref="LMX7:LNC7"/>
    <mergeCell ref="LIR7:LIW7"/>
    <mergeCell ref="LJB7:LJG7"/>
    <mergeCell ref="LJL7:LJQ7"/>
    <mergeCell ref="LJV7:LKA7"/>
    <mergeCell ref="LKF7:LKK7"/>
    <mergeCell ref="LKP7:LKU7"/>
    <mergeCell ref="LGJ7:LGO7"/>
    <mergeCell ref="LGT7:LGY7"/>
    <mergeCell ref="LHD7:LHI7"/>
    <mergeCell ref="LHN7:LHS7"/>
    <mergeCell ref="LHX7:LIC7"/>
    <mergeCell ref="LIH7:LIM7"/>
    <mergeCell ref="LEB7:LEG7"/>
    <mergeCell ref="LEL7:LEQ7"/>
    <mergeCell ref="LEV7:LFA7"/>
    <mergeCell ref="LFF7:LFK7"/>
    <mergeCell ref="LFP7:LFU7"/>
    <mergeCell ref="LFZ7:LGE7"/>
    <mergeCell ref="LBT7:LBY7"/>
    <mergeCell ref="LCD7:LCI7"/>
    <mergeCell ref="LCN7:LCS7"/>
    <mergeCell ref="LCX7:LDC7"/>
    <mergeCell ref="LDH7:LDM7"/>
    <mergeCell ref="LDR7:LDW7"/>
    <mergeCell ref="KZL7:KZQ7"/>
    <mergeCell ref="KZV7:LAA7"/>
    <mergeCell ref="LAF7:LAK7"/>
    <mergeCell ref="LAP7:LAU7"/>
    <mergeCell ref="LAZ7:LBE7"/>
    <mergeCell ref="LBJ7:LBO7"/>
    <mergeCell ref="KXD7:KXI7"/>
    <mergeCell ref="KXN7:KXS7"/>
    <mergeCell ref="KXX7:KYC7"/>
    <mergeCell ref="KYH7:KYM7"/>
    <mergeCell ref="KYR7:KYW7"/>
    <mergeCell ref="KZB7:KZG7"/>
    <mergeCell ref="KUV7:KVA7"/>
    <mergeCell ref="KVF7:KVK7"/>
    <mergeCell ref="KVP7:KVU7"/>
    <mergeCell ref="KVZ7:KWE7"/>
    <mergeCell ref="KWJ7:KWO7"/>
    <mergeCell ref="KWT7:KWY7"/>
    <mergeCell ref="KSN7:KSS7"/>
    <mergeCell ref="KSX7:KTC7"/>
    <mergeCell ref="KTH7:KTM7"/>
    <mergeCell ref="KTR7:KTW7"/>
    <mergeCell ref="KUB7:KUG7"/>
    <mergeCell ref="KUL7:KUQ7"/>
    <mergeCell ref="KQF7:KQK7"/>
    <mergeCell ref="KQP7:KQU7"/>
    <mergeCell ref="KQZ7:KRE7"/>
    <mergeCell ref="KRJ7:KRO7"/>
    <mergeCell ref="KRT7:KRY7"/>
    <mergeCell ref="KSD7:KSI7"/>
    <mergeCell ref="KNX7:KOC7"/>
    <mergeCell ref="KOH7:KOM7"/>
    <mergeCell ref="KOR7:KOW7"/>
    <mergeCell ref="KPB7:KPG7"/>
    <mergeCell ref="KPL7:KPQ7"/>
    <mergeCell ref="KPV7:KQA7"/>
    <mergeCell ref="KLP7:KLU7"/>
    <mergeCell ref="KLZ7:KME7"/>
    <mergeCell ref="KMJ7:KMO7"/>
    <mergeCell ref="KMT7:KMY7"/>
    <mergeCell ref="KND7:KNI7"/>
    <mergeCell ref="KNN7:KNS7"/>
    <mergeCell ref="KJH7:KJM7"/>
    <mergeCell ref="KJR7:KJW7"/>
    <mergeCell ref="KKB7:KKG7"/>
    <mergeCell ref="KKL7:KKQ7"/>
    <mergeCell ref="KKV7:KLA7"/>
    <mergeCell ref="KLF7:KLK7"/>
    <mergeCell ref="KGZ7:KHE7"/>
    <mergeCell ref="KHJ7:KHO7"/>
    <mergeCell ref="KHT7:KHY7"/>
    <mergeCell ref="KID7:KII7"/>
    <mergeCell ref="KIN7:KIS7"/>
    <mergeCell ref="KIX7:KJC7"/>
    <mergeCell ref="KER7:KEW7"/>
    <mergeCell ref="KFB7:KFG7"/>
    <mergeCell ref="KFL7:KFQ7"/>
    <mergeCell ref="KFV7:KGA7"/>
    <mergeCell ref="KGF7:KGK7"/>
    <mergeCell ref="KGP7:KGU7"/>
    <mergeCell ref="KCJ7:KCO7"/>
    <mergeCell ref="KCT7:KCY7"/>
    <mergeCell ref="KDD7:KDI7"/>
    <mergeCell ref="KDN7:KDS7"/>
    <mergeCell ref="KDX7:KEC7"/>
    <mergeCell ref="KEH7:KEM7"/>
    <mergeCell ref="KAB7:KAG7"/>
    <mergeCell ref="KAL7:KAQ7"/>
    <mergeCell ref="KAV7:KBA7"/>
    <mergeCell ref="KBF7:KBK7"/>
    <mergeCell ref="KBP7:KBU7"/>
    <mergeCell ref="KBZ7:KCE7"/>
    <mergeCell ref="JXT7:JXY7"/>
    <mergeCell ref="JYD7:JYI7"/>
    <mergeCell ref="JYN7:JYS7"/>
    <mergeCell ref="JYX7:JZC7"/>
    <mergeCell ref="JZH7:JZM7"/>
    <mergeCell ref="JZR7:JZW7"/>
    <mergeCell ref="JVL7:JVQ7"/>
    <mergeCell ref="JVV7:JWA7"/>
    <mergeCell ref="JWF7:JWK7"/>
    <mergeCell ref="JWP7:JWU7"/>
    <mergeCell ref="JWZ7:JXE7"/>
    <mergeCell ref="JXJ7:JXO7"/>
    <mergeCell ref="JTD7:JTI7"/>
    <mergeCell ref="JTN7:JTS7"/>
    <mergeCell ref="JTX7:JUC7"/>
    <mergeCell ref="JUH7:JUM7"/>
    <mergeCell ref="JUR7:JUW7"/>
    <mergeCell ref="JVB7:JVG7"/>
    <mergeCell ref="JQV7:JRA7"/>
    <mergeCell ref="JRF7:JRK7"/>
    <mergeCell ref="JRP7:JRU7"/>
    <mergeCell ref="JRZ7:JSE7"/>
    <mergeCell ref="JSJ7:JSO7"/>
    <mergeCell ref="JST7:JSY7"/>
    <mergeCell ref="JON7:JOS7"/>
    <mergeCell ref="JOX7:JPC7"/>
    <mergeCell ref="JPH7:JPM7"/>
    <mergeCell ref="JPR7:JPW7"/>
    <mergeCell ref="JQB7:JQG7"/>
    <mergeCell ref="JQL7:JQQ7"/>
    <mergeCell ref="JMF7:JMK7"/>
    <mergeCell ref="JMP7:JMU7"/>
    <mergeCell ref="JMZ7:JNE7"/>
    <mergeCell ref="JNJ7:JNO7"/>
    <mergeCell ref="JNT7:JNY7"/>
    <mergeCell ref="JOD7:JOI7"/>
    <mergeCell ref="JJX7:JKC7"/>
    <mergeCell ref="JKH7:JKM7"/>
    <mergeCell ref="JKR7:JKW7"/>
    <mergeCell ref="JLB7:JLG7"/>
    <mergeCell ref="JLL7:JLQ7"/>
    <mergeCell ref="JLV7:JMA7"/>
    <mergeCell ref="JHP7:JHU7"/>
    <mergeCell ref="JHZ7:JIE7"/>
    <mergeCell ref="JIJ7:JIO7"/>
    <mergeCell ref="JIT7:JIY7"/>
    <mergeCell ref="JJD7:JJI7"/>
    <mergeCell ref="JJN7:JJS7"/>
    <mergeCell ref="JFH7:JFM7"/>
    <mergeCell ref="JFR7:JFW7"/>
    <mergeCell ref="JGB7:JGG7"/>
    <mergeCell ref="JGL7:JGQ7"/>
    <mergeCell ref="JGV7:JHA7"/>
    <mergeCell ref="JHF7:JHK7"/>
    <mergeCell ref="JCZ7:JDE7"/>
    <mergeCell ref="JDJ7:JDO7"/>
    <mergeCell ref="JDT7:JDY7"/>
    <mergeCell ref="JED7:JEI7"/>
    <mergeCell ref="JEN7:JES7"/>
    <mergeCell ref="JEX7:JFC7"/>
    <mergeCell ref="JAR7:JAW7"/>
    <mergeCell ref="JBB7:JBG7"/>
    <mergeCell ref="JBL7:JBQ7"/>
    <mergeCell ref="JBV7:JCA7"/>
    <mergeCell ref="JCF7:JCK7"/>
    <mergeCell ref="JCP7:JCU7"/>
    <mergeCell ref="IYJ7:IYO7"/>
    <mergeCell ref="IYT7:IYY7"/>
    <mergeCell ref="IZD7:IZI7"/>
    <mergeCell ref="IZN7:IZS7"/>
    <mergeCell ref="IZX7:JAC7"/>
    <mergeCell ref="JAH7:JAM7"/>
    <mergeCell ref="IWB7:IWG7"/>
    <mergeCell ref="IWL7:IWQ7"/>
    <mergeCell ref="IWV7:IXA7"/>
    <mergeCell ref="IXF7:IXK7"/>
    <mergeCell ref="IXP7:IXU7"/>
    <mergeCell ref="IXZ7:IYE7"/>
    <mergeCell ref="ITT7:ITY7"/>
    <mergeCell ref="IUD7:IUI7"/>
    <mergeCell ref="IUN7:IUS7"/>
    <mergeCell ref="IUX7:IVC7"/>
    <mergeCell ref="IVH7:IVM7"/>
    <mergeCell ref="IVR7:IVW7"/>
    <mergeCell ref="IRL7:IRQ7"/>
    <mergeCell ref="IRV7:ISA7"/>
    <mergeCell ref="ISF7:ISK7"/>
    <mergeCell ref="ISP7:ISU7"/>
    <mergeCell ref="ISZ7:ITE7"/>
    <mergeCell ref="ITJ7:ITO7"/>
    <mergeCell ref="IPD7:IPI7"/>
    <mergeCell ref="IPN7:IPS7"/>
    <mergeCell ref="IPX7:IQC7"/>
    <mergeCell ref="IQH7:IQM7"/>
    <mergeCell ref="IQR7:IQW7"/>
    <mergeCell ref="IRB7:IRG7"/>
    <mergeCell ref="IMV7:INA7"/>
    <mergeCell ref="INF7:INK7"/>
    <mergeCell ref="INP7:INU7"/>
    <mergeCell ref="INZ7:IOE7"/>
    <mergeCell ref="IOJ7:IOO7"/>
    <mergeCell ref="IOT7:IOY7"/>
    <mergeCell ref="IKN7:IKS7"/>
    <mergeCell ref="IKX7:ILC7"/>
    <mergeCell ref="ILH7:ILM7"/>
    <mergeCell ref="ILR7:ILW7"/>
    <mergeCell ref="IMB7:IMG7"/>
    <mergeCell ref="IML7:IMQ7"/>
    <mergeCell ref="IIF7:IIK7"/>
    <mergeCell ref="IIP7:IIU7"/>
    <mergeCell ref="IIZ7:IJE7"/>
    <mergeCell ref="IJJ7:IJO7"/>
    <mergeCell ref="IJT7:IJY7"/>
    <mergeCell ref="IKD7:IKI7"/>
    <mergeCell ref="IFX7:IGC7"/>
    <mergeCell ref="IGH7:IGM7"/>
    <mergeCell ref="IGR7:IGW7"/>
    <mergeCell ref="IHB7:IHG7"/>
    <mergeCell ref="IHL7:IHQ7"/>
    <mergeCell ref="IHV7:IIA7"/>
    <mergeCell ref="IDP7:IDU7"/>
    <mergeCell ref="IDZ7:IEE7"/>
    <mergeCell ref="IEJ7:IEO7"/>
    <mergeCell ref="IET7:IEY7"/>
    <mergeCell ref="IFD7:IFI7"/>
    <mergeCell ref="IFN7:IFS7"/>
    <mergeCell ref="IBH7:IBM7"/>
    <mergeCell ref="IBR7:IBW7"/>
    <mergeCell ref="ICB7:ICG7"/>
    <mergeCell ref="ICL7:ICQ7"/>
    <mergeCell ref="ICV7:IDA7"/>
    <mergeCell ref="IDF7:IDK7"/>
    <mergeCell ref="HYZ7:HZE7"/>
    <mergeCell ref="HZJ7:HZO7"/>
    <mergeCell ref="HZT7:HZY7"/>
    <mergeCell ref="IAD7:IAI7"/>
    <mergeCell ref="IAN7:IAS7"/>
    <mergeCell ref="IAX7:IBC7"/>
    <mergeCell ref="HWR7:HWW7"/>
    <mergeCell ref="HXB7:HXG7"/>
    <mergeCell ref="HXL7:HXQ7"/>
    <mergeCell ref="HXV7:HYA7"/>
    <mergeCell ref="HYF7:HYK7"/>
    <mergeCell ref="HYP7:HYU7"/>
    <mergeCell ref="HUJ7:HUO7"/>
    <mergeCell ref="HUT7:HUY7"/>
    <mergeCell ref="HVD7:HVI7"/>
    <mergeCell ref="HVN7:HVS7"/>
    <mergeCell ref="HVX7:HWC7"/>
    <mergeCell ref="HWH7:HWM7"/>
    <mergeCell ref="HSB7:HSG7"/>
    <mergeCell ref="HSL7:HSQ7"/>
    <mergeCell ref="HSV7:HTA7"/>
    <mergeCell ref="HTF7:HTK7"/>
    <mergeCell ref="HTP7:HTU7"/>
    <mergeCell ref="HTZ7:HUE7"/>
    <mergeCell ref="HPT7:HPY7"/>
    <mergeCell ref="HQD7:HQI7"/>
    <mergeCell ref="HQN7:HQS7"/>
    <mergeCell ref="HQX7:HRC7"/>
    <mergeCell ref="HRH7:HRM7"/>
    <mergeCell ref="HRR7:HRW7"/>
    <mergeCell ref="HNL7:HNQ7"/>
    <mergeCell ref="HNV7:HOA7"/>
    <mergeCell ref="HOF7:HOK7"/>
    <mergeCell ref="HOP7:HOU7"/>
    <mergeCell ref="HOZ7:HPE7"/>
    <mergeCell ref="HPJ7:HPO7"/>
    <mergeCell ref="HLD7:HLI7"/>
    <mergeCell ref="HLN7:HLS7"/>
    <mergeCell ref="HLX7:HMC7"/>
    <mergeCell ref="HMH7:HMM7"/>
    <mergeCell ref="HMR7:HMW7"/>
    <mergeCell ref="HNB7:HNG7"/>
    <mergeCell ref="HIV7:HJA7"/>
    <mergeCell ref="HJF7:HJK7"/>
    <mergeCell ref="HJP7:HJU7"/>
    <mergeCell ref="HJZ7:HKE7"/>
    <mergeCell ref="HKJ7:HKO7"/>
    <mergeCell ref="HKT7:HKY7"/>
    <mergeCell ref="HGN7:HGS7"/>
    <mergeCell ref="HGX7:HHC7"/>
    <mergeCell ref="HHH7:HHM7"/>
    <mergeCell ref="HHR7:HHW7"/>
    <mergeCell ref="HIB7:HIG7"/>
    <mergeCell ref="HIL7:HIQ7"/>
    <mergeCell ref="HEF7:HEK7"/>
    <mergeCell ref="HEP7:HEU7"/>
    <mergeCell ref="HEZ7:HFE7"/>
    <mergeCell ref="HFJ7:HFO7"/>
    <mergeCell ref="HFT7:HFY7"/>
    <mergeCell ref="HGD7:HGI7"/>
    <mergeCell ref="HBX7:HCC7"/>
    <mergeCell ref="HCH7:HCM7"/>
    <mergeCell ref="HCR7:HCW7"/>
    <mergeCell ref="HDB7:HDG7"/>
    <mergeCell ref="HDL7:HDQ7"/>
    <mergeCell ref="HDV7:HEA7"/>
    <mergeCell ref="GZP7:GZU7"/>
    <mergeCell ref="GZZ7:HAE7"/>
    <mergeCell ref="HAJ7:HAO7"/>
    <mergeCell ref="HAT7:HAY7"/>
    <mergeCell ref="HBD7:HBI7"/>
    <mergeCell ref="HBN7:HBS7"/>
    <mergeCell ref="GXH7:GXM7"/>
    <mergeCell ref="GXR7:GXW7"/>
    <mergeCell ref="GYB7:GYG7"/>
    <mergeCell ref="GYL7:GYQ7"/>
    <mergeCell ref="GYV7:GZA7"/>
    <mergeCell ref="GZF7:GZK7"/>
    <mergeCell ref="GUZ7:GVE7"/>
    <mergeCell ref="GVJ7:GVO7"/>
    <mergeCell ref="GVT7:GVY7"/>
    <mergeCell ref="GWD7:GWI7"/>
    <mergeCell ref="GWN7:GWS7"/>
    <mergeCell ref="GWX7:GXC7"/>
    <mergeCell ref="GSR7:GSW7"/>
    <mergeCell ref="GTB7:GTG7"/>
    <mergeCell ref="GTL7:GTQ7"/>
    <mergeCell ref="GTV7:GUA7"/>
    <mergeCell ref="GUF7:GUK7"/>
    <mergeCell ref="GUP7:GUU7"/>
    <mergeCell ref="GQJ7:GQO7"/>
    <mergeCell ref="GQT7:GQY7"/>
    <mergeCell ref="GRD7:GRI7"/>
    <mergeCell ref="GRN7:GRS7"/>
    <mergeCell ref="GRX7:GSC7"/>
    <mergeCell ref="GSH7:GSM7"/>
    <mergeCell ref="GOB7:GOG7"/>
    <mergeCell ref="GOL7:GOQ7"/>
    <mergeCell ref="GOV7:GPA7"/>
    <mergeCell ref="GPF7:GPK7"/>
    <mergeCell ref="GPP7:GPU7"/>
    <mergeCell ref="GPZ7:GQE7"/>
    <mergeCell ref="GLT7:GLY7"/>
    <mergeCell ref="GMD7:GMI7"/>
    <mergeCell ref="GMN7:GMS7"/>
    <mergeCell ref="GMX7:GNC7"/>
    <mergeCell ref="GNH7:GNM7"/>
    <mergeCell ref="GNR7:GNW7"/>
    <mergeCell ref="GJL7:GJQ7"/>
    <mergeCell ref="GJV7:GKA7"/>
    <mergeCell ref="GKF7:GKK7"/>
    <mergeCell ref="GKP7:GKU7"/>
    <mergeCell ref="GKZ7:GLE7"/>
    <mergeCell ref="GLJ7:GLO7"/>
    <mergeCell ref="GHD7:GHI7"/>
    <mergeCell ref="GHN7:GHS7"/>
    <mergeCell ref="GHX7:GIC7"/>
    <mergeCell ref="GIH7:GIM7"/>
    <mergeCell ref="GIR7:GIW7"/>
    <mergeCell ref="GJB7:GJG7"/>
    <mergeCell ref="GEV7:GFA7"/>
    <mergeCell ref="GFF7:GFK7"/>
    <mergeCell ref="GFP7:GFU7"/>
    <mergeCell ref="GFZ7:GGE7"/>
    <mergeCell ref="GGJ7:GGO7"/>
    <mergeCell ref="GGT7:GGY7"/>
    <mergeCell ref="GCN7:GCS7"/>
    <mergeCell ref="GCX7:GDC7"/>
    <mergeCell ref="GDH7:GDM7"/>
    <mergeCell ref="GDR7:GDW7"/>
    <mergeCell ref="GEB7:GEG7"/>
    <mergeCell ref="GEL7:GEQ7"/>
    <mergeCell ref="GAF7:GAK7"/>
    <mergeCell ref="GAP7:GAU7"/>
    <mergeCell ref="GAZ7:GBE7"/>
    <mergeCell ref="GBJ7:GBO7"/>
    <mergeCell ref="GBT7:GBY7"/>
    <mergeCell ref="GCD7:GCI7"/>
    <mergeCell ref="FXX7:FYC7"/>
    <mergeCell ref="FYH7:FYM7"/>
    <mergeCell ref="FYR7:FYW7"/>
    <mergeCell ref="FZB7:FZG7"/>
    <mergeCell ref="FZL7:FZQ7"/>
    <mergeCell ref="FZV7:GAA7"/>
    <mergeCell ref="FVP7:FVU7"/>
    <mergeCell ref="FVZ7:FWE7"/>
    <mergeCell ref="FWJ7:FWO7"/>
    <mergeCell ref="FWT7:FWY7"/>
    <mergeCell ref="FXD7:FXI7"/>
    <mergeCell ref="FXN7:FXS7"/>
    <mergeCell ref="FTH7:FTM7"/>
    <mergeCell ref="FTR7:FTW7"/>
    <mergeCell ref="FUB7:FUG7"/>
    <mergeCell ref="FUL7:FUQ7"/>
    <mergeCell ref="FUV7:FVA7"/>
    <mergeCell ref="FVF7:FVK7"/>
    <mergeCell ref="FQZ7:FRE7"/>
    <mergeCell ref="FRJ7:FRO7"/>
    <mergeCell ref="FRT7:FRY7"/>
    <mergeCell ref="FSD7:FSI7"/>
    <mergeCell ref="FSN7:FSS7"/>
    <mergeCell ref="FSX7:FTC7"/>
    <mergeCell ref="FOR7:FOW7"/>
    <mergeCell ref="FPB7:FPG7"/>
    <mergeCell ref="FPL7:FPQ7"/>
    <mergeCell ref="FPV7:FQA7"/>
    <mergeCell ref="FQF7:FQK7"/>
    <mergeCell ref="FQP7:FQU7"/>
    <mergeCell ref="FMJ7:FMO7"/>
    <mergeCell ref="FMT7:FMY7"/>
    <mergeCell ref="FND7:FNI7"/>
    <mergeCell ref="FNN7:FNS7"/>
    <mergeCell ref="FNX7:FOC7"/>
    <mergeCell ref="FOH7:FOM7"/>
    <mergeCell ref="FKB7:FKG7"/>
    <mergeCell ref="FKL7:FKQ7"/>
    <mergeCell ref="FKV7:FLA7"/>
    <mergeCell ref="FLF7:FLK7"/>
    <mergeCell ref="FLP7:FLU7"/>
    <mergeCell ref="FLZ7:FME7"/>
    <mergeCell ref="FHT7:FHY7"/>
    <mergeCell ref="FID7:FII7"/>
    <mergeCell ref="FIN7:FIS7"/>
    <mergeCell ref="FIX7:FJC7"/>
    <mergeCell ref="FJH7:FJM7"/>
    <mergeCell ref="FJR7:FJW7"/>
    <mergeCell ref="FFL7:FFQ7"/>
    <mergeCell ref="FFV7:FGA7"/>
    <mergeCell ref="FGF7:FGK7"/>
    <mergeCell ref="FGP7:FGU7"/>
    <mergeCell ref="FGZ7:FHE7"/>
    <mergeCell ref="FHJ7:FHO7"/>
    <mergeCell ref="FDD7:FDI7"/>
    <mergeCell ref="FDN7:FDS7"/>
    <mergeCell ref="FDX7:FEC7"/>
    <mergeCell ref="FEH7:FEM7"/>
    <mergeCell ref="FER7:FEW7"/>
    <mergeCell ref="FFB7:FFG7"/>
    <mergeCell ref="FAV7:FBA7"/>
    <mergeCell ref="FBF7:FBK7"/>
    <mergeCell ref="FBP7:FBU7"/>
    <mergeCell ref="FBZ7:FCE7"/>
    <mergeCell ref="FCJ7:FCO7"/>
    <mergeCell ref="FCT7:FCY7"/>
    <mergeCell ref="EYN7:EYS7"/>
    <mergeCell ref="EYX7:EZC7"/>
    <mergeCell ref="EZH7:EZM7"/>
    <mergeCell ref="EZR7:EZW7"/>
    <mergeCell ref="FAB7:FAG7"/>
    <mergeCell ref="FAL7:FAQ7"/>
    <mergeCell ref="EWF7:EWK7"/>
    <mergeCell ref="EWP7:EWU7"/>
    <mergeCell ref="EWZ7:EXE7"/>
    <mergeCell ref="EXJ7:EXO7"/>
    <mergeCell ref="EXT7:EXY7"/>
    <mergeCell ref="EYD7:EYI7"/>
    <mergeCell ref="ETX7:EUC7"/>
    <mergeCell ref="EUH7:EUM7"/>
    <mergeCell ref="EUR7:EUW7"/>
    <mergeCell ref="EVB7:EVG7"/>
    <mergeCell ref="EVL7:EVQ7"/>
    <mergeCell ref="EVV7:EWA7"/>
    <mergeCell ref="ERP7:ERU7"/>
    <mergeCell ref="ERZ7:ESE7"/>
    <mergeCell ref="ESJ7:ESO7"/>
    <mergeCell ref="EST7:ESY7"/>
    <mergeCell ref="ETD7:ETI7"/>
    <mergeCell ref="ETN7:ETS7"/>
    <mergeCell ref="EPH7:EPM7"/>
    <mergeCell ref="EPR7:EPW7"/>
    <mergeCell ref="EQB7:EQG7"/>
    <mergeCell ref="EQL7:EQQ7"/>
    <mergeCell ref="EQV7:ERA7"/>
    <mergeCell ref="ERF7:ERK7"/>
    <mergeCell ref="EMZ7:ENE7"/>
    <mergeCell ref="ENJ7:ENO7"/>
    <mergeCell ref="ENT7:ENY7"/>
    <mergeCell ref="EOD7:EOI7"/>
    <mergeCell ref="EON7:EOS7"/>
    <mergeCell ref="EOX7:EPC7"/>
    <mergeCell ref="EKR7:EKW7"/>
    <mergeCell ref="ELB7:ELG7"/>
    <mergeCell ref="ELL7:ELQ7"/>
    <mergeCell ref="ELV7:EMA7"/>
    <mergeCell ref="EMF7:EMK7"/>
    <mergeCell ref="EMP7:EMU7"/>
    <mergeCell ref="EIJ7:EIO7"/>
    <mergeCell ref="EIT7:EIY7"/>
    <mergeCell ref="EJD7:EJI7"/>
    <mergeCell ref="EJN7:EJS7"/>
    <mergeCell ref="EJX7:EKC7"/>
    <mergeCell ref="EKH7:EKM7"/>
    <mergeCell ref="EGB7:EGG7"/>
    <mergeCell ref="EGL7:EGQ7"/>
    <mergeCell ref="EGV7:EHA7"/>
    <mergeCell ref="EHF7:EHK7"/>
    <mergeCell ref="EHP7:EHU7"/>
    <mergeCell ref="EHZ7:EIE7"/>
    <mergeCell ref="EDT7:EDY7"/>
    <mergeCell ref="EED7:EEI7"/>
    <mergeCell ref="EEN7:EES7"/>
    <mergeCell ref="EEX7:EFC7"/>
    <mergeCell ref="EFH7:EFM7"/>
    <mergeCell ref="EFR7:EFW7"/>
    <mergeCell ref="EBL7:EBQ7"/>
    <mergeCell ref="EBV7:ECA7"/>
    <mergeCell ref="ECF7:ECK7"/>
    <mergeCell ref="ECP7:ECU7"/>
    <mergeCell ref="ECZ7:EDE7"/>
    <mergeCell ref="EDJ7:EDO7"/>
    <mergeCell ref="DZD7:DZI7"/>
    <mergeCell ref="DZN7:DZS7"/>
    <mergeCell ref="DZX7:EAC7"/>
    <mergeCell ref="EAH7:EAM7"/>
    <mergeCell ref="EAR7:EAW7"/>
    <mergeCell ref="EBB7:EBG7"/>
    <mergeCell ref="DWV7:DXA7"/>
    <mergeCell ref="DXF7:DXK7"/>
    <mergeCell ref="DXP7:DXU7"/>
    <mergeCell ref="DXZ7:DYE7"/>
    <mergeCell ref="DYJ7:DYO7"/>
    <mergeCell ref="DYT7:DYY7"/>
    <mergeCell ref="DUN7:DUS7"/>
    <mergeCell ref="DUX7:DVC7"/>
    <mergeCell ref="DVH7:DVM7"/>
    <mergeCell ref="DVR7:DVW7"/>
    <mergeCell ref="DWB7:DWG7"/>
    <mergeCell ref="DWL7:DWQ7"/>
    <mergeCell ref="DSF7:DSK7"/>
    <mergeCell ref="DSP7:DSU7"/>
    <mergeCell ref="DSZ7:DTE7"/>
    <mergeCell ref="DTJ7:DTO7"/>
    <mergeCell ref="DTT7:DTY7"/>
    <mergeCell ref="DUD7:DUI7"/>
    <mergeCell ref="DPX7:DQC7"/>
    <mergeCell ref="DQH7:DQM7"/>
    <mergeCell ref="DQR7:DQW7"/>
    <mergeCell ref="DRB7:DRG7"/>
    <mergeCell ref="DRL7:DRQ7"/>
    <mergeCell ref="DRV7:DSA7"/>
    <mergeCell ref="DNP7:DNU7"/>
    <mergeCell ref="DNZ7:DOE7"/>
    <mergeCell ref="DOJ7:DOO7"/>
    <mergeCell ref="DOT7:DOY7"/>
    <mergeCell ref="DPD7:DPI7"/>
    <mergeCell ref="DPN7:DPS7"/>
    <mergeCell ref="DLH7:DLM7"/>
    <mergeCell ref="DLR7:DLW7"/>
    <mergeCell ref="DMB7:DMG7"/>
    <mergeCell ref="DML7:DMQ7"/>
    <mergeCell ref="DMV7:DNA7"/>
    <mergeCell ref="DNF7:DNK7"/>
    <mergeCell ref="DIZ7:DJE7"/>
    <mergeCell ref="DJJ7:DJO7"/>
    <mergeCell ref="DJT7:DJY7"/>
    <mergeCell ref="DKD7:DKI7"/>
    <mergeCell ref="DKN7:DKS7"/>
    <mergeCell ref="DKX7:DLC7"/>
    <mergeCell ref="DGR7:DGW7"/>
    <mergeCell ref="DHB7:DHG7"/>
    <mergeCell ref="DHL7:DHQ7"/>
    <mergeCell ref="DHV7:DIA7"/>
    <mergeCell ref="DIF7:DIK7"/>
    <mergeCell ref="DIP7:DIU7"/>
    <mergeCell ref="DEJ7:DEO7"/>
    <mergeCell ref="DET7:DEY7"/>
    <mergeCell ref="DFD7:DFI7"/>
    <mergeCell ref="DFN7:DFS7"/>
    <mergeCell ref="DFX7:DGC7"/>
    <mergeCell ref="DGH7:DGM7"/>
    <mergeCell ref="DCB7:DCG7"/>
    <mergeCell ref="DCL7:DCQ7"/>
    <mergeCell ref="DCV7:DDA7"/>
    <mergeCell ref="DDF7:DDK7"/>
    <mergeCell ref="DDP7:DDU7"/>
    <mergeCell ref="DDZ7:DEE7"/>
    <mergeCell ref="CZT7:CZY7"/>
    <mergeCell ref="DAD7:DAI7"/>
    <mergeCell ref="DAN7:DAS7"/>
    <mergeCell ref="DAX7:DBC7"/>
    <mergeCell ref="DBH7:DBM7"/>
    <mergeCell ref="DBR7:DBW7"/>
    <mergeCell ref="CXL7:CXQ7"/>
    <mergeCell ref="CXV7:CYA7"/>
    <mergeCell ref="CYF7:CYK7"/>
    <mergeCell ref="CYP7:CYU7"/>
    <mergeCell ref="CYZ7:CZE7"/>
    <mergeCell ref="CZJ7:CZO7"/>
    <mergeCell ref="CVD7:CVI7"/>
    <mergeCell ref="CVN7:CVS7"/>
    <mergeCell ref="CVX7:CWC7"/>
    <mergeCell ref="CWH7:CWM7"/>
    <mergeCell ref="CWR7:CWW7"/>
    <mergeCell ref="CXB7:CXG7"/>
    <mergeCell ref="CSV7:CTA7"/>
    <mergeCell ref="CTF7:CTK7"/>
    <mergeCell ref="CTP7:CTU7"/>
    <mergeCell ref="CTZ7:CUE7"/>
    <mergeCell ref="CUJ7:CUO7"/>
    <mergeCell ref="CUT7:CUY7"/>
    <mergeCell ref="CQN7:CQS7"/>
    <mergeCell ref="CQX7:CRC7"/>
    <mergeCell ref="CRH7:CRM7"/>
    <mergeCell ref="CRR7:CRW7"/>
    <mergeCell ref="CSB7:CSG7"/>
    <mergeCell ref="CSL7:CSQ7"/>
    <mergeCell ref="COF7:COK7"/>
    <mergeCell ref="COP7:COU7"/>
    <mergeCell ref="COZ7:CPE7"/>
    <mergeCell ref="CPJ7:CPO7"/>
    <mergeCell ref="CPT7:CPY7"/>
    <mergeCell ref="CQD7:CQI7"/>
    <mergeCell ref="CLX7:CMC7"/>
    <mergeCell ref="CMH7:CMM7"/>
    <mergeCell ref="CMR7:CMW7"/>
    <mergeCell ref="CNB7:CNG7"/>
    <mergeCell ref="CNL7:CNQ7"/>
    <mergeCell ref="CNV7:COA7"/>
    <mergeCell ref="CJP7:CJU7"/>
    <mergeCell ref="CJZ7:CKE7"/>
    <mergeCell ref="CKJ7:CKO7"/>
    <mergeCell ref="CKT7:CKY7"/>
    <mergeCell ref="CLD7:CLI7"/>
    <mergeCell ref="CLN7:CLS7"/>
    <mergeCell ref="CHH7:CHM7"/>
    <mergeCell ref="CHR7:CHW7"/>
    <mergeCell ref="CIB7:CIG7"/>
    <mergeCell ref="CIL7:CIQ7"/>
    <mergeCell ref="CIV7:CJA7"/>
    <mergeCell ref="CJF7:CJK7"/>
    <mergeCell ref="CEZ7:CFE7"/>
    <mergeCell ref="CFJ7:CFO7"/>
    <mergeCell ref="CFT7:CFY7"/>
    <mergeCell ref="CGD7:CGI7"/>
    <mergeCell ref="CGN7:CGS7"/>
    <mergeCell ref="CGX7:CHC7"/>
    <mergeCell ref="CCR7:CCW7"/>
    <mergeCell ref="CDB7:CDG7"/>
    <mergeCell ref="CDL7:CDQ7"/>
    <mergeCell ref="CDV7:CEA7"/>
    <mergeCell ref="CEF7:CEK7"/>
    <mergeCell ref="CEP7:CEU7"/>
    <mergeCell ref="CAJ7:CAO7"/>
    <mergeCell ref="CAT7:CAY7"/>
    <mergeCell ref="CBD7:CBI7"/>
    <mergeCell ref="CBN7:CBS7"/>
    <mergeCell ref="CBX7:CCC7"/>
    <mergeCell ref="CCH7:CCM7"/>
    <mergeCell ref="BYB7:BYG7"/>
    <mergeCell ref="BYL7:BYQ7"/>
    <mergeCell ref="BYV7:BZA7"/>
    <mergeCell ref="BZF7:BZK7"/>
    <mergeCell ref="BZP7:BZU7"/>
    <mergeCell ref="BZZ7:CAE7"/>
    <mergeCell ref="BVT7:BVY7"/>
    <mergeCell ref="BWD7:BWI7"/>
    <mergeCell ref="BWN7:BWS7"/>
    <mergeCell ref="BWX7:BXC7"/>
    <mergeCell ref="BXH7:BXM7"/>
    <mergeCell ref="BXR7:BXW7"/>
    <mergeCell ref="BTL7:BTQ7"/>
    <mergeCell ref="BTV7:BUA7"/>
    <mergeCell ref="BUF7:BUK7"/>
    <mergeCell ref="BUP7:BUU7"/>
    <mergeCell ref="BUZ7:BVE7"/>
    <mergeCell ref="BVJ7:BVO7"/>
    <mergeCell ref="BRD7:BRI7"/>
    <mergeCell ref="BRN7:BRS7"/>
    <mergeCell ref="BRX7:BSC7"/>
    <mergeCell ref="BSH7:BSM7"/>
    <mergeCell ref="BSR7:BSW7"/>
    <mergeCell ref="BTB7:BTG7"/>
    <mergeCell ref="BOV7:BPA7"/>
    <mergeCell ref="BPF7:BPK7"/>
    <mergeCell ref="BPP7:BPU7"/>
    <mergeCell ref="BPZ7:BQE7"/>
    <mergeCell ref="BQJ7:BQO7"/>
    <mergeCell ref="BQT7:BQY7"/>
    <mergeCell ref="BMN7:BMS7"/>
    <mergeCell ref="BMX7:BNC7"/>
    <mergeCell ref="BNH7:BNM7"/>
    <mergeCell ref="BNR7:BNW7"/>
    <mergeCell ref="BOB7:BOG7"/>
    <mergeCell ref="BOL7:BOQ7"/>
    <mergeCell ref="BKF7:BKK7"/>
    <mergeCell ref="BKP7:BKU7"/>
    <mergeCell ref="BKZ7:BLE7"/>
    <mergeCell ref="BLJ7:BLO7"/>
    <mergeCell ref="BLT7:BLY7"/>
    <mergeCell ref="BMD7:BMI7"/>
    <mergeCell ref="BHX7:BIC7"/>
    <mergeCell ref="BIH7:BIM7"/>
    <mergeCell ref="BIR7:BIW7"/>
    <mergeCell ref="BJB7:BJG7"/>
    <mergeCell ref="BJL7:BJQ7"/>
    <mergeCell ref="BJV7:BKA7"/>
    <mergeCell ref="BFP7:BFU7"/>
    <mergeCell ref="BFZ7:BGE7"/>
    <mergeCell ref="BGJ7:BGO7"/>
    <mergeCell ref="BGT7:BGY7"/>
    <mergeCell ref="BHD7:BHI7"/>
    <mergeCell ref="BHN7:BHS7"/>
    <mergeCell ref="BDH7:BDM7"/>
    <mergeCell ref="BDR7:BDW7"/>
    <mergeCell ref="BEB7:BEG7"/>
    <mergeCell ref="BEL7:BEQ7"/>
    <mergeCell ref="BEV7:BFA7"/>
    <mergeCell ref="BFF7:BFK7"/>
    <mergeCell ref="BAZ7:BBE7"/>
    <mergeCell ref="BBJ7:BBO7"/>
    <mergeCell ref="BBT7:BBY7"/>
    <mergeCell ref="BCD7:BCI7"/>
    <mergeCell ref="BCN7:BCS7"/>
    <mergeCell ref="BCX7:BDC7"/>
    <mergeCell ref="AYR7:AYW7"/>
    <mergeCell ref="AZB7:AZG7"/>
    <mergeCell ref="AZL7:AZQ7"/>
    <mergeCell ref="AZV7:BAA7"/>
    <mergeCell ref="BAF7:BAK7"/>
    <mergeCell ref="BAP7:BAU7"/>
    <mergeCell ref="AWJ7:AWO7"/>
    <mergeCell ref="AWT7:AWY7"/>
    <mergeCell ref="AXD7:AXI7"/>
    <mergeCell ref="AXN7:AXS7"/>
    <mergeCell ref="AXX7:AYC7"/>
    <mergeCell ref="AYH7:AYM7"/>
    <mergeCell ref="AUB7:AUG7"/>
    <mergeCell ref="AUL7:AUQ7"/>
    <mergeCell ref="AUV7:AVA7"/>
    <mergeCell ref="AVF7:AVK7"/>
    <mergeCell ref="AVP7:AVU7"/>
    <mergeCell ref="AVZ7:AWE7"/>
    <mergeCell ref="ART7:ARY7"/>
    <mergeCell ref="ASD7:ASI7"/>
    <mergeCell ref="ASN7:ASS7"/>
    <mergeCell ref="ASX7:ATC7"/>
    <mergeCell ref="ATH7:ATM7"/>
    <mergeCell ref="ATR7:ATW7"/>
    <mergeCell ref="APL7:APQ7"/>
    <mergeCell ref="APV7:AQA7"/>
    <mergeCell ref="AQF7:AQK7"/>
    <mergeCell ref="AQP7:AQU7"/>
    <mergeCell ref="AQZ7:ARE7"/>
    <mergeCell ref="ARJ7:ARO7"/>
    <mergeCell ref="AND7:ANI7"/>
    <mergeCell ref="ANN7:ANS7"/>
    <mergeCell ref="ANX7:AOC7"/>
    <mergeCell ref="AOH7:AOM7"/>
    <mergeCell ref="AOR7:AOW7"/>
    <mergeCell ref="APB7:APG7"/>
    <mergeCell ref="AKV7:ALA7"/>
    <mergeCell ref="ALF7:ALK7"/>
    <mergeCell ref="ALP7:ALU7"/>
    <mergeCell ref="ALZ7:AME7"/>
    <mergeCell ref="AMJ7:AMO7"/>
    <mergeCell ref="AMT7:AMY7"/>
    <mergeCell ref="AIN7:AIS7"/>
    <mergeCell ref="AIX7:AJC7"/>
    <mergeCell ref="AJH7:AJM7"/>
    <mergeCell ref="AJR7:AJW7"/>
    <mergeCell ref="AKB7:AKG7"/>
    <mergeCell ref="AKL7:AKQ7"/>
    <mergeCell ref="AGF7:AGK7"/>
    <mergeCell ref="AGP7:AGU7"/>
    <mergeCell ref="AGZ7:AHE7"/>
    <mergeCell ref="AHJ7:AHO7"/>
    <mergeCell ref="AHT7:AHY7"/>
    <mergeCell ref="AID7:AII7"/>
    <mergeCell ref="ADX7:AEC7"/>
    <mergeCell ref="AEH7:AEM7"/>
    <mergeCell ref="AER7:AEW7"/>
    <mergeCell ref="AFB7:AFG7"/>
    <mergeCell ref="AFL7:AFQ7"/>
    <mergeCell ref="AFV7:AGA7"/>
    <mergeCell ref="ABP7:ABU7"/>
    <mergeCell ref="ABZ7:ACE7"/>
    <mergeCell ref="ACJ7:ACO7"/>
    <mergeCell ref="ACT7:ACY7"/>
    <mergeCell ref="ADD7:ADI7"/>
    <mergeCell ref="ADN7:ADS7"/>
    <mergeCell ref="ZH7:ZM7"/>
    <mergeCell ref="ZR7:ZW7"/>
    <mergeCell ref="AAB7:AAG7"/>
    <mergeCell ref="AAL7:AAQ7"/>
    <mergeCell ref="AAV7:ABA7"/>
    <mergeCell ref="ABF7:ABK7"/>
    <mergeCell ref="WZ7:XE7"/>
    <mergeCell ref="XJ7:XO7"/>
    <mergeCell ref="XT7:XY7"/>
    <mergeCell ref="YD7:YI7"/>
    <mergeCell ref="YN7:YS7"/>
    <mergeCell ref="YX7:ZC7"/>
    <mergeCell ref="UR7:UW7"/>
    <mergeCell ref="VB7:VG7"/>
    <mergeCell ref="VL7:VQ7"/>
    <mergeCell ref="VV7:WA7"/>
    <mergeCell ref="WF7:WK7"/>
    <mergeCell ref="WP7:WU7"/>
    <mergeCell ref="SJ7:SO7"/>
    <mergeCell ref="ST7:SY7"/>
    <mergeCell ref="TD7:TI7"/>
    <mergeCell ref="TN7:TS7"/>
    <mergeCell ref="TX7:UC7"/>
    <mergeCell ref="UH7:UM7"/>
    <mergeCell ref="QB7:QG7"/>
    <mergeCell ref="QL7:QQ7"/>
    <mergeCell ref="QV7:RA7"/>
    <mergeCell ref="RF7:RK7"/>
    <mergeCell ref="RP7:RU7"/>
    <mergeCell ref="RZ7:SE7"/>
    <mergeCell ref="NT7:NY7"/>
    <mergeCell ref="OD7:OI7"/>
    <mergeCell ref="ON7:OS7"/>
    <mergeCell ref="OX7:PC7"/>
    <mergeCell ref="PH7:PM7"/>
    <mergeCell ref="PR7:PW7"/>
    <mergeCell ref="LL7:LQ7"/>
    <mergeCell ref="LV7:MA7"/>
    <mergeCell ref="MF7:MK7"/>
    <mergeCell ref="MP7:MU7"/>
    <mergeCell ref="MZ7:NE7"/>
    <mergeCell ref="NJ7:NO7"/>
    <mergeCell ref="JD7:JI7"/>
    <mergeCell ref="JN7:JS7"/>
    <mergeCell ref="JX7:KC7"/>
    <mergeCell ref="KH7:KM7"/>
    <mergeCell ref="KR7:KW7"/>
    <mergeCell ref="LB7:LG7"/>
    <mergeCell ref="GV7:HA7"/>
    <mergeCell ref="HF7:HK7"/>
    <mergeCell ref="HP7:HU7"/>
    <mergeCell ref="HZ7:IE7"/>
    <mergeCell ref="IJ7:IO7"/>
    <mergeCell ref="IT7:IY7"/>
    <mergeCell ref="EN7:ES7"/>
    <mergeCell ref="EX7:FC7"/>
    <mergeCell ref="FH7:FM7"/>
    <mergeCell ref="FR7:FW7"/>
    <mergeCell ref="GB7:GG7"/>
    <mergeCell ref="GL7:GQ7"/>
    <mergeCell ref="CF7:CK7"/>
    <mergeCell ref="CP7:CU7"/>
    <mergeCell ref="CZ7:DE7"/>
    <mergeCell ref="DJ7:DO7"/>
    <mergeCell ref="DT7:DY7"/>
    <mergeCell ref="ED7:EI7"/>
    <mergeCell ref="X7:AC7"/>
    <mergeCell ref="AH7:AM7"/>
    <mergeCell ref="AR7:AW7"/>
    <mergeCell ref="BB7:BG7"/>
    <mergeCell ref="BL7:BQ7"/>
    <mergeCell ref="BV7:CA7"/>
    <mergeCell ref="M4:P4"/>
    <mergeCell ref="D5:I5"/>
    <mergeCell ref="M5:P5"/>
    <mergeCell ref="M6:P6"/>
    <mergeCell ref="D7:I7"/>
    <mergeCell ref="M7:P7"/>
    <mergeCell ref="A1:J1"/>
    <mergeCell ref="A3:A4"/>
    <mergeCell ref="B3:B4"/>
    <mergeCell ref="C3:C4"/>
    <mergeCell ref="D3:I4"/>
    <mergeCell ref="J3:J4"/>
  </mergeCells>
  <pageMargins left="0.7" right="0.7" top="0.75" bottom="0.75" header="0.3" footer="0.3"/>
  <pageSetup scale="95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41E7-9182-487F-8E80-20F41B3D4A62}">
  <dimension ref="A1:J10"/>
  <sheetViews>
    <sheetView showGridLines="0" zoomScaleNormal="100" zoomScalePageLayoutView="145" workbookViewId="0">
      <selection activeCell="C8" sqref="C8"/>
    </sheetView>
  </sheetViews>
  <sheetFormatPr defaultColWidth="8.85546875" defaultRowHeight="15"/>
  <cols>
    <col min="1" max="1" width="23.42578125" bestFit="1" customWidth="1"/>
    <col min="2" max="2" width="25.42578125" customWidth="1"/>
    <col min="3" max="3" width="17" bestFit="1" customWidth="1"/>
    <col min="4" max="4" width="13.7109375" bestFit="1" customWidth="1"/>
    <col min="10" max="10" width="10.28515625" customWidth="1"/>
  </cols>
  <sheetData>
    <row r="1" spans="1:10" ht="44.25" customHeight="1">
      <c r="A1" s="672" t="s">
        <v>398</v>
      </c>
      <c r="B1" s="672"/>
      <c r="C1" s="672"/>
      <c r="D1" s="672"/>
      <c r="E1" s="672"/>
      <c r="F1" s="672"/>
      <c r="G1" s="672"/>
      <c r="H1" s="672"/>
      <c r="I1" s="672"/>
      <c r="J1" s="672"/>
    </row>
    <row r="3" spans="1:10">
      <c r="A3" s="673" t="s">
        <v>293</v>
      </c>
      <c r="B3" s="673" t="s">
        <v>294</v>
      </c>
      <c r="C3" s="673" t="s">
        <v>295</v>
      </c>
      <c r="D3" s="673" t="s">
        <v>296</v>
      </c>
      <c r="E3" s="673"/>
      <c r="F3" s="673"/>
      <c r="G3" s="673"/>
      <c r="H3" s="673"/>
      <c r="I3" s="673"/>
      <c r="J3" s="674" t="s">
        <v>297</v>
      </c>
    </row>
    <row r="4" spans="1:10" ht="27.75" customHeight="1">
      <c r="A4" s="673"/>
      <c r="B4" s="673"/>
      <c r="C4" s="673"/>
      <c r="D4" s="673"/>
      <c r="E4" s="673"/>
      <c r="F4" s="673"/>
      <c r="G4" s="673"/>
      <c r="H4" s="673"/>
      <c r="I4" s="673"/>
      <c r="J4" s="674"/>
    </row>
    <row r="5" spans="1:10" s="277" customFormat="1" ht="29.25" customHeight="1">
      <c r="A5" s="689" t="s">
        <v>355</v>
      </c>
      <c r="B5" s="691" t="s">
        <v>356</v>
      </c>
      <c r="C5" s="693">
        <f>ROUND(setup!C1/'profitability ratios'!C11,2)</f>
        <v>1353.29</v>
      </c>
      <c r="D5" s="695" t="str">
        <f>CONCATENATE("Investors are paying $",C5," for each $1.00 of earnings")</f>
        <v>Investors are paying $1353.29 for each $1.00 of earnings</v>
      </c>
      <c r="E5" s="695"/>
      <c r="F5" s="695"/>
      <c r="G5" s="695"/>
      <c r="H5" s="695"/>
      <c r="I5" s="695"/>
      <c r="J5" s="696" t="s">
        <v>357</v>
      </c>
    </row>
    <row r="6" spans="1:10" s="277" customFormat="1" ht="11.25" customHeight="1">
      <c r="A6" s="690"/>
      <c r="B6" s="692"/>
      <c r="C6" s="694"/>
      <c r="D6" s="305" t="s">
        <v>358</v>
      </c>
      <c r="E6" s="306"/>
      <c r="F6" s="306"/>
      <c r="G6" s="306"/>
      <c r="H6" s="306"/>
      <c r="I6" s="306"/>
      <c r="J6" s="697"/>
    </row>
    <row r="8" spans="1:10" s="277" customFormat="1" ht="60">
      <c r="A8" s="289" t="s">
        <v>359</v>
      </c>
      <c r="B8" s="307" t="s">
        <v>360</v>
      </c>
      <c r="C8" s="308">
        <f>ROUND((setup!C1*(setup!C5/1000000))/'Fin st'!K99,2)</f>
        <v>43.84</v>
      </c>
      <c r="D8" s="670" t="str">
        <f>CONCATENATE("Investors are paying $",C8," for each $1.00 of book value")</f>
        <v>Investors are paying $43.84 for each $1.00 of book value</v>
      </c>
      <c r="E8" s="671"/>
      <c r="F8" s="671"/>
      <c r="G8" s="671"/>
      <c r="H8" s="671"/>
      <c r="I8" s="671"/>
      <c r="J8" s="309" t="s">
        <v>357</v>
      </c>
    </row>
    <row r="10" spans="1:10">
      <c r="A10" s="310" t="s">
        <v>361</v>
      </c>
    </row>
  </sheetData>
  <mergeCells count="12">
    <mergeCell ref="D8:I8"/>
    <mergeCell ref="A1:J1"/>
    <mergeCell ref="A3:A4"/>
    <mergeCell ref="B3:B4"/>
    <mergeCell ref="C3:C4"/>
    <mergeCell ref="D3:I4"/>
    <mergeCell ref="J3:J4"/>
    <mergeCell ref="A5:A6"/>
    <mergeCell ref="B5:B6"/>
    <mergeCell ref="C5:C6"/>
    <mergeCell ref="D5:I5"/>
    <mergeCell ref="J5:J6"/>
  </mergeCells>
  <hyperlinks>
    <hyperlink ref="A10" r:id="rId1" xr:uid="{566EFE0F-4F20-4501-AF40-746CD19D3B2D}"/>
  </hyperlinks>
  <pageMargins left="0.7" right="0.7" top="0.75" bottom="0.75" header="0.3" footer="0.3"/>
  <pageSetup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BB7B-60F7-47AE-B702-55D34A136B86}">
  <dimension ref="A1:P43"/>
  <sheetViews>
    <sheetView topLeftCell="A33" zoomScale="85" zoomScaleNormal="85" zoomScalePageLayoutView="85" workbookViewId="0">
      <selection activeCell="G37" sqref="G37"/>
    </sheetView>
  </sheetViews>
  <sheetFormatPr defaultColWidth="8.85546875" defaultRowHeight="15"/>
  <cols>
    <col min="2" max="2" width="6" customWidth="1"/>
    <col min="3" max="3" width="7.7109375" customWidth="1"/>
    <col min="4" max="4" width="23" customWidth="1"/>
    <col min="6" max="6" width="5" customWidth="1"/>
    <col min="7" max="7" width="20.42578125" bestFit="1" customWidth="1"/>
    <col min="10" max="10" width="20" bestFit="1" customWidth="1"/>
    <col min="13" max="13" width="12.42578125" customWidth="1"/>
    <col min="16" max="16" width="20.28515625" customWidth="1"/>
  </cols>
  <sheetData>
    <row r="1" spans="1:16" ht="26.25">
      <c r="C1" s="311" t="s">
        <v>362</v>
      </c>
      <c r="D1" s="311"/>
      <c r="G1" t="s">
        <v>194</v>
      </c>
    </row>
    <row r="2" spans="1:16" ht="15.75" thickBot="1"/>
    <row r="3" spans="1:16">
      <c r="A3" s="698" t="s">
        <v>363</v>
      </c>
      <c r="C3" s="312"/>
      <c r="D3" s="313" t="s">
        <v>197</v>
      </c>
      <c r="E3" s="314"/>
      <c r="J3" s="315"/>
    </row>
    <row r="4" spans="1:16" ht="15.75" thickBot="1">
      <c r="A4" s="698"/>
      <c r="C4" s="316"/>
      <c r="D4" s="317">
        <f>'Fin st'!K12</f>
        <v>31536</v>
      </c>
      <c r="E4" s="318"/>
      <c r="J4" s="315"/>
    </row>
    <row r="5" spans="1:16" ht="27" thickBot="1">
      <c r="A5" s="698"/>
      <c r="C5" s="316"/>
      <c r="D5" s="319" t="s">
        <v>364</v>
      </c>
      <c r="E5" s="320"/>
      <c r="J5" s="315"/>
    </row>
    <row r="6" spans="1:16">
      <c r="A6" s="698"/>
      <c r="C6" s="316"/>
      <c r="D6" s="321" t="s">
        <v>365</v>
      </c>
      <c r="E6" s="320"/>
      <c r="F6" s="322"/>
      <c r="G6" s="323" t="s">
        <v>366</v>
      </c>
      <c r="H6" s="322"/>
      <c r="J6" s="315"/>
    </row>
    <row r="7" spans="1:16" ht="15.75" thickBot="1">
      <c r="A7" s="698"/>
      <c r="C7" s="316"/>
      <c r="D7" s="317">
        <f>'Fin st'!K21</f>
        <v>24907.76715598016</v>
      </c>
      <c r="E7" s="318"/>
      <c r="G7" s="324" t="s">
        <v>367</v>
      </c>
      <c r="H7" s="325"/>
    </row>
    <row r="8" spans="1:16" ht="27" thickBot="1">
      <c r="A8" s="698"/>
      <c r="C8" s="316"/>
      <c r="D8" s="319" t="s">
        <v>257</v>
      </c>
      <c r="E8" s="320"/>
      <c r="G8" s="326" t="s">
        <v>368</v>
      </c>
      <c r="H8" s="320"/>
    </row>
    <row r="9" spans="1:16">
      <c r="A9" s="698"/>
      <c r="B9" s="327"/>
      <c r="C9" s="316"/>
      <c r="D9" s="321" t="s">
        <v>369</v>
      </c>
      <c r="E9" s="320"/>
      <c r="G9" s="326" t="s">
        <v>370</v>
      </c>
      <c r="H9" s="320"/>
      <c r="I9" s="322"/>
      <c r="J9" s="328" t="s">
        <v>322</v>
      </c>
      <c r="K9" s="329"/>
      <c r="P9" s="330"/>
    </row>
    <row r="10" spans="1:16" ht="15.75" thickBot="1">
      <c r="A10" s="698"/>
      <c r="C10" s="316"/>
      <c r="D10" s="317">
        <f>'Fin st'!K29</f>
        <v>4636.1470065956373</v>
      </c>
      <c r="E10" s="318"/>
      <c r="G10" s="331">
        <f>D4-D7-D10-D13-D16-D19</f>
        <v>952.08583742420251</v>
      </c>
      <c r="H10" s="320"/>
      <c r="J10" s="332">
        <f>G10/G13</f>
        <v>3.0190443855409772E-2</v>
      </c>
      <c r="K10" s="333"/>
    </row>
    <row r="11" spans="1:16" ht="27" thickBot="1">
      <c r="A11" s="698"/>
      <c r="C11" s="316"/>
      <c r="D11" s="319" t="s">
        <v>257</v>
      </c>
      <c r="E11" s="320"/>
      <c r="G11" s="334"/>
      <c r="H11" s="320"/>
      <c r="J11" s="335"/>
      <c r="K11" s="336"/>
    </row>
    <row r="12" spans="1:16">
      <c r="A12" s="698"/>
      <c r="C12" s="316"/>
      <c r="D12" s="321" t="s">
        <v>72</v>
      </c>
      <c r="E12" s="320"/>
      <c r="G12" s="337" t="s">
        <v>197</v>
      </c>
      <c r="H12" s="338"/>
      <c r="K12" s="336"/>
    </row>
    <row r="13" spans="1:16" ht="15.75" thickBot="1">
      <c r="A13" s="698"/>
      <c r="C13" s="316"/>
      <c r="D13" s="317">
        <f>-'Fin st'!K34</f>
        <v>748</v>
      </c>
      <c r="E13" s="318"/>
      <c r="G13" s="339">
        <f>D4</f>
        <v>31536</v>
      </c>
      <c r="K13" s="336"/>
    </row>
    <row r="14" spans="1:16" ht="27" thickBot="1">
      <c r="A14" s="698"/>
      <c r="C14" s="316"/>
      <c r="D14" s="319" t="s">
        <v>257</v>
      </c>
      <c r="E14" s="320"/>
      <c r="K14" s="336"/>
    </row>
    <row r="15" spans="1:16">
      <c r="A15" s="698"/>
      <c r="C15" s="316"/>
      <c r="D15" s="321" t="s">
        <v>371</v>
      </c>
      <c r="E15" s="320"/>
      <c r="K15" s="336"/>
      <c r="M15" s="340" t="s">
        <v>372</v>
      </c>
    </row>
    <row r="16" spans="1:16" ht="30.75" thickBot="1">
      <c r="A16" s="698"/>
      <c r="C16" s="316"/>
      <c r="D16" s="317">
        <f>'Fin st'!K37</f>
        <v>292</v>
      </c>
      <c r="E16" s="318"/>
      <c r="J16" s="341" t="s">
        <v>373</v>
      </c>
      <c r="K16" s="336"/>
      <c r="L16" s="342"/>
      <c r="M16" s="343" t="s">
        <v>374</v>
      </c>
      <c r="N16" s="344"/>
    </row>
    <row r="17" spans="1:16" ht="27" thickBot="1">
      <c r="A17" s="698"/>
      <c r="C17" s="316"/>
      <c r="D17" s="319" t="s">
        <v>257</v>
      </c>
      <c r="E17" s="320"/>
      <c r="K17" s="336"/>
      <c r="M17" s="345">
        <f>J10*J26</f>
        <v>1.8257379715889439E-2</v>
      </c>
      <c r="N17" s="333"/>
    </row>
    <row r="18" spans="1:16" ht="30">
      <c r="A18" s="698"/>
      <c r="C18" s="316"/>
      <c r="D18" s="321" t="s">
        <v>375</v>
      </c>
      <c r="E18" s="346"/>
      <c r="K18" s="336"/>
      <c r="M18" t="s">
        <v>402</v>
      </c>
      <c r="N18" s="336"/>
    </row>
    <row r="19" spans="1:16" ht="15.75" thickBot="1">
      <c r="A19" s="698"/>
      <c r="C19" s="347"/>
      <c r="D19" s="317">
        <v>0</v>
      </c>
      <c r="E19" s="348"/>
      <c r="K19" s="336"/>
      <c r="M19" t="s">
        <v>403</v>
      </c>
      <c r="N19" s="336"/>
    </row>
    <row r="20" spans="1:16">
      <c r="K20" s="336"/>
      <c r="N20" s="336"/>
    </row>
    <row r="21" spans="1:16">
      <c r="K21" s="336"/>
      <c r="N21" s="336"/>
    </row>
    <row r="22" spans="1:16" ht="15.75" thickBot="1">
      <c r="K22" s="336"/>
      <c r="N22" s="336"/>
    </row>
    <row r="23" spans="1:16" ht="30.75" thickBot="1">
      <c r="A23" s="699" t="s">
        <v>376</v>
      </c>
      <c r="C23" s="312"/>
      <c r="D23" s="321" t="s">
        <v>377</v>
      </c>
      <c r="E23" s="344"/>
      <c r="G23" s="337" t="s">
        <v>197</v>
      </c>
      <c r="H23" s="344"/>
      <c r="K23" s="336"/>
      <c r="N23" s="336"/>
    </row>
    <row r="24" spans="1:16" ht="15.75" thickBot="1">
      <c r="A24" s="699"/>
      <c r="C24" s="316"/>
      <c r="D24" s="317">
        <f>'Fin st'!K60</f>
        <v>26717</v>
      </c>
      <c r="E24" s="333"/>
      <c r="G24" s="339">
        <f>G13</f>
        <v>31536</v>
      </c>
      <c r="H24" s="333"/>
      <c r="K24" s="336"/>
      <c r="N24" s="336"/>
      <c r="P24" s="700" t="s">
        <v>378</v>
      </c>
    </row>
    <row r="25" spans="1:16" ht="37.5" customHeight="1" thickBot="1">
      <c r="A25" s="699"/>
      <c r="C25" s="316"/>
      <c r="D25" s="319" t="s">
        <v>379</v>
      </c>
      <c r="E25" s="336"/>
      <c r="H25" s="336"/>
      <c r="I25" s="322"/>
      <c r="J25" s="328" t="s">
        <v>380</v>
      </c>
      <c r="K25" s="349"/>
      <c r="M25" s="341" t="s">
        <v>373</v>
      </c>
      <c r="N25" s="336"/>
      <c r="O25" s="342"/>
      <c r="P25" s="701"/>
    </row>
    <row r="26" spans="1:16" ht="15.75" thickBot="1">
      <c r="A26" s="699"/>
      <c r="C26" s="316"/>
      <c r="D26" s="321" t="s">
        <v>381</v>
      </c>
      <c r="E26" s="350"/>
      <c r="F26" s="351"/>
      <c r="G26" s="337" t="s">
        <v>382</v>
      </c>
      <c r="H26" s="350"/>
      <c r="J26" s="352">
        <f>G24/G27</f>
        <v>0.60474035437600671</v>
      </c>
      <c r="N26" s="336"/>
      <c r="P26" s="353">
        <f>M17*M32</f>
        <v>4.283850787060528E-2</v>
      </c>
    </row>
    <row r="27" spans="1:16" ht="15.75" thickBot="1">
      <c r="A27" s="699"/>
      <c r="B27" s="327"/>
      <c r="C27" s="316"/>
      <c r="D27" s="317">
        <f>SUM('Fin st'!K61:K70)</f>
        <v>25431</v>
      </c>
      <c r="G27" s="339">
        <f>'Fin st'!K71</f>
        <v>52148</v>
      </c>
      <c r="N27" s="336"/>
    </row>
    <row r="28" spans="1:16" ht="27" thickBot="1">
      <c r="A28" s="699"/>
      <c r="C28" s="316"/>
      <c r="D28" s="319"/>
      <c r="N28" s="336"/>
      <c r="P28" t="s">
        <v>405</v>
      </c>
    </row>
    <row r="29" spans="1:16">
      <c r="A29" s="699"/>
      <c r="C29" s="316"/>
      <c r="D29" s="321" t="s">
        <v>383</v>
      </c>
      <c r="F29" s="351"/>
      <c r="G29" s="337" t="s">
        <v>384</v>
      </c>
      <c r="H29" s="344"/>
      <c r="I29" s="329"/>
      <c r="J29" s="328" t="s">
        <v>384</v>
      </c>
      <c r="K29" s="329"/>
      <c r="N29" s="336"/>
      <c r="P29" t="s">
        <v>404</v>
      </c>
    </row>
    <row r="30" spans="1:16" ht="15.75" thickBot="1">
      <c r="A30" s="699"/>
      <c r="C30" s="316"/>
      <c r="D30" s="317">
        <f>'Fin st'!K82</f>
        <v>14248</v>
      </c>
      <c r="E30" s="333"/>
      <c r="G30" s="339">
        <f>D30+D33</f>
        <v>28418</v>
      </c>
      <c r="H30" s="333"/>
      <c r="J30" s="354" t="s">
        <v>385</v>
      </c>
      <c r="K30" s="333"/>
      <c r="N30" s="336"/>
    </row>
    <row r="31" spans="1:16" ht="45.75" thickBot="1">
      <c r="A31" s="699"/>
      <c r="C31" s="316"/>
      <c r="D31" s="319" t="s">
        <v>379</v>
      </c>
      <c r="E31" s="336"/>
      <c r="G31" s="319" t="s">
        <v>379</v>
      </c>
      <c r="H31" s="336"/>
      <c r="J31" s="355">
        <f>'Fin st'!K71</f>
        <v>52148</v>
      </c>
      <c r="K31" s="336"/>
      <c r="L31" s="342"/>
      <c r="M31" s="356" t="s">
        <v>386</v>
      </c>
      <c r="N31" s="350"/>
    </row>
    <row r="32" spans="1:16" ht="32.25" customHeight="1" thickBot="1">
      <c r="A32" s="699"/>
      <c r="C32" s="316"/>
      <c r="D32" s="321" t="s">
        <v>387</v>
      </c>
      <c r="E32" s="350"/>
      <c r="G32" s="337" t="s">
        <v>388</v>
      </c>
      <c r="H32" s="350"/>
      <c r="K32" s="336"/>
      <c r="M32" s="357">
        <f>J31/J34</f>
        <v>2.3463667041619796</v>
      </c>
    </row>
    <row r="33" spans="1:14" ht="30.75" thickBot="1">
      <c r="A33" s="699"/>
      <c r="C33" s="347"/>
      <c r="D33" s="317">
        <f>SUM('Fin st'!K83:K88)</f>
        <v>14170</v>
      </c>
      <c r="G33" s="339">
        <f>'Fin st'!K99</f>
        <v>22225</v>
      </c>
      <c r="J33" s="328" t="s">
        <v>389</v>
      </c>
      <c r="K33" s="349"/>
      <c r="M33" s="165" t="s">
        <v>390</v>
      </c>
    </row>
    <row r="34" spans="1:14" ht="15.75" thickBot="1">
      <c r="J34" s="358">
        <f>'Fin st'!K99</f>
        <v>22225</v>
      </c>
      <c r="M34" s="165" t="s">
        <v>391</v>
      </c>
      <c r="N34" t="s">
        <v>392</v>
      </c>
    </row>
    <row r="35" spans="1:14">
      <c r="N35" t="s">
        <v>393</v>
      </c>
    </row>
    <row r="38" spans="1:14">
      <c r="D38" s="310"/>
    </row>
    <row r="40" spans="1:14">
      <c r="D40" t="s">
        <v>394</v>
      </c>
    </row>
    <row r="42" spans="1:14">
      <c r="D42" t="s">
        <v>395</v>
      </c>
      <c r="E42" t="s">
        <v>396</v>
      </c>
    </row>
    <row r="43" spans="1:14">
      <c r="E43" t="s">
        <v>397</v>
      </c>
    </row>
  </sheetData>
  <mergeCells count="3">
    <mergeCell ref="A3:A19"/>
    <mergeCell ref="A23:A33"/>
    <mergeCell ref="P24:P25"/>
  </mergeCells>
  <pageMargins left="0.7" right="0.7" top="0.75" bottom="0.75" header="0.3" footer="0.3"/>
  <pageSetup scale="48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645B-5C67-49AB-991F-CF025C225802}">
  <dimension ref="A1:J31"/>
  <sheetViews>
    <sheetView showGridLines="0" zoomScale="145" zoomScaleNormal="145" zoomScaleSheetLayoutView="160" workbookViewId="0">
      <selection activeCell="E6" sqref="E6"/>
    </sheetView>
  </sheetViews>
  <sheetFormatPr defaultRowHeight="15"/>
  <cols>
    <col min="1" max="1" width="15.28515625" customWidth="1"/>
    <col min="2" max="2" width="17.7109375" customWidth="1"/>
    <col min="3" max="3" width="5.85546875" customWidth="1"/>
    <col min="4" max="4" width="18.28515625" customWidth="1"/>
    <col min="5" max="256" width="11.42578125" customWidth="1"/>
    <col min="257" max="257" width="15.28515625" customWidth="1"/>
    <col min="258" max="258" width="17.7109375" customWidth="1"/>
    <col min="259" max="259" width="5.85546875" customWidth="1"/>
    <col min="260" max="260" width="18.28515625" customWidth="1"/>
    <col min="261" max="512" width="11.42578125" customWidth="1"/>
    <col min="513" max="513" width="15.28515625" customWidth="1"/>
    <col min="514" max="514" width="17.7109375" customWidth="1"/>
    <col min="515" max="515" width="5.85546875" customWidth="1"/>
    <col min="516" max="516" width="18.28515625" customWidth="1"/>
    <col min="517" max="768" width="11.42578125" customWidth="1"/>
    <col min="769" max="769" width="15.28515625" customWidth="1"/>
    <col min="770" max="770" width="17.7109375" customWidth="1"/>
    <col min="771" max="771" width="5.85546875" customWidth="1"/>
    <col min="772" max="772" width="18.28515625" customWidth="1"/>
    <col min="773" max="1024" width="11.42578125" customWidth="1"/>
    <col min="1025" max="1025" width="15.28515625" customWidth="1"/>
    <col min="1026" max="1026" width="17.7109375" customWidth="1"/>
    <col min="1027" max="1027" width="5.85546875" customWidth="1"/>
    <col min="1028" max="1028" width="18.28515625" customWidth="1"/>
    <col min="1029" max="1280" width="11.42578125" customWidth="1"/>
    <col min="1281" max="1281" width="15.28515625" customWidth="1"/>
    <col min="1282" max="1282" width="17.7109375" customWidth="1"/>
    <col min="1283" max="1283" width="5.85546875" customWidth="1"/>
    <col min="1284" max="1284" width="18.28515625" customWidth="1"/>
    <col min="1285" max="1536" width="11.42578125" customWidth="1"/>
    <col min="1537" max="1537" width="15.28515625" customWidth="1"/>
    <col min="1538" max="1538" width="17.7109375" customWidth="1"/>
    <col min="1539" max="1539" width="5.85546875" customWidth="1"/>
    <col min="1540" max="1540" width="18.28515625" customWidth="1"/>
    <col min="1541" max="1792" width="11.42578125" customWidth="1"/>
    <col min="1793" max="1793" width="15.28515625" customWidth="1"/>
    <col min="1794" max="1794" width="17.7109375" customWidth="1"/>
    <col min="1795" max="1795" width="5.85546875" customWidth="1"/>
    <col min="1796" max="1796" width="18.28515625" customWidth="1"/>
    <col min="1797" max="2048" width="11.42578125" customWidth="1"/>
    <col min="2049" max="2049" width="15.28515625" customWidth="1"/>
    <col min="2050" max="2050" width="17.7109375" customWidth="1"/>
    <col min="2051" max="2051" width="5.85546875" customWidth="1"/>
    <col min="2052" max="2052" width="18.28515625" customWidth="1"/>
    <col min="2053" max="2304" width="11.42578125" customWidth="1"/>
    <col min="2305" max="2305" width="15.28515625" customWidth="1"/>
    <col min="2306" max="2306" width="17.7109375" customWidth="1"/>
    <col min="2307" max="2307" width="5.85546875" customWidth="1"/>
    <col min="2308" max="2308" width="18.28515625" customWidth="1"/>
    <col min="2309" max="2560" width="11.42578125" customWidth="1"/>
    <col min="2561" max="2561" width="15.28515625" customWidth="1"/>
    <col min="2562" max="2562" width="17.7109375" customWidth="1"/>
    <col min="2563" max="2563" width="5.85546875" customWidth="1"/>
    <col min="2564" max="2564" width="18.28515625" customWidth="1"/>
    <col min="2565" max="2816" width="11.42578125" customWidth="1"/>
    <col min="2817" max="2817" width="15.28515625" customWidth="1"/>
    <col min="2818" max="2818" width="17.7109375" customWidth="1"/>
    <col min="2819" max="2819" width="5.85546875" customWidth="1"/>
    <col min="2820" max="2820" width="18.28515625" customWidth="1"/>
    <col min="2821" max="3072" width="11.42578125" customWidth="1"/>
    <col min="3073" max="3073" width="15.28515625" customWidth="1"/>
    <col min="3074" max="3074" width="17.7109375" customWidth="1"/>
    <col min="3075" max="3075" width="5.85546875" customWidth="1"/>
    <col min="3076" max="3076" width="18.28515625" customWidth="1"/>
    <col min="3077" max="3328" width="11.42578125" customWidth="1"/>
    <col min="3329" max="3329" width="15.28515625" customWidth="1"/>
    <col min="3330" max="3330" width="17.7109375" customWidth="1"/>
    <col min="3331" max="3331" width="5.85546875" customWidth="1"/>
    <col min="3332" max="3332" width="18.28515625" customWidth="1"/>
    <col min="3333" max="3584" width="11.42578125" customWidth="1"/>
    <col min="3585" max="3585" width="15.28515625" customWidth="1"/>
    <col min="3586" max="3586" width="17.7109375" customWidth="1"/>
    <col min="3587" max="3587" width="5.85546875" customWidth="1"/>
    <col min="3588" max="3588" width="18.28515625" customWidth="1"/>
    <col min="3589" max="3840" width="11.42578125" customWidth="1"/>
    <col min="3841" max="3841" width="15.28515625" customWidth="1"/>
    <col min="3842" max="3842" width="17.7109375" customWidth="1"/>
    <col min="3843" max="3843" width="5.85546875" customWidth="1"/>
    <col min="3844" max="3844" width="18.28515625" customWidth="1"/>
    <col min="3845" max="4096" width="11.42578125" customWidth="1"/>
    <col min="4097" max="4097" width="15.28515625" customWidth="1"/>
    <col min="4098" max="4098" width="17.7109375" customWidth="1"/>
    <col min="4099" max="4099" width="5.85546875" customWidth="1"/>
    <col min="4100" max="4100" width="18.28515625" customWidth="1"/>
    <col min="4101" max="4352" width="11.42578125" customWidth="1"/>
    <col min="4353" max="4353" width="15.28515625" customWidth="1"/>
    <col min="4354" max="4354" width="17.7109375" customWidth="1"/>
    <col min="4355" max="4355" width="5.85546875" customWidth="1"/>
    <col min="4356" max="4356" width="18.28515625" customWidth="1"/>
    <col min="4357" max="4608" width="11.42578125" customWidth="1"/>
    <col min="4609" max="4609" width="15.28515625" customWidth="1"/>
    <col min="4610" max="4610" width="17.7109375" customWidth="1"/>
    <col min="4611" max="4611" width="5.85546875" customWidth="1"/>
    <col min="4612" max="4612" width="18.28515625" customWidth="1"/>
    <col min="4613" max="4864" width="11.42578125" customWidth="1"/>
    <col min="4865" max="4865" width="15.28515625" customWidth="1"/>
    <col min="4866" max="4866" width="17.7109375" customWidth="1"/>
    <col min="4867" max="4867" width="5.85546875" customWidth="1"/>
    <col min="4868" max="4868" width="18.28515625" customWidth="1"/>
    <col min="4869" max="5120" width="11.42578125" customWidth="1"/>
    <col min="5121" max="5121" width="15.28515625" customWidth="1"/>
    <col min="5122" max="5122" width="17.7109375" customWidth="1"/>
    <col min="5123" max="5123" width="5.85546875" customWidth="1"/>
    <col min="5124" max="5124" width="18.28515625" customWidth="1"/>
    <col min="5125" max="5376" width="11.42578125" customWidth="1"/>
    <col min="5377" max="5377" width="15.28515625" customWidth="1"/>
    <col min="5378" max="5378" width="17.7109375" customWidth="1"/>
    <col min="5379" max="5379" width="5.85546875" customWidth="1"/>
    <col min="5380" max="5380" width="18.28515625" customWidth="1"/>
    <col min="5381" max="5632" width="11.42578125" customWidth="1"/>
    <col min="5633" max="5633" width="15.28515625" customWidth="1"/>
    <col min="5634" max="5634" width="17.7109375" customWidth="1"/>
    <col min="5635" max="5635" width="5.85546875" customWidth="1"/>
    <col min="5636" max="5636" width="18.28515625" customWidth="1"/>
    <col min="5637" max="5888" width="11.42578125" customWidth="1"/>
    <col min="5889" max="5889" width="15.28515625" customWidth="1"/>
    <col min="5890" max="5890" width="17.7109375" customWidth="1"/>
    <col min="5891" max="5891" width="5.85546875" customWidth="1"/>
    <col min="5892" max="5892" width="18.28515625" customWidth="1"/>
    <col min="5893" max="6144" width="11.42578125" customWidth="1"/>
    <col min="6145" max="6145" width="15.28515625" customWidth="1"/>
    <col min="6146" max="6146" width="17.7109375" customWidth="1"/>
    <col min="6147" max="6147" width="5.85546875" customWidth="1"/>
    <col min="6148" max="6148" width="18.28515625" customWidth="1"/>
    <col min="6149" max="6400" width="11.42578125" customWidth="1"/>
    <col min="6401" max="6401" width="15.28515625" customWidth="1"/>
    <col min="6402" max="6402" width="17.7109375" customWidth="1"/>
    <col min="6403" max="6403" width="5.85546875" customWidth="1"/>
    <col min="6404" max="6404" width="18.28515625" customWidth="1"/>
    <col min="6405" max="6656" width="11.42578125" customWidth="1"/>
    <col min="6657" max="6657" width="15.28515625" customWidth="1"/>
    <col min="6658" max="6658" width="17.7109375" customWidth="1"/>
    <col min="6659" max="6659" width="5.85546875" customWidth="1"/>
    <col min="6660" max="6660" width="18.28515625" customWidth="1"/>
    <col min="6661" max="6912" width="11.42578125" customWidth="1"/>
    <col min="6913" max="6913" width="15.28515625" customWidth="1"/>
    <col min="6914" max="6914" width="17.7109375" customWidth="1"/>
    <col min="6915" max="6915" width="5.85546875" customWidth="1"/>
    <col min="6916" max="6916" width="18.28515625" customWidth="1"/>
    <col min="6917" max="7168" width="11.42578125" customWidth="1"/>
    <col min="7169" max="7169" width="15.28515625" customWidth="1"/>
    <col min="7170" max="7170" width="17.7109375" customWidth="1"/>
    <col min="7171" max="7171" width="5.85546875" customWidth="1"/>
    <col min="7172" max="7172" width="18.28515625" customWidth="1"/>
    <col min="7173" max="7424" width="11.42578125" customWidth="1"/>
    <col min="7425" max="7425" width="15.28515625" customWidth="1"/>
    <col min="7426" max="7426" width="17.7109375" customWidth="1"/>
    <col min="7427" max="7427" width="5.85546875" customWidth="1"/>
    <col min="7428" max="7428" width="18.28515625" customWidth="1"/>
    <col min="7429" max="7680" width="11.42578125" customWidth="1"/>
    <col min="7681" max="7681" width="15.28515625" customWidth="1"/>
    <col min="7682" max="7682" width="17.7109375" customWidth="1"/>
    <col min="7683" max="7683" width="5.85546875" customWidth="1"/>
    <col min="7684" max="7684" width="18.28515625" customWidth="1"/>
    <col min="7685" max="7936" width="11.42578125" customWidth="1"/>
    <col min="7937" max="7937" width="15.28515625" customWidth="1"/>
    <col min="7938" max="7938" width="17.7109375" customWidth="1"/>
    <col min="7939" max="7939" width="5.85546875" customWidth="1"/>
    <col min="7940" max="7940" width="18.28515625" customWidth="1"/>
    <col min="7941" max="8192" width="11.42578125" customWidth="1"/>
    <col min="8193" max="8193" width="15.28515625" customWidth="1"/>
    <col min="8194" max="8194" width="17.7109375" customWidth="1"/>
    <col min="8195" max="8195" width="5.85546875" customWidth="1"/>
    <col min="8196" max="8196" width="18.28515625" customWidth="1"/>
    <col min="8197" max="8448" width="11.42578125" customWidth="1"/>
    <col min="8449" max="8449" width="15.28515625" customWidth="1"/>
    <col min="8450" max="8450" width="17.7109375" customWidth="1"/>
    <col min="8451" max="8451" width="5.85546875" customWidth="1"/>
    <col min="8452" max="8452" width="18.28515625" customWidth="1"/>
    <col min="8453" max="8704" width="11.42578125" customWidth="1"/>
    <col min="8705" max="8705" width="15.28515625" customWidth="1"/>
    <col min="8706" max="8706" width="17.7109375" customWidth="1"/>
    <col min="8707" max="8707" width="5.85546875" customWidth="1"/>
    <col min="8708" max="8708" width="18.28515625" customWidth="1"/>
    <col min="8709" max="8960" width="11.42578125" customWidth="1"/>
    <col min="8961" max="8961" width="15.28515625" customWidth="1"/>
    <col min="8962" max="8962" width="17.7109375" customWidth="1"/>
    <col min="8963" max="8963" width="5.85546875" customWidth="1"/>
    <col min="8964" max="8964" width="18.28515625" customWidth="1"/>
    <col min="8965" max="9216" width="11.42578125" customWidth="1"/>
    <col min="9217" max="9217" width="15.28515625" customWidth="1"/>
    <col min="9218" max="9218" width="17.7109375" customWidth="1"/>
    <col min="9219" max="9219" width="5.85546875" customWidth="1"/>
    <col min="9220" max="9220" width="18.28515625" customWidth="1"/>
    <col min="9221" max="9472" width="11.42578125" customWidth="1"/>
    <col min="9473" max="9473" width="15.28515625" customWidth="1"/>
    <col min="9474" max="9474" width="17.7109375" customWidth="1"/>
    <col min="9475" max="9475" width="5.85546875" customWidth="1"/>
    <col min="9476" max="9476" width="18.28515625" customWidth="1"/>
    <col min="9477" max="9728" width="11.42578125" customWidth="1"/>
    <col min="9729" max="9729" width="15.28515625" customWidth="1"/>
    <col min="9730" max="9730" width="17.7109375" customWidth="1"/>
    <col min="9731" max="9731" width="5.85546875" customWidth="1"/>
    <col min="9732" max="9732" width="18.28515625" customWidth="1"/>
    <col min="9733" max="9984" width="11.42578125" customWidth="1"/>
    <col min="9985" max="9985" width="15.28515625" customWidth="1"/>
    <col min="9986" max="9986" width="17.7109375" customWidth="1"/>
    <col min="9987" max="9987" width="5.85546875" customWidth="1"/>
    <col min="9988" max="9988" width="18.28515625" customWidth="1"/>
    <col min="9989" max="10240" width="11.42578125" customWidth="1"/>
    <col min="10241" max="10241" width="15.28515625" customWidth="1"/>
    <col min="10242" max="10242" width="17.7109375" customWidth="1"/>
    <col min="10243" max="10243" width="5.85546875" customWidth="1"/>
    <col min="10244" max="10244" width="18.28515625" customWidth="1"/>
    <col min="10245" max="10496" width="11.42578125" customWidth="1"/>
    <col min="10497" max="10497" width="15.28515625" customWidth="1"/>
    <col min="10498" max="10498" width="17.7109375" customWidth="1"/>
    <col min="10499" max="10499" width="5.85546875" customWidth="1"/>
    <col min="10500" max="10500" width="18.28515625" customWidth="1"/>
    <col min="10501" max="10752" width="11.42578125" customWidth="1"/>
    <col min="10753" max="10753" width="15.28515625" customWidth="1"/>
    <col min="10754" max="10754" width="17.7109375" customWidth="1"/>
    <col min="10755" max="10755" width="5.85546875" customWidth="1"/>
    <col min="10756" max="10756" width="18.28515625" customWidth="1"/>
    <col min="10757" max="11008" width="11.42578125" customWidth="1"/>
    <col min="11009" max="11009" width="15.28515625" customWidth="1"/>
    <col min="11010" max="11010" width="17.7109375" customWidth="1"/>
    <col min="11011" max="11011" width="5.85546875" customWidth="1"/>
    <col min="11012" max="11012" width="18.28515625" customWidth="1"/>
    <col min="11013" max="11264" width="11.42578125" customWidth="1"/>
    <col min="11265" max="11265" width="15.28515625" customWidth="1"/>
    <col min="11266" max="11266" width="17.7109375" customWidth="1"/>
    <col min="11267" max="11267" width="5.85546875" customWidth="1"/>
    <col min="11268" max="11268" width="18.28515625" customWidth="1"/>
    <col min="11269" max="11520" width="11.42578125" customWidth="1"/>
    <col min="11521" max="11521" width="15.28515625" customWidth="1"/>
    <col min="11522" max="11522" width="17.7109375" customWidth="1"/>
    <col min="11523" max="11523" width="5.85546875" customWidth="1"/>
    <col min="11524" max="11524" width="18.28515625" customWidth="1"/>
    <col min="11525" max="11776" width="11.42578125" customWidth="1"/>
    <col min="11777" max="11777" width="15.28515625" customWidth="1"/>
    <col min="11778" max="11778" width="17.7109375" customWidth="1"/>
    <col min="11779" max="11779" width="5.85546875" customWidth="1"/>
    <col min="11780" max="11780" width="18.28515625" customWidth="1"/>
    <col min="11781" max="12032" width="11.42578125" customWidth="1"/>
    <col min="12033" max="12033" width="15.28515625" customWidth="1"/>
    <col min="12034" max="12034" width="17.7109375" customWidth="1"/>
    <col min="12035" max="12035" width="5.85546875" customWidth="1"/>
    <col min="12036" max="12036" width="18.28515625" customWidth="1"/>
    <col min="12037" max="12288" width="11.42578125" customWidth="1"/>
    <col min="12289" max="12289" width="15.28515625" customWidth="1"/>
    <col min="12290" max="12290" width="17.7109375" customWidth="1"/>
    <col min="12291" max="12291" width="5.85546875" customWidth="1"/>
    <col min="12292" max="12292" width="18.28515625" customWidth="1"/>
    <col min="12293" max="12544" width="11.42578125" customWidth="1"/>
    <col min="12545" max="12545" width="15.28515625" customWidth="1"/>
    <col min="12546" max="12546" width="17.7109375" customWidth="1"/>
    <col min="12547" max="12547" width="5.85546875" customWidth="1"/>
    <col min="12548" max="12548" width="18.28515625" customWidth="1"/>
    <col min="12549" max="12800" width="11.42578125" customWidth="1"/>
    <col min="12801" max="12801" width="15.28515625" customWidth="1"/>
    <col min="12802" max="12802" width="17.7109375" customWidth="1"/>
    <col min="12803" max="12803" width="5.85546875" customWidth="1"/>
    <col min="12804" max="12804" width="18.28515625" customWidth="1"/>
    <col min="12805" max="13056" width="11.42578125" customWidth="1"/>
    <col min="13057" max="13057" width="15.28515625" customWidth="1"/>
    <col min="13058" max="13058" width="17.7109375" customWidth="1"/>
    <col min="13059" max="13059" width="5.85546875" customWidth="1"/>
    <col min="13060" max="13060" width="18.28515625" customWidth="1"/>
    <col min="13061" max="13312" width="11.42578125" customWidth="1"/>
    <col min="13313" max="13313" width="15.28515625" customWidth="1"/>
    <col min="13314" max="13314" width="17.7109375" customWidth="1"/>
    <col min="13315" max="13315" width="5.85546875" customWidth="1"/>
    <col min="13316" max="13316" width="18.28515625" customWidth="1"/>
    <col min="13317" max="13568" width="11.42578125" customWidth="1"/>
    <col min="13569" max="13569" width="15.28515625" customWidth="1"/>
    <col min="13570" max="13570" width="17.7109375" customWidth="1"/>
    <col min="13571" max="13571" width="5.85546875" customWidth="1"/>
    <col min="13572" max="13572" width="18.28515625" customWidth="1"/>
    <col min="13573" max="13824" width="11.42578125" customWidth="1"/>
    <col min="13825" max="13825" width="15.28515625" customWidth="1"/>
    <col min="13826" max="13826" width="17.7109375" customWidth="1"/>
    <col min="13827" max="13827" width="5.85546875" customWidth="1"/>
    <col min="13828" max="13828" width="18.28515625" customWidth="1"/>
    <col min="13829" max="14080" width="11.42578125" customWidth="1"/>
    <col min="14081" max="14081" width="15.28515625" customWidth="1"/>
    <col min="14082" max="14082" width="17.7109375" customWidth="1"/>
    <col min="14083" max="14083" width="5.85546875" customWidth="1"/>
    <col min="14084" max="14084" width="18.28515625" customWidth="1"/>
    <col min="14085" max="14336" width="11.42578125" customWidth="1"/>
    <col min="14337" max="14337" width="15.28515625" customWidth="1"/>
    <col min="14338" max="14338" width="17.7109375" customWidth="1"/>
    <col min="14339" max="14339" width="5.85546875" customWidth="1"/>
    <col min="14340" max="14340" width="18.28515625" customWidth="1"/>
    <col min="14341" max="14592" width="11.42578125" customWidth="1"/>
    <col min="14593" max="14593" width="15.28515625" customWidth="1"/>
    <col min="14594" max="14594" width="17.7109375" customWidth="1"/>
    <col min="14595" max="14595" width="5.85546875" customWidth="1"/>
    <col min="14596" max="14596" width="18.28515625" customWidth="1"/>
    <col min="14597" max="14848" width="11.42578125" customWidth="1"/>
    <col min="14849" max="14849" width="15.28515625" customWidth="1"/>
    <col min="14850" max="14850" width="17.7109375" customWidth="1"/>
    <col min="14851" max="14851" width="5.85546875" customWidth="1"/>
    <col min="14852" max="14852" width="18.28515625" customWidth="1"/>
    <col min="14853" max="15104" width="11.42578125" customWidth="1"/>
    <col min="15105" max="15105" width="15.28515625" customWidth="1"/>
    <col min="15106" max="15106" width="17.7109375" customWidth="1"/>
    <col min="15107" max="15107" width="5.85546875" customWidth="1"/>
    <col min="15108" max="15108" width="18.28515625" customWidth="1"/>
    <col min="15109" max="15360" width="11.42578125" customWidth="1"/>
    <col min="15361" max="15361" width="15.28515625" customWidth="1"/>
    <col min="15362" max="15362" width="17.7109375" customWidth="1"/>
    <col min="15363" max="15363" width="5.85546875" customWidth="1"/>
    <col min="15364" max="15364" width="18.28515625" customWidth="1"/>
    <col min="15365" max="15616" width="11.42578125" customWidth="1"/>
    <col min="15617" max="15617" width="15.28515625" customWidth="1"/>
    <col min="15618" max="15618" width="17.7109375" customWidth="1"/>
    <col min="15619" max="15619" width="5.85546875" customWidth="1"/>
    <col min="15620" max="15620" width="18.28515625" customWidth="1"/>
    <col min="15621" max="15872" width="11.42578125" customWidth="1"/>
    <col min="15873" max="15873" width="15.28515625" customWidth="1"/>
    <col min="15874" max="15874" width="17.7109375" customWidth="1"/>
    <col min="15875" max="15875" width="5.85546875" customWidth="1"/>
    <col min="15876" max="15876" width="18.28515625" customWidth="1"/>
    <col min="15877" max="16128" width="11.42578125" customWidth="1"/>
    <col min="16129" max="16129" width="15.28515625" customWidth="1"/>
    <col min="16130" max="16130" width="17.7109375" customWidth="1"/>
    <col min="16131" max="16131" width="5.85546875" customWidth="1"/>
    <col min="16132" max="16132" width="18.28515625" customWidth="1"/>
    <col min="16133" max="16384" width="11.42578125" customWidth="1"/>
  </cols>
  <sheetData>
    <row r="1" spans="1:10" ht="23.25" customHeight="1">
      <c r="A1" s="361" t="s">
        <v>406</v>
      </c>
      <c r="B1" s="362"/>
      <c r="C1" s="362"/>
      <c r="D1" s="362"/>
      <c r="E1" s="362"/>
      <c r="F1" s="362"/>
      <c r="G1" s="362"/>
      <c r="H1" s="362"/>
      <c r="I1" s="362"/>
      <c r="J1" s="362"/>
    </row>
    <row r="2" spans="1:10" s="365" customFormat="1" ht="18" customHeight="1">
      <c r="A2" s="363"/>
      <c r="B2" s="364"/>
      <c r="C2" s="364"/>
      <c r="D2" s="364"/>
      <c r="E2" s="364"/>
      <c r="F2" s="364"/>
      <c r="G2" s="364"/>
      <c r="H2" s="364"/>
      <c r="I2" s="364"/>
      <c r="J2" s="364"/>
    </row>
    <row r="3" spans="1:10" s="365" customFormat="1" ht="28.5" customHeight="1">
      <c r="A3" s="365" t="s">
        <v>407</v>
      </c>
      <c r="E3" s="366">
        <f>setup!C29</f>
        <v>0.1</v>
      </c>
    </row>
    <row r="4" spans="1:10" s="365" customFormat="1" ht="21" customHeight="1">
      <c r="A4" s="365" t="s">
        <v>408</v>
      </c>
      <c r="E4" s="366">
        <f>EV!B17/EV!B23</f>
        <v>9.2207224150447058E-3</v>
      </c>
    </row>
    <row r="5" spans="1:10" s="365" customFormat="1" ht="12.75" customHeight="1">
      <c r="A5" s="365" t="s">
        <v>409</v>
      </c>
      <c r="E5" s="367"/>
    </row>
    <row r="6" spans="1:10" s="365" customFormat="1" ht="12.75">
      <c r="A6" s="365" t="s">
        <v>410</v>
      </c>
      <c r="E6" s="368">
        <v>1.5487</v>
      </c>
      <c r="F6" s="369"/>
    </row>
    <row r="7" spans="1:10" s="365" customFormat="1" ht="15" customHeight="1">
      <c r="F7" s="369"/>
    </row>
    <row r="8" spans="1:10" s="365" customFormat="1" ht="15" customHeight="1">
      <c r="B8" s="370" t="s">
        <v>438</v>
      </c>
      <c r="C8" s="364"/>
      <c r="D8" s="364"/>
      <c r="E8" s="364"/>
      <c r="F8" s="371"/>
      <c r="G8" s="364"/>
      <c r="H8" s="364"/>
      <c r="I8" s="364"/>
      <c r="J8" s="364"/>
    </row>
    <row r="9" spans="1:10" s="365" customFormat="1" ht="15" customHeight="1">
      <c r="A9" s="365" t="s">
        <v>411</v>
      </c>
      <c r="E9" s="368">
        <f>(E6/(1+(1-E3)*E4))</f>
        <v>1.5359536579102333</v>
      </c>
      <c r="F9" s="365" t="s">
        <v>439</v>
      </c>
    </row>
    <row r="10" spans="1:10" s="365" customFormat="1" ht="15" hidden="1" customHeight="1">
      <c r="A10" s="365" t="s">
        <v>412</v>
      </c>
      <c r="E10" s="372" t="e">
        <f>E9*(1+(1-E3)*((#REF!+#REF!)/#REF!))</f>
        <v>#REF!</v>
      </c>
      <c r="F10" s="365" t="s">
        <v>413</v>
      </c>
    </row>
    <row r="11" spans="1:10" s="365" customFormat="1" ht="15" customHeight="1"/>
    <row r="12" spans="1:10" s="365" customFormat="1" ht="15" customHeight="1"/>
    <row r="13" spans="1:10" s="365" customFormat="1" ht="15" customHeight="1">
      <c r="A13" s="373" t="s">
        <v>414</v>
      </c>
      <c r="B13" s="373" t="s">
        <v>415</v>
      </c>
      <c r="C13" s="363" t="s">
        <v>416</v>
      </c>
      <c r="D13" s="373"/>
    </row>
    <row r="14" spans="1:10" s="365" customFormat="1" ht="15" customHeight="1">
      <c r="A14" s="374">
        <v>0</v>
      </c>
      <c r="B14" s="374">
        <f t="shared" ref="B14:B24" si="0">A14/(1-A14)</f>
        <v>0</v>
      </c>
      <c r="C14" s="375"/>
      <c r="D14" s="375">
        <f>($E$9*(1+(1-$E$3)*B14))</f>
        <v>1.5359536579102333</v>
      </c>
    </row>
    <row r="15" spans="1:10" s="365" customFormat="1" ht="15" customHeight="1">
      <c r="A15" s="376">
        <f>0.1/1.1</f>
        <v>9.0909090909090912E-2</v>
      </c>
      <c r="B15" s="374">
        <f>A15/(1-A15)</f>
        <v>0.1</v>
      </c>
      <c r="C15" s="375"/>
      <c r="D15" s="375">
        <f>($E$9*(1+(1-$E$3)*B15))</f>
        <v>1.6741894871221543</v>
      </c>
      <c r="E15" s="377"/>
    </row>
    <row r="16" spans="1:10" s="365" customFormat="1" ht="15" customHeight="1">
      <c r="A16" s="374">
        <v>0.1</v>
      </c>
      <c r="B16" s="374">
        <f>A16/(1-A16)</f>
        <v>0.11111111111111112</v>
      </c>
      <c r="C16" s="375"/>
      <c r="D16" s="375">
        <f t="shared" ref="D16:D24" si="1">($E$9*(1+(1-$E$3)*B16))</f>
        <v>1.6895490237012567</v>
      </c>
      <c r="E16" s="377" t="str">
        <f ca="1">_xlfn.FORMULATEXT(D16)</f>
        <v>=($E$9*(1+(1-$E$3)*B16))</v>
      </c>
    </row>
    <row r="17" spans="1:10" s="365" customFormat="1" ht="15" customHeight="1">
      <c r="A17" s="374">
        <v>0.2</v>
      </c>
      <c r="B17" s="374">
        <f t="shared" si="0"/>
        <v>0.25</v>
      </c>
      <c r="C17" s="375"/>
      <c r="D17" s="375">
        <f t="shared" si="1"/>
        <v>1.8815432309400359</v>
      </c>
      <c r="E17" s="378"/>
    </row>
    <row r="18" spans="1:10" s="365" customFormat="1" ht="15" customHeight="1">
      <c r="A18" s="374">
        <v>0.3</v>
      </c>
      <c r="B18" s="374">
        <f t="shared" si="0"/>
        <v>0.4285714285714286</v>
      </c>
      <c r="C18" s="375"/>
      <c r="D18" s="375">
        <f t="shared" si="1"/>
        <v>2.1283929259613235</v>
      </c>
      <c r="E18" s="378"/>
    </row>
    <row r="19" spans="1:10" s="365" customFormat="1" ht="15" customHeight="1">
      <c r="A19" s="374">
        <v>0.4</v>
      </c>
      <c r="B19" s="374">
        <f t="shared" si="0"/>
        <v>0.66666666666666674</v>
      </c>
      <c r="C19" s="375"/>
      <c r="D19" s="375">
        <f t="shared" si="1"/>
        <v>2.4575258526563735</v>
      </c>
      <c r="E19" s="378"/>
    </row>
    <row r="20" spans="1:10" s="365" customFormat="1" ht="15" customHeight="1">
      <c r="A20" s="374">
        <v>0.5</v>
      </c>
      <c r="B20" s="374">
        <f t="shared" si="0"/>
        <v>1</v>
      </c>
      <c r="C20" s="375"/>
      <c r="D20" s="375">
        <f t="shared" si="1"/>
        <v>2.9183119500294432</v>
      </c>
      <c r="E20" s="378"/>
    </row>
    <row r="21" spans="1:10" s="365" customFormat="1" ht="15" customHeight="1">
      <c r="A21" s="374">
        <v>0.6</v>
      </c>
      <c r="B21" s="374">
        <f t="shared" si="0"/>
        <v>1.4999999999999998</v>
      </c>
      <c r="C21" s="375"/>
      <c r="D21" s="375">
        <f t="shared" si="1"/>
        <v>3.6094910960890476</v>
      </c>
      <c r="E21" s="378"/>
    </row>
    <row r="22" spans="1:10" s="365" customFormat="1" ht="15" customHeight="1">
      <c r="A22" s="374">
        <v>0.7</v>
      </c>
      <c r="B22" s="374">
        <f t="shared" si="0"/>
        <v>2.333333333333333</v>
      </c>
      <c r="C22" s="375"/>
      <c r="D22" s="375">
        <f t="shared" si="1"/>
        <v>4.7614563395217226</v>
      </c>
      <c r="E22" s="378"/>
    </row>
    <row r="23" spans="1:10" s="365" customFormat="1" ht="15" customHeight="1">
      <c r="A23" s="374">
        <v>0.8</v>
      </c>
      <c r="B23" s="374">
        <f t="shared" si="0"/>
        <v>4.0000000000000009</v>
      </c>
      <c r="C23" s="375"/>
      <c r="D23" s="375">
        <f t="shared" si="1"/>
        <v>7.0653868263870754</v>
      </c>
      <c r="E23" s="378"/>
    </row>
    <row r="24" spans="1:10" s="365" customFormat="1" ht="15" customHeight="1">
      <c r="A24" s="374">
        <v>0.9</v>
      </c>
      <c r="B24" s="374">
        <f t="shared" si="0"/>
        <v>9.0000000000000018</v>
      </c>
      <c r="C24" s="375"/>
      <c r="D24" s="375">
        <f t="shared" si="1"/>
        <v>13.977178286983126</v>
      </c>
      <c r="E24" s="378"/>
    </row>
    <row r="25" spans="1:10" s="365" customFormat="1" ht="15" customHeight="1"/>
    <row r="26" spans="1:10" s="365" customFormat="1" ht="15" hidden="1" customHeight="1">
      <c r="A26" s="379" t="s">
        <v>417</v>
      </c>
    </row>
    <row r="27" spans="1:10" s="365" customFormat="1" ht="15" hidden="1" customHeight="1">
      <c r="A27" s="365" t="s">
        <v>418</v>
      </c>
      <c r="E27" s="380">
        <v>0.1</v>
      </c>
    </row>
    <row r="28" spans="1:10" s="365" customFormat="1" ht="15" hidden="1" customHeight="1"/>
    <row r="29" spans="1:10" s="365" customFormat="1" ht="15" hidden="1" customHeight="1">
      <c r="A29" s="365" t="s">
        <v>419</v>
      </c>
      <c r="E29" s="375">
        <f>E9*(1+(1-E3)*E27)</f>
        <v>1.6741894871221543</v>
      </c>
    </row>
    <row r="30" spans="1:10" s="381" customFormat="1" ht="12.75" hidden="1"/>
    <row r="31" spans="1:10">
      <c r="A31" s="381"/>
      <c r="B31" s="381"/>
      <c r="C31" s="381"/>
      <c r="D31" s="381"/>
      <c r="E31" s="381"/>
      <c r="F31" s="381"/>
      <c r="G31" s="381"/>
      <c r="H31" s="381"/>
      <c r="I31" s="381"/>
      <c r="J31" s="381"/>
    </row>
  </sheetData>
  <printOptions gridLinesSet="0"/>
  <pageMargins left="0.75" right="0.75" top="1" bottom="1" header="0.5" footer="0.5"/>
  <pageSetup orientation="portrait" horizontalDpi="1200" verticalDpi="1200" r:id="rId1"/>
  <headerFooter scaleWithDoc="0"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F360-E5E4-4346-B35B-CF1E00D5545E}">
  <dimension ref="A1:H19"/>
  <sheetViews>
    <sheetView showGridLines="0" zoomScale="115" zoomScaleNormal="115" workbookViewId="0">
      <selection activeCell="A2" sqref="A2"/>
    </sheetView>
  </sheetViews>
  <sheetFormatPr defaultRowHeight="15"/>
  <cols>
    <col min="1" max="1" width="35.28515625" customWidth="1"/>
    <col min="2" max="2" width="16.85546875" bestFit="1" customWidth="1"/>
    <col min="3" max="4" width="15.42578125" customWidth="1"/>
    <col min="5" max="5" width="11.42578125" bestFit="1" customWidth="1"/>
    <col min="6" max="6" width="19.42578125" bestFit="1" customWidth="1"/>
    <col min="7" max="7" width="12.7109375" bestFit="1" customWidth="1"/>
    <col min="8" max="8" width="17.85546875" customWidth="1"/>
    <col min="9" max="9" width="8.7109375" bestFit="1" customWidth="1"/>
  </cols>
  <sheetData>
    <row r="1" spans="1:8" ht="18.75">
      <c r="A1" s="702" t="s">
        <v>437</v>
      </c>
      <c r="B1" s="702"/>
      <c r="C1" s="702"/>
      <c r="D1" s="702"/>
      <c r="E1" s="702"/>
      <c r="F1" s="702"/>
      <c r="G1" s="702"/>
      <c r="H1" s="702"/>
    </row>
    <row r="3" spans="1:8">
      <c r="A3" s="382" t="s">
        <v>420</v>
      </c>
    </row>
    <row r="4" spans="1:8">
      <c r="A4" t="s">
        <v>421</v>
      </c>
    </row>
    <row r="5" spans="1:8" ht="15.75" thickBot="1"/>
    <row r="6" spans="1:8" ht="45" customHeight="1">
      <c r="A6" s="383" t="s">
        <v>422</v>
      </c>
      <c r="B6" s="384"/>
      <c r="C6" s="384" t="s">
        <v>423</v>
      </c>
      <c r="D6" s="384" t="s">
        <v>424</v>
      </c>
      <c r="E6" s="384" t="s">
        <v>425</v>
      </c>
      <c r="F6" s="384" t="s">
        <v>426</v>
      </c>
      <c r="G6" s="385" t="s">
        <v>427</v>
      </c>
      <c r="H6" s="194"/>
    </row>
    <row r="7" spans="1:8" ht="15.75" thickBot="1">
      <c r="A7" s="277" t="s">
        <v>434</v>
      </c>
      <c r="B7" s="330"/>
      <c r="C7" s="277">
        <v>19</v>
      </c>
      <c r="D7" s="386">
        <v>1.28</v>
      </c>
      <c r="E7" s="391">
        <v>0.38669999999999999</v>
      </c>
      <c r="F7" s="386">
        <v>7.86</v>
      </c>
      <c r="G7" s="387">
        <f>D7/(1+(1-(F7/100))*(E7))</f>
        <v>0.9437402659274271</v>
      </c>
      <c r="H7" s="277"/>
    </row>
    <row r="10" spans="1:8">
      <c r="A10" s="382" t="s">
        <v>436</v>
      </c>
    </row>
    <row r="12" spans="1:8" ht="15.75" thickBot="1">
      <c r="A12" t="s">
        <v>428</v>
      </c>
    </row>
    <row r="13" spans="1:8" ht="15.75" thickBot="1">
      <c r="A13" s="117" t="s">
        <v>429</v>
      </c>
      <c r="B13" s="388">
        <f>G7</f>
        <v>0.9437402659274271</v>
      </c>
    </row>
    <row r="14" spans="1:8">
      <c r="A14" t="s">
        <v>435</v>
      </c>
      <c r="B14" s="389">
        <f>setup!C29</f>
        <v>0.1</v>
      </c>
    </row>
    <row r="15" spans="1:8">
      <c r="A15" t="s">
        <v>430</v>
      </c>
      <c r="B15" s="152">
        <f>EV!B17</f>
        <v>10588.575896020506</v>
      </c>
      <c r="C15" s="277" t="s">
        <v>431</v>
      </c>
    </row>
    <row r="16" spans="1:8">
      <c r="A16" t="s">
        <v>432</v>
      </c>
      <c r="B16" s="152">
        <f>EV!B23</f>
        <v>1148345.5871899999</v>
      </c>
      <c r="C16" s="277"/>
    </row>
    <row r="18" spans="1:2" ht="15.75" thickBot="1">
      <c r="A18" s="117" t="s">
        <v>433</v>
      </c>
      <c r="B18" s="390" t="str">
        <f ca="1">_xlfn.FORMULATEXT(B19)</f>
        <v>=B13*(1+(1-B14)*(B15/B16))</v>
      </c>
    </row>
    <row r="19" spans="1:2" ht="15.75" thickBot="1">
      <c r="B19" s="388">
        <f>B13*(1+(1-B14)*(B15/B16))</f>
        <v>0.95157203624904263</v>
      </c>
    </row>
  </sheetData>
  <mergeCells count="1">
    <mergeCell ref="A1:H1"/>
  </mergeCells>
  <pageMargins left="0.25" right="0.25" top="0.75" bottom="0.75" header="0.3" footer="0.3"/>
  <pageSetup scale="98" orientation="landscape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E9E9-036A-4148-9E82-6177137E8B02}">
  <sheetPr>
    <pageSetUpPr autoPageBreaks="0"/>
  </sheetPr>
  <dimension ref="A1:V23"/>
  <sheetViews>
    <sheetView showGridLines="0" topLeftCell="B7" zoomScale="145" zoomScaleNormal="145" workbookViewId="0">
      <selection activeCell="C14" sqref="C14"/>
    </sheetView>
  </sheetViews>
  <sheetFormatPr defaultRowHeight="15.75"/>
  <cols>
    <col min="1" max="1" width="2.5703125" style="493" customWidth="1"/>
    <col min="2" max="2" width="30.42578125" style="493" bestFit="1" customWidth="1"/>
    <col min="3" max="3" width="16.7109375" style="493" customWidth="1"/>
    <col min="4" max="6" width="12.7109375" style="493" customWidth="1"/>
    <col min="7" max="7" width="16" style="493" customWidth="1"/>
    <col min="8" max="8" width="2.5703125" style="493" customWidth="1"/>
    <col min="9" max="9" width="2.7109375" style="493" customWidth="1"/>
    <col min="10" max="18" width="12.28515625" style="493" customWidth="1"/>
    <col min="19" max="16384" width="9.140625" style="493"/>
  </cols>
  <sheetData>
    <row r="1" spans="1:22">
      <c r="A1" s="492"/>
      <c r="B1" s="310" t="s">
        <v>549</v>
      </c>
      <c r="C1" s="492"/>
      <c r="D1" s="492"/>
      <c r="E1" s="492"/>
      <c r="F1" s="492"/>
      <c r="G1" s="492"/>
    </row>
    <row r="2" spans="1:22" ht="17.850000000000001" customHeight="1">
      <c r="A2" s="492"/>
      <c r="B2" s="494" t="s">
        <v>550</v>
      </c>
      <c r="C2" s="492"/>
      <c r="D2" s="492"/>
      <c r="E2" s="492"/>
      <c r="F2" s="492"/>
      <c r="G2" s="492"/>
    </row>
    <row r="3" spans="1:22">
      <c r="A3" s="492"/>
      <c r="B3" s="492" t="s">
        <v>551</v>
      </c>
      <c r="C3" s="492"/>
      <c r="D3" s="492"/>
      <c r="E3" s="492"/>
      <c r="F3" s="492"/>
      <c r="G3" s="492"/>
    </row>
    <row r="4" spans="1:22">
      <c r="A4" s="492"/>
      <c r="B4" s="495"/>
      <c r="C4" s="495"/>
      <c r="D4" s="495"/>
      <c r="E4" s="495"/>
      <c r="F4" s="495"/>
      <c r="G4" s="495"/>
    </row>
    <row r="5" spans="1:22">
      <c r="A5" s="492"/>
      <c r="B5" s="496" t="s">
        <v>552</v>
      </c>
      <c r="C5" s="497" t="s">
        <v>553</v>
      </c>
      <c r="D5" s="498"/>
      <c r="E5" s="499"/>
      <c r="F5" s="499"/>
      <c r="G5" s="499"/>
    </row>
    <row r="6" spans="1:22">
      <c r="A6" s="492"/>
      <c r="B6" s="499"/>
      <c r="C6" s="500" t="s">
        <v>554</v>
      </c>
      <c r="D6" s="500" t="s">
        <v>555</v>
      </c>
      <c r="E6" s="497" t="s">
        <v>556</v>
      </c>
      <c r="F6" s="497" t="s">
        <v>211</v>
      </c>
      <c r="G6" s="497" t="s">
        <v>557</v>
      </c>
    </row>
    <row r="7" spans="1:22">
      <c r="A7" s="492"/>
      <c r="B7" s="501" t="s">
        <v>558</v>
      </c>
      <c r="C7" s="502" t="s">
        <v>559</v>
      </c>
      <c r="D7" s="502" t="s">
        <v>138</v>
      </c>
      <c r="E7" s="503" t="s">
        <v>560</v>
      </c>
      <c r="F7" s="503" t="str">
        <f>$E$7</f>
        <v>LTM</v>
      </c>
      <c r="G7" s="503" t="str">
        <f>$E$7</f>
        <v>LTM</v>
      </c>
    </row>
    <row r="8" spans="1:22">
      <c r="A8" s="492"/>
      <c r="B8" s="492"/>
      <c r="C8" s="492"/>
      <c r="D8" s="492"/>
      <c r="E8" s="492"/>
      <c r="F8" s="492"/>
      <c r="G8" s="492"/>
      <c r="V8" s="492"/>
    </row>
    <row r="9" spans="1:22">
      <c r="A9" s="492"/>
      <c r="B9" s="504" t="s">
        <v>128</v>
      </c>
      <c r="C9" s="505">
        <v>787476.54</v>
      </c>
      <c r="D9" s="505">
        <v>1040421.44</v>
      </c>
      <c r="E9" s="505">
        <v>290390.13</v>
      </c>
      <c r="F9" s="505">
        <v>22371.360000000001</v>
      </c>
      <c r="G9" s="505">
        <v>4069.84</v>
      </c>
      <c r="H9" s="493" t="s">
        <v>561</v>
      </c>
      <c r="V9" s="492"/>
    </row>
    <row r="10" spans="1:22">
      <c r="A10" s="492"/>
      <c r="B10" s="492"/>
      <c r="C10" s="492"/>
      <c r="D10" s="492"/>
      <c r="E10" s="492"/>
      <c r="F10" s="492"/>
      <c r="G10" s="492"/>
      <c r="V10" s="492"/>
    </row>
    <row r="11" spans="1:22">
      <c r="A11" s="492"/>
      <c r="B11" s="506" t="s">
        <v>171</v>
      </c>
      <c r="C11" s="507">
        <f>[5]EV!$B$3</f>
        <v>866106</v>
      </c>
      <c r="D11" s="507">
        <f>[5]EV!$B$29</f>
        <v>873664.73308602057</v>
      </c>
      <c r="E11" s="508">
        <f>[5]pilot!$K$12</f>
        <v>31536</v>
      </c>
      <c r="F11" s="508">
        <f>[5]pilot!$K$134</f>
        <v>4316</v>
      </c>
      <c r="G11" s="508">
        <f>[5]pilot!$K$32</f>
        <v>862</v>
      </c>
      <c r="H11" s="493" t="s">
        <v>562</v>
      </c>
      <c r="V11" s="492"/>
    </row>
    <row r="12" spans="1:22">
      <c r="A12" s="492"/>
      <c r="B12" s="492"/>
      <c r="C12" s="492"/>
      <c r="D12" s="492"/>
      <c r="E12" s="492"/>
      <c r="F12" s="492"/>
      <c r="G12" s="492"/>
      <c r="V12" s="492"/>
    </row>
    <row r="13" spans="1:22">
      <c r="A13" s="492"/>
      <c r="B13" s="509" t="s">
        <v>563</v>
      </c>
      <c r="C13" s="497" t="s">
        <v>553</v>
      </c>
      <c r="D13" s="498"/>
      <c r="E13" s="497" t="s">
        <v>564</v>
      </c>
      <c r="F13" s="497" t="s">
        <v>564</v>
      </c>
      <c r="G13" s="499"/>
      <c r="V13" s="492"/>
    </row>
    <row r="14" spans="1:22">
      <c r="A14" s="492"/>
      <c r="B14" s="499"/>
      <c r="C14" s="500" t="s">
        <v>554</v>
      </c>
      <c r="D14" s="500" t="s">
        <v>555</v>
      </c>
      <c r="E14" s="497" t="s">
        <v>556</v>
      </c>
      <c r="F14" s="497" t="s">
        <v>211</v>
      </c>
      <c r="G14" s="497" t="s">
        <v>565</v>
      </c>
      <c r="V14" s="492"/>
    </row>
    <row r="15" spans="1:22">
      <c r="A15" s="492"/>
      <c r="B15" s="501" t="s">
        <v>558</v>
      </c>
      <c r="C15" s="502" t="s">
        <v>553</v>
      </c>
      <c r="D15" s="502" t="s">
        <v>138</v>
      </c>
      <c r="E15" s="503" t="str">
        <f>$E$7</f>
        <v>LTM</v>
      </c>
      <c r="F15" s="503" t="str">
        <f>$E$7</f>
        <v>LTM</v>
      </c>
      <c r="G15" s="503" t="str">
        <f>$E$7</f>
        <v>LTM</v>
      </c>
      <c r="V15" s="492"/>
    </row>
    <row r="16" spans="1:22">
      <c r="A16" s="492"/>
      <c r="B16" s="492"/>
      <c r="C16" s="492"/>
      <c r="D16" s="492"/>
      <c r="E16" s="492"/>
      <c r="F16" s="492"/>
      <c r="G16" s="492"/>
      <c r="V16" s="492"/>
    </row>
    <row r="17" spans="1:22">
      <c r="A17" s="492"/>
      <c r="B17" s="504" t="s">
        <v>128</v>
      </c>
      <c r="C17" s="505">
        <f>C9</f>
        <v>787476.54</v>
      </c>
      <c r="D17" s="505">
        <f>D9</f>
        <v>1040421.44</v>
      </c>
      <c r="E17" s="510">
        <f>D9/E9</f>
        <v>3.5828402294527018</v>
      </c>
      <c r="F17" s="510">
        <f>D9/F9</f>
        <v>46.506848041424391</v>
      </c>
      <c r="G17" s="510">
        <f>C9/G9</f>
        <v>193.49078587856033</v>
      </c>
      <c r="H17" s="493" t="s">
        <v>566</v>
      </c>
      <c r="V17" s="492"/>
    </row>
    <row r="18" spans="1:22">
      <c r="A18" s="492"/>
      <c r="B18" s="492"/>
      <c r="C18" s="492" t="str">
        <f ca="1">_xlfn.FORMULATEXT(C17)</f>
        <v>=C9</v>
      </c>
      <c r="D18" s="492" t="str">
        <f ca="1">_xlfn.FORMULATEXT(D17)</f>
        <v>=D9</v>
      </c>
      <c r="E18" s="492" t="str">
        <f t="shared" ref="E18:G18" ca="1" si="0">_xlfn.FORMULATEXT(E17)</f>
        <v>=D9/E9</v>
      </c>
      <c r="F18" s="492" t="str">
        <f t="shared" ca="1" si="0"/>
        <v>=D9/F9</v>
      </c>
      <c r="G18" s="492" t="str">
        <f t="shared" ca="1" si="0"/>
        <v>=C9/G9</v>
      </c>
      <c r="V18" s="492"/>
    </row>
    <row r="19" spans="1:22" ht="14.45" customHeight="1">
      <c r="A19" s="492"/>
      <c r="B19" s="506" t="str">
        <f>B11</f>
        <v>Tesla</v>
      </c>
      <c r="C19" s="511">
        <f>+C11</f>
        <v>866106</v>
      </c>
      <c r="D19" s="511">
        <f>+D11</f>
        <v>873664.73308602057</v>
      </c>
      <c r="E19" s="512">
        <f>D11/E11</f>
        <v>27.703726949708923</v>
      </c>
      <c r="F19" s="513">
        <f>D11/F11</f>
        <v>202.42463695227539</v>
      </c>
      <c r="G19" s="513">
        <f>C11/G11</f>
        <v>1004.7633410672854</v>
      </c>
      <c r="H19" s="493" t="s">
        <v>566</v>
      </c>
      <c r="V19" s="492"/>
    </row>
    <row r="20" spans="1:22">
      <c r="A20" s="492"/>
      <c r="B20" s="492"/>
      <c r="C20" s="492" t="str">
        <f t="shared" ref="C20:G20" ca="1" si="1">_xlfn.FORMULATEXT(C19)</f>
        <v>=+C11</v>
      </c>
      <c r="D20" s="492" t="str">
        <f t="shared" ca="1" si="1"/>
        <v>=+D11</v>
      </c>
      <c r="E20" s="492" t="str">
        <f t="shared" ca="1" si="1"/>
        <v>=D11/E11</v>
      </c>
      <c r="F20" s="492" t="str">
        <f t="shared" ca="1" si="1"/>
        <v>=D11/F11</v>
      </c>
      <c r="G20" s="492" t="str">
        <f t="shared" ca="1" si="1"/>
        <v>=C11/G11</v>
      </c>
      <c r="V20" s="492"/>
    </row>
    <row r="21" spans="1:22">
      <c r="A21" s="492"/>
      <c r="B21" s="492"/>
      <c r="C21" s="492"/>
      <c r="D21" s="492"/>
      <c r="E21" s="492"/>
      <c r="F21" s="492"/>
      <c r="G21" s="492"/>
      <c r="V21" s="492"/>
    </row>
    <row r="22" spans="1:22">
      <c r="V22" s="492"/>
    </row>
    <row r="23" spans="1:22">
      <c r="V23" s="492"/>
    </row>
  </sheetData>
  <hyperlinks>
    <hyperlink ref="B1" r:id="rId1" display="www.breakingintowallstreet.com" xr:uid="{D746453E-8FB6-4AC4-9198-5DECB8199CDD}"/>
  </hyperlinks>
  <pageMargins left="0.7" right="0.7" top="0.75" bottom="0.75" header="0.3" footer="0.3"/>
  <pageSetup scale="37"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2704-6E87-4C4E-8897-EE1D089EF2D4}">
  <sheetPr>
    <pageSetUpPr autoPageBreaks="0"/>
  </sheetPr>
  <dimension ref="B1:T57"/>
  <sheetViews>
    <sheetView showGridLines="0" topLeftCell="A44" zoomScale="115" zoomScaleNormal="115" workbookViewId="0">
      <selection activeCell="E2" sqref="E2"/>
    </sheetView>
  </sheetViews>
  <sheetFormatPr defaultRowHeight="15.75"/>
  <cols>
    <col min="1" max="1" width="2.7109375" style="493" customWidth="1"/>
    <col min="2" max="2" width="42.5703125" style="493" bestFit="1" customWidth="1"/>
    <col min="3" max="4" width="10.7109375" style="493" customWidth="1"/>
    <col min="5" max="5" width="19.85546875" style="493" bestFit="1" customWidth="1"/>
    <col min="6" max="6" width="14.7109375" style="493" customWidth="1"/>
    <col min="7" max="7" width="10.7109375" style="493" customWidth="1"/>
    <col min="8" max="8" width="43.7109375" style="493" customWidth="1"/>
    <col min="9" max="9" width="11.28515625" style="493" bestFit="1" customWidth="1"/>
    <col min="10" max="10" width="14" style="493" bestFit="1" customWidth="1"/>
    <col min="11" max="15" width="10.7109375" style="493" customWidth="1"/>
    <col min="16" max="16" width="2.7109375" style="493" customWidth="1"/>
    <col min="17" max="16384" width="9.140625" style="493"/>
  </cols>
  <sheetData>
    <row r="1" spans="2:20">
      <c r="B1" s="310" t="s">
        <v>549</v>
      </c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  <c r="N1" s="514"/>
      <c r="O1" s="514"/>
    </row>
    <row r="2" spans="2:20" ht="18.75">
      <c r="B2" s="515" t="s">
        <v>567</v>
      </c>
      <c r="C2" s="514"/>
      <c r="D2" s="514" t="s">
        <v>568</v>
      </c>
      <c r="E2" s="516">
        <v>1047.8</v>
      </c>
      <c r="F2" s="514"/>
      <c r="H2" s="514"/>
      <c r="I2" s="514"/>
      <c r="J2" s="514"/>
      <c r="K2" s="514"/>
      <c r="L2" s="514"/>
      <c r="M2" s="514"/>
      <c r="N2" s="514"/>
      <c r="O2" s="514"/>
    </row>
    <row r="3" spans="2:20">
      <c r="B3" s="492" t="s">
        <v>551</v>
      </c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</row>
    <row r="4" spans="2:20">
      <c r="B4" s="514"/>
      <c r="C4" s="514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</row>
    <row r="5" spans="2:20" ht="15.75" customHeight="1">
      <c r="B5" s="509" t="s">
        <v>567</v>
      </c>
      <c r="C5" s="703" t="s">
        <v>569</v>
      </c>
      <c r="D5" s="703"/>
      <c r="E5" s="497"/>
      <c r="F5" s="704" t="s">
        <v>570</v>
      </c>
      <c r="G5" s="704"/>
      <c r="H5" s="517"/>
      <c r="I5" s="517"/>
      <c r="J5" s="518"/>
      <c r="K5" s="517"/>
      <c r="L5" s="517"/>
      <c r="M5" s="517"/>
      <c r="N5" s="517"/>
      <c r="O5" s="517"/>
    </row>
    <row r="6" spans="2:20">
      <c r="B6" s="499"/>
      <c r="C6" s="703"/>
      <c r="D6" s="703"/>
      <c r="E6" s="497"/>
      <c r="F6" s="705"/>
      <c r="G6" s="704"/>
      <c r="H6" s="518"/>
      <c r="I6" s="518"/>
      <c r="J6" s="518"/>
      <c r="K6" s="518"/>
      <c r="L6" s="518"/>
      <c r="M6" s="518"/>
      <c r="N6" s="518"/>
      <c r="O6" s="518"/>
    </row>
    <row r="7" spans="2:20">
      <c r="B7" s="499"/>
      <c r="C7" s="703"/>
      <c r="D7" s="703"/>
      <c r="E7" s="500" t="s">
        <v>571</v>
      </c>
      <c r="F7" s="704"/>
      <c r="G7" s="704"/>
      <c r="H7" s="518"/>
      <c r="I7" s="519"/>
      <c r="J7" s="519"/>
      <c r="K7" s="519"/>
      <c r="L7" s="519"/>
      <c r="M7" s="519"/>
      <c r="N7" s="519"/>
      <c r="O7" s="519"/>
    </row>
    <row r="8" spans="2:20">
      <c r="B8" s="499"/>
      <c r="C8" s="500" t="s">
        <v>128</v>
      </c>
      <c r="D8" s="500"/>
      <c r="E8" s="500" t="s">
        <v>572</v>
      </c>
      <c r="F8" s="706" t="s">
        <v>128</v>
      </c>
      <c r="G8" s="706"/>
      <c r="H8" s="519"/>
      <c r="I8" s="519"/>
      <c r="J8" s="519"/>
      <c r="K8" s="519"/>
      <c r="L8" s="519"/>
      <c r="M8" s="519"/>
      <c r="N8" s="519"/>
      <c r="O8" s="519"/>
    </row>
    <row r="9" spans="2:20">
      <c r="B9" s="501" t="s">
        <v>573</v>
      </c>
      <c r="C9" s="502" t="s">
        <v>574</v>
      </c>
      <c r="D9" s="502"/>
      <c r="E9" s="502" t="s">
        <v>575</v>
      </c>
      <c r="F9" s="707" t="s">
        <v>574</v>
      </c>
      <c r="G9" s="707"/>
      <c r="H9" s="519"/>
      <c r="I9" s="519"/>
      <c r="J9" s="519"/>
      <c r="K9" s="519"/>
      <c r="L9" s="519"/>
      <c r="M9" s="519"/>
      <c r="N9" s="519"/>
      <c r="O9" s="519"/>
    </row>
    <row r="11" spans="2:20" ht="16.5" thickBot="1">
      <c r="B11" s="520" t="s">
        <v>576</v>
      </c>
    </row>
    <row r="12" spans="2:20">
      <c r="B12" s="521" t="s">
        <v>577</v>
      </c>
      <c r="C12" s="522">
        <f t="array" ref="C12:C14">TRANSPOSE('Public-Comps simple'!E17:G17)</f>
        <v>3.5828402294527018</v>
      </c>
      <c r="D12" s="522"/>
      <c r="E12" s="523">
        <f t="array" ref="E12:E14">TRANSPOSE('Public-Comps simple'!E11:G11)</f>
        <v>31536</v>
      </c>
      <c r="F12" s="524">
        <f>(J18+SUM($E$17:$E$26))/Diluted_Shares</f>
        <v>94.217798382484261</v>
      </c>
      <c r="G12" s="522" t="str">
        <f ca="1">_xlfn.FORMULATEXT(F12)</f>
        <v>=(J18+SUM($E$17:$E$26))/Diluted_Shares</v>
      </c>
      <c r="H12" s="522"/>
      <c r="I12" s="525"/>
      <c r="J12" s="526"/>
      <c r="K12" s="526"/>
      <c r="L12" s="526"/>
      <c r="M12" s="526"/>
      <c r="N12" s="526"/>
      <c r="O12" s="526"/>
      <c r="P12" s="522"/>
      <c r="Q12" s="522"/>
      <c r="R12" s="522"/>
      <c r="S12" s="522"/>
      <c r="T12" s="522"/>
    </row>
    <row r="13" spans="2:20">
      <c r="B13" s="521" t="s">
        <v>578</v>
      </c>
      <c r="C13" s="522">
        <v>46.506848041424391</v>
      </c>
      <c r="D13" s="522"/>
      <c r="E13" s="523">
        <v>4316</v>
      </c>
      <c r="F13" s="527">
        <f>(J19+SUM($E$17:$E$26))/Diluted_Shares</f>
        <v>172.62271944661947</v>
      </c>
      <c r="G13" s="522" t="str">
        <f ca="1">_xlfn.FORMULATEXT(F13)</f>
        <v>=(J19+SUM($E$17:$E$26))/Diluted_Shares</v>
      </c>
      <c r="H13" s="522"/>
      <c r="I13" s="528"/>
      <c r="J13" s="529"/>
      <c r="K13" s="529"/>
      <c r="L13" s="526"/>
      <c r="M13" s="529"/>
      <c r="N13" s="529"/>
      <c r="O13" s="529"/>
      <c r="P13" s="522"/>
      <c r="Q13" s="522"/>
      <c r="R13" s="522"/>
      <c r="S13" s="522"/>
      <c r="T13" s="522"/>
    </row>
    <row r="14" spans="2:20" ht="16.5" thickBot="1">
      <c r="B14" s="521" t="s">
        <v>579</v>
      </c>
      <c r="C14" s="522">
        <v>193.49078587856033</v>
      </c>
      <c r="D14" s="522"/>
      <c r="E14" s="523">
        <v>862</v>
      </c>
      <c r="F14" s="530">
        <f>(J20)/Diluted_Shares</f>
        <v>149.05188331306434</v>
      </c>
      <c r="G14" s="522" t="str">
        <f ca="1">_xlfn.FORMULATEXT(F14)</f>
        <v>=(J20)/Diluted_Shares</v>
      </c>
      <c r="H14" s="522"/>
      <c r="I14" s="528"/>
      <c r="J14" s="529"/>
      <c r="K14" s="529"/>
      <c r="L14" s="526"/>
      <c r="M14" s="529"/>
      <c r="N14" s="529"/>
      <c r="O14" s="529"/>
      <c r="P14" s="522"/>
      <c r="Q14" s="522"/>
      <c r="R14" s="522"/>
      <c r="S14" s="522"/>
      <c r="T14" s="522"/>
    </row>
    <row r="16" spans="2:20">
      <c r="B16" s="531" t="s">
        <v>580</v>
      </c>
      <c r="C16" s="532"/>
      <c r="D16" s="532"/>
      <c r="E16" s="533">
        <f>J18</f>
        <v>112988.4494760204</v>
      </c>
      <c r="F16" s="533"/>
      <c r="G16" s="533"/>
      <c r="H16" s="534" t="s">
        <v>581</v>
      </c>
      <c r="I16" s="535"/>
      <c r="J16" s="535"/>
      <c r="K16" s="536"/>
      <c r="L16" s="536"/>
      <c r="M16" s="537"/>
      <c r="N16" s="537"/>
      <c r="O16" s="537"/>
    </row>
    <row r="17" spans="2:16">
      <c r="B17" s="538" t="s">
        <v>582</v>
      </c>
      <c r="C17" s="492"/>
      <c r="D17" s="492"/>
      <c r="E17" s="539">
        <f>[5]pilot!$O$48</f>
        <v>16229</v>
      </c>
      <c r="F17" s="540"/>
      <c r="G17" s="540"/>
    </row>
    <row r="18" spans="2:16">
      <c r="B18" s="521" t="s">
        <v>583</v>
      </c>
      <c r="E18" s="539"/>
      <c r="F18" s="540"/>
      <c r="H18" s="514" t="s">
        <v>584</v>
      </c>
      <c r="J18" s="541">
        <f>E12*C12</f>
        <v>112988.4494760204</v>
      </c>
      <c r="K18" s="521"/>
      <c r="L18" s="542"/>
      <c r="M18" s="542"/>
      <c r="N18" s="542"/>
      <c r="O18" s="542"/>
    </row>
    <row r="19" spans="2:16">
      <c r="B19" s="521"/>
      <c r="E19" s="539"/>
      <c r="F19" s="540"/>
      <c r="H19" s="514" t="s">
        <v>585</v>
      </c>
      <c r="J19" s="543">
        <f>E13*C13</f>
        <v>200723.55614678768</v>
      </c>
      <c r="K19" s="521"/>
      <c r="L19" s="542"/>
      <c r="M19" s="544"/>
      <c r="N19" s="544"/>
      <c r="O19" s="544"/>
    </row>
    <row r="20" spans="2:16">
      <c r="B20" s="521"/>
      <c r="E20" s="539"/>
      <c r="F20" s="540"/>
      <c r="H20" s="545" t="s">
        <v>586</v>
      </c>
      <c r="I20" s="546"/>
      <c r="J20" s="547">
        <f>E14*C14</f>
        <v>166789.057427319</v>
      </c>
      <c r="K20" s="521"/>
      <c r="L20" s="542"/>
      <c r="M20" s="544"/>
      <c r="N20" s="544"/>
      <c r="O20" s="544"/>
    </row>
    <row r="21" spans="2:16">
      <c r="B21" s="521" t="s">
        <v>587</v>
      </c>
      <c r="E21" s="539">
        <f>-[5]EV!$B$17</f>
        <v>-10588.575896020506</v>
      </c>
      <c r="F21" s="540"/>
      <c r="H21" s="514"/>
      <c r="J21" s="544"/>
      <c r="K21" s="544"/>
      <c r="L21" s="542"/>
      <c r="M21" s="544"/>
      <c r="N21" s="544"/>
      <c r="O21" s="544"/>
      <c r="P21" s="521"/>
    </row>
    <row r="22" spans="2:16">
      <c r="B22" s="521" t="s">
        <v>588</v>
      </c>
      <c r="E22" s="539">
        <f>[6]EV!$B$19</f>
        <v>0</v>
      </c>
      <c r="F22" s="540"/>
      <c r="H22" s="514"/>
      <c r="J22" s="544"/>
      <c r="K22" s="544"/>
      <c r="L22" s="542"/>
      <c r="M22" s="544"/>
      <c r="N22" s="544"/>
      <c r="O22" s="544"/>
      <c r="P22" s="521"/>
    </row>
    <row r="23" spans="2:16">
      <c r="B23" s="521" t="s">
        <v>589</v>
      </c>
      <c r="E23" s="539">
        <f>-[5]EV!$B$21</f>
        <v>-12594.15719</v>
      </c>
      <c r="F23" s="540"/>
      <c r="H23" s="514"/>
      <c r="J23" s="544"/>
      <c r="K23" s="544"/>
      <c r="L23" s="542"/>
      <c r="M23" s="544"/>
      <c r="N23" s="544"/>
      <c r="O23" s="544"/>
      <c r="P23" s="521"/>
    </row>
    <row r="24" spans="2:16">
      <c r="B24" s="521" t="s">
        <v>590</v>
      </c>
      <c r="E24" s="539"/>
      <c r="F24" s="540"/>
      <c r="H24" s="514"/>
      <c r="J24" s="544"/>
      <c r="K24" s="544"/>
      <c r="L24" s="542"/>
      <c r="M24" s="544"/>
      <c r="N24" s="544"/>
      <c r="O24" s="544"/>
      <c r="P24" s="521"/>
    </row>
    <row r="25" spans="2:16">
      <c r="B25" s="521" t="s">
        <v>591</v>
      </c>
      <c r="E25" s="539">
        <f>-[5]EV!$B$25</f>
        <v>-605</v>
      </c>
      <c r="F25" s="540"/>
      <c r="H25" s="514"/>
      <c r="J25" s="544"/>
      <c r="K25" s="544"/>
      <c r="L25" s="542"/>
      <c r="M25" s="544"/>
      <c r="N25" s="544"/>
      <c r="O25" s="544"/>
      <c r="P25" s="521"/>
    </row>
    <row r="26" spans="2:16">
      <c r="B26" s="521"/>
      <c r="E26" s="548">
        <v>0</v>
      </c>
      <c r="F26" s="540"/>
      <c r="H26" s="514"/>
      <c r="J26" s="544"/>
      <c r="K26" s="544"/>
      <c r="L26" s="542"/>
      <c r="M26" s="544"/>
      <c r="N26" s="544"/>
      <c r="O26" s="544"/>
      <c r="P26" s="521"/>
    </row>
    <row r="27" spans="2:16">
      <c r="B27" s="549" t="s">
        <v>592</v>
      </c>
      <c r="C27" s="550"/>
      <c r="D27" s="550"/>
      <c r="E27" s="551">
        <f>SUM(E16:E26)</f>
        <v>105429.7163899999</v>
      </c>
      <c r="F27" s="552"/>
    </row>
    <row r="28" spans="2:16">
      <c r="F28" s="544"/>
      <c r="H28" s="514"/>
      <c r="J28" s="544"/>
      <c r="K28" s="544"/>
      <c r="L28" s="544"/>
      <c r="M28" s="544"/>
      <c r="N28" s="544"/>
      <c r="O28" s="544"/>
    </row>
    <row r="29" spans="2:16">
      <c r="B29" s="492" t="s">
        <v>593</v>
      </c>
      <c r="C29" s="492"/>
      <c r="D29" s="492"/>
      <c r="E29" s="553">
        <f>[5]setup!$C$8/1000000</f>
        <v>1119</v>
      </c>
      <c r="F29" s="554"/>
      <c r="H29" s="514"/>
      <c r="J29" s="544"/>
      <c r="K29" s="544"/>
      <c r="L29" s="544"/>
      <c r="M29" s="544"/>
      <c r="N29" s="544"/>
      <c r="O29" s="544"/>
    </row>
    <row r="30" spans="2:16">
      <c r="B30" s="492"/>
      <c r="C30" s="492"/>
      <c r="D30" s="492"/>
      <c r="E30" s="492"/>
      <c r="F30" s="492"/>
      <c r="H30" s="514"/>
    </row>
    <row r="31" spans="2:16">
      <c r="B31" s="555" t="s">
        <v>594</v>
      </c>
      <c r="C31" s="556"/>
      <c r="D31" s="556"/>
      <c r="E31" s="557">
        <f>+E27/E29</f>
        <v>94.217798382484276</v>
      </c>
      <c r="F31" s="558"/>
    </row>
    <row r="32" spans="2:16">
      <c r="B32" s="559" t="s">
        <v>595</v>
      </c>
      <c r="C32" s="560"/>
      <c r="D32" s="560"/>
      <c r="E32" s="561">
        <f>+E31/$E$2-1</f>
        <v>-0.91008036039083384</v>
      </c>
      <c r="F32" s="562"/>
    </row>
    <row r="33" spans="2:8">
      <c r="B33" s="563"/>
      <c r="C33" s="563"/>
      <c r="D33" s="563"/>
      <c r="E33" s="563"/>
      <c r="F33" s="564"/>
      <c r="H33" s="514"/>
    </row>
    <row r="34" spans="2:8">
      <c r="B34" s="531" t="s">
        <v>596</v>
      </c>
      <c r="C34" s="532"/>
      <c r="D34" s="532"/>
      <c r="E34" s="533">
        <f>J19</f>
        <v>200723.55614678768</v>
      </c>
    </row>
    <row r="35" spans="2:8">
      <c r="B35" s="538" t="s">
        <v>582</v>
      </c>
      <c r="C35" s="492"/>
      <c r="D35" s="492"/>
      <c r="E35" s="540">
        <f>E17</f>
        <v>16229</v>
      </c>
    </row>
    <row r="36" spans="2:8">
      <c r="B36" s="521" t="s">
        <v>597</v>
      </c>
      <c r="E36" s="540"/>
    </row>
    <row r="37" spans="2:8">
      <c r="B37" s="521" t="s">
        <v>598</v>
      </c>
      <c r="E37" s="540"/>
    </row>
    <row r="38" spans="2:8">
      <c r="B38" s="521"/>
      <c r="E38" s="540"/>
    </row>
    <row r="39" spans="2:8">
      <c r="B39" s="521" t="s">
        <v>587</v>
      </c>
      <c r="E39" s="540">
        <f>E21</f>
        <v>-10588.575896020506</v>
      </c>
    </row>
    <row r="40" spans="2:8">
      <c r="B40" s="521" t="s">
        <v>588</v>
      </c>
      <c r="E40" s="540">
        <f>E22</f>
        <v>0</v>
      </c>
    </row>
    <row r="41" spans="2:8">
      <c r="B41" s="521" t="s">
        <v>589</v>
      </c>
      <c r="E41" s="540">
        <f t="shared" ref="E41:E44" si="0">E23</f>
        <v>-12594.15719</v>
      </c>
    </row>
    <row r="42" spans="2:8">
      <c r="B42" s="521" t="s">
        <v>590</v>
      </c>
      <c r="E42" s="540">
        <f t="shared" si="0"/>
        <v>0</v>
      </c>
    </row>
    <row r="43" spans="2:8">
      <c r="B43" s="521" t="s">
        <v>591</v>
      </c>
      <c r="E43" s="540">
        <f t="shared" si="0"/>
        <v>-605</v>
      </c>
    </row>
    <row r="44" spans="2:8">
      <c r="B44" s="521"/>
      <c r="E44" s="565">
        <f t="shared" si="0"/>
        <v>0</v>
      </c>
    </row>
    <row r="45" spans="2:8">
      <c r="B45" s="549" t="s">
        <v>592</v>
      </c>
      <c r="C45" s="550"/>
      <c r="D45" s="550"/>
      <c r="E45" s="551">
        <f>SUM(E34:E44)</f>
        <v>193164.82306076717</v>
      </c>
    </row>
    <row r="47" spans="2:8">
      <c r="B47" s="492" t="s">
        <v>593</v>
      </c>
      <c r="C47" s="492"/>
      <c r="D47" s="492"/>
      <c r="E47" s="566">
        <f>Diluted_Shares</f>
        <v>1119</v>
      </c>
    </row>
    <row r="48" spans="2:8">
      <c r="B48" s="492"/>
      <c r="C48" s="492"/>
      <c r="D48" s="492"/>
      <c r="E48" s="492"/>
    </row>
    <row r="49" spans="2:5">
      <c r="B49" s="555" t="s">
        <v>594</v>
      </c>
      <c r="C49" s="556"/>
      <c r="D49" s="556"/>
      <c r="E49" s="557">
        <f>+E45/E47</f>
        <v>172.62271944661947</v>
      </c>
    </row>
    <row r="50" spans="2:5">
      <c r="B50" s="559" t="s">
        <v>595</v>
      </c>
      <c r="C50" s="560"/>
      <c r="D50" s="560"/>
      <c r="E50" s="561">
        <f>+E49/$E$2-1</f>
        <v>-0.83525222423494994</v>
      </c>
    </row>
    <row r="51" spans="2:5" s="567" customFormat="1"/>
    <row r="52" spans="2:5">
      <c r="B52" s="568" t="s">
        <v>599</v>
      </c>
      <c r="C52" s="569"/>
      <c r="D52" s="569"/>
      <c r="E52" s="570">
        <f>J20</f>
        <v>166789.057427319</v>
      </c>
    </row>
    <row r="53" spans="2:5">
      <c r="B53" s="546"/>
      <c r="C53" s="546"/>
      <c r="D53" s="546"/>
      <c r="E53" s="546"/>
    </row>
    <row r="54" spans="2:5">
      <c r="B54" s="571" t="s">
        <v>593</v>
      </c>
      <c r="C54" s="571"/>
      <c r="D54" s="571"/>
      <c r="E54" s="572">
        <f>E47</f>
        <v>1119</v>
      </c>
    </row>
    <row r="55" spans="2:5">
      <c r="B55" s="546"/>
      <c r="C55" s="546"/>
      <c r="D55" s="546"/>
      <c r="E55" s="546"/>
    </row>
    <row r="56" spans="2:5">
      <c r="B56" s="573" t="s">
        <v>594</v>
      </c>
      <c r="C56" s="574"/>
      <c r="D56" s="574"/>
      <c r="E56" s="575">
        <f>E52/E54</f>
        <v>149.05188331306434</v>
      </c>
    </row>
    <row r="57" spans="2:5">
      <c r="B57" s="576" t="s">
        <v>595</v>
      </c>
      <c r="C57" s="577"/>
      <c r="D57" s="577"/>
      <c r="E57" s="578">
        <f>+E56/$E$2-1</f>
        <v>-0.85774777313126138</v>
      </c>
    </row>
  </sheetData>
  <mergeCells count="4">
    <mergeCell ref="C5:D7"/>
    <mergeCell ref="F5:G7"/>
    <mergeCell ref="F8:G8"/>
    <mergeCell ref="F9:G9"/>
  </mergeCells>
  <hyperlinks>
    <hyperlink ref="B1" r:id="rId1" display="www.breakingintowallstreet.com" xr:uid="{A0E854FE-2E37-4D79-848A-C52376BCD646}"/>
  </hyperlinks>
  <pageMargins left="0.7" right="0.7" top="0.75" bottom="0.75" header="0.3" footer="0.3"/>
  <pageSetup scale="53" orientation="portrait" horizontalDpi="1200" verticalDpi="1200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E78D-D73E-4561-9778-CAE032AE072F}">
  <dimension ref="A1:AB54"/>
  <sheetViews>
    <sheetView showGridLines="0" topLeftCell="A33" zoomScale="98" zoomScaleNormal="145" zoomScalePageLayoutView="150" workbookViewId="0">
      <selection activeCell="D54" sqref="D54"/>
    </sheetView>
  </sheetViews>
  <sheetFormatPr defaultColWidth="9.140625" defaultRowHeight="12"/>
  <cols>
    <col min="1" max="2" width="2.7109375" style="401" customWidth="1"/>
    <col min="3" max="3" width="25.140625" style="401" customWidth="1"/>
    <col min="4" max="4" width="22.28515625" style="401" customWidth="1"/>
    <col min="5" max="5" width="25.7109375" style="401" customWidth="1"/>
    <col min="6" max="9" width="18.5703125" style="401" bestFit="1" customWidth="1"/>
    <col min="10" max="10" width="15.28515625" style="401" bestFit="1" customWidth="1"/>
    <col min="11" max="11" width="12" style="401" bestFit="1" customWidth="1"/>
    <col min="12" max="16384" width="9.140625" style="401"/>
  </cols>
  <sheetData>
    <row r="1" spans="1:28" ht="12.75" customHeight="1">
      <c r="A1" s="397" t="s">
        <v>481</v>
      </c>
      <c r="B1" s="398"/>
      <c r="C1" s="397"/>
      <c r="D1" s="399"/>
      <c r="E1" s="400"/>
      <c r="F1" s="400"/>
      <c r="G1" s="400"/>
      <c r="H1" s="400"/>
      <c r="I1" s="400"/>
    </row>
    <row r="2" spans="1:28" ht="12.75" customHeight="1">
      <c r="A2" s="402"/>
      <c r="B2" s="403"/>
      <c r="C2" s="404"/>
      <c r="D2" s="405" t="s">
        <v>482</v>
      </c>
      <c r="E2" s="406" t="s">
        <v>483</v>
      </c>
      <c r="F2" s="406" t="s">
        <v>484</v>
      </c>
      <c r="G2" s="406" t="s">
        <v>485</v>
      </c>
      <c r="H2" s="406" t="s">
        <v>486</v>
      </c>
      <c r="I2" s="406" t="s">
        <v>487</v>
      </c>
    </row>
    <row r="3" spans="1:28" s="411" customFormat="1" ht="12.75" customHeight="1">
      <c r="A3" s="407" t="s">
        <v>488</v>
      </c>
      <c r="B3" s="407"/>
      <c r="C3" s="407"/>
      <c r="D3" s="408">
        <f>'Fin st'!S142</f>
        <v>1841</v>
      </c>
      <c r="E3" s="409">
        <v>49913</v>
      </c>
      <c r="F3" s="409">
        <v>9224</v>
      </c>
      <c r="G3" s="409">
        <v>17156</v>
      </c>
      <c r="H3" s="409">
        <v>18914</v>
      </c>
      <c r="I3" s="409">
        <v>27907</v>
      </c>
      <c r="J3" s="410" t="s">
        <v>489</v>
      </c>
    </row>
    <row r="4" spans="1:28" ht="21" customHeight="1">
      <c r="A4" s="407" t="s">
        <v>490</v>
      </c>
      <c r="B4" s="407"/>
      <c r="C4" s="412"/>
      <c r="G4" s="413"/>
      <c r="J4" s="414">
        <f>RATE(5,0,D3,-I3)</f>
        <v>0.72239149681621073</v>
      </c>
      <c r="K4" s="415"/>
    </row>
    <row r="5" spans="1:28">
      <c r="A5" s="407"/>
      <c r="B5" s="412" t="s">
        <v>491</v>
      </c>
      <c r="C5" s="412"/>
      <c r="E5" s="401">
        <v>1</v>
      </c>
      <c r="F5" s="401">
        <v>2</v>
      </c>
      <c r="G5" s="401">
        <v>3</v>
      </c>
      <c r="H5" s="401">
        <v>4</v>
      </c>
      <c r="I5" s="401">
        <v>5</v>
      </c>
    </row>
    <row r="6" spans="1:28">
      <c r="A6" s="407"/>
      <c r="B6" s="412" t="s">
        <v>492</v>
      </c>
      <c r="C6" s="412"/>
      <c r="D6" s="401" t="str">
        <f ca="1">_xlfn.FORMULATEXT(E6)</f>
        <v>=E3/(1+$G$16)^E5</v>
      </c>
      <c r="E6" s="416">
        <f>E3/(1+$G$16)^E5</f>
        <v>42794.917031096265</v>
      </c>
      <c r="F6" s="416">
        <f>F3/(1+$G$16)^F5</f>
        <v>6780.7280106225071</v>
      </c>
      <c r="G6" s="416">
        <f>G3/(1+$G$16)^G5</f>
        <v>10813.133939513675</v>
      </c>
      <c r="H6" s="416">
        <f>H3/(1+$G$16)^H5</f>
        <v>10221.095465451248</v>
      </c>
      <c r="I6" s="416">
        <f>I3/(1+$G$16)^I5</f>
        <v>12930.214435220487</v>
      </c>
    </row>
    <row r="7" spans="1:28">
      <c r="A7" s="407"/>
      <c r="B7" s="407" t="s">
        <v>493</v>
      </c>
      <c r="C7" s="412"/>
      <c r="D7" s="401" t="str">
        <f ca="1">_xlfn.FORMULATEXT(E7)</f>
        <v>=SUM(E6,F6,G6,H6,I6)</v>
      </c>
      <c r="E7" s="417">
        <f>SUM(E6,F6,G6,H6,I6)</f>
        <v>83540.088881904187</v>
      </c>
      <c r="F7" s="418"/>
      <c r="G7" s="418"/>
      <c r="H7" s="418"/>
      <c r="I7" s="418"/>
    </row>
    <row r="8" spans="1:28" ht="21" customHeight="1">
      <c r="A8" s="407"/>
      <c r="B8" s="411" t="s">
        <v>494</v>
      </c>
    </row>
    <row r="9" spans="1:28">
      <c r="A9" s="412"/>
      <c r="B9" s="419" t="s">
        <v>495</v>
      </c>
      <c r="C9" s="420"/>
      <c r="D9" s="421"/>
      <c r="F9" s="419" t="s">
        <v>527</v>
      </c>
      <c r="G9" s="422"/>
      <c r="H9" s="422"/>
      <c r="I9" s="422"/>
      <c r="J9" s="423"/>
      <c r="K9" s="411"/>
    </row>
    <row r="10" spans="1:28">
      <c r="A10" s="412"/>
      <c r="B10" s="424"/>
      <c r="C10" s="425" t="s">
        <v>496</v>
      </c>
      <c r="D10" s="426">
        <f>I3</f>
        <v>27907</v>
      </c>
      <c r="F10" s="427" t="s">
        <v>497</v>
      </c>
      <c r="G10" s="428">
        <v>6.7999999999999996E-3</v>
      </c>
      <c r="H10" s="429" t="s">
        <v>498</v>
      </c>
      <c r="I10" s="430">
        <f>EV!$B$17</f>
        <v>10588.575896020506</v>
      </c>
    </row>
    <row r="11" spans="1:28">
      <c r="A11" s="412"/>
      <c r="B11" s="423"/>
      <c r="C11" s="431" t="s">
        <v>499</v>
      </c>
      <c r="D11" s="432">
        <v>1.4999999999999999E-2</v>
      </c>
      <c r="F11" s="427" t="s">
        <v>500</v>
      </c>
      <c r="G11" s="428">
        <v>0.10390000000000001</v>
      </c>
      <c r="H11" s="427" t="s">
        <v>501</v>
      </c>
      <c r="I11" s="433">
        <f>setup!C1</f>
        <v>1014.97</v>
      </c>
    </row>
    <row r="12" spans="1:28">
      <c r="A12" s="412"/>
      <c r="B12" s="423"/>
      <c r="C12" s="431" t="s">
        <v>494</v>
      </c>
      <c r="D12" s="434">
        <f>((D10*(1+D11))/(G16-D11))</f>
        <v>187177.59645492435</v>
      </c>
      <c r="E12" s="401" t="str">
        <f ca="1">_xlfn.FORMULATEXT(D12)</f>
        <v>=((D10*(1+D11))/(G16-D11))</v>
      </c>
      <c r="F12" s="427" t="s">
        <v>502</v>
      </c>
      <c r="G12" s="435">
        <f>'lev beta sch'!E6</f>
        <v>1.5487</v>
      </c>
      <c r="H12" s="427" t="s">
        <v>503</v>
      </c>
      <c r="I12" s="436">
        <f>setup!C5/1000000</f>
        <v>960</v>
      </c>
    </row>
    <row r="13" spans="1:28">
      <c r="A13" s="412"/>
      <c r="B13" s="437"/>
      <c r="C13" s="438" t="s">
        <v>504</v>
      </c>
      <c r="D13" s="439">
        <f>D12/((1+G16)^I5)</f>
        <v>86725.425865601384</v>
      </c>
      <c r="E13" s="401" t="str">
        <f ca="1">_xlfn.FORMULATEXT(D13)</f>
        <v>=D12/((1+G16)^I5)</v>
      </c>
      <c r="F13" s="429" t="s">
        <v>505</v>
      </c>
      <c r="G13" s="414">
        <f>G10+G12*G11</f>
        <v>0.16770993000000001</v>
      </c>
      <c r="H13" s="429" t="s">
        <v>203</v>
      </c>
      <c r="I13" s="440">
        <f>EV!$B$23</f>
        <v>1148345.5871899999</v>
      </c>
    </row>
    <row r="14" spans="1:28" s="412" customFormat="1" ht="9.75" customHeight="1">
      <c r="B14" s="401"/>
      <c r="C14" s="401"/>
      <c r="D14" s="401"/>
      <c r="E14" s="401"/>
      <c r="F14" s="429" t="s">
        <v>506</v>
      </c>
      <c r="G14" s="441">
        <f>setup!C31</f>
        <v>1.8540000000000001E-2</v>
      </c>
      <c r="H14" s="423" t="s">
        <v>507</v>
      </c>
      <c r="I14" s="442">
        <f>setup!C29</f>
        <v>0.1</v>
      </c>
      <c r="Y14" s="401"/>
      <c r="Z14" s="401"/>
      <c r="AA14" s="401"/>
      <c r="AB14" s="401"/>
    </row>
    <row r="15" spans="1:28">
      <c r="F15" s="423"/>
      <c r="H15" s="423"/>
      <c r="I15" s="443"/>
      <c r="Z15" s="411"/>
    </row>
    <row r="16" spans="1:28">
      <c r="F16" s="444" t="s">
        <v>508</v>
      </c>
      <c r="G16" s="445">
        <f>(G14*(1-I14)*(I10/SUM(I10,I13))+(G13*(I13/SUM(I10,I13))))</f>
        <v>0.16633010326276576</v>
      </c>
      <c r="H16" s="437"/>
      <c r="I16" s="446"/>
    </row>
    <row r="18" spans="1:9">
      <c r="B18" s="419" t="s">
        <v>509</v>
      </c>
      <c r="C18" s="421"/>
      <c r="D18" s="447"/>
    </row>
    <row r="19" spans="1:9">
      <c r="B19" s="423" t="s">
        <v>510</v>
      </c>
      <c r="D19" s="448">
        <f>E7</f>
        <v>83540.088881904187</v>
      </c>
      <c r="E19" s="401" t="str">
        <f ca="1">_xlfn.FORMULATEXT(D19)</f>
        <v>=E7</v>
      </c>
    </row>
    <row r="20" spans="1:9">
      <c r="B20" s="423" t="s">
        <v>511</v>
      </c>
      <c r="D20" s="449">
        <f>D13</f>
        <v>86725.425865601384</v>
      </c>
      <c r="E20" s="401" t="str">
        <f ca="1">_xlfn.FORMULATEXT(D20)</f>
        <v>=D13</v>
      </c>
    </row>
    <row r="21" spans="1:9">
      <c r="B21" s="429" t="s">
        <v>512</v>
      </c>
      <c r="D21" s="450">
        <f>SUM(D19:D20)</f>
        <v>170265.51474750557</v>
      </c>
      <c r="E21" s="401" t="str">
        <f ca="1">_xlfn.FORMULATEXT(D21)</f>
        <v>=SUM(D19:D20)</v>
      </c>
    </row>
    <row r="22" spans="1:9">
      <c r="B22" s="423" t="s">
        <v>498</v>
      </c>
      <c r="D22" s="451">
        <f>I10</f>
        <v>10588.575896020506</v>
      </c>
      <c r="E22" s="401" t="s">
        <v>513</v>
      </c>
    </row>
    <row r="23" spans="1:9">
      <c r="B23" s="423" t="s">
        <v>514</v>
      </c>
      <c r="D23" s="451">
        <f>EV!$B$19</f>
        <v>0</v>
      </c>
      <c r="E23" s="401" t="s">
        <v>513</v>
      </c>
    </row>
    <row r="24" spans="1:9">
      <c r="B24" s="423" t="s">
        <v>124</v>
      </c>
      <c r="D24" s="451">
        <f>EV!$B$21</f>
        <v>12594.15719</v>
      </c>
      <c r="E24" s="401" t="s">
        <v>513</v>
      </c>
    </row>
    <row r="25" spans="1:9">
      <c r="B25" s="423" t="s">
        <v>515</v>
      </c>
      <c r="D25" s="451">
        <f>EV!$B$25</f>
        <v>605</v>
      </c>
      <c r="E25" s="401" t="s">
        <v>513</v>
      </c>
    </row>
    <row r="26" spans="1:9">
      <c r="B26" s="423" t="s">
        <v>516</v>
      </c>
      <c r="D26" s="451">
        <f>EV!$B$27</f>
        <v>0</v>
      </c>
      <c r="E26" s="401" t="s">
        <v>513</v>
      </c>
    </row>
    <row r="27" spans="1:9">
      <c r="B27" s="423" t="s">
        <v>101</v>
      </c>
      <c r="D27" s="451">
        <f>EV!$B$7</f>
        <v>16229</v>
      </c>
      <c r="E27" s="401" t="s">
        <v>513</v>
      </c>
    </row>
    <row r="28" spans="1:9">
      <c r="B28" s="423"/>
      <c r="D28" s="451"/>
    </row>
    <row r="29" spans="1:9">
      <c r="B29" s="429" t="s">
        <v>517</v>
      </c>
      <c r="C29" s="411"/>
      <c r="D29" s="426">
        <f>D21-D22-SUM(D23:D26)+D27</f>
        <v>162706.78166148506</v>
      </c>
      <c r="E29" s="401" t="str">
        <f ca="1">_xlfn.FORMULATEXT(D29)</f>
        <v>=D21-D22-SUM(D23:D26)+D27</v>
      </c>
    </row>
    <row r="30" spans="1:9" ht="12.75" thickBot="1">
      <c r="B30" s="423" t="s">
        <v>518</v>
      </c>
      <c r="D30" s="452">
        <f>I12</f>
        <v>960</v>
      </c>
    </row>
    <row r="31" spans="1:9" ht="12.75" thickBot="1">
      <c r="B31" s="444" t="s">
        <v>519</v>
      </c>
      <c r="C31" s="453"/>
      <c r="D31" s="454">
        <f>D29/D30</f>
        <v>169.48623089738027</v>
      </c>
      <c r="E31" s="401" t="str">
        <f ca="1">_xlfn.FORMULATEXT(D31)</f>
        <v>=D29/D30</v>
      </c>
      <c r="F31" s="455"/>
      <c r="G31" s="455"/>
      <c r="H31" s="455"/>
      <c r="I31" s="455"/>
    </row>
    <row r="32" spans="1:9">
      <c r="A32" s="456"/>
      <c r="B32" s="456"/>
      <c r="C32" s="456"/>
      <c r="D32" s="456"/>
      <c r="E32" s="456"/>
      <c r="F32" s="456"/>
    </row>
    <row r="34" spans="2:8">
      <c r="B34" s="419" t="s">
        <v>520</v>
      </c>
      <c r="C34" s="447"/>
      <c r="D34" s="457"/>
    </row>
    <row r="35" spans="2:8">
      <c r="C35" s="401" t="s">
        <v>521</v>
      </c>
      <c r="D35" s="458">
        <f>879+578</f>
        <v>1457</v>
      </c>
      <c r="E35" s="401" t="s">
        <v>522</v>
      </c>
    </row>
    <row r="36" spans="2:8">
      <c r="C36" s="401" t="s">
        <v>523</v>
      </c>
      <c r="D36" s="459">
        <f>(456+13504+1180470-156945)/D35</f>
        <v>712.06932052161972</v>
      </c>
      <c r="E36" s="401" t="s">
        <v>524</v>
      </c>
    </row>
    <row r="37" spans="2:8">
      <c r="C37" s="401" t="s">
        <v>494</v>
      </c>
      <c r="D37" s="460">
        <f>D35*D36</f>
        <v>1037484.9999999999</v>
      </c>
      <c r="E37" s="401" t="str">
        <f ca="1">_xlfn.FORMULATEXT(D37)</f>
        <v>=D35*D36</v>
      </c>
    </row>
    <row r="38" spans="2:8">
      <c r="C38" s="411" t="s">
        <v>504</v>
      </c>
      <c r="D38" s="461">
        <f>D37/((1+G16)^5)</f>
        <v>480700.30900221178</v>
      </c>
      <c r="E38" s="401" t="str">
        <f ca="1">_xlfn.FORMULATEXT(D38)</f>
        <v>=D37/((1+G16)^5)</v>
      </c>
      <c r="F38" s="401" t="s">
        <v>627</v>
      </c>
    </row>
    <row r="41" spans="2:8">
      <c r="B41" s="419" t="s">
        <v>525</v>
      </c>
      <c r="C41" s="420"/>
      <c r="D41" s="420"/>
      <c r="E41" s="457"/>
      <c r="F41" s="462"/>
      <c r="G41" s="463"/>
      <c r="H41" s="463"/>
    </row>
    <row r="42" spans="2:8">
      <c r="C42" s="424" t="s">
        <v>510</v>
      </c>
      <c r="D42" s="448">
        <f>E7</f>
        <v>83540.088881904187</v>
      </c>
      <c r="E42" s="401" t="str">
        <f ca="1">_xlfn.FORMULATEXT(D42)</f>
        <v>=E7</v>
      </c>
    </row>
    <row r="43" spans="2:8">
      <c r="C43" s="423" t="s">
        <v>511</v>
      </c>
      <c r="D43" s="464">
        <f>D38</f>
        <v>480700.30900221178</v>
      </c>
      <c r="E43" s="401" t="str">
        <f ca="1">_xlfn.FORMULATEXT(D43)</f>
        <v>=D38</v>
      </c>
    </row>
    <row r="44" spans="2:8">
      <c r="C44" s="429" t="s">
        <v>512</v>
      </c>
      <c r="D44" s="426">
        <f>SUM(D42:D43)</f>
        <v>564240.39788411593</v>
      </c>
      <c r="E44" s="401" t="str">
        <f ca="1">_xlfn.FORMULATEXT(D44)</f>
        <v>=SUM(D42:D43)</v>
      </c>
    </row>
    <row r="45" spans="2:8">
      <c r="C45" s="423" t="s">
        <v>498</v>
      </c>
      <c r="D45" s="451">
        <f t="shared" ref="D45:D50" si="0">D22</f>
        <v>10588.575896020506</v>
      </c>
      <c r="E45" s="401" t="s">
        <v>513</v>
      </c>
    </row>
    <row r="46" spans="2:8">
      <c r="C46" s="423" t="s">
        <v>514</v>
      </c>
      <c r="D46" s="451">
        <f t="shared" si="0"/>
        <v>0</v>
      </c>
      <c r="E46" s="401" t="s">
        <v>513</v>
      </c>
    </row>
    <row r="47" spans="2:8">
      <c r="C47" s="423" t="s">
        <v>124</v>
      </c>
      <c r="D47" s="451">
        <f t="shared" si="0"/>
        <v>12594.15719</v>
      </c>
      <c r="E47" s="401" t="s">
        <v>513</v>
      </c>
    </row>
    <row r="48" spans="2:8">
      <c r="C48" s="423" t="s">
        <v>515</v>
      </c>
      <c r="D48" s="451">
        <f t="shared" si="0"/>
        <v>605</v>
      </c>
      <c r="E48" s="401" t="s">
        <v>513</v>
      </c>
    </row>
    <row r="49" spans="3:5">
      <c r="C49" s="423" t="s">
        <v>516</v>
      </c>
      <c r="D49" s="451">
        <f t="shared" si="0"/>
        <v>0</v>
      </c>
      <c r="E49" s="401" t="s">
        <v>513</v>
      </c>
    </row>
    <row r="50" spans="3:5">
      <c r="C50" s="423" t="s">
        <v>101</v>
      </c>
      <c r="D50" s="451">
        <f t="shared" si="0"/>
        <v>16229</v>
      </c>
      <c r="E50" s="401" t="s">
        <v>513</v>
      </c>
    </row>
    <row r="51" spans="3:5">
      <c r="C51" s="423"/>
      <c r="D51" s="465"/>
    </row>
    <row r="52" spans="3:5">
      <c r="C52" s="429" t="s">
        <v>517</v>
      </c>
      <c r="D52" s="426">
        <f>D44-D45-SUM(D46:D49)+D50</f>
        <v>556681.66479809536</v>
      </c>
      <c r="E52" s="401" t="str">
        <f ca="1">_xlfn.FORMULATEXT(D52)</f>
        <v>=D44-D45-SUM(D46:D49)+D50</v>
      </c>
    </row>
    <row r="53" spans="3:5" ht="12.75" thickBot="1">
      <c r="C53" s="423" t="s">
        <v>518</v>
      </c>
      <c r="D53" s="452">
        <f>D30</f>
        <v>960</v>
      </c>
      <c r="E53" s="401" t="str">
        <f ca="1">_xlfn.FORMULATEXT(D53)</f>
        <v>=D30</v>
      </c>
    </row>
    <row r="54" spans="3:5" ht="12.75" thickBot="1">
      <c r="C54" s="466" t="s">
        <v>519</v>
      </c>
      <c r="D54" s="454">
        <f>D52/D53</f>
        <v>579.87673416468272</v>
      </c>
      <c r="E54" s="401" t="str">
        <f ca="1">_xlfn.FORMULATEXT(D54)</f>
        <v>=D52/D53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1A94-64CB-4CA5-A713-FB64B6B4D444}">
  <dimension ref="A1:B9"/>
  <sheetViews>
    <sheetView workbookViewId="0">
      <selection activeCell="D7" sqref="D7"/>
    </sheetView>
  </sheetViews>
  <sheetFormatPr defaultRowHeight="15"/>
  <cols>
    <col min="1" max="1" width="35.140625" customWidth="1"/>
    <col min="2" max="2" width="11" customWidth="1"/>
  </cols>
  <sheetData>
    <row r="1" spans="1:2">
      <c r="A1" t="s">
        <v>528</v>
      </c>
    </row>
    <row r="3" spans="1:2">
      <c r="A3" t="s">
        <v>529</v>
      </c>
      <c r="B3">
        <f>'Fin st'!O99/(setup!C5/1000000)</f>
        <v>25.837499999999999</v>
      </c>
    </row>
    <row r="4" spans="1:2">
      <c r="A4" t="s">
        <v>530</v>
      </c>
      <c r="B4" s="118">
        <f>2.69+1.31+1.02+0.38</f>
        <v>5.3999999999999995</v>
      </c>
    </row>
    <row r="5" spans="1:2">
      <c r="A5" t="s">
        <v>531</v>
      </c>
      <c r="B5" s="467">
        <v>2.85</v>
      </c>
    </row>
    <row r="6" spans="1:2">
      <c r="A6" t="s">
        <v>532</v>
      </c>
      <c r="B6" s="389">
        <f>'DCF Analysis'!G13</f>
        <v>0.16770993000000001</v>
      </c>
    </row>
    <row r="7" spans="1:2">
      <c r="A7" t="s">
        <v>533</v>
      </c>
      <c r="B7" s="122">
        <f>'DCF Analysis'!D11</f>
        <v>1.4999999999999999E-2</v>
      </c>
    </row>
    <row r="9" spans="1:2" ht="18">
      <c r="A9" t="s">
        <v>534</v>
      </c>
      <c r="B9">
        <f>B3+((B4*(1+B5)-B3*B6)/(B6-B7))</f>
        <v>133.60255944063363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4506-33C9-4DDB-9027-7540E5CFF088}">
  <dimension ref="G20:L153"/>
  <sheetViews>
    <sheetView showGridLines="0" tabSelected="1" topLeftCell="A22" zoomScale="40" zoomScaleNormal="40" workbookViewId="0">
      <selection activeCell="I67" sqref="I67"/>
    </sheetView>
  </sheetViews>
  <sheetFormatPr defaultRowHeight="12.75"/>
  <cols>
    <col min="1" max="6" width="9.140625" style="469"/>
    <col min="7" max="7" width="19.42578125" style="469" bestFit="1" customWidth="1"/>
    <col min="8" max="8" width="9.140625" style="469"/>
    <col min="9" max="9" width="24.140625" style="469" customWidth="1"/>
    <col min="10" max="10" width="19.7109375" style="469" customWidth="1"/>
    <col min="11" max="11" width="21.28515625" style="469" customWidth="1"/>
    <col min="12" max="12" width="15.7109375" style="469" customWidth="1"/>
    <col min="13" max="16384" width="9.140625" style="469"/>
  </cols>
  <sheetData>
    <row r="20" spans="9:9" ht="29.25">
      <c r="I20" s="468" t="s">
        <v>535</v>
      </c>
    </row>
    <row r="21" spans="9:9" ht="29.25">
      <c r="I21" s="470">
        <v>1014.97</v>
      </c>
    </row>
    <row r="51" spans="7:12" s="471" customFormat="1" ht="25.5"/>
    <row r="52" spans="7:12" s="471" customFormat="1" ht="25.5"/>
    <row r="53" spans="7:12" s="471" customFormat="1" ht="25.5"/>
    <row r="54" spans="7:12" s="471" customFormat="1" ht="30" thickBot="1">
      <c r="I54" s="472" t="s">
        <v>536</v>
      </c>
      <c r="J54" s="472" t="s">
        <v>537</v>
      </c>
      <c r="K54" s="473" t="s">
        <v>538</v>
      </c>
      <c r="L54" s="472" t="s">
        <v>539</v>
      </c>
    </row>
    <row r="55" spans="7:12" s="471" customFormat="1" ht="30" thickTop="1">
      <c r="G55" s="474" t="s">
        <v>540</v>
      </c>
      <c r="H55" s="475"/>
      <c r="I55" s="476">
        <v>539.49</v>
      </c>
      <c r="J55" s="476">
        <f>K55-I55</f>
        <v>704</v>
      </c>
      <c r="K55" s="476">
        <v>1243.49</v>
      </c>
      <c r="L55" s="477">
        <v>0.1</v>
      </c>
    </row>
    <row r="56" spans="7:12" s="471" customFormat="1" ht="29.25">
      <c r="G56" s="478" t="s">
        <v>541</v>
      </c>
      <c r="I56" s="479">
        <f>'ValSum simple'!E31</f>
        <v>94.217798382484276</v>
      </c>
      <c r="J56" s="480">
        <f t="shared" ref="J56:J59" si="0">K56-I56</f>
        <v>78.404921064135195</v>
      </c>
      <c r="K56" s="479">
        <f>'ValSum simple'!E49</f>
        <v>172.62271944661947</v>
      </c>
      <c r="L56" s="481">
        <v>0.2</v>
      </c>
    </row>
    <row r="57" spans="7:12" s="471" customFormat="1" ht="29.25">
      <c r="G57" s="478" t="s">
        <v>542</v>
      </c>
      <c r="I57" s="480">
        <v>0</v>
      </c>
      <c r="J57" s="480">
        <f t="shared" si="0"/>
        <v>0</v>
      </c>
      <c r="K57" s="480">
        <v>0</v>
      </c>
      <c r="L57" s="481">
        <v>0</v>
      </c>
    </row>
    <row r="58" spans="7:12" s="471" customFormat="1" ht="29.25">
      <c r="G58" s="478" t="s">
        <v>543</v>
      </c>
      <c r="I58" s="480">
        <f>'Residual Income'!B9</f>
        <v>133.60255944063363</v>
      </c>
      <c r="J58" s="480">
        <f t="shared" si="0"/>
        <v>0</v>
      </c>
      <c r="K58" s="480">
        <f>I58</f>
        <v>133.60255944063363</v>
      </c>
      <c r="L58" s="481">
        <v>0.2</v>
      </c>
    </row>
    <row r="59" spans="7:12" s="471" customFormat="1" ht="30" thickBot="1">
      <c r="G59" s="482" t="s">
        <v>544</v>
      </c>
      <c r="H59" s="483"/>
      <c r="I59" s="484">
        <f>'DCF Analysis'!D31</f>
        <v>169.48623089738027</v>
      </c>
      <c r="J59" s="485">
        <f t="shared" si="0"/>
        <v>410.39050326730245</v>
      </c>
      <c r="K59" s="484">
        <f>'DCF Analysis'!D54</f>
        <v>579.87673416468272</v>
      </c>
      <c r="L59" s="486">
        <v>0.5</v>
      </c>
    </row>
    <row r="60" spans="7:12" s="471" customFormat="1" ht="26.25" thickBot="1">
      <c r="L60" s="487">
        <f>SUM(L55:L59)</f>
        <v>1</v>
      </c>
    </row>
    <row r="61" spans="7:12" s="471" customFormat="1" ht="27" thickBot="1">
      <c r="G61" s="488" t="s">
        <v>545</v>
      </c>
      <c r="H61" s="488"/>
      <c r="I61" s="489">
        <f>I55*$L$55+I56*$L$56+I57*$L$57+I58*$L$58+I59*$L$59</f>
        <v>184.25618701331371</v>
      </c>
      <c r="J61" s="490">
        <f>K61-I61</f>
        <v>291.2762358464783</v>
      </c>
      <c r="K61" s="489">
        <f>K55*$L$55+K56*$L$56+K57*$L$57+K58*$L$58+K59*$L$59</f>
        <v>475.53242285979201</v>
      </c>
    </row>
    <row r="62" spans="7:12" s="471" customFormat="1" ht="26.25">
      <c r="G62" s="488" t="s">
        <v>546</v>
      </c>
      <c r="H62" s="488"/>
      <c r="I62" s="490" t="str">
        <f ca="1">_xlfn.FORMULATEXT(I61)</f>
        <v>=I55*$L$55+I56*$L$56+I57*$L$57+I58*$L$58+I59*$L$59</v>
      </c>
      <c r="J62" s="490"/>
      <c r="K62" s="490"/>
    </row>
    <row r="63" spans="7:12" s="471" customFormat="1" ht="26.25" thickBot="1"/>
    <row r="64" spans="7:12" s="471" customFormat="1" ht="27" thickBot="1">
      <c r="G64" s="488" t="s">
        <v>547</v>
      </c>
      <c r="J64" s="491" t="s">
        <v>628</v>
      </c>
      <c r="K64" s="488" t="s">
        <v>629</v>
      </c>
    </row>
    <row r="65" spans="7:9" s="471" customFormat="1" ht="25.5"/>
    <row r="66" spans="7:9" s="471" customFormat="1" ht="26.25" thickBot="1"/>
    <row r="67" spans="7:9" s="471" customFormat="1" ht="27" thickBot="1">
      <c r="G67" s="488" t="s">
        <v>548</v>
      </c>
      <c r="I67" s="489">
        <f>(I61+K61)/2</f>
        <v>329.89430493655289</v>
      </c>
    </row>
    <row r="68" spans="7:9" s="471" customFormat="1" ht="25.5"/>
    <row r="69" spans="7:9" s="471" customFormat="1" ht="25.5"/>
    <row r="70" spans="7:9" s="471" customFormat="1" ht="25.5"/>
    <row r="71" spans="7:9" s="471" customFormat="1" ht="25.5"/>
    <row r="72" spans="7:9" s="471" customFormat="1" ht="25.5"/>
    <row r="73" spans="7:9" s="471" customFormat="1" ht="25.5"/>
    <row r="74" spans="7:9" s="471" customFormat="1" ht="25.5"/>
    <row r="75" spans="7:9" s="471" customFormat="1" ht="25.5"/>
    <row r="76" spans="7:9" s="471" customFormat="1" ht="25.5"/>
    <row r="77" spans="7:9" s="471" customFormat="1" ht="25.5"/>
    <row r="78" spans="7:9" s="471" customFormat="1" ht="25.5"/>
    <row r="79" spans="7:9" s="471" customFormat="1" ht="25.5"/>
    <row r="80" spans="7:9" s="471" customFormat="1" ht="25.5"/>
    <row r="81" s="471" customFormat="1" ht="25.5"/>
    <row r="82" s="471" customFormat="1" ht="25.5"/>
    <row r="83" s="471" customFormat="1" ht="25.5"/>
    <row r="84" s="471" customFormat="1" ht="25.5"/>
    <row r="85" s="471" customFormat="1" ht="25.5"/>
    <row r="86" s="471" customFormat="1" ht="25.5"/>
    <row r="87" s="471" customFormat="1" ht="25.5"/>
    <row r="88" s="471" customFormat="1" ht="25.5"/>
    <row r="89" s="471" customFormat="1" ht="25.5"/>
    <row r="90" s="471" customFormat="1" ht="25.5"/>
    <row r="91" s="471" customFormat="1" ht="25.5"/>
    <row r="92" s="471" customFormat="1" ht="25.5"/>
    <row r="93" s="471" customFormat="1" ht="25.5"/>
    <row r="94" s="471" customFormat="1" ht="25.5"/>
    <row r="95" s="471" customFormat="1" ht="25.5"/>
    <row r="96" s="471" customFormat="1" ht="25.5"/>
    <row r="97" s="471" customFormat="1" ht="25.5"/>
    <row r="98" s="471" customFormat="1" ht="25.5"/>
    <row r="99" s="471" customFormat="1" ht="25.5"/>
    <row r="100" s="471" customFormat="1" ht="25.5"/>
    <row r="101" s="471" customFormat="1" ht="25.5"/>
    <row r="102" s="471" customFormat="1" ht="25.5"/>
    <row r="103" s="471" customFormat="1" ht="25.5"/>
    <row r="104" s="471" customFormat="1" ht="25.5"/>
    <row r="105" s="471" customFormat="1" ht="25.5"/>
    <row r="106" s="471" customFormat="1" ht="25.5"/>
    <row r="107" s="471" customFormat="1" ht="25.5"/>
    <row r="108" s="471" customFormat="1" ht="25.5"/>
    <row r="109" s="471" customFormat="1" ht="25.5"/>
    <row r="110" s="471" customFormat="1" ht="25.5"/>
    <row r="111" s="471" customFormat="1" ht="25.5"/>
    <row r="112" s="471" customFormat="1" ht="25.5"/>
    <row r="113" s="471" customFormat="1" ht="25.5"/>
    <row r="114" s="471" customFormat="1" ht="25.5"/>
    <row r="115" s="471" customFormat="1" ht="25.5"/>
    <row r="116" s="471" customFormat="1" ht="25.5"/>
    <row r="117" s="471" customFormat="1" ht="25.5"/>
    <row r="118" s="471" customFormat="1" ht="25.5"/>
    <row r="119" s="471" customFormat="1" ht="25.5"/>
    <row r="120" s="471" customFormat="1" ht="25.5"/>
    <row r="121" s="471" customFormat="1" ht="25.5"/>
    <row r="122" s="471" customFormat="1" ht="25.5"/>
    <row r="123" s="471" customFormat="1" ht="25.5"/>
    <row r="124" s="471" customFormat="1" ht="25.5"/>
    <row r="125" s="471" customFormat="1" ht="25.5"/>
    <row r="126" s="471" customFormat="1" ht="25.5"/>
    <row r="127" s="471" customFormat="1" ht="25.5"/>
    <row r="128" s="471" customFormat="1" ht="25.5"/>
    <row r="129" s="471" customFormat="1" ht="25.5"/>
    <row r="130" s="471" customFormat="1" ht="25.5"/>
    <row r="131" s="471" customFormat="1" ht="25.5"/>
    <row r="132" s="471" customFormat="1" ht="25.5"/>
    <row r="133" s="471" customFormat="1" ht="25.5"/>
    <row r="134" s="471" customFormat="1" ht="25.5"/>
    <row r="135" s="471" customFormat="1" ht="25.5"/>
    <row r="136" s="471" customFormat="1" ht="25.5"/>
    <row r="137" s="471" customFormat="1" ht="25.5"/>
    <row r="138" s="471" customFormat="1" ht="25.5"/>
    <row r="139" s="471" customFormat="1" ht="25.5"/>
    <row r="140" s="471" customFormat="1" ht="25.5"/>
    <row r="141" s="471" customFormat="1" ht="25.5"/>
    <row r="142" s="471" customFormat="1" ht="25.5"/>
    <row r="143" s="471" customFormat="1" ht="25.5"/>
    <row r="144" s="471" customFormat="1" ht="25.5"/>
    <row r="145" s="471" customFormat="1" ht="25.5"/>
    <row r="146" s="471" customFormat="1" ht="25.5"/>
    <row r="147" s="471" customFormat="1" ht="25.5"/>
    <row r="148" s="471" customFormat="1" ht="25.5"/>
    <row r="149" s="471" customFormat="1" ht="25.5"/>
    <row r="150" s="471" customFormat="1" ht="25.5"/>
    <row r="151" s="471" customFormat="1" ht="25.5"/>
    <row r="152" s="471" customFormat="1" ht="25.5"/>
    <row r="153" s="471" customFormat="1" ht="25.5"/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BE91-2CB8-4BE4-A7FB-2189E33195A4}">
  <dimension ref="B4:AB65"/>
  <sheetViews>
    <sheetView showGridLines="0" topLeftCell="A10" zoomScaleNormal="100" zoomScaleSheetLayoutView="80" workbookViewId="0">
      <selection activeCell="B28" sqref="B28"/>
    </sheetView>
  </sheetViews>
  <sheetFormatPr defaultColWidth="9.140625" defaultRowHeight="15"/>
  <cols>
    <col min="1" max="1" width="9.140625" style="579"/>
    <col min="2" max="2" width="33.42578125" style="579" customWidth="1"/>
    <col min="3" max="3" width="19.7109375" style="579" bestFit="1" customWidth="1"/>
    <col min="4" max="4" width="10.7109375" style="579" customWidth="1"/>
    <col min="5" max="5" width="19.28515625" style="579" bestFit="1" customWidth="1"/>
    <col min="6" max="6" width="2.7109375" style="579" customWidth="1" collapsed="1"/>
    <col min="7" max="7" width="16.85546875" style="579" customWidth="1"/>
    <col min="8" max="8" width="9.140625" style="579" customWidth="1"/>
    <col min="9" max="9" width="15.42578125" style="579" bestFit="1" customWidth="1"/>
    <col min="10" max="10" width="2.7109375" style="579" customWidth="1"/>
    <col min="11" max="11" width="14.42578125" style="579" customWidth="1"/>
    <col min="12" max="12" width="9.140625" style="579" customWidth="1"/>
    <col min="13" max="13" width="14" style="579" customWidth="1"/>
    <col min="14" max="14" width="2.7109375" style="579" customWidth="1"/>
    <col min="15" max="15" width="16.42578125" style="579" bestFit="1" customWidth="1"/>
    <col min="16" max="16" width="31" style="579" bestFit="1" customWidth="1"/>
    <col min="17" max="17" width="16.42578125" style="579" bestFit="1" customWidth="1"/>
    <col min="18" max="18" width="2.7109375" style="579" customWidth="1"/>
    <col min="19" max="19" width="16.42578125" style="579" bestFit="1" customWidth="1"/>
    <col min="20" max="20" width="2.85546875" style="579" bestFit="1" customWidth="1"/>
    <col min="21" max="21" width="16.42578125" style="579" bestFit="1" customWidth="1"/>
    <col min="22" max="23" width="9.140625" style="579"/>
    <col min="24" max="24" width="34" style="579" bestFit="1" customWidth="1"/>
    <col min="25" max="25" width="18.140625" style="579" customWidth="1"/>
    <col min="26" max="26" width="12.7109375" style="579" bestFit="1" customWidth="1"/>
    <col min="27" max="27" width="17.140625" style="579" bestFit="1" customWidth="1"/>
    <col min="28" max="16384" width="9.140625" style="579"/>
  </cols>
  <sheetData>
    <row r="4" spans="2:27">
      <c r="C4" s="580" t="s">
        <v>600</v>
      </c>
      <c r="D4" s="581"/>
      <c r="E4" s="581"/>
      <c r="F4" s="582"/>
      <c r="G4" s="580" t="s">
        <v>601</v>
      </c>
      <c r="H4" s="581"/>
      <c r="I4" s="581"/>
      <c r="J4" s="582"/>
      <c r="K4" s="580" t="s">
        <v>602</v>
      </c>
      <c r="L4" s="581"/>
      <c r="M4" s="581"/>
      <c r="N4" s="582"/>
      <c r="O4" s="580" t="s">
        <v>603</v>
      </c>
      <c r="P4" s="581"/>
      <c r="Q4" s="581"/>
      <c r="R4" s="582"/>
      <c r="S4" s="580" t="s">
        <v>544</v>
      </c>
      <c r="T4" s="581"/>
      <c r="U4" s="581"/>
    </row>
    <row r="5" spans="2:27">
      <c r="C5" s="580" t="s">
        <v>604</v>
      </c>
      <c r="D5" s="581"/>
      <c r="E5" s="581"/>
      <c r="F5" s="582"/>
      <c r="G5" s="580" t="s">
        <v>605</v>
      </c>
      <c r="H5" s="581"/>
      <c r="I5" s="581"/>
      <c r="J5" s="582"/>
      <c r="K5" s="580" t="s">
        <v>606</v>
      </c>
      <c r="L5" s="581"/>
      <c r="M5" s="581"/>
      <c r="N5" s="582"/>
      <c r="O5" s="580" t="s">
        <v>606</v>
      </c>
      <c r="P5" s="581"/>
      <c r="Q5" s="581"/>
      <c r="R5" s="582"/>
      <c r="S5" s="580"/>
      <c r="T5" s="581"/>
      <c r="U5" s="581"/>
    </row>
    <row r="6" spans="2:27">
      <c r="C6" s="583" t="s">
        <v>403</v>
      </c>
      <c r="D6" s="583" t="s">
        <v>16</v>
      </c>
      <c r="E6" s="583" t="s">
        <v>442</v>
      </c>
      <c r="F6" s="584"/>
      <c r="G6" s="583" t="str">
        <f>C6</f>
        <v>Low</v>
      </c>
      <c r="H6" s="583" t="str">
        <f>D6</f>
        <v>—</v>
      </c>
      <c r="I6" s="583" t="str">
        <f>E6</f>
        <v>High</v>
      </c>
      <c r="J6" s="584"/>
      <c r="K6" s="583" t="str">
        <f>G6</f>
        <v>Low</v>
      </c>
      <c r="L6" s="583" t="str">
        <f>H6</f>
        <v>—</v>
      </c>
      <c r="M6" s="583" t="str">
        <f>I6</f>
        <v>High</v>
      </c>
      <c r="N6" s="584"/>
      <c r="O6" s="583"/>
      <c r="P6" s="583"/>
      <c r="Q6" s="583"/>
      <c r="R6" s="584"/>
      <c r="S6" s="583" t="str">
        <f>K6</f>
        <v>Low</v>
      </c>
      <c r="T6" s="583" t="str">
        <f>L6</f>
        <v>—</v>
      </c>
      <c r="U6" s="583" t="str">
        <f>M6</f>
        <v>High</v>
      </c>
    </row>
    <row r="8" spans="2:27">
      <c r="B8" s="585" t="s">
        <v>607</v>
      </c>
      <c r="C8" s="586">
        <f>'FF graph'!I55</f>
        <v>539.49</v>
      </c>
      <c r="D8" s="587" t="s">
        <v>16</v>
      </c>
      <c r="E8" s="586">
        <f>'FF graph'!K55</f>
        <v>1243.49</v>
      </c>
      <c r="F8" s="587"/>
      <c r="G8" s="588">
        <f>'FF graph'!I56</f>
        <v>94.217798382484276</v>
      </c>
      <c r="H8" s="587" t="s">
        <v>16</v>
      </c>
      <c r="I8" s="588">
        <f>'FF graph'!K56</f>
        <v>172.62271944661947</v>
      </c>
      <c r="K8" s="586">
        <f>'FF graph'!I57</f>
        <v>0</v>
      </c>
      <c r="L8" s="589" t="s">
        <v>16</v>
      </c>
      <c r="M8" s="590">
        <f>'FF graph'!K57</f>
        <v>0</v>
      </c>
      <c r="O8" s="586">
        <f>'FF graph'!I58</f>
        <v>133.60255944063363</v>
      </c>
      <c r="P8" s="589" t="s">
        <v>16</v>
      </c>
      <c r="Q8" s="590">
        <f>'FF graph'!K58</f>
        <v>133.60255944063363</v>
      </c>
      <c r="S8" s="591">
        <f>'FF graph'!I59</f>
        <v>169.48623089738027</v>
      </c>
      <c r="T8" s="592" t="str">
        <f>L8</f>
        <v>—</v>
      </c>
      <c r="U8" s="591">
        <f>'FF graph'!K59</f>
        <v>579.87673416468272</v>
      </c>
    </row>
    <row r="9" spans="2:27">
      <c r="B9" s="579" t="s">
        <v>630</v>
      </c>
      <c r="C9" s="593">
        <f>setup!C5</f>
        <v>960000000</v>
      </c>
      <c r="D9" s="587" t="s">
        <v>16</v>
      </c>
      <c r="E9" s="593">
        <f>C9</f>
        <v>960000000</v>
      </c>
      <c r="F9" s="587"/>
      <c r="G9" s="594">
        <f>C9</f>
        <v>960000000</v>
      </c>
      <c r="H9" s="587" t="s">
        <v>16</v>
      </c>
      <c r="I9" s="594">
        <f>E9</f>
        <v>960000000</v>
      </c>
      <c r="K9" s="594">
        <f>G9</f>
        <v>960000000</v>
      </c>
      <c r="L9" s="587" t="s">
        <v>16</v>
      </c>
      <c r="M9" s="594">
        <f>I9</f>
        <v>960000000</v>
      </c>
      <c r="O9" s="594">
        <f>K9</f>
        <v>960000000</v>
      </c>
      <c r="P9" s="587" t="s">
        <v>16</v>
      </c>
      <c r="Q9" s="594">
        <f>M9</f>
        <v>960000000</v>
      </c>
      <c r="S9" s="594">
        <f>G9</f>
        <v>960000000</v>
      </c>
      <c r="T9" s="592" t="str">
        <f>L9</f>
        <v>—</v>
      </c>
      <c r="U9" s="594">
        <f>I9</f>
        <v>960000000</v>
      </c>
      <c r="X9" s="585"/>
    </row>
    <row r="10" spans="2:27">
      <c r="B10" s="585" t="s">
        <v>608</v>
      </c>
      <c r="C10" s="595">
        <f>C8*C9</f>
        <v>517910400000</v>
      </c>
      <c r="D10" s="587" t="s">
        <v>16</v>
      </c>
      <c r="E10" s="595">
        <f>E8*E9</f>
        <v>1193750400000</v>
      </c>
      <c r="F10" s="587"/>
      <c r="G10" s="596">
        <f>G11*G12</f>
        <v>13526576988.229982</v>
      </c>
      <c r="H10" s="587" t="s">
        <v>16</v>
      </c>
      <c r="I10" s="596">
        <f>I11*I12</f>
        <v>22583085921.141548</v>
      </c>
      <c r="K10" s="595">
        <f>K8*K9</f>
        <v>0</v>
      </c>
      <c r="L10" s="587" t="s">
        <v>16</v>
      </c>
      <c r="M10" s="595">
        <f>M8*M9</f>
        <v>0</v>
      </c>
      <c r="O10" s="595">
        <f>O8*O9</f>
        <v>128258457063.00829</v>
      </c>
      <c r="P10" s="587" t="s">
        <v>16</v>
      </c>
      <c r="Q10" s="595">
        <f>Q8*Q9</f>
        <v>128258457063.00829</v>
      </c>
      <c r="S10" s="595">
        <f>S8*S9</f>
        <v>162706781661.48505</v>
      </c>
      <c r="T10" s="592" t="str">
        <f>L10</f>
        <v>—</v>
      </c>
      <c r="U10" s="595">
        <f>U8*U9</f>
        <v>556681664798.09546</v>
      </c>
      <c r="X10" s="585"/>
    </row>
    <row r="11" spans="2:27">
      <c r="B11" s="579" t="s">
        <v>609</v>
      </c>
      <c r="C11" s="597">
        <f>[7]EV!$B$17+[7]EV!$B$19+[7]EV!$B$21+[7]EV!$B$25+[7]EV!$B$27-[7]EV!$B$7</f>
        <v>74795.584154227734</v>
      </c>
      <c r="D11" s="587" t="s">
        <v>16</v>
      </c>
      <c r="E11" s="597">
        <f>[7]EV!$B$17+[7]EV!$B$19+[7]EV!$B$21+[7]EV!$B$25+[7]EV!$B$27-[7]EV!$B$7</f>
        <v>74795.584154227734</v>
      </c>
      <c r="F11" s="587"/>
      <c r="G11" s="596">
        <f>C11</f>
        <v>74795.584154227734</v>
      </c>
      <c r="H11" s="587" t="s">
        <v>16</v>
      </c>
      <c r="I11" s="596">
        <f>E11</f>
        <v>74795.584154227734</v>
      </c>
      <c r="K11" s="596">
        <f>G11</f>
        <v>74795.584154227734</v>
      </c>
      <c r="L11" s="587" t="s">
        <v>16</v>
      </c>
      <c r="M11" s="596">
        <f>I11</f>
        <v>74795.584154227734</v>
      </c>
      <c r="O11" s="596">
        <f>K11</f>
        <v>74795.584154227734</v>
      </c>
      <c r="P11" s="587" t="s">
        <v>16</v>
      </c>
      <c r="Q11" s="596">
        <f>M11</f>
        <v>74795.584154227734</v>
      </c>
      <c r="S11" s="596">
        <f>G11</f>
        <v>74795.584154227734</v>
      </c>
      <c r="T11" s="592" t="str">
        <f>L11</f>
        <v>—</v>
      </c>
      <c r="U11" s="596">
        <f>I11</f>
        <v>74795.584154227734</v>
      </c>
      <c r="X11" s="585"/>
    </row>
    <row r="12" spans="2:27">
      <c r="B12" s="585" t="s">
        <v>610</v>
      </c>
      <c r="C12" s="598">
        <f>C10+C11</f>
        <v>517910474795.58417</v>
      </c>
      <c r="D12" s="599" t="s">
        <v>16</v>
      </c>
      <c r="E12" s="598">
        <f>E10+E11</f>
        <v>1193750474795.5842</v>
      </c>
      <c r="F12" s="587"/>
      <c r="G12" s="598">
        <f>'[8]ValSum simple'!$J$18</f>
        <v>180847.26713729941</v>
      </c>
      <c r="H12" s="587" t="s">
        <v>16</v>
      </c>
      <c r="I12" s="598">
        <f>'[8]ValSum simple'!$J$19</f>
        <v>301930.73797746474</v>
      </c>
      <c r="K12" s="598">
        <f>K10+K11</f>
        <v>74795.584154227734</v>
      </c>
      <c r="L12" s="587" t="s">
        <v>16</v>
      </c>
      <c r="M12" s="598">
        <f>M10+M11</f>
        <v>74795.584154227734</v>
      </c>
      <c r="O12" s="598">
        <f>O10+O11</f>
        <v>128258531858.59244</v>
      </c>
      <c r="P12" s="587" t="s">
        <v>16</v>
      </c>
      <c r="Q12" s="598">
        <f>Q10+Q11</f>
        <v>128258531858.59244</v>
      </c>
      <c r="S12" s="598">
        <f>S10-S11</f>
        <v>162706706865.90088</v>
      </c>
      <c r="T12" s="600" t="s">
        <v>16</v>
      </c>
      <c r="U12" s="598">
        <f>U10-U11</f>
        <v>556681590002.51135</v>
      </c>
      <c r="X12" s="601"/>
      <c r="Y12" s="602"/>
      <c r="Z12" s="602"/>
      <c r="AA12" s="602"/>
    </row>
    <row r="13" spans="2:27">
      <c r="B13" s="579" t="s">
        <v>611</v>
      </c>
      <c r="C13" s="594">
        <f>'[7]Fin st'!$G$123</f>
        <v>13477</v>
      </c>
      <c r="D13" s="587" t="s">
        <v>16</v>
      </c>
      <c r="E13" s="594">
        <f>'[7]Fin st'!$G$123</f>
        <v>13477</v>
      </c>
      <c r="F13" s="587"/>
      <c r="G13" s="593">
        <f>C13</f>
        <v>13477</v>
      </c>
      <c r="H13" s="593"/>
      <c r="I13" s="593">
        <f>E13</f>
        <v>13477</v>
      </c>
      <c r="K13" s="594">
        <f>'[7]Fin st'!$G$123</f>
        <v>13477</v>
      </c>
      <c r="L13" s="587" t="s">
        <v>16</v>
      </c>
      <c r="M13" s="594">
        <f>'[7]Fin st'!$G$123</f>
        <v>13477</v>
      </c>
      <c r="O13" s="594">
        <f>'[7]Fin st'!$G$123</f>
        <v>13477</v>
      </c>
      <c r="P13" s="587" t="s">
        <v>16</v>
      </c>
      <c r="Q13" s="594">
        <f>'[7]Fin st'!$G$123</f>
        <v>13477</v>
      </c>
      <c r="S13" s="593">
        <f>G13</f>
        <v>13477</v>
      </c>
      <c r="T13" s="600" t="s">
        <v>16</v>
      </c>
      <c r="U13" s="603">
        <f>I13</f>
        <v>13477</v>
      </c>
      <c r="X13" s="585"/>
    </row>
    <row r="14" spans="2:27">
      <c r="B14" s="579" t="s">
        <v>523</v>
      </c>
      <c r="C14" s="604">
        <f>C12/C13</f>
        <v>38429210.862624042</v>
      </c>
      <c r="D14" s="599" t="s">
        <v>16</v>
      </c>
      <c r="E14" s="604">
        <f>E12/E13</f>
        <v>88576869.837173268</v>
      </c>
      <c r="F14" s="587"/>
      <c r="G14" s="604">
        <f>G12/G13</f>
        <v>13.418955786695808</v>
      </c>
      <c r="H14" s="599" t="s">
        <v>16</v>
      </c>
      <c r="I14" s="604">
        <f>I12/I13</f>
        <v>22.403408620424777</v>
      </c>
      <c r="K14" s="604">
        <f>K12/K13</f>
        <v>5.5498689733789224</v>
      </c>
      <c r="L14" s="587" t="s">
        <v>16</v>
      </c>
      <c r="M14" s="604">
        <f>M12/M13</f>
        <v>5.5498689733789224</v>
      </c>
      <c r="O14" s="604">
        <f>O12/O13</f>
        <v>9516845.8750903346</v>
      </c>
      <c r="P14" s="587" t="s">
        <v>16</v>
      </c>
      <c r="Q14" s="604">
        <f>Q12/Q13</f>
        <v>9516845.8750903346</v>
      </c>
      <c r="S14" s="604">
        <f>S12/S13</f>
        <v>12072917.330704227</v>
      </c>
      <c r="T14" s="600" t="s">
        <v>16</v>
      </c>
      <c r="U14" s="604">
        <f>U12/U13</f>
        <v>41306046.59809389</v>
      </c>
    </row>
    <row r="17" spans="2:16">
      <c r="K17" s="579" t="s">
        <v>612</v>
      </c>
      <c r="P17" s="579" t="s">
        <v>612</v>
      </c>
    </row>
    <row r="18" spans="2:16">
      <c r="K18" s="579" t="s">
        <v>613</v>
      </c>
      <c r="P18" s="579" t="s">
        <v>614</v>
      </c>
    </row>
    <row r="19" spans="2:16">
      <c r="K19" s="579" t="s">
        <v>615</v>
      </c>
      <c r="P19" s="579" t="s">
        <v>615</v>
      </c>
    </row>
    <row r="20" spans="2:16">
      <c r="C20" s="585"/>
      <c r="K20" s="579" t="s">
        <v>616</v>
      </c>
      <c r="P20" s="579" t="s">
        <v>617</v>
      </c>
    </row>
    <row r="21" spans="2:16" ht="15.75" thickBot="1"/>
    <row r="22" spans="2:16">
      <c r="B22" s="605"/>
      <c r="C22" s="606"/>
      <c r="D22" s="606"/>
      <c r="E22" s="607"/>
    </row>
    <row r="23" spans="2:16">
      <c r="B23" s="608" t="s">
        <v>618</v>
      </c>
      <c r="C23" s="609" t="s">
        <v>619</v>
      </c>
      <c r="D23" s="609" t="s">
        <v>620</v>
      </c>
      <c r="E23" s="610" t="s">
        <v>621</v>
      </c>
    </row>
    <row r="24" spans="2:16">
      <c r="B24" s="611" t="s">
        <v>540</v>
      </c>
      <c r="C24" s="612">
        <f>C8</f>
        <v>539.49</v>
      </c>
      <c r="D24" s="613">
        <f>E24-C24</f>
        <v>704</v>
      </c>
      <c r="E24" s="614">
        <f>E8</f>
        <v>1243.49</v>
      </c>
    </row>
    <row r="25" spans="2:16">
      <c r="B25" s="611" t="s">
        <v>622</v>
      </c>
      <c r="C25" s="612">
        <f>G8</f>
        <v>94.217798382484276</v>
      </c>
      <c r="D25" s="613">
        <f>E25-C25</f>
        <v>78.404921064135195</v>
      </c>
      <c r="E25" s="614">
        <f>I8</f>
        <v>172.62271944661947</v>
      </c>
    </row>
    <row r="26" spans="2:16">
      <c r="B26" s="611" t="s">
        <v>623</v>
      </c>
      <c r="C26" s="612">
        <f>K8</f>
        <v>0</v>
      </c>
      <c r="D26" s="613">
        <f>E26-C26</f>
        <v>0</v>
      </c>
      <c r="E26" s="614">
        <f>M8</f>
        <v>0</v>
      </c>
    </row>
    <row r="27" spans="2:16">
      <c r="B27" s="611" t="s">
        <v>543</v>
      </c>
      <c r="C27" s="612">
        <f>O8</f>
        <v>133.60255944063363</v>
      </c>
      <c r="D27" s="613">
        <f>E27-C27</f>
        <v>0</v>
      </c>
      <c r="E27" s="614">
        <f>Q8</f>
        <v>133.60255944063363</v>
      </c>
    </row>
    <row r="28" spans="2:16" ht="13.5" customHeight="1">
      <c r="B28" s="611" t="s">
        <v>544</v>
      </c>
      <c r="C28" s="612">
        <f>S8</f>
        <v>169.48623089738027</v>
      </c>
      <c r="D28" s="613">
        <f>E28-C28</f>
        <v>410.39050326730245</v>
      </c>
      <c r="E28" s="614">
        <f>U8</f>
        <v>579.87673416468272</v>
      </c>
    </row>
    <row r="29" spans="2:16" ht="15.75" thickBot="1">
      <c r="B29" s="615"/>
      <c r="C29" s="616"/>
      <c r="D29" s="616"/>
      <c r="E29" s="617"/>
    </row>
    <row r="31" spans="2:16">
      <c r="B31" s="585"/>
      <c r="C31" s="585"/>
      <c r="D31" s="585"/>
      <c r="E31" s="585"/>
    </row>
    <row r="32" spans="2:16">
      <c r="B32" s="611" t="s">
        <v>540</v>
      </c>
      <c r="C32" s="613"/>
      <c r="D32" s="613"/>
      <c r="E32" s="613"/>
    </row>
    <row r="33" spans="2:28">
      <c r="B33" s="611" t="s">
        <v>541</v>
      </c>
      <c r="C33" s="613"/>
      <c r="D33" s="613"/>
      <c r="E33" s="613"/>
    </row>
    <row r="34" spans="2:28">
      <c r="B34" s="611" t="s">
        <v>542</v>
      </c>
      <c r="C34" s="618"/>
      <c r="D34" s="618"/>
      <c r="E34" s="618"/>
    </row>
    <row r="35" spans="2:28">
      <c r="B35" s="611" t="s">
        <v>543</v>
      </c>
      <c r="C35" s="613"/>
      <c r="D35" s="613"/>
      <c r="E35" s="613"/>
    </row>
    <row r="36" spans="2:28">
      <c r="B36" s="611" t="s">
        <v>544</v>
      </c>
    </row>
    <row r="46" spans="2:28">
      <c r="AA46" s="592"/>
      <c r="AB46" s="592"/>
    </row>
    <row r="50" spans="3:26">
      <c r="C50" s="585"/>
      <c r="D50" s="585"/>
    </row>
    <row r="51" spans="3:26">
      <c r="C51" s="619"/>
      <c r="D51" s="619"/>
    </row>
    <row r="58" spans="3:26" ht="15.75" thickBot="1"/>
    <row r="59" spans="3:26" ht="18">
      <c r="Y59" s="620" t="s">
        <v>624</v>
      </c>
      <c r="Z59" s="621" t="s">
        <v>539</v>
      </c>
    </row>
    <row r="60" spans="3:26" ht="18">
      <c r="Y60" s="622" t="s">
        <v>625</v>
      </c>
      <c r="Z60" s="623">
        <v>0.3</v>
      </c>
    </row>
    <row r="61" spans="3:26" ht="18">
      <c r="Y61" s="622" t="s">
        <v>626</v>
      </c>
      <c r="Z61" s="623">
        <v>0.1</v>
      </c>
    </row>
    <row r="62" spans="3:26" ht="18">
      <c r="Y62" s="622" t="s">
        <v>544</v>
      </c>
      <c r="Z62" s="623">
        <v>0.6</v>
      </c>
    </row>
    <row r="63" spans="3:26" ht="18.75" thickBot="1">
      <c r="Y63" s="622"/>
      <c r="Z63" s="624"/>
    </row>
    <row r="64" spans="3:26" ht="18">
      <c r="Y64" s="625" t="s">
        <v>403</v>
      </c>
      <c r="Z64" s="626">
        <f>Z60*C8+Z61*G8+Z62*S8</f>
        <v>272.96051837667659</v>
      </c>
    </row>
    <row r="65" spans="25:26" ht="18.75" thickBot="1">
      <c r="Y65" s="627" t="s">
        <v>442</v>
      </c>
      <c r="Z65" s="628">
        <f>Z60*E8+Z61*I8+U8*Z62</f>
        <v>738.23531244347157</v>
      </c>
    </row>
  </sheetData>
  <pageMargins left="0.7" right="0.7" top="0.75" bottom="0.75" header="0.3" footer="0.3"/>
  <pageSetup scale="5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</vt:i4>
      </vt:variant>
    </vt:vector>
  </HeadingPairs>
  <TitlesOfParts>
    <vt:vector size="30" baseType="lpstr">
      <vt:lpstr>setup</vt:lpstr>
      <vt:lpstr>Fin st</vt:lpstr>
      <vt:lpstr>hist sales and forecast by Q</vt:lpstr>
      <vt:lpstr>EV</vt:lpstr>
      <vt:lpstr>multiples</vt:lpstr>
      <vt:lpstr>Price History</vt:lpstr>
      <vt:lpstr>activity ratios</vt:lpstr>
      <vt:lpstr>profitability ratios</vt:lpstr>
      <vt:lpstr>liquidity ratios</vt:lpstr>
      <vt:lpstr>debt ratios</vt:lpstr>
      <vt:lpstr>market ratios</vt:lpstr>
      <vt:lpstr>DuPont analysis</vt:lpstr>
      <vt:lpstr>lev beta sch</vt:lpstr>
      <vt:lpstr>industry lev beta</vt:lpstr>
      <vt:lpstr>Public-Comps simple</vt:lpstr>
      <vt:lpstr>ValSum simple</vt:lpstr>
      <vt:lpstr>DCF Analysis</vt:lpstr>
      <vt:lpstr>Residual Income</vt:lpstr>
      <vt:lpstr>FF graph</vt:lpstr>
      <vt:lpstr>FF data</vt:lpstr>
      <vt:lpstr>'ValSum simple'!Diluted_Shares</vt:lpstr>
      <vt:lpstr>'activity ratios'!Print_Area</vt:lpstr>
      <vt:lpstr>'debt ratios'!Print_Area</vt:lpstr>
      <vt:lpstr>'FF data'!Print_Area</vt:lpstr>
      <vt:lpstr>'lev beta sch'!Print_Area</vt:lpstr>
      <vt:lpstr>'liquidity ratios'!Print_Area</vt:lpstr>
      <vt:lpstr>'market ratios'!Print_Area</vt:lpstr>
      <vt:lpstr>'profitability ratios'!Print_Area</vt:lpstr>
      <vt:lpstr>'Public-Comps simple'!Print_Area</vt:lpstr>
      <vt:lpstr>'ValSum simple'!Print_Area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Farhab</cp:lastModifiedBy>
  <dcterms:created xsi:type="dcterms:W3CDTF">2021-09-21T14:00:42Z</dcterms:created>
  <dcterms:modified xsi:type="dcterms:W3CDTF">2021-12-07T14:34:26Z</dcterms:modified>
</cp:coreProperties>
</file>