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IF\SEMESTER 4\PRAK SCPK\TUGAS\Tugas 4\"/>
    </mc:Choice>
  </mc:AlternateContent>
  <xr:revisionPtr revIDLastSave="0" documentId="13_ncr:1_{DA0A80C3-34B2-41B1-AC52-ED34AFB43309}" xr6:coauthVersionLast="47" xr6:coauthVersionMax="47" xr10:uidLastSave="{00000000-0000-0000-0000-000000000000}"/>
  <bookViews>
    <workbookView xWindow="10140" yWindow="0" windowWidth="10455" windowHeight="11625" firstSheet="4" activeTab="5" xr2:uid="{4B20611C-DFEF-4A96-9C95-EFF026BE5FC5}"/>
  </bookViews>
  <sheets>
    <sheet name="Kriteria" sheetId="1" r:id="rId1"/>
    <sheet name="Gaya" sheetId="3" r:id="rId2"/>
    <sheet name="Keandalan" sheetId="4" r:id="rId3"/>
    <sheet name="Keekonomisan" sheetId="5" r:id="rId4"/>
    <sheet name="Harga" sheetId="6" r:id="rId5"/>
    <sheet name="Perangkin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C35" i="1"/>
  <c r="C34" i="1"/>
  <c r="B27" i="1"/>
  <c r="H18" i="1"/>
  <c r="C18" i="1"/>
  <c r="C38" i="6"/>
  <c r="C36" i="6"/>
  <c r="C35" i="6"/>
  <c r="D31" i="6"/>
  <c r="D30" i="6"/>
  <c r="D29" i="6"/>
  <c r="D28" i="6"/>
  <c r="C31" i="6"/>
  <c r="C30" i="6"/>
  <c r="C29" i="6"/>
  <c r="C28" i="6"/>
  <c r="B30" i="6"/>
  <c r="B29" i="6"/>
  <c r="B28" i="6"/>
  <c r="H22" i="6"/>
  <c r="H21" i="6"/>
  <c r="H20" i="6"/>
  <c r="D6" i="7"/>
  <c r="H19" i="6"/>
  <c r="C19" i="6"/>
  <c r="C6" i="7"/>
  <c r="E6" i="7"/>
  <c r="F6" i="7"/>
  <c r="G6" i="7"/>
  <c r="C7" i="7"/>
  <c r="C3" i="7"/>
  <c r="F5" i="7"/>
  <c r="F4" i="7"/>
  <c r="F3" i="7"/>
  <c r="E5" i="7"/>
  <c r="E4" i="7"/>
  <c r="E3" i="7"/>
  <c r="D5" i="7"/>
  <c r="D4" i="7"/>
  <c r="D3" i="7"/>
  <c r="C5" i="7"/>
  <c r="C4" i="7"/>
  <c r="G4" i="7"/>
  <c r="G5" i="7"/>
  <c r="G7" i="7" s="1"/>
  <c r="F12" i="6"/>
  <c r="F11" i="6"/>
  <c r="F10" i="6"/>
  <c r="E13" i="6"/>
  <c r="E10" i="6"/>
  <c r="D13" i="6"/>
  <c r="D12" i="6"/>
  <c r="D10" i="6"/>
  <c r="C13" i="6"/>
  <c r="C12" i="6"/>
  <c r="C11" i="6"/>
  <c r="C30" i="5"/>
  <c r="D12" i="5"/>
  <c r="F12" i="5"/>
  <c r="F10" i="5"/>
  <c r="E13" i="5"/>
  <c r="E11" i="5"/>
  <c r="D10" i="5"/>
  <c r="C13" i="5"/>
  <c r="C11" i="5"/>
  <c r="B29" i="4"/>
  <c r="B30" i="4"/>
  <c r="D30" i="4" s="1"/>
  <c r="B31" i="4"/>
  <c r="B28" i="4"/>
  <c r="C29" i="4"/>
  <c r="C31" i="4"/>
  <c r="D31" i="4"/>
  <c r="C30" i="4"/>
  <c r="D29" i="4"/>
  <c r="C28" i="4"/>
  <c r="D28" i="3"/>
  <c r="C29" i="3"/>
  <c r="C28" i="3"/>
  <c r="B29" i="3"/>
  <c r="B30" i="3"/>
  <c r="D30" i="3" s="1"/>
  <c r="B31" i="3"/>
  <c r="B28" i="3"/>
  <c r="D31" i="3"/>
  <c r="C31" i="3"/>
  <c r="C30" i="3"/>
  <c r="D29" i="3"/>
  <c r="E7" i="7" l="1"/>
  <c r="D7" i="7"/>
  <c r="F7" i="7"/>
  <c r="D28" i="4"/>
  <c r="C35" i="4" s="1"/>
  <c r="C36" i="4" s="1"/>
  <c r="C38" i="4" s="1"/>
  <c r="C35" i="3"/>
  <c r="C36" i="3" s="1"/>
  <c r="C38" i="3" s="1"/>
  <c r="F14" i="1" l="1"/>
  <c r="F19" i="1" s="1"/>
  <c r="C14" i="6"/>
  <c r="F14" i="6"/>
  <c r="F20" i="6" s="1"/>
  <c r="E14" i="6"/>
  <c r="E21" i="6" s="1"/>
  <c r="D14" i="6"/>
  <c r="D22" i="6" s="1"/>
  <c r="C14" i="5"/>
  <c r="C19" i="5" s="1"/>
  <c r="D14" i="5"/>
  <c r="D22" i="5" s="1"/>
  <c r="F14" i="5"/>
  <c r="F20" i="5" s="1"/>
  <c r="E14" i="5"/>
  <c r="E21" i="5" s="1"/>
  <c r="F22" i="4"/>
  <c r="E22" i="4"/>
  <c r="D22" i="4"/>
  <c r="C22" i="4"/>
  <c r="H22" i="4" s="1"/>
  <c r="F21" i="4"/>
  <c r="E21" i="4"/>
  <c r="D21" i="4"/>
  <c r="C21" i="4"/>
  <c r="H21" i="4" s="1"/>
  <c r="F20" i="4"/>
  <c r="E20" i="4"/>
  <c r="D20" i="4"/>
  <c r="C20" i="4"/>
  <c r="H20" i="4" s="1"/>
  <c r="F19" i="4"/>
  <c r="F23" i="4" s="1"/>
  <c r="E19" i="4"/>
  <c r="E23" i="4" s="1"/>
  <c r="D19" i="4"/>
  <c r="D23" i="4" s="1"/>
  <c r="C19" i="4"/>
  <c r="C23" i="4" s="1"/>
  <c r="F14" i="4"/>
  <c r="E14" i="4"/>
  <c r="D14" i="4"/>
  <c r="C14" i="4"/>
  <c r="H20" i="3"/>
  <c r="H21" i="3"/>
  <c r="H22" i="3"/>
  <c r="H19" i="3"/>
  <c r="H23" i="3" s="1"/>
  <c r="F22" i="3"/>
  <c r="F21" i="3"/>
  <c r="F20" i="3"/>
  <c r="F19" i="3"/>
  <c r="F23" i="3" s="1"/>
  <c r="E22" i="3"/>
  <c r="E21" i="3"/>
  <c r="E20" i="3"/>
  <c r="E19" i="3"/>
  <c r="E23" i="3" s="1"/>
  <c r="D22" i="3"/>
  <c r="D21" i="3"/>
  <c r="D20" i="3"/>
  <c r="D19" i="3"/>
  <c r="D23" i="3" s="1"/>
  <c r="C23" i="3"/>
  <c r="C22" i="3"/>
  <c r="C21" i="3"/>
  <c r="C20" i="3"/>
  <c r="C19" i="3"/>
  <c r="F14" i="3"/>
  <c r="E14" i="3"/>
  <c r="D14" i="3"/>
  <c r="C14" i="3"/>
  <c r="E19" i="1"/>
  <c r="E14" i="1"/>
  <c r="E21" i="1" s="1"/>
  <c r="D14" i="1"/>
  <c r="D19" i="1" s="1"/>
  <c r="C14" i="1"/>
  <c r="C20" i="1" s="1"/>
  <c r="E18" i="1" l="1"/>
  <c r="F20" i="1"/>
  <c r="F21" i="1"/>
  <c r="F18" i="1"/>
  <c r="E20" i="1"/>
  <c r="E22" i="1" s="1"/>
  <c r="D20" i="1"/>
  <c r="D21" i="1"/>
  <c r="D18" i="1"/>
  <c r="C21" i="1"/>
  <c r="D19" i="6"/>
  <c r="C20" i="6"/>
  <c r="F21" i="6"/>
  <c r="E22" i="6"/>
  <c r="E19" i="6"/>
  <c r="D20" i="6"/>
  <c r="C21" i="6"/>
  <c r="F22" i="6"/>
  <c r="F19" i="6"/>
  <c r="E20" i="6"/>
  <c r="D21" i="6"/>
  <c r="C22" i="6"/>
  <c r="F21" i="5"/>
  <c r="F22" i="5"/>
  <c r="E22" i="5"/>
  <c r="C22" i="5"/>
  <c r="C20" i="5"/>
  <c r="C21" i="5"/>
  <c r="D19" i="5"/>
  <c r="E19" i="5"/>
  <c r="D20" i="5"/>
  <c r="F19" i="5"/>
  <c r="E20" i="5"/>
  <c r="D21" i="5"/>
  <c r="H19" i="4"/>
  <c r="H23" i="4" s="1"/>
  <c r="C19" i="1"/>
  <c r="H19" i="1" l="1"/>
  <c r="C28" i="1" s="1"/>
  <c r="D22" i="1"/>
  <c r="F22" i="1"/>
  <c r="H20" i="1"/>
  <c r="C29" i="1" s="1"/>
  <c r="H21" i="1"/>
  <c r="C30" i="1" s="1"/>
  <c r="F23" i="6"/>
  <c r="E23" i="6"/>
  <c r="D23" i="6"/>
  <c r="C23" i="6"/>
  <c r="E23" i="5"/>
  <c r="F23" i="5"/>
  <c r="C23" i="5"/>
  <c r="H22" i="5"/>
  <c r="C31" i="5" s="1"/>
  <c r="H21" i="5"/>
  <c r="H20" i="5"/>
  <c r="C29" i="5" s="1"/>
  <c r="D23" i="5"/>
  <c r="H19" i="5"/>
  <c r="C22" i="1"/>
  <c r="B31" i="6" l="1"/>
  <c r="B31" i="5"/>
  <c r="D31" i="5" s="1"/>
  <c r="C28" i="5"/>
  <c r="B28" i="5"/>
  <c r="B30" i="5"/>
  <c r="D30" i="5" s="1"/>
  <c r="B29" i="5"/>
  <c r="D29" i="5" s="1"/>
  <c r="B28" i="1"/>
  <c r="D28" i="1" s="1"/>
  <c r="B30" i="1"/>
  <c r="D30" i="1" s="1"/>
  <c r="C27" i="1"/>
  <c r="B29" i="1"/>
  <c r="D29" i="1" s="1"/>
  <c r="D27" i="1"/>
  <c r="C37" i="1" s="1"/>
  <c r="H22" i="1"/>
  <c r="H23" i="6"/>
  <c r="H23" i="5"/>
  <c r="D28" i="5" l="1"/>
  <c r="C35" i="5" s="1"/>
  <c r="C36" i="5" s="1"/>
  <c r="C38" i="5" s="1"/>
</calcChain>
</file>

<file path=xl/sharedStrings.xml><?xml version="1.0" encoding="utf-8"?>
<sst xmlns="http://schemas.openxmlformats.org/spreadsheetml/2006/main" count="259" uniqueCount="43">
  <si>
    <t>Harga</t>
  </si>
  <si>
    <t>Gaya</t>
  </si>
  <si>
    <t>Keandalan</t>
  </si>
  <si>
    <t>Keekonomisan</t>
  </si>
  <si>
    <t>Kriteria</t>
  </si>
  <si>
    <t xml:space="preserve"> 1/3</t>
  </si>
  <si>
    <t xml:space="preserve"> 1/2</t>
  </si>
  <si>
    <t xml:space="preserve"> 1/4</t>
  </si>
  <si>
    <t>Matriks Perbandingan Berpasangan</t>
  </si>
  <si>
    <t>Jumlah</t>
  </si>
  <si>
    <t>Normalisasi Matriks</t>
  </si>
  <si>
    <t>W (EigenVector)</t>
  </si>
  <si>
    <t>Yamaha</t>
  </si>
  <si>
    <t>Honda</t>
  </si>
  <si>
    <t>Suzuki</t>
  </si>
  <si>
    <t>Kawasaki</t>
  </si>
  <si>
    <t xml:space="preserve"> 60/80</t>
  </si>
  <si>
    <t>80/60</t>
  </si>
  <si>
    <t xml:space="preserve"> 16/30</t>
  </si>
  <si>
    <t>16/15</t>
  </si>
  <si>
    <t xml:space="preserve"> 16/40</t>
  </si>
  <si>
    <t>30/16</t>
  </si>
  <si>
    <t>30/15</t>
  </si>
  <si>
    <t>30/40</t>
  </si>
  <si>
    <t>15/16</t>
  </si>
  <si>
    <t>15/30</t>
  </si>
  <si>
    <t>15/40</t>
  </si>
  <si>
    <t>40/16</t>
  </si>
  <si>
    <t>40/30</t>
  </si>
  <si>
    <t>40/15</t>
  </si>
  <si>
    <t xml:space="preserve"> 1/5</t>
  </si>
  <si>
    <t>1/W</t>
  </si>
  <si>
    <t>Consistency Vector (CV)</t>
  </si>
  <si>
    <t>CV (WS * (1/W))</t>
  </si>
  <si>
    <t>Weight Sum (WS)</t>
  </si>
  <si>
    <t>Consistency Ratio (CR)</t>
  </si>
  <si>
    <t>LAMDA</t>
  </si>
  <si>
    <t>CI</t>
  </si>
  <si>
    <t>RI</t>
  </si>
  <si>
    <t>CR = (CI / RI)</t>
  </si>
  <si>
    <t>&gt;&gt; KONSISTEN</t>
  </si>
  <si>
    <t>Bobot Gabungan</t>
  </si>
  <si>
    <t>Bobot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</si>
</sst>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9BE3-77B9-4932-A0CB-B455AF4E76D3}">
  <dimension ref="B2:H37"/>
  <sheetViews>
    <sheetView topLeftCell="C1" workbookViewId="0">
      <selection activeCell="C30" sqref="C30"/>
    </sheetView>
  </sheetViews>
  <sheetFormatPr defaultRowHeight="15" x14ac:dyDescent="0.25"/>
  <cols>
    <col min="1" max="1" width="9.140625" style="5"/>
    <col min="2" max="2" width="18" style="5" customWidth="1"/>
    <col min="3" max="3" width="15" style="5" customWidth="1"/>
    <col min="4" max="4" width="16.7109375" style="5" customWidth="1"/>
    <col min="5" max="5" width="17.28515625" style="5" customWidth="1"/>
    <col min="6" max="6" width="16.28515625" style="5" customWidth="1"/>
    <col min="7" max="7" width="14.28515625" style="5" customWidth="1"/>
    <col min="8" max="8" width="18.5703125" style="5" customWidth="1"/>
    <col min="9" max="16384" width="9.140625" style="5"/>
  </cols>
  <sheetData>
    <row r="2" spans="2:6" x14ac:dyDescent="0.25">
      <c r="B2" s="8" t="s">
        <v>8</v>
      </c>
      <c r="C2" s="8"/>
    </row>
    <row r="3" spans="2:6" x14ac:dyDescent="0.25">
      <c r="B3" s="2" t="s">
        <v>4</v>
      </c>
      <c r="C3" s="2" t="s">
        <v>1</v>
      </c>
      <c r="D3" s="2" t="s">
        <v>2</v>
      </c>
      <c r="E3" s="2" t="s">
        <v>3</v>
      </c>
      <c r="F3" s="2" t="s">
        <v>0</v>
      </c>
    </row>
    <row r="4" spans="2:6" x14ac:dyDescent="0.25">
      <c r="B4" s="2" t="s">
        <v>1</v>
      </c>
      <c r="C4" s="1">
        <v>1</v>
      </c>
      <c r="D4" s="3" t="s">
        <v>6</v>
      </c>
      <c r="E4" s="1">
        <v>3</v>
      </c>
      <c r="F4" s="3" t="s">
        <v>30</v>
      </c>
    </row>
    <row r="5" spans="2:6" x14ac:dyDescent="0.25">
      <c r="B5" s="2" t="s">
        <v>2</v>
      </c>
      <c r="C5" s="1">
        <v>2</v>
      </c>
      <c r="D5" s="1">
        <v>1</v>
      </c>
      <c r="E5" s="1">
        <v>4</v>
      </c>
      <c r="F5" s="1" t="s">
        <v>5</v>
      </c>
    </row>
    <row r="6" spans="2:6" x14ac:dyDescent="0.25">
      <c r="B6" s="2" t="s">
        <v>3</v>
      </c>
      <c r="C6" s="3" t="s">
        <v>5</v>
      </c>
      <c r="D6" s="1" t="s">
        <v>7</v>
      </c>
      <c r="E6" s="1">
        <v>1</v>
      </c>
      <c r="F6" s="1" t="s">
        <v>7</v>
      </c>
    </row>
    <row r="7" spans="2:6" x14ac:dyDescent="0.25">
      <c r="B7" s="2" t="s">
        <v>0</v>
      </c>
      <c r="C7" s="1">
        <v>5</v>
      </c>
      <c r="D7" s="1">
        <v>3</v>
      </c>
      <c r="E7" s="1">
        <v>4</v>
      </c>
      <c r="F7" s="1">
        <v>1</v>
      </c>
    </row>
    <row r="9" spans="2:6" x14ac:dyDescent="0.25">
      <c r="B9" s="2" t="s">
        <v>4</v>
      </c>
      <c r="C9" s="2" t="s">
        <v>1</v>
      </c>
      <c r="D9" s="2" t="s">
        <v>2</v>
      </c>
      <c r="E9" s="2" t="s">
        <v>3</v>
      </c>
      <c r="F9" s="2" t="s">
        <v>0</v>
      </c>
    </row>
    <row r="10" spans="2:6" x14ac:dyDescent="0.25">
      <c r="B10" s="2" t="s">
        <v>1</v>
      </c>
      <c r="C10" s="1">
        <v>1</v>
      </c>
      <c r="D10" s="1">
        <v>0.5</v>
      </c>
      <c r="E10" s="1">
        <v>3</v>
      </c>
      <c r="F10" s="1">
        <v>0.2</v>
      </c>
    </row>
    <row r="11" spans="2:6" x14ac:dyDescent="0.25">
      <c r="B11" s="2" t="s">
        <v>2</v>
      </c>
      <c r="C11" s="1">
        <v>2</v>
      </c>
      <c r="D11" s="1">
        <v>1</v>
      </c>
      <c r="E11" s="1">
        <v>4</v>
      </c>
      <c r="F11" s="1">
        <v>0.33</v>
      </c>
    </row>
    <row r="12" spans="2:6" x14ac:dyDescent="0.25">
      <c r="B12" s="2" t="s">
        <v>3</v>
      </c>
      <c r="C12" s="1">
        <v>0.33</v>
      </c>
      <c r="D12" s="1">
        <v>0.25</v>
      </c>
      <c r="E12" s="1">
        <v>1</v>
      </c>
      <c r="F12" s="1">
        <v>0.25</v>
      </c>
    </row>
    <row r="13" spans="2:6" x14ac:dyDescent="0.25">
      <c r="B13" s="2" t="s">
        <v>0</v>
      </c>
      <c r="C13" s="1">
        <v>5</v>
      </c>
      <c r="D13" s="1">
        <v>3</v>
      </c>
      <c r="E13" s="1">
        <v>4</v>
      </c>
      <c r="F13" s="1">
        <v>1</v>
      </c>
    </row>
    <row r="14" spans="2:6" x14ac:dyDescent="0.25">
      <c r="B14" s="4" t="s">
        <v>9</v>
      </c>
      <c r="C14" s="6">
        <f>SUM(C10:C13)</f>
        <v>8.33</v>
      </c>
      <c r="D14" s="6">
        <f>SUM(D10:D13)</f>
        <v>4.75</v>
      </c>
      <c r="E14" s="6">
        <f>SUM(E10:E13)</f>
        <v>12</v>
      </c>
      <c r="F14" s="6">
        <f>SUM(F10:F13)</f>
        <v>1.78</v>
      </c>
    </row>
    <row r="16" spans="2:6" x14ac:dyDescent="0.25">
      <c r="B16" s="9" t="s">
        <v>10</v>
      </c>
      <c r="C16" s="9"/>
    </row>
    <row r="17" spans="2:8" x14ac:dyDescent="0.25">
      <c r="B17" s="2" t="s">
        <v>4</v>
      </c>
      <c r="C17" s="2" t="s">
        <v>1</v>
      </c>
      <c r="D17" s="2" t="s">
        <v>2</v>
      </c>
      <c r="E17" s="2" t="s">
        <v>3</v>
      </c>
      <c r="F17" s="2" t="s">
        <v>0</v>
      </c>
      <c r="H17" s="2" t="s">
        <v>11</v>
      </c>
    </row>
    <row r="18" spans="2:8" x14ac:dyDescent="0.25">
      <c r="B18" s="2" t="s">
        <v>1</v>
      </c>
      <c r="C18" s="1">
        <f>C10/C14</f>
        <v>0.12004801920768307</v>
      </c>
      <c r="D18" s="1">
        <f>D10/D14</f>
        <v>0.10526315789473684</v>
      </c>
      <c r="E18" s="1">
        <f>E10/E14</f>
        <v>0.25</v>
      </c>
      <c r="F18" s="1">
        <f>F10/F14</f>
        <v>0.11235955056179776</v>
      </c>
      <c r="H18" s="1">
        <f>(C18+D18+E18+F18)/4</f>
        <v>0.14691768191605442</v>
      </c>
    </row>
    <row r="19" spans="2:8" x14ac:dyDescent="0.25">
      <c r="B19" s="2" t="s">
        <v>2</v>
      </c>
      <c r="C19" s="1">
        <f>C11/C14</f>
        <v>0.24009603841536614</v>
      </c>
      <c r="D19" s="1">
        <f>D11/D14</f>
        <v>0.21052631578947367</v>
      </c>
      <c r="E19" s="1">
        <f>E11/E14</f>
        <v>0.33333333333333331</v>
      </c>
      <c r="F19" s="1">
        <f>F11/F14</f>
        <v>0.1853932584269663</v>
      </c>
      <c r="H19" s="1">
        <f t="shared" ref="H19:H21" si="0">(C19+D19+E19+F19)/4</f>
        <v>0.24233723649128486</v>
      </c>
    </row>
    <row r="20" spans="2:8" x14ac:dyDescent="0.25">
      <c r="B20" s="2" t="s">
        <v>3</v>
      </c>
      <c r="C20" s="1">
        <f>C12/C14</f>
        <v>3.9615846338535418E-2</v>
      </c>
      <c r="D20" s="1">
        <f>D12/D14</f>
        <v>5.2631578947368418E-2</v>
      </c>
      <c r="E20" s="1">
        <f>E12/E14</f>
        <v>8.3333333333333329E-2</v>
      </c>
      <c r="F20" s="1">
        <f>F12/F14</f>
        <v>0.1404494382022472</v>
      </c>
      <c r="H20" s="1">
        <f t="shared" si="0"/>
        <v>7.9007549205371091E-2</v>
      </c>
    </row>
    <row r="21" spans="2:8" x14ac:dyDescent="0.25">
      <c r="B21" s="2" t="s">
        <v>0</v>
      </c>
      <c r="C21" s="1">
        <f>C13/C14</f>
        <v>0.60024009603841533</v>
      </c>
      <c r="D21" s="1">
        <f>D13/D14</f>
        <v>0.63157894736842102</v>
      </c>
      <c r="E21" s="1">
        <f>E13/E14</f>
        <v>0.33333333333333331</v>
      </c>
      <c r="F21" s="1">
        <f>F13/F14</f>
        <v>0.5617977528089888</v>
      </c>
      <c r="H21" s="1">
        <f t="shared" si="0"/>
        <v>0.5317375323872896</v>
      </c>
    </row>
    <row r="22" spans="2:8" x14ac:dyDescent="0.25">
      <c r="B22" s="4" t="s">
        <v>9</v>
      </c>
      <c r="C22" s="6">
        <f>SUM(C18:C21)</f>
        <v>1</v>
      </c>
      <c r="D22" s="6">
        <f>SUM(D18:D21)</f>
        <v>1</v>
      </c>
      <c r="E22" s="6">
        <f>SUM(E18:E21)</f>
        <v>1</v>
      </c>
      <c r="F22" s="6">
        <f>SUM(F18:F21)</f>
        <v>1</v>
      </c>
      <c r="H22" s="6">
        <f>SUM(H18:H21)</f>
        <v>1</v>
      </c>
    </row>
    <row r="25" spans="2:8" x14ac:dyDescent="0.25">
      <c r="B25" s="9" t="s">
        <v>32</v>
      </c>
      <c r="C25" s="9"/>
    </row>
    <row r="26" spans="2:8" x14ac:dyDescent="0.25">
      <c r="B26" s="2" t="s">
        <v>34</v>
      </c>
      <c r="C26" s="2" t="s">
        <v>31</v>
      </c>
      <c r="D26" s="2" t="s">
        <v>33</v>
      </c>
    </row>
    <row r="27" spans="2:8" x14ac:dyDescent="0.25">
      <c r="B27" s="1">
        <f>SUM((C10*$H$18)+(D10*$H$19)+(E10*$H$20)+(F10*$H$21))</f>
        <v>0.61145645425526807</v>
      </c>
      <c r="C27" s="1">
        <f>1/H18</f>
        <v>6.8065326580048975</v>
      </c>
      <c r="D27" s="1">
        <f>B27*C27</f>
        <v>4.1618983248363595</v>
      </c>
    </row>
    <row r="28" spans="2:8" x14ac:dyDescent="0.25">
      <c r="B28" s="1">
        <f>SUM((C11*$H$18)+(D11*$H$19)+(E11*$H$20)+(F11*$H$21))</f>
        <v>1.0276761828326837</v>
      </c>
      <c r="C28" s="1">
        <f t="shared" ref="C28:C30" si="1">1/H19</f>
        <v>4.1264809918551784</v>
      </c>
      <c r="D28" s="1">
        <f t="shared" ref="D28:D30" si="2">B28*C28</f>
        <v>4.2406862342413563</v>
      </c>
    </row>
    <row r="29" spans="2:8" x14ac:dyDescent="0.25">
      <c r="B29" s="1">
        <f>SUM((C12*$H$18)+(D12*$H$19)+(E12*$H$20)+(F12*$H$21))</f>
        <v>0.32100907645731269</v>
      </c>
      <c r="C29" s="1">
        <f t="shared" si="1"/>
        <v>12.657018348975923</v>
      </c>
      <c r="D29" s="1">
        <f t="shared" si="2"/>
        <v>4.0630177709080213</v>
      </c>
    </row>
    <row r="30" spans="2:8" x14ac:dyDescent="0.25">
      <c r="B30" s="1">
        <f>SUM((C13*$H$18)+(D13*$H$19)+(E13*$H$20)+(F13*$H$21))</f>
        <v>2.3093678482629008</v>
      </c>
      <c r="C30" s="1">
        <f t="shared" si="1"/>
        <v>1.8806270746215685</v>
      </c>
      <c r="D30" s="1">
        <f t="shared" si="2"/>
        <v>4.3430597007037655</v>
      </c>
    </row>
    <row r="33" spans="2:4" x14ac:dyDescent="0.25">
      <c r="B33" s="10" t="s">
        <v>35</v>
      </c>
      <c r="C33" s="10"/>
    </row>
    <row r="34" spans="2:4" x14ac:dyDescent="0.25">
      <c r="B34" s="2" t="s">
        <v>36</v>
      </c>
      <c r="C34" s="1">
        <f>AVERAGE(D27:D30)</f>
        <v>4.2021655076723761</v>
      </c>
    </row>
    <row r="35" spans="2:4" x14ac:dyDescent="0.25">
      <c r="B35" s="2" t="s">
        <v>37</v>
      </c>
      <c r="C35" s="1">
        <f>(C34-4)/(4-1)</f>
        <v>6.7388502557458693E-2</v>
      </c>
    </row>
    <row r="36" spans="2:4" x14ac:dyDescent="0.25">
      <c r="B36" s="2" t="s">
        <v>38</v>
      </c>
      <c r="C36" s="1">
        <v>0.9</v>
      </c>
    </row>
    <row r="37" spans="2:4" x14ac:dyDescent="0.25">
      <c r="B37" s="2" t="s">
        <v>39</v>
      </c>
      <c r="C37" s="1">
        <f>C35/C36</f>
        <v>7.4876113952731874E-2</v>
      </c>
      <c r="D37" s="5" t="s">
        <v>40</v>
      </c>
    </row>
  </sheetData>
  <mergeCells count="4">
    <mergeCell ref="B2:C2"/>
    <mergeCell ref="B16:C16"/>
    <mergeCell ref="B25:C25"/>
    <mergeCell ref="B33:C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763C-2CCC-4F93-9033-1A726B5E208C}">
  <dimension ref="B2:H38"/>
  <sheetViews>
    <sheetView topLeftCell="C10" workbookViewId="0">
      <selection activeCell="C21" sqref="C21"/>
    </sheetView>
  </sheetViews>
  <sheetFormatPr defaultRowHeight="15" x14ac:dyDescent="0.25"/>
  <cols>
    <col min="2" max="2" width="17.85546875" customWidth="1"/>
    <col min="3" max="3" width="15.5703125" customWidth="1"/>
    <col min="4" max="4" width="15.42578125" customWidth="1"/>
    <col min="5" max="5" width="14.5703125" customWidth="1"/>
    <col min="6" max="6" width="15.7109375" customWidth="1"/>
    <col min="7" max="7" width="12.7109375" customWidth="1"/>
    <col min="8" max="8" width="15.85546875" customWidth="1"/>
  </cols>
  <sheetData>
    <row r="2" spans="2:6" x14ac:dyDescent="0.25">
      <c r="B2" s="8" t="s">
        <v>8</v>
      </c>
      <c r="C2" s="8"/>
      <c r="D2" s="5"/>
      <c r="E2" s="5"/>
      <c r="F2" s="5"/>
    </row>
    <row r="3" spans="2:6" x14ac:dyDescent="0.25">
      <c r="B3" s="2" t="s">
        <v>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2:6" x14ac:dyDescent="0.25">
      <c r="B4" s="2" t="s">
        <v>12</v>
      </c>
      <c r="C4" s="1">
        <v>1</v>
      </c>
      <c r="D4" s="3" t="s">
        <v>6</v>
      </c>
      <c r="E4" s="1">
        <v>2</v>
      </c>
      <c r="F4" s="1" t="s">
        <v>5</v>
      </c>
    </row>
    <row r="5" spans="2:6" x14ac:dyDescent="0.25">
      <c r="B5" s="2" t="s">
        <v>13</v>
      </c>
      <c r="C5" s="1">
        <v>2</v>
      </c>
      <c r="D5" s="1">
        <v>1</v>
      </c>
      <c r="E5" s="1">
        <v>3</v>
      </c>
      <c r="F5" s="1" t="s">
        <v>6</v>
      </c>
    </row>
    <row r="6" spans="2:6" x14ac:dyDescent="0.25">
      <c r="B6" s="2" t="s">
        <v>14</v>
      </c>
      <c r="C6" s="3" t="s">
        <v>6</v>
      </c>
      <c r="D6" s="1" t="s">
        <v>5</v>
      </c>
      <c r="E6" s="1">
        <v>1</v>
      </c>
      <c r="F6" s="1" t="s">
        <v>7</v>
      </c>
    </row>
    <row r="7" spans="2:6" x14ac:dyDescent="0.25">
      <c r="B7" s="2" t="s">
        <v>15</v>
      </c>
      <c r="C7" s="1">
        <v>3</v>
      </c>
      <c r="D7" s="1">
        <v>2</v>
      </c>
      <c r="E7" s="1">
        <v>4</v>
      </c>
      <c r="F7" s="1">
        <v>1</v>
      </c>
    </row>
    <row r="8" spans="2:6" x14ac:dyDescent="0.25">
      <c r="B8" s="5"/>
      <c r="C8" s="5"/>
      <c r="D8" s="5"/>
      <c r="E8" s="5"/>
      <c r="F8" s="5"/>
    </row>
    <row r="9" spans="2:6" x14ac:dyDescent="0.25">
      <c r="B9" s="2" t="s">
        <v>1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2:6" x14ac:dyDescent="0.25">
      <c r="B10" s="2" t="s">
        <v>12</v>
      </c>
      <c r="C10" s="1">
        <v>1</v>
      </c>
      <c r="D10" s="1">
        <v>0.5</v>
      </c>
      <c r="E10" s="1">
        <v>2</v>
      </c>
      <c r="F10" s="1">
        <v>0.33</v>
      </c>
    </row>
    <row r="11" spans="2:6" x14ac:dyDescent="0.25">
      <c r="B11" s="2" t="s">
        <v>13</v>
      </c>
      <c r="C11" s="1">
        <v>2</v>
      </c>
      <c r="D11" s="1">
        <v>1</v>
      </c>
      <c r="E11" s="1">
        <v>3</v>
      </c>
      <c r="F11" s="1">
        <v>0.5</v>
      </c>
    </row>
    <row r="12" spans="2:6" x14ac:dyDescent="0.25">
      <c r="B12" s="2" t="s">
        <v>14</v>
      </c>
      <c r="C12" s="1">
        <v>0.5</v>
      </c>
      <c r="D12" s="1">
        <v>0.33</v>
      </c>
      <c r="E12" s="1">
        <v>1</v>
      </c>
      <c r="F12" s="1">
        <v>0.25</v>
      </c>
    </row>
    <row r="13" spans="2:6" x14ac:dyDescent="0.25">
      <c r="B13" s="2" t="s">
        <v>15</v>
      </c>
      <c r="C13" s="1">
        <v>3</v>
      </c>
      <c r="D13" s="1">
        <v>2</v>
      </c>
      <c r="E13" s="1">
        <v>4</v>
      </c>
      <c r="F13" s="1">
        <v>1</v>
      </c>
    </row>
    <row r="14" spans="2:6" x14ac:dyDescent="0.25">
      <c r="B14" s="4" t="s">
        <v>9</v>
      </c>
      <c r="C14" s="6">
        <f>SUM(C10:C13)</f>
        <v>6.5</v>
      </c>
      <c r="D14" s="6">
        <f>SUM(D10:D13)</f>
        <v>3.83</v>
      </c>
      <c r="E14" s="6">
        <f>SUM(E10:E13)</f>
        <v>10</v>
      </c>
      <c r="F14" s="6">
        <f>SUM(F10:F13)</f>
        <v>2.08</v>
      </c>
    </row>
    <row r="17" spans="2:8" x14ac:dyDescent="0.25">
      <c r="B17" s="8" t="s">
        <v>10</v>
      </c>
      <c r="C17" s="8"/>
    </row>
    <row r="18" spans="2:8" x14ac:dyDescent="0.25">
      <c r="B18" s="2" t="s">
        <v>1</v>
      </c>
      <c r="C18" s="2" t="s">
        <v>12</v>
      </c>
      <c r="D18" s="2" t="s">
        <v>13</v>
      </c>
      <c r="E18" s="2" t="s">
        <v>14</v>
      </c>
      <c r="F18" s="2" t="s">
        <v>15</v>
      </c>
      <c r="H18" s="2" t="s">
        <v>11</v>
      </c>
    </row>
    <row r="19" spans="2:8" x14ac:dyDescent="0.25">
      <c r="B19" s="2" t="s">
        <v>12</v>
      </c>
      <c r="C19" s="1">
        <f>C10/C14</f>
        <v>0.15384615384615385</v>
      </c>
      <c r="D19" s="1">
        <f>D10/D14</f>
        <v>0.13054830287206265</v>
      </c>
      <c r="E19" s="1">
        <f>E10/E14</f>
        <v>0.2</v>
      </c>
      <c r="F19" s="1">
        <f>F10/F14</f>
        <v>0.15865384615384615</v>
      </c>
      <c r="H19" s="1">
        <f>(C19+D19+E19+F19)/4</f>
        <v>0.16076207571801565</v>
      </c>
    </row>
    <row r="20" spans="2:8" x14ac:dyDescent="0.25">
      <c r="B20" s="2" t="s">
        <v>13</v>
      </c>
      <c r="C20" s="1">
        <f>C11/C14</f>
        <v>0.30769230769230771</v>
      </c>
      <c r="D20" s="1">
        <f>D11/D14</f>
        <v>0.2610966057441253</v>
      </c>
      <c r="E20" s="1">
        <f>E11/E14</f>
        <v>0.3</v>
      </c>
      <c r="F20" s="1">
        <f>F11/F14</f>
        <v>0.24038461538461536</v>
      </c>
      <c r="H20" s="1">
        <f t="shared" ref="H20:H22" si="0">(C20+D20+E20+F20)/4</f>
        <v>0.27729338220526212</v>
      </c>
    </row>
    <row r="21" spans="2:8" x14ac:dyDescent="0.25">
      <c r="B21" s="2" t="s">
        <v>14</v>
      </c>
      <c r="C21" s="1">
        <f>C12/C14</f>
        <v>7.6923076923076927E-2</v>
      </c>
      <c r="D21" s="1">
        <f>D12/D14</f>
        <v>8.6161879895561358E-2</v>
      </c>
      <c r="E21" s="1">
        <f>E12/E14</f>
        <v>0.1</v>
      </c>
      <c r="F21" s="1">
        <f>F12/F14</f>
        <v>0.12019230769230768</v>
      </c>
      <c r="H21" s="1">
        <f t="shared" si="0"/>
        <v>9.5819316127736504E-2</v>
      </c>
    </row>
    <row r="22" spans="2:8" x14ac:dyDescent="0.25">
      <c r="B22" s="2" t="s">
        <v>15</v>
      </c>
      <c r="C22" s="1">
        <f>C13/C14</f>
        <v>0.46153846153846156</v>
      </c>
      <c r="D22" s="1">
        <f>D13/D14</f>
        <v>0.5221932114882506</v>
      </c>
      <c r="E22" s="1">
        <f>E13/E14</f>
        <v>0.4</v>
      </c>
      <c r="F22" s="1">
        <f>F13/F14</f>
        <v>0.48076923076923073</v>
      </c>
      <c r="H22" s="1">
        <f t="shared" si="0"/>
        <v>0.46612522594898576</v>
      </c>
    </row>
    <row r="23" spans="2:8" x14ac:dyDescent="0.25">
      <c r="B23" s="4" t="s">
        <v>9</v>
      </c>
      <c r="C23" s="6">
        <f>SUM(C19:C22)</f>
        <v>1</v>
      </c>
      <c r="D23" s="6">
        <f>SUM(D19:D22)</f>
        <v>0.99999999999999989</v>
      </c>
      <c r="E23" s="6">
        <f>SUM(E19:E22)</f>
        <v>1</v>
      </c>
      <c r="F23" s="6">
        <f>SUM(F19:F22)</f>
        <v>0.99999999999999989</v>
      </c>
      <c r="H23" s="6">
        <f>SUM(H19:H22)</f>
        <v>1</v>
      </c>
    </row>
    <row r="26" spans="2:8" x14ac:dyDescent="0.25">
      <c r="B26" s="9" t="s">
        <v>32</v>
      </c>
      <c r="C26" s="9"/>
      <c r="D26" s="5"/>
    </row>
    <row r="27" spans="2:8" x14ac:dyDescent="0.25">
      <c r="B27" s="2" t="s">
        <v>34</v>
      </c>
      <c r="C27" s="2" t="s">
        <v>31</v>
      </c>
      <c r="D27" s="2" t="s">
        <v>33</v>
      </c>
    </row>
    <row r="28" spans="2:8" x14ac:dyDescent="0.25">
      <c r="B28" s="1">
        <f>SUM((C10*$H$19)+(D10*$H$20)+(E10*$H$21)+(F10*$H$22))</f>
        <v>0.64486872363928505</v>
      </c>
      <c r="C28" s="1">
        <f>1/H19</f>
        <v>6.2203725321017114</v>
      </c>
      <c r="D28" s="1">
        <f>B28*C28</f>
        <v>4.0113236953372979</v>
      </c>
    </row>
    <row r="29" spans="2:8" x14ac:dyDescent="0.25">
      <c r="B29" s="1">
        <f t="shared" ref="B29:B31" si="1">SUM((C11*$H$19)+(D11*$H$20)+(E11*$H$21)+(F11*$H$22))</f>
        <v>1.1193380949989957</v>
      </c>
      <c r="C29" s="1">
        <f>1/H20</f>
        <v>3.6062887330638334</v>
      </c>
      <c r="D29" s="1">
        <f t="shared" ref="D29:D31" si="2">B29*C29</f>
        <v>4.0366563604840131</v>
      </c>
    </row>
    <row r="30" spans="2:8" x14ac:dyDescent="0.25">
      <c r="B30" s="1">
        <f t="shared" si="1"/>
        <v>0.38423847660172727</v>
      </c>
      <c r="C30" s="1">
        <f t="shared" ref="C30:C31" si="3">1/H21</f>
        <v>10.436309091028184</v>
      </c>
      <c r="D30" s="1">
        <f t="shared" si="2"/>
        <v>4.0100315064814263</v>
      </c>
    </row>
    <row r="31" spans="2:8" x14ac:dyDescent="0.25">
      <c r="B31" s="1">
        <f t="shared" si="1"/>
        <v>1.8862754820245029</v>
      </c>
      <c r="C31" s="1">
        <f t="shared" si="3"/>
        <v>2.1453462381575616</v>
      </c>
      <c r="D31" s="1">
        <f t="shared" si="2"/>
        <v>4.0467140094901088</v>
      </c>
    </row>
    <row r="32" spans="2:8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10" t="s">
        <v>35</v>
      </c>
      <c r="C34" s="10"/>
      <c r="D34" s="5"/>
    </row>
    <row r="35" spans="2:4" x14ac:dyDescent="0.25">
      <c r="B35" s="2" t="s">
        <v>36</v>
      </c>
      <c r="C35" s="1">
        <f>AVERAGE(D28:D31)</f>
        <v>4.026181392948212</v>
      </c>
      <c r="D35" s="5"/>
    </row>
    <row r="36" spans="2:4" x14ac:dyDescent="0.25">
      <c r="B36" s="2" t="s">
        <v>37</v>
      </c>
      <c r="C36" s="1">
        <f>(C35-4)/(4-1)</f>
        <v>8.7271309827373269E-3</v>
      </c>
      <c r="D36" s="5"/>
    </row>
    <row r="37" spans="2:4" x14ac:dyDescent="0.25">
      <c r="B37" s="2" t="s">
        <v>38</v>
      </c>
      <c r="C37" s="1">
        <v>0.9</v>
      </c>
      <c r="D37" s="5"/>
    </row>
    <row r="38" spans="2:4" x14ac:dyDescent="0.25">
      <c r="B38" s="2" t="s">
        <v>39</v>
      </c>
      <c r="C38" s="1">
        <f>C36/C37</f>
        <v>9.6968122030414734E-3</v>
      </c>
      <c r="D38" s="5" t="s">
        <v>40</v>
      </c>
    </row>
  </sheetData>
  <mergeCells count="4">
    <mergeCell ref="B2:C2"/>
    <mergeCell ref="B17:C17"/>
    <mergeCell ref="B26:C26"/>
    <mergeCell ref="B34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63E6-2B86-4511-9E3F-9289AEB90623}">
  <dimension ref="B2:H38"/>
  <sheetViews>
    <sheetView topLeftCell="G10" workbookViewId="0">
      <selection activeCell="H21" sqref="H21"/>
    </sheetView>
  </sheetViews>
  <sheetFormatPr defaultRowHeight="15" x14ac:dyDescent="0.25"/>
  <cols>
    <col min="2" max="2" width="17.140625" customWidth="1"/>
    <col min="3" max="4" width="16.5703125" customWidth="1"/>
    <col min="5" max="5" width="15" customWidth="1"/>
    <col min="6" max="6" width="16.28515625" customWidth="1"/>
    <col min="7" max="7" width="14.28515625" customWidth="1"/>
    <col min="8" max="8" width="18.5703125" customWidth="1"/>
  </cols>
  <sheetData>
    <row r="2" spans="2:6" x14ac:dyDescent="0.25">
      <c r="B2" s="8" t="s">
        <v>8</v>
      </c>
      <c r="C2" s="8"/>
      <c r="D2" s="5"/>
      <c r="E2" s="5"/>
      <c r="F2" s="5"/>
    </row>
    <row r="3" spans="2:6" x14ac:dyDescent="0.25">
      <c r="B3" s="2" t="s">
        <v>2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2:6" x14ac:dyDescent="0.25">
      <c r="B4" s="2" t="s">
        <v>12</v>
      </c>
      <c r="C4" s="1">
        <v>1</v>
      </c>
      <c r="D4" s="3" t="s">
        <v>6</v>
      </c>
      <c r="E4" s="1">
        <v>3</v>
      </c>
      <c r="F4" s="1">
        <v>2</v>
      </c>
    </row>
    <row r="5" spans="2:6" x14ac:dyDescent="0.25">
      <c r="B5" s="2" t="s">
        <v>13</v>
      </c>
      <c r="C5" s="1">
        <v>2</v>
      </c>
      <c r="D5" s="1">
        <v>1</v>
      </c>
      <c r="E5" s="1">
        <v>4</v>
      </c>
      <c r="F5" s="1">
        <v>3</v>
      </c>
    </row>
    <row r="6" spans="2:6" x14ac:dyDescent="0.25">
      <c r="B6" s="2" t="s">
        <v>14</v>
      </c>
      <c r="C6" s="3" t="s">
        <v>5</v>
      </c>
      <c r="D6" s="1" t="s">
        <v>7</v>
      </c>
      <c r="E6" s="1">
        <v>1</v>
      </c>
      <c r="F6" s="1" t="s">
        <v>6</v>
      </c>
    </row>
    <row r="7" spans="2:6" x14ac:dyDescent="0.25">
      <c r="B7" s="2" t="s">
        <v>15</v>
      </c>
      <c r="C7" s="1" t="s">
        <v>6</v>
      </c>
      <c r="D7" s="1" t="s">
        <v>5</v>
      </c>
      <c r="E7" s="1">
        <v>2</v>
      </c>
      <c r="F7" s="1">
        <v>1</v>
      </c>
    </row>
    <row r="8" spans="2:6" x14ac:dyDescent="0.25">
      <c r="B8" s="5"/>
      <c r="C8" s="5"/>
      <c r="D8" s="5"/>
      <c r="E8" s="5"/>
      <c r="F8" s="5"/>
    </row>
    <row r="9" spans="2:6" x14ac:dyDescent="0.25">
      <c r="B9" s="2" t="s">
        <v>2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2:6" x14ac:dyDescent="0.25">
      <c r="B10" s="2" t="s">
        <v>12</v>
      </c>
      <c r="C10" s="1">
        <v>1</v>
      </c>
      <c r="D10" s="1">
        <v>0.5</v>
      </c>
      <c r="E10" s="1">
        <v>3</v>
      </c>
      <c r="F10" s="1">
        <v>2</v>
      </c>
    </row>
    <row r="11" spans="2:6" x14ac:dyDescent="0.25">
      <c r="B11" s="2" t="s">
        <v>13</v>
      </c>
      <c r="C11" s="1">
        <v>2</v>
      </c>
      <c r="D11" s="1">
        <v>1</v>
      </c>
      <c r="E11" s="1">
        <v>4</v>
      </c>
      <c r="F11" s="1">
        <v>3</v>
      </c>
    </row>
    <row r="12" spans="2:6" x14ac:dyDescent="0.25">
      <c r="B12" s="2" t="s">
        <v>14</v>
      </c>
      <c r="C12" s="1">
        <v>0.33</v>
      </c>
      <c r="D12" s="1">
        <v>0.25</v>
      </c>
      <c r="E12" s="1">
        <v>1</v>
      </c>
      <c r="F12" s="1">
        <v>0.5</v>
      </c>
    </row>
    <row r="13" spans="2:6" x14ac:dyDescent="0.25">
      <c r="B13" s="2" t="s">
        <v>15</v>
      </c>
      <c r="C13" s="1">
        <v>0.5</v>
      </c>
      <c r="D13" s="1">
        <v>0.33</v>
      </c>
      <c r="E13" s="1">
        <v>2</v>
      </c>
      <c r="F13" s="1">
        <v>1</v>
      </c>
    </row>
    <row r="14" spans="2:6" x14ac:dyDescent="0.25">
      <c r="B14" s="4" t="s">
        <v>9</v>
      </c>
      <c r="C14" s="6">
        <f>SUM(C10:C13)</f>
        <v>3.83</v>
      </c>
      <c r="D14" s="6">
        <f>SUM(D10:D13)</f>
        <v>2.08</v>
      </c>
      <c r="E14" s="6">
        <f>SUM(E10:E13)</f>
        <v>10</v>
      </c>
      <c r="F14" s="6">
        <f>SUM(F10:F13)</f>
        <v>6.5</v>
      </c>
    </row>
    <row r="17" spans="2:8" x14ac:dyDescent="0.25">
      <c r="B17" s="8" t="s">
        <v>10</v>
      </c>
      <c r="C17" s="8"/>
    </row>
    <row r="18" spans="2:8" x14ac:dyDescent="0.25">
      <c r="B18" s="2" t="s">
        <v>2</v>
      </c>
      <c r="C18" s="2" t="s">
        <v>12</v>
      </c>
      <c r="D18" s="2" t="s">
        <v>13</v>
      </c>
      <c r="E18" s="2" t="s">
        <v>14</v>
      </c>
      <c r="F18" s="2" t="s">
        <v>15</v>
      </c>
      <c r="H18" s="2" t="s">
        <v>11</v>
      </c>
    </row>
    <row r="19" spans="2:8" x14ac:dyDescent="0.25">
      <c r="B19" s="2" t="s">
        <v>12</v>
      </c>
      <c r="C19" s="1">
        <f>C10/C14</f>
        <v>0.2610966057441253</v>
      </c>
      <c r="D19" s="1">
        <f>D10/D14</f>
        <v>0.24038461538461536</v>
      </c>
      <c r="E19" s="1">
        <f>E10/E14</f>
        <v>0.3</v>
      </c>
      <c r="F19" s="1">
        <f>F10/F14</f>
        <v>0.30769230769230771</v>
      </c>
      <c r="H19" s="1">
        <f>(C19+D19+E19+F19)/4</f>
        <v>0.27729338220526212</v>
      </c>
    </row>
    <row r="20" spans="2:8" x14ac:dyDescent="0.25">
      <c r="B20" s="2" t="s">
        <v>13</v>
      </c>
      <c r="C20" s="1">
        <f>C11/C14</f>
        <v>0.5221932114882506</v>
      </c>
      <c r="D20" s="1">
        <f>D11/D14</f>
        <v>0.48076923076923073</v>
      </c>
      <c r="E20" s="1">
        <f>E11/E14</f>
        <v>0.4</v>
      </c>
      <c r="F20" s="1">
        <f>F11/F14</f>
        <v>0.46153846153846156</v>
      </c>
      <c r="H20" s="1">
        <f t="shared" ref="H20:H22" si="0">(C20+D20+E20+F20)/4</f>
        <v>0.46612522594898576</v>
      </c>
    </row>
    <row r="21" spans="2:8" x14ac:dyDescent="0.25">
      <c r="B21" s="2" t="s">
        <v>14</v>
      </c>
      <c r="C21" s="1">
        <f>C12/C14</f>
        <v>8.6161879895561358E-2</v>
      </c>
      <c r="D21" s="1">
        <f>D12/D14</f>
        <v>0.12019230769230768</v>
      </c>
      <c r="E21" s="1">
        <f>E12/E14</f>
        <v>0.1</v>
      </c>
      <c r="F21" s="1">
        <f>F12/F14</f>
        <v>7.6923076923076927E-2</v>
      </c>
      <c r="H21" s="1">
        <f t="shared" si="0"/>
        <v>9.581931612773649E-2</v>
      </c>
    </row>
    <row r="22" spans="2:8" x14ac:dyDescent="0.25">
      <c r="B22" s="2" t="s">
        <v>15</v>
      </c>
      <c r="C22" s="1">
        <f>C13/C14</f>
        <v>0.13054830287206265</v>
      </c>
      <c r="D22" s="1">
        <f>D13/D14</f>
        <v>0.15865384615384615</v>
      </c>
      <c r="E22" s="1">
        <f>E13/E14</f>
        <v>0.2</v>
      </c>
      <c r="F22" s="1">
        <f>F13/F14</f>
        <v>0.15384615384615385</v>
      </c>
      <c r="H22" s="1">
        <f t="shared" si="0"/>
        <v>0.16076207571801565</v>
      </c>
    </row>
    <row r="23" spans="2:8" x14ac:dyDescent="0.25">
      <c r="B23" s="4" t="s">
        <v>9</v>
      </c>
      <c r="C23" s="6">
        <f>SUM(C19:C22)</f>
        <v>0.99999999999999989</v>
      </c>
      <c r="D23" s="6">
        <f>SUM(D19:D22)</f>
        <v>0.99999999999999989</v>
      </c>
      <c r="E23" s="6">
        <f>SUM(E19:E22)</f>
        <v>1</v>
      </c>
      <c r="F23" s="6">
        <f>SUM(F19:F22)</f>
        <v>1</v>
      </c>
      <c r="H23" s="6">
        <f>SUM(H19:H22)</f>
        <v>1</v>
      </c>
    </row>
    <row r="26" spans="2:8" x14ac:dyDescent="0.25">
      <c r="B26" s="9" t="s">
        <v>32</v>
      </c>
      <c r="C26" s="9"/>
      <c r="D26" s="5"/>
    </row>
    <row r="27" spans="2:8" x14ac:dyDescent="0.25">
      <c r="B27" s="2" t="s">
        <v>34</v>
      </c>
      <c r="C27" s="2" t="s">
        <v>31</v>
      </c>
      <c r="D27" s="2" t="s">
        <v>33</v>
      </c>
    </row>
    <row r="28" spans="2:8" x14ac:dyDescent="0.25">
      <c r="B28" s="1">
        <f>SUM((C10*$H$19)+(D10*$H$20)+(E10*$H$21)+(F10*$H$22))</f>
        <v>1.1193380949989957</v>
      </c>
      <c r="C28" s="1">
        <f>1/H19</f>
        <v>3.6062887330638334</v>
      </c>
      <c r="D28" s="1">
        <f>B28*C28</f>
        <v>4.0366563604840131</v>
      </c>
    </row>
    <row r="29" spans="2:8" x14ac:dyDescent="0.25">
      <c r="B29" s="1">
        <f t="shared" ref="B29:B31" si="1">SUM((C11*$H$19)+(D11*$H$20)+(E11*$H$21)+(F11*$H$22))</f>
        <v>1.8862754820245027</v>
      </c>
      <c r="C29" s="1">
        <f>1/H20</f>
        <v>2.1453462381575616</v>
      </c>
      <c r="D29" s="1">
        <f t="shared" ref="D29:D31" si="2">B29*C29</f>
        <v>4.046714009490108</v>
      </c>
    </row>
    <row r="30" spans="2:8" x14ac:dyDescent="0.25">
      <c r="B30" s="1">
        <f t="shared" si="1"/>
        <v>0.38423847660172727</v>
      </c>
      <c r="C30" s="1">
        <f t="shared" ref="C30:C31" si="3">1/H21</f>
        <v>10.436309091028185</v>
      </c>
      <c r="D30" s="1">
        <f t="shared" si="2"/>
        <v>4.0100315064814271</v>
      </c>
    </row>
    <row r="31" spans="2:8" x14ac:dyDescent="0.25">
      <c r="B31" s="1">
        <f t="shared" si="1"/>
        <v>0.64486872363928494</v>
      </c>
      <c r="C31" s="1">
        <f t="shared" si="3"/>
        <v>6.2203725321017114</v>
      </c>
      <c r="D31" s="1">
        <f t="shared" si="2"/>
        <v>4.0113236953372979</v>
      </c>
    </row>
    <row r="32" spans="2:8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10" t="s">
        <v>35</v>
      </c>
      <c r="C34" s="10"/>
      <c r="D34" s="5"/>
    </row>
    <row r="35" spans="2:4" x14ac:dyDescent="0.25">
      <c r="B35" s="2" t="s">
        <v>36</v>
      </c>
      <c r="C35" s="1">
        <f>AVERAGE(D28:D31)</f>
        <v>4.026181392948212</v>
      </c>
      <c r="D35" s="5"/>
    </row>
    <row r="36" spans="2:4" x14ac:dyDescent="0.25">
      <c r="B36" s="2" t="s">
        <v>37</v>
      </c>
      <c r="C36" s="1">
        <f>(C35-4)/(4-1)</f>
        <v>8.7271309827373269E-3</v>
      </c>
      <c r="D36" s="5"/>
    </row>
    <row r="37" spans="2:4" x14ac:dyDescent="0.25">
      <c r="B37" s="2" t="s">
        <v>38</v>
      </c>
      <c r="C37" s="1">
        <v>0.9</v>
      </c>
      <c r="D37" s="5"/>
    </row>
    <row r="38" spans="2:4" x14ac:dyDescent="0.25">
      <c r="B38" s="2" t="s">
        <v>39</v>
      </c>
      <c r="C38" s="1">
        <f>C36/C37</f>
        <v>9.6968122030414734E-3</v>
      </c>
      <c r="D38" s="5" t="s">
        <v>40</v>
      </c>
    </row>
  </sheetData>
  <mergeCells count="4">
    <mergeCell ref="B2:C2"/>
    <mergeCell ref="B17:C17"/>
    <mergeCell ref="B26:C26"/>
    <mergeCell ref="B34:C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F16B-3FAA-45AB-BF86-F535CAD2ED28}">
  <dimension ref="B2:H38"/>
  <sheetViews>
    <sheetView topLeftCell="A25" workbookViewId="0">
      <selection activeCell="C30" sqref="C30"/>
    </sheetView>
  </sheetViews>
  <sheetFormatPr defaultRowHeight="15" x14ac:dyDescent="0.25"/>
  <cols>
    <col min="2" max="2" width="19.5703125" customWidth="1"/>
    <col min="3" max="3" width="18.28515625" customWidth="1"/>
    <col min="4" max="4" width="15.28515625" customWidth="1"/>
    <col min="5" max="5" width="14.85546875" customWidth="1"/>
    <col min="6" max="6" width="16.28515625" customWidth="1"/>
    <col min="7" max="7" width="13.140625" customWidth="1"/>
    <col min="8" max="8" width="22.42578125" customWidth="1"/>
  </cols>
  <sheetData>
    <row r="2" spans="2:6" x14ac:dyDescent="0.25">
      <c r="B2" s="8" t="s">
        <v>8</v>
      </c>
      <c r="C2" s="8"/>
      <c r="D2" s="5"/>
      <c r="E2" s="5"/>
      <c r="F2" s="5"/>
    </row>
    <row r="3" spans="2:6" x14ac:dyDescent="0.25">
      <c r="B3" s="2" t="s">
        <v>3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2:6" x14ac:dyDescent="0.25">
      <c r="B4" s="2" t="s">
        <v>12</v>
      </c>
      <c r="C4" s="1">
        <v>1</v>
      </c>
      <c r="D4" s="3" t="s">
        <v>16</v>
      </c>
      <c r="E4" s="1">
        <v>1</v>
      </c>
      <c r="F4" s="3" t="s">
        <v>16</v>
      </c>
    </row>
    <row r="5" spans="2:6" x14ac:dyDescent="0.25">
      <c r="B5" s="2" t="s">
        <v>13</v>
      </c>
      <c r="C5" s="1" t="s">
        <v>17</v>
      </c>
      <c r="D5" s="1">
        <v>1</v>
      </c>
      <c r="E5" s="1" t="s">
        <v>17</v>
      </c>
      <c r="F5" s="1">
        <v>1</v>
      </c>
    </row>
    <row r="6" spans="2:6" x14ac:dyDescent="0.25">
      <c r="B6" s="2" t="s">
        <v>14</v>
      </c>
      <c r="C6" s="1">
        <v>1</v>
      </c>
      <c r="D6" s="3" t="s">
        <v>16</v>
      </c>
      <c r="E6" s="1">
        <v>1</v>
      </c>
      <c r="F6" s="3" t="s">
        <v>16</v>
      </c>
    </row>
    <row r="7" spans="2:6" x14ac:dyDescent="0.25">
      <c r="B7" s="2" t="s">
        <v>15</v>
      </c>
      <c r="C7" s="1" t="s">
        <v>17</v>
      </c>
      <c r="D7" s="1">
        <v>1</v>
      </c>
      <c r="E7" s="1" t="s">
        <v>17</v>
      </c>
      <c r="F7" s="1">
        <v>1</v>
      </c>
    </row>
    <row r="8" spans="2:6" x14ac:dyDescent="0.25">
      <c r="B8" s="5"/>
      <c r="C8" s="5"/>
      <c r="D8" s="5"/>
      <c r="E8" s="5"/>
      <c r="F8" s="5"/>
    </row>
    <row r="9" spans="2:6" x14ac:dyDescent="0.25">
      <c r="B9" s="2" t="s">
        <v>3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2:6" x14ac:dyDescent="0.25">
      <c r="B10" s="2" t="s">
        <v>12</v>
      </c>
      <c r="C10" s="1">
        <v>1</v>
      </c>
      <c r="D10" s="1">
        <f>60/80</f>
        <v>0.75</v>
      </c>
      <c r="E10" s="1">
        <v>1</v>
      </c>
      <c r="F10" s="1">
        <f>60/80</f>
        <v>0.75</v>
      </c>
    </row>
    <row r="11" spans="2:6" x14ac:dyDescent="0.25">
      <c r="B11" s="2" t="s">
        <v>13</v>
      </c>
      <c r="C11" s="1">
        <f>80/60</f>
        <v>1.3333333333333333</v>
      </c>
      <c r="D11" s="1">
        <v>1</v>
      </c>
      <c r="E11" s="1">
        <f>80/60</f>
        <v>1.3333333333333333</v>
      </c>
      <c r="F11" s="1">
        <v>1</v>
      </c>
    </row>
    <row r="12" spans="2:6" x14ac:dyDescent="0.25">
      <c r="B12" s="2" t="s">
        <v>14</v>
      </c>
      <c r="C12" s="1">
        <v>1</v>
      </c>
      <c r="D12" s="1">
        <f>60/80</f>
        <v>0.75</v>
      </c>
      <c r="E12" s="1">
        <v>1</v>
      </c>
      <c r="F12" s="1">
        <f>60/80</f>
        <v>0.75</v>
      </c>
    </row>
    <row r="13" spans="2:6" x14ac:dyDescent="0.25">
      <c r="B13" s="2" t="s">
        <v>15</v>
      </c>
      <c r="C13" s="1">
        <f>80/60</f>
        <v>1.3333333333333333</v>
      </c>
      <c r="D13" s="1">
        <v>1</v>
      </c>
      <c r="E13" s="1">
        <f>80/60</f>
        <v>1.3333333333333333</v>
      </c>
      <c r="F13" s="1">
        <v>1</v>
      </c>
    </row>
    <row r="14" spans="2:6" x14ac:dyDescent="0.25">
      <c r="B14" s="4" t="s">
        <v>9</v>
      </c>
      <c r="C14" s="6">
        <f>SUM(C10:C13)</f>
        <v>4.6666666666666661</v>
      </c>
      <c r="D14" s="6">
        <f>SUM(D10:D13)</f>
        <v>3.5</v>
      </c>
      <c r="E14" s="6">
        <f>SUM(E10:E13)</f>
        <v>4.6666666666666661</v>
      </c>
      <c r="F14" s="6">
        <f>SUM(F10:F13)</f>
        <v>3.5</v>
      </c>
    </row>
    <row r="17" spans="2:8" x14ac:dyDescent="0.25">
      <c r="B17" s="8" t="s">
        <v>10</v>
      </c>
      <c r="C17" s="8"/>
    </row>
    <row r="18" spans="2:8" x14ac:dyDescent="0.25">
      <c r="B18" s="2" t="s">
        <v>3</v>
      </c>
      <c r="C18" s="2" t="s">
        <v>12</v>
      </c>
      <c r="D18" s="2" t="s">
        <v>13</v>
      </c>
      <c r="E18" s="2" t="s">
        <v>14</v>
      </c>
      <c r="F18" s="2" t="s">
        <v>15</v>
      </c>
      <c r="H18" s="2" t="s">
        <v>11</v>
      </c>
    </row>
    <row r="19" spans="2:8" x14ac:dyDescent="0.25">
      <c r="B19" s="2" t="s">
        <v>12</v>
      </c>
      <c r="C19" s="1">
        <f>C10/C14</f>
        <v>0.2142857142857143</v>
      </c>
      <c r="D19" s="1">
        <f>D10/D14</f>
        <v>0.21428571428571427</v>
      </c>
      <c r="E19" s="1">
        <f>E10/E14</f>
        <v>0.2142857142857143</v>
      </c>
      <c r="F19" s="1">
        <f>F10/F14</f>
        <v>0.21428571428571427</v>
      </c>
      <c r="H19" s="1">
        <f>(C19+D19+E19+F19)/4</f>
        <v>0.2142857142857143</v>
      </c>
    </row>
    <row r="20" spans="2:8" x14ac:dyDescent="0.25">
      <c r="B20" s="2" t="s">
        <v>13</v>
      </c>
      <c r="C20" s="1">
        <f>C11/C14</f>
        <v>0.28571428571428575</v>
      </c>
      <c r="D20" s="1">
        <f>D11/D14</f>
        <v>0.2857142857142857</v>
      </c>
      <c r="E20" s="1">
        <f>E11/E14</f>
        <v>0.28571428571428575</v>
      </c>
      <c r="F20" s="1">
        <f>F11/F14</f>
        <v>0.2857142857142857</v>
      </c>
      <c r="H20" s="1">
        <f t="shared" ref="H20:H22" si="0">(C20+D20+E20+F20)/4</f>
        <v>0.2857142857142857</v>
      </c>
    </row>
    <row r="21" spans="2:8" x14ac:dyDescent="0.25">
      <c r="B21" s="2" t="s">
        <v>14</v>
      </c>
      <c r="C21" s="1">
        <f>C12/C14</f>
        <v>0.2142857142857143</v>
      </c>
      <c r="D21" s="1">
        <f>D12/D14</f>
        <v>0.21428571428571427</v>
      </c>
      <c r="E21" s="1">
        <f>E12/E14</f>
        <v>0.2142857142857143</v>
      </c>
      <c r="F21" s="1">
        <f>F12/F14</f>
        <v>0.21428571428571427</v>
      </c>
      <c r="H21" s="1">
        <f t="shared" si="0"/>
        <v>0.2142857142857143</v>
      </c>
    </row>
    <row r="22" spans="2:8" x14ac:dyDescent="0.25">
      <c r="B22" s="2" t="s">
        <v>15</v>
      </c>
      <c r="C22" s="1">
        <f>C13/C14</f>
        <v>0.28571428571428575</v>
      </c>
      <c r="D22" s="1">
        <f>D13/D14</f>
        <v>0.2857142857142857</v>
      </c>
      <c r="E22" s="1">
        <f>E13/E14</f>
        <v>0.28571428571428575</v>
      </c>
      <c r="F22" s="1">
        <f>F13/F14</f>
        <v>0.2857142857142857</v>
      </c>
      <c r="H22" s="1">
        <f t="shared" si="0"/>
        <v>0.2857142857142857</v>
      </c>
    </row>
    <row r="23" spans="2:8" x14ac:dyDescent="0.25">
      <c r="B23" s="4" t="s">
        <v>9</v>
      </c>
      <c r="C23" s="6">
        <f>SUM(C19:C22)</f>
        <v>1</v>
      </c>
      <c r="D23" s="6">
        <f>SUM(D19:D22)</f>
        <v>1</v>
      </c>
      <c r="E23" s="6">
        <f>SUM(E19:E22)</f>
        <v>1</v>
      </c>
      <c r="F23" s="6">
        <f>SUM(F19:F22)</f>
        <v>1</v>
      </c>
      <c r="H23" s="6">
        <f>SUM(H19:H22)</f>
        <v>1</v>
      </c>
    </row>
    <row r="26" spans="2:8" x14ac:dyDescent="0.25">
      <c r="B26" s="9" t="s">
        <v>32</v>
      </c>
      <c r="C26" s="9"/>
      <c r="D26" s="5"/>
    </row>
    <row r="27" spans="2:8" x14ac:dyDescent="0.25">
      <c r="B27" s="2" t="s">
        <v>34</v>
      </c>
      <c r="C27" s="2" t="s">
        <v>31</v>
      </c>
      <c r="D27" s="2" t="s">
        <v>33</v>
      </c>
    </row>
    <row r="28" spans="2:8" x14ac:dyDescent="0.25">
      <c r="B28" s="1">
        <f>SUM((C10*$H$19)+(D10*$H$20)+(E10*$H$21)+(F10*$H$22))</f>
        <v>0.85714285714285721</v>
      </c>
      <c r="C28" s="1">
        <f>1/H19</f>
        <v>4.6666666666666661</v>
      </c>
      <c r="D28" s="1">
        <f>B28*C28</f>
        <v>4</v>
      </c>
    </row>
    <row r="29" spans="2:8" x14ac:dyDescent="0.25">
      <c r="B29" s="1">
        <f t="shared" ref="B29" si="1">SUM((C11*$H$19)+(D11*$H$20)+(E11*$H$21)+(F11*$H$22))</f>
        <v>1.1428571428571428</v>
      </c>
      <c r="C29" s="1">
        <f t="shared" ref="C29:C31" si="2">1/H20</f>
        <v>3.5</v>
      </c>
      <c r="D29" s="1">
        <f t="shared" ref="D29:D31" si="3">B29*C29</f>
        <v>4</v>
      </c>
    </row>
    <row r="30" spans="2:8" x14ac:dyDescent="0.25">
      <c r="B30" s="1">
        <f>SUM((C12*$H$19)+(D12*$H$20)+(E12*$H$21)+(F12*$H$22))</f>
        <v>0.85714285714285721</v>
      </c>
      <c r="C30" s="1">
        <f>1/H21</f>
        <v>4.6666666666666661</v>
      </c>
      <c r="D30" s="1">
        <f t="shared" si="3"/>
        <v>4</v>
      </c>
    </row>
    <row r="31" spans="2:8" x14ac:dyDescent="0.25">
      <c r="B31" s="1">
        <f>SUM((C13*$H$19)+(D13*$H$20)+(E13*$H$21)+(F13*$H$22))</f>
        <v>1.1428571428571428</v>
      </c>
      <c r="C31" s="1">
        <f t="shared" si="2"/>
        <v>3.5</v>
      </c>
      <c r="D31" s="1">
        <f t="shared" si="3"/>
        <v>4</v>
      </c>
    </row>
    <row r="32" spans="2:8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10" t="s">
        <v>35</v>
      </c>
      <c r="C34" s="10"/>
      <c r="D34" s="5"/>
    </row>
    <row r="35" spans="2:4" x14ac:dyDescent="0.25">
      <c r="B35" s="2" t="s">
        <v>36</v>
      </c>
      <c r="C35" s="1">
        <f>AVERAGE(D28:D31)</f>
        <v>4</v>
      </c>
      <c r="D35" s="5"/>
    </row>
    <row r="36" spans="2:4" x14ac:dyDescent="0.25">
      <c r="B36" s="2" t="s">
        <v>37</v>
      </c>
      <c r="C36" s="1">
        <f>(C35-4)/(4-1)</f>
        <v>0</v>
      </c>
      <c r="D36" s="5"/>
    </row>
    <row r="37" spans="2:4" x14ac:dyDescent="0.25">
      <c r="B37" s="2" t="s">
        <v>38</v>
      </c>
      <c r="C37" s="1">
        <v>0.9</v>
      </c>
      <c r="D37" s="5"/>
    </row>
    <row r="38" spans="2:4" x14ac:dyDescent="0.25">
      <c r="B38" s="2" t="s">
        <v>39</v>
      </c>
      <c r="C38" s="1">
        <f>C36/C37</f>
        <v>0</v>
      </c>
      <c r="D38" s="5" t="s">
        <v>40</v>
      </c>
    </row>
  </sheetData>
  <mergeCells count="4">
    <mergeCell ref="B2:C2"/>
    <mergeCell ref="B17:C17"/>
    <mergeCell ref="B26:C26"/>
    <mergeCell ref="B34:C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CB6D-1F94-4772-9550-A5D6AB8C840C}">
  <dimension ref="B2:H38"/>
  <sheetViews>
    <sheetView topLeftCell="A15" workbookViewId="0">
      <selection activeCell="D36" sqref="D36"/>
    </sheetView>
  </sheetViews>
  <sheetFormatPr defaultRowHeight="15" x14ac:dyDescent="0.25"/>
  <cols>
    <col min="2" max="2" width="19.28515625" customWidth="1"/>
    <col min="3" max="3" width="15.85546875" customWidth="1"/>
    <col min="4" max="4" width="18.140625" customWidth="1"/>
    <col min="5" max="5" width="15.85546875" customWidth="1"/>
    <col min="6" max="6" width="17.42578125" customWidth="1"/>
    <col min="8" max="8" width="22.28515625" customWidth="1"/>
  </cols>
  <sheetData>
    <row r="2" spans="2:6" x14ac:dyDescent="0.25">
      <c r="B2" s="9" t="s">
        <v>8</v>
      </c>
      <c r="C2" s="9"/>
      <c r="D2" s="5"/>
      <c r="E2" s="5"/>
      <c r="F2" s="5"/>
    </row>
    <row r="3" spans="2:6" x14ac:dyDescent="0.25">
      <c r="B3" s="2" t="s">
        <v>0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2:6" x14ac:dyDescent="0.25">
      <c r="B4" s="2" t="s">
        <v>12</v>
      </c>
      <c r="C4" s="1">
        <v>1</v>
      </c>
      <c r="D4" s="3" t="s">
        <v>18</v>
      </c>
      <c r="E4" s="1" t="s">
        <v>19</v>
      </c>
      <c r="F4" s="3" t="s">
        <v>20</v>
      </c>
    </row>
    <row r="5" spans="2:6" x14ac:dyDescent="0.25">
      <c r="B5" s="2" t="s">
        <v>13</v>
      </c>
      <c r="C5" s="1" t="s">
        <v>21</v>
      </c>
      <c r="D5" s="1">
        <v>1</v>
      </c>
      <c r="E5" s="1" t="s">
        <v>22</v>
      </c>
      <c r="F5" s="1" t="s">
        <v>23</v>
      </c>
    </row>
    <row r="6" spans="2:6" x14ac:dyDescent="0.25">
      <c r="B6" s="2" t="s">
        <v>14</v>
      </c>
      <c r="C6" s="1" t="s">
        <v>24</v>
      </c>
      <c r="D6" s="3" t="s">
        <v>25</v>
      </c>
      <c r="E6" s="1">
        <v>1</v>
      </c>
      <c r="F6" s="3" t="s">
        <v>26</v>
      </c>
    </row>
    <row r="7" spans="2:6" x14ac:dyDescent="0.25">
      <c r="B7" s="2" t="s">
        <v>15</v>
      </c>
      <c r="C7" s="1" t="s">
        <v>27</v>
      </c>
      <c r="D7" s="1" t="s">
        <v>28</v>
      </c>
      <c r="E7" s="1" t="s">
        <v>29</v>
      </c>
      <c r="F7" s="1">
        <v>1</v>
      </c>
    </row>
    <row r="8" spans="2:6" x14ac:dyDescent="0.25">
      <c r="B8" s="5"/>
      <c r="C8" s="5"/>
      <c r="D8" s="5"/>
      <c r="E8" s="5"/>
      <c r="F8" s="5"/>
    </row>
    <row r="9" spans="2:6" x14ac:dyDescent="0.25">
      <c r="B9" s="2" t="s">
        <v>0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2:6" x14ac:dyDescent="0.25">
      <c r="B10" s="2" t="s">
        <v>12</v>
      </c>
      <c r="C10" s="1">
        <v>1</v>
      </c>
      <c r="D10" s="1">
        <f>16/30</f>
        <v>0.53333333333333333</v>
      </c>
      <c r="E10" s="1">
        <f>16/15</f>
        <v>1.0666666666666667</v>
      </c>
      <c r="F10" s="1">
        <f>16/40</f>
        <v>0.4</v>
      </c>
    </row>
    <row r="11" spans="2:6" x14ac:dyDescent="0.25">
      <c r="B11" s="2" t="s">
        <v>13</v>
      </c>
      <c r="C11" s="1">
        <f>30/16</f>
        <v>1.875</v>
      </c>
      <c r="D11" s="1">
        <v>1</v>
      </c>
      <c r="E11" s="1">
        <v>2</v>
      </c>
      <c r="F11" s="1">
        <f>30/40</f>
        <v>0.75</v>
      </c>
    </row>
    <row r="12" spans="2:6" x14ac:dyDescent="0.25">
      <c r="B12" s="2" t="s">
        <v>14</v>
      </c>
      <c r="C12" s="1">
        <f>15/16</f>
        <v>0.9375</v>
      </c>
      <c r="D12" s="1">
        <f>15/30</f>
        <v>0.5</v>
      </c>
      <c r="E12" s="1">
        <v>1</v>
      </c>
      <c r="F12" s="1">
        <f>15/40</f>
        <v>0.375</v>
      </c>
    </row>
    <row r="13" spans="2:6" x14ac:dyDescent="0.25">
      <c r="B13" s="2" t="s">
        <v>15</v>
      </c>
      <c r="C13" s="1">
        <f>40/16</f>
        <v>2.5</v>
      </c>
      <c r="D13" s="1">
        <f>40/30</f>
        <v>1.3333333333333333</v>
      </c>
      <c r="E13" s="1">
        <f>40/15</f>
        <v>2.6666666666666665</v>
      </c>
      <c r="F13" s="1">
        <v>1</v>
      </c>
    </row>
    <row r="14" spans="2:6" x14ac:dyDescent="0.25">
      <c r="B14" s="4" t="s">
        <v>9</v>
      </c>
      <c r="C14" s="6">
        <f>SUM(C10:C13)</f>
        <v>6.3125</v>
      </c>
      <c r="D14" s="6">
        <f>SUM(D10:D13)</f>
        <v>3.3666666666666663</v>
      </c>
      <c r="E14" s="6">
        <f>SUM(E10:E13)</f>
        <v>6.7333333333333325</v>
      </c>
      <c r="F14" s="6">
        <f>SUM(F10:F13)</f>
        <v>2.5249999999999999</v>
      </c>
    </row>
    <row r="17" spans="2:8" x14ac:dyDescent="0.25">
      <c r="B17" s="9" t="s">
        <v>10</v>
      </c>
      <c r="C17" s="9"/>
    </row>
    <row r="18" spans="2:8" x14ac:dyDescent="0.25">
      <c r="B18" s="2" t="s">
        <v>0</v>
      </c>
      <c r="C18" s="2" t="s">
        <v>12</v>
      </c>
      <c r="D18" s="2" t="s">
        <v>13</v>
      </c>
      <c r="E18" s="2" t="s">
        <v>14</v>
      </c>
      <c r="F18" s="2" t="s">
        <v>15</v>
      </c>
      <c r="H18" s="2" t="s">
        <v>11</v>
      </c>
    </row>
    <row r="19" spans="2:8" x14ac:dyDescent="0.25">
      <c r="B19" s="2" t="s">
        <v>12</v>
      </c>
      <c r="C19" s="1">
        <f>C10/C14</f>
        <v>0.15841584158415842</v>
      </c>
      <c r="D19" s="1">
        <f>D10/D14</f>
        <v>0.15841584158415845</v>
      </c>
      <c r="E19" s="1">
        <f>E10/E14</f>
        <v>0.15841584158415845</v>
      </c>
      <c r="F19" s="1">
        <f>F10/F14</f>
        <v>0.15841584158415842</v>
      </c>
      <c r="H19" s="1">
        <f>(C19+D19+E19+F19)/4</f>
        <v>0.15841584158415845</v>
      </c>
    </row>
    <row r="20" spans="2:8" x14ac:dyDescent="0.25">
      <c r="B20" s="2" t="s">
        <v>13</v>
      </c>
      <c r="C20" s="1">
        <f>C11/C14</f>
        <v>0.29702970297029702</v>
      </c>
      <c r="D20" s="1">
        <f>D11/D14</f>
        <v>0.29702970297029707</v>
      </c>
      <c r="E20" s="1">
        <f>E11/E14</f>
        <v>0.29702970297029707</v>
      </c>
      <c r="F20" s="1">
        <f>F11/F14</f>
        <v>0.29702970297029702</v>
      </c>
      <c r="H20" s="1">
        <f>(C20+D20+E20+F20)/4</f>
        <v>0.29702970297029707</v>
      </c>
    </row>
    <row r="21" spans="2:8" x14ac:dyDescent="0.25">
      <c r="B21" s="2" t="s">
        <v>14</v>
      </c>
      <c r="C21" s="1">
        <f>C12/C14</f>
        <v>0.14851485148514851</v>
      </c>
      <c r="D21" s="1">
        <f>D12/D14</f>
        <v>0.14851485148514854</v>
      </c>
      <c r="E21" s="1">
        <f>E12/E14</f>
        <v>0.14851485148514854</v>
      </c>
      <c r="F21" s="1">
        <f>F12/F14</f>
        <v>0.14851485148514851</v>
      </c>
      <c r="H21" s="1">
        <f>(C21+D21+E21+F21)/4</f>
        <v>0.14851485148514854</v>
      </c>
    </row>
    <row r="22" spans="2:8" x14ac:dyDescent="0.25">
      <c r="B22" s="2" t="s">
        <v>15</v>
      </c>
      <c r="C22" s="1">
        <f>C13/C14</f>
        <v>0.39603960396039606</v>
      </c>
      <c r="D22" s="1">
        <f>D13/D14</f>
        <v>0.39603960396039606</v>
      </c>
      <c r="E22" s="1">
        <f>E13/E14</f>
        <v>0.39603960396039606</v>
      </c>
      <c r="F22" s="1">
        <f>F13/F14</f>
        <v>0.39603960396039606</v>
      </c>
      <c r="H22" s="1">
        <f>(C22+D22+E22+F22)/4</f>
        <v>0.39603960396039606</v>
      </c>
    </row>
    <row r="23" spans="2:8" x14ac:dyDescent="0.25">
      <c r="B23" s="4" t="s">
        <v>9</v>
      </c>
      <c r="C23" s="6">
        <f>SUM(C19:C22)</f>
        <v>1</v>
      </c>
      <c r="D23" s="6">
        <f>SUM(D19:D22)</f>
        <v>1</v>
      </c>
      <c r="E23" s="6">
        <f>SUM(E19:E22)</f>
        <v>1</v>
      </c>
      <c r="F23" s="6">
        <f>SUM(F19:F22)</f>
        <v>1</v>
      </c>
      <c r="H23" s="6">
        <f>SUM(H19:H22)</f>
        <v>1</v>
      </c>
    </row>
    <row r="26" spans="2:8" x14ac:dyDescent="0.25">
      <c r="B26" s="9" t="s">
        <v>32</v>
      </c>
      <c r="C26" s="9"/>
      <c r="D26" s="5"/>
    </row>
    <row r="27" spans="2:8" x14ac:dyDescent="0.25">
      <c r="B27" s="2" t="s">
        <v>34</v>
      </c>
      <c r="C27" s="2" t="s">
        <v>31</v>
      </c>
      <c r="D27" s="2" t="s">
        <v>33</v>
      </c>
    </row>
    <row r="28" spans="2:8" x14ac:dyDescent="0.25">
      <c r="B28" s="1">
        <f>SUM((C10*$H$19)+(D10*$H$20)+(E10*$H$21)+(F10*$H$22))</f>
        <v>0.63366336633663378</v>
      </c>
      <c r="C28" s="1">
        <f>1/H19</f>
        <v>6.3124999999999991</v>
      </c>
      <c r="D28" s="1">
        <f>B28*C28</f>
        <v>4</v>
      </c>
    </row>
    <row r="29" spans="2:8" x14ac:dyDescent="0.25">
      <c r="B29" s="1">
        <f>SUM((C11*$H$19)+(D11*$H$20)+(E11*$H$21)+(F11*$H$22))</f>
        <v>1.1881188118811883</v>
      </c>
      <c r="C29" s="1">
        <f>1/H20</f>
        <v>3.3666666666666663</v>
      </c>
      <c r="D29" s="1">
        <f>B29*C29</f>
        <v>4</v>
      </c>
    </row>
    <row r="30" spans="2:8" x14ac:dyDescent="0.25">
      <c r="B30" s="1">
        <f>SUM((C12*$H$19)+(D12*$H$20)+(E12*$H$21)+(F12*$H$22))</f>
        <v>0.59405940594059414</v>
      </c>
      <c r="C30" s="1">
        <f>1/H21</f>
        <v>6.7333333333333325</v>
      </c>
      <c r="D30" s="1">
        <f>B30*C30</f>
        <v>4</v>
      </c>
    </row>
    <row r="31" spans="2:8" x14ac:dyDescent="0.25">
      <c r="B31" s="1">
        <f t="shared" ref="B31" si="0">SUM((C13*$H$19)+(D13*$H$20)+(E13*$H$21)+(F13*$H$22))</f>
        <v>1.5841584158415842</v>
      </c>
      <c r="C31" s="1">
        <f>1/H22</f>
        <v>2.5249999999999999</v>
      </c>
      <c r="D31" s="1">
        <f>B31*C31</f>
        <v>4</v>
      </c>
    </row>
    <row r="32" spans="2:8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10" t="s">
        <v>35</v>
      </c>
      <c r="C34" s="10"/>
      <c r="D34" s="5"/>
    </row>
    <row r="35" spans="2:4" x14ac:dyDescent="0.25">
      <c r="B35" s="2" t="s">
        <v>36</v>
      </c>
      <c r="C35" s="1">
        <f>AVERAGE(D28:D31)</f>
        <v>4</v>
      </c>
      <c r="D35" s="5"/>
    </row>
    <row r="36" spans="2:4" x14ac:dyDescent="0.25">
      <c r="B36" s="2" t="s">
        <v>37</v>
      </c>
      <c r="C36" s="1">
        <f>(C35-4)/(4-1)</f>
        <v>0</v>
      </c>
      <c r="D36" s="5"/>
    </row>
    <row r="37" spans="2:4" x14ac:dyDescent="0.25">
      <c r="B37" s="2" t="s">
        <v>38</v>
      </c>
      <c r="C37" s="1">
        <v>0.9</v>
      </c>
      <c r="D37" s="5"/>
    </row>
    <row r="38" spans="2:4" x14ac:dyDescent="0.25">
      <c r="B38" s="2" t="s">
        <v>39</v>
      </c>
      <c r="C38" s="1">
        <f>C36/C37</f>
        <v>0</v>
      </c>
      <c r="D38" s="5" t="s">
        <v>40</v>
      </c>
    </row>
  </sheetData>
  <mergeCells count="4">
    <mergeCell ref="B2:C2"/>
    <mergeCell ref="B17:C17"/>
    <mergeCell ref="B26:C26"/>
    <mergeCell ref="B34:C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E97B-6140-4AA1-AE0E-72D59255CBE0}">
  <dimension ref="B2:G7"/>
  <sheetViews>
    <sheetView tabSelected="1" workbookViewId="0">
      <selection activeCell="C7" sqref="C7"/>
    </sheetView>
  </sheetViews>
  <sheetFormatPr defaultRowHeight="15" x14ac:dyDescent="0.25"/>
  <cols>
    <col min="2" max="2" width="23.85546875" customWidth="1"/>
    <col min="3" max="3" width="18.28515625" customWidth="1"/>
    <col min="4" max="4" width="18.7109375" customWidth="1"/>
    <col min="5" max="5" width="17.42578125" customWidth="1"/>
    <col min="6" max="6" width="24" customWidth="1"/>
    <col min="7" max="7" width="19.28515625" customWidth="1"/>
  </cols>
  <sheetData>
    <row r="2" spans="2:7" x14ac:dyDescent="0.25">
      <c r="B2" s="2" t="s">
        <v>41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42</v>
      </c>
    </row>
    <row r="3" spans="2:7" x14ac:dyDescent="0.25">
      <c r="B3" s="2" t="s">
        <v>1</v>
      </c>
      <c r="C3" s="1">
        <f>Gaya!H19</f>
        <v>0.16076207571801565</v>
      </c>
      <c r="D3" s="1">
        <f>Gaya!H20</f>
        <v>0.27729338220526212</v>
      </c>
      <c r="E3" s="1">
        <f>Gaya!H21</f>
        <v>9.5819316127736504E-2</v>
      </c>
      <c r="F3" s="1">
        <f>Gaya!H22</f>
        <v>0.46612522594898576</v>
      </c>
      <c r="G3" s="1">
        <f>Kriteria!H18</f>
        <v>0.14691768191605442</v>
      </c>
    </row>
    <row r="4" spans="2:7" x14ac:dyDescent="0.25">
      <c r="B4" s="2" t="s">
        <v>2</v>
      </c>
      <c r="C4" s="1">
        <f>Keandalan!H19</f>
        <v>0.27729338220526212</v>
      </c>
      <c r="D4" s="1">
        <f>Keandalan!H20</f>
        <v>0.46612522594898576</v>
      </c>
      <c r="E4" s="1">
        <f>Keandalan!H21</f>
        <v>9.581931612773649E-2</v>
      </c>
      <c r="F4" s="1">
        <f>Keandalan!H22</f>
        <v>0.16076207571801565</v>
      </c>
      <c r="G4" s="1">
        <f>Kriteria!H19</f>
        <v>0.24233723649128486</v>
      </c>
    </row>
    <row r="5" spans="2:7" x14ac:dyDescent="0.25">
      <c r="B5" s="2" t="s">
        <v>3</v>
      </c>
      <c r="C5" s="1">
        <f>Keekonomisan!H19</f>
        <v>0.2142857142857143</v>
      </c>
      <c r="D5" s="1">
        <f>Keekonomisan!H20</f>
        <v>0.2857142857142857</v>
      </c>
      <c r="E5" s="1">
        <f>Keekonomisan!H21</f>
        <v>0.2142857142857143</v>
      </c>
      <c r="F5" s="1">
        <f>Keekonomisan!H22</f>
        <v>0.2857142857142857</v>
      </c>
      <c r="G5" s="1">
        <f>Kriteria!H20</f>
        <v>7.9007549205371091E-2</v>
      </c>
    </row>
    <row r="6" spans="2:7" x14ac:dyDescent="0.25">
      <c r="B6" s="2" t="s">
        <v>0</v>
      </c>
      <c r="C6" s="1">
        <f>Harga!H19</f>
        <v>0.15841584158415845</v>
      </c>
      <c r="D6" s="1">
        <f>Harga!H20</f>
        <v>0.29702970297029707</v>
      </c>
      <c r="E6" s="1">
        <f>Harga!H21</f>
        <v>0.14851485148514854</v>
      </c>
      <c r="F6" s="1">
        <f>Harga!H22</f>
        <v>0.39603960396039606</v>
      </c>
      <c r="G6" s="1">
        <f>Kriteria!H21</f>
        <v>0.5317375323872896</v>
      </c>
    </row>
    <row r="7" spans="2:7" x14ac:dyDescent="0.25">
      <c r="B7" s="4" t="s">
        <v>9</v>
      </c>
      <c r="C7" s="6">
        <f>(C3*$G$3)+(C4*$G$4)+(C5*$G$5)+(C6*$G$6)</f>
        <v>0.19198314125590177</v>
      </c>
      <c r="D7" s="6">
        <f>(D3*$G$3)+(D4*$G$4)+(D5*$G$5)+(D6*$G$6)</f>
        <v>0.33421422683001678</v>
      </c>
      <c r="E7" s="6">
        <f>(E3*$G$3)+(E4*$G$4)+(E5*$G$5)+(E6*$G$6)</f>
        <v>0.13319924984816345</v>
      </c>
      <c r="F7" s="7">
        <f>(F3*$G$3)+(F4*$G$4)+(F5*$G$5)+(F6*$G$6)</f>
        <v>0.340603382065918</v>
      </c>
      <c r="G7" s="6">
        <f>SUM(G3:G6)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Kriteria</vt:lpstr>
      <vt:lpstr>Gaya</vt:lpstr>
      <vt:lpstr>Keandalan</vt:lpstr>
      <vt:lpstr>Keekonomisan</vt:lpstr>
      <vt:lpstr>Harga</vt:lpstr>
      <vt:lpstr>Perangkingan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Kana Nyola</dc:creator>
  <cp:lastModifiedBy>Ryan Kana Nyola</cp:lastModifiedBy>
  <dcterms:created xsi:type="dcterms:W3CDTF">2024-04-30T11:43:46Z</dcterms:created>
  <dcterms:modified xsi:type="dcterms:W3CDTF">2024-05-21T04:08:52Z</dcterms:modified>
</cp:coreProperties>
</file>