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/>
  <mc:AlternateContent xmlns:mc="http://schemas.openxmlformats.org/markup-compatibility/2006">
    <mc:Choice Requires="x15">
      <x15ac:absPath xmlns:x15ac="http://schemas.microsoft.com/office/spreadsheetml/2010/11/ac" url="C:\Users\ryan.kracaw\Documents\GitHub\WC-incidents\"/>
    </mc:Choice>
  </mc:AlternateContent>
  <xr:revisionPtr revIDLastSave="2839" documentId="8_{A59B304B-F57B-4B41-A867-5909360C7006}" xr6:coauthVersionLast="47" xr6:coauthVersionMax="47" xr10:uidLastSave="{1DD4CA77-E6ED-4F6E-B390-FD07C1277BA6}"/>
  <bookViews>
    <workbookView xWindow="-120" yWindow="-120" windowWidth="29040" windowHeight="15840" firstSheet="4" xr2:uid="{00000000-000D-0000-FFFF-FFFF00000000}"/>
  </bookViews>
  <sheets>
    <sheet name="Rig" sheetId="1" r:id="rId1"/>
    <sheet name="Smart Alarms" sheetId="11" r:id="rId2"/>
    <sheet name="Operator" sheetId="2" r:id="rId3"/>
    <sheet name="Formation" sheetId="3" r:id="rId4"/>
    <sheet name="Basin" sheetId="4" r:id="rId5"/>
    <sheet name="HP_Rig" sheetId="6" r:id="rId6"/>
    <sheet name="HP_Operator" sheetId="7" r:id="rId7"/>
    <sheet name="HP_Formation" sheetId="8" r:id="rId8"/>
    <sheet name="HP_Basin" sheetId="9" r:id="rId9"/>
  </sheets>
  <definedNames>
    <definedName name="_xlnm._FilterDatabase" localSheetId="0" hidden="1">Rig!$A$1:$X$142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4" i="1" l="1"/>
  <c r="X174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56" i="1"/>
  <c r="Y155" i="1"/>
  <c r="Y154" i="1"/>
  <c r="W174" i="1"/>
  <c r="W15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T15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E174" i="1"/>
  <c r="T166" i="1"/>
  <c r="S163" i="1"/>
  <c r="T163" i="1"/>
  <c r="S164" i="1"/>
  <c r="T164" i="1"/>
  <c r="S165" i="1"/>
  <c r="T165" i="1"/>
  <c r="S166" i="1"/>
  <c r="S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E173" i="1"/>
  <c r="E172" i="1"/>
  <c r="E171" i="1"/>
  <c r="E170" i="1"/>
  <c r="E169" i="1"/>
  <c r="E168" i="1"/>
  <c r="E167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E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E165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E164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E163" i="1"/>
  <c r="R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E162" i="1"/>
  <c r="X137" i="1"/>
  <c r="X155" i="1"/>
  <c r="X154" i="1"/>
  <c r="X145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E161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E160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E159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54" i="1"/>
  <c r="U139" i="1"/>
  <c r="V145" i="1"/>
  <c r="U150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E158" i="1"/>
  <c r="V156" i="1"/>
  <c r="V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7" i="1"/>
  <c r="R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F155" i="1"/>
  <c r="G155" i="1"/>
  <c r="E156" i="1"/>
  <c r="R155" i="1"/>
  <c r="P155" i="1"/>
  <c r="N155" i="1"/>
  <c r="L155" i="1"/>
  <c r="J155" i="1"/>
  <c r="H155" i="1"/>
  <c r="V155" i="1"/>
  <c r="Q155" i="1"/>
  <c r="O155" i="1"/>
  <c r="M155" i="1"/>
  <c r="K155" i="1"/>
  <c r="I155" i="1"/>
  <c r="E155" i="1"/>
  <c r="E154" i="1"/>
  <c r="V154" i="1"/>
  <c r="R154" i="1"/>
  <c r="P154" i="1"/>
  <c r="N154" i="1"/>
  <c r="L154" i="1"/>
  <c r="J154" i="1"/>
  <c r="H154" i="1"/>
  <c r="F154" i="1"/>
  <c r="Q154" i="1"/>
  <c r="O154" i="1"/>
  <c r="M154" i="1"/>
  <c r="K154" i="1"/>
  <c r="I154" i="1"/>
  <c r="G154" i="1"/>
  <c r="E14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N142" i="1"/>
  <c r="F147" i="1"/>
  <c r="F146" i="1"/>
  <c r="F145" i="1"/>
  <c r="F142" i="1"/>
  <c r="U22" i="11"/>
  <c r="V3" i="1"/>
  <c r="L150" i="1"/>
  <c r="W150" i="1"/>
  <c r="V142" i="1"/>
  <c r="X30" i="11"/>
  <c r="V30" i="11"/>
  <c r="T30" i="11"/>
  <c r="X28" i="11"/>
  <c r="W28" i="11"/>
  <c r="K4" i="4"/>
  <c r="X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D26" i="11"/>
  <c r="U25" i="11"/>
  <c r="T25" i="11"/>
  <c r="X25" i="11" s="1"/>
  <c r="U24" i="11"/>
  <c r="T24" i="11"/>
  <c r="X24" i="11" s="1"/>
  <c r="U23" i="11"/>
  <c r="T23" i="11"/>
  <c r="X23" i="11" s="1"/>
  <c r="T22" i="11"/>
  <c r="X22" i="11" s="1"/>
  <c r="U21" i="11"/>
  <c r="T21" i="11"/>
  <c r="X21" i="11" s="1"/>
  <c r="U20" i="11"/>
  <c r="T20" i="11"/>
  <c r="X20" i="11" s="1"/>
  <c r="U19" i="11"/>
  <c r="T19" i="11"/>
  <c r="X19" i="11" s="1"/>
  <c r="U18" i="11"/>
  <c r="T18" i="11"/>
  <c r="X18" i="11" s="1"/>
  <c r="U17" i="11"/>
  <c r="T17" i="11"/>
  <c r="X17" i="11" s="1"/>
  <c r="U16" i="11"/>
  <c r="T16" i="11"/>
  <c r="X16" i="11" s="1"/>
  <c r="U15" i="11"/>
  <c r="T15" i="11"/>
  <c r="X15" i="11" s="1"/>
  <c r="U14" i="11"/>
  <c r="T14" i="11"/>
  <c r="X14" i="11" s="1"/>
  <c r="U13" i="11"/>
  <c r="T13" i="11"/>
  <c r="X13" i="11" s="1"/>
  <c r="U12" i="11"/>
  <c r="T12" i="11"/>
  <c r="X12" i="11" s="1"/>
  <c r="U11" i="11"/>
  <c r="T11" i="11"/>
  <c r="X11" i="11" s="1"/>
  <c r="U10" i="11"/>
  <c r="T10" i="11"/>
  <c r="X10" i="11" s="1"/>
  <c r="U9" i="11"/>
  <c r="T9" i="11"/>
  <c r="X9" i="11" s="1"/>
  <c r="U8" i="11"/>
  <c r="T8" i="11"/>
  <c r="X8" i="11" s="1"/>
  <c r="U7" i="11"/>
  <c r="T7" i="11"/>
  <c r="X7" i="11" s="1"/>
  <c r="U6" i="11"/>
  <c r="T6" i="11"/>
  <c r="X6" i="11" s="1"/>
  <c r="U5" i="11"/>
  <c r="T5" i="11"/>
  <c r="X5" i="11" s="1"/>
  <c r="U4" i="11"/>
  <c r="W4" i="11"/>
  <c r="T4" i="11"/>
  <c r="X4" i="11" s="1"/>
  <c r="D152" i="1"/>
  <c r="B26" i="11"/>
  <c r="D142" i="1"/>
  <c r="T142" i="1"/>
  <c r="R142" i="1"/>
  <c r="W151" i="1"/>
  <c r="T151" i="1"/>
  <c r="T150" i="1"/>
  <c r="W149" i="1"/>
  <c r="T149" i="1"/>
  <c r="W148" i="1"/>
  <c r="T148" i="1"/>
  <c r="W147" i="1"/>
  <c r="T147" i="1"/>
  <c r="W146" i="1"/>
  <c r="T146" i="1"/>
  <c r="W145" i="1"/>
  <c r="T145" i="1"/>
  <c r="T152" i="1"/>
  <c r="R145" i="1"/>
  <c r="K16" i="6"/>
  <c r="B20" i="6"/>
  <c r="W152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E151" i="1"/>
  <c r="F150" i="1"/>
  <c r="G150" i="1"/>
  <c r="H150" i="1"/>
  <c r="I150" i="1"/>
  <c r="J150" i="1"/>
  <c r="K150" i="1"/>
  <c r="M150" i="1"/>
  <c r="N150" i="1"/>
  <c r="O150" i="1"/>
  <c r="P150" i="1"/>
  <c r="Q150" i="1"/>
  <c r="R150" i="1"/>
  <c r="E150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49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E148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E147" i="1"/>
  <c r="E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H145" i="1"/>
  <c r="H152" i="1" s="1"/>
  <c r="I145" i="1"/>
  <c r="I152" i="1" s="1"/>
  <c r="J145" i="1"/>
  <c r="J152" i="1" s="1"/>
  <c r="K145" i="1"/>
  <c r="K152" i="1" s="1"/>
  <c r="L145" i="1"/>
  <c r="L152" i="1" s="1"/>
  <c r="M145" i="1"/>
  <c r="M152" i="1" s="1"/>
  <c r="N145" i="1"/>
  <c r="O145" i="1"/>
  <c r="O152" i="1" s="1"/>
  <c r="P145" i="1"/>
  <c r="P152" i="1" s="1"/>
  <c r="Q145" i="1"/>
  <c r="Q152" i="1" s="1"/>
  <c r="R152" i="1"/>
  <c r="G145" i="1"/>
  <c r="G152" i="1" s="1"/>
  <c r="E152" i="1"/>
  <c r="U4" i="1"/>
  <c r="U3" i="1"/>
  <c r="B46" i="2"/>
  <c r="C46" i="2"/>
  <c r="D46" i="2"/>
  <c r="E46" i="2"/>
  <c r="F46" i="2"/>
  <c r="G46" i="2"/>
  <c r="H46" i="2"/>
  <c r="W142" i="1"/>
  <c r="K4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  <c r="M46" i="2" s="1"/>
  <c r="Y4" i="1"/>
  <c r="Y3" i="1"/>
  <c r="K9" i="9"/>
  <c r="J9" i="9"/>
  <c r="B9" i="9"/>
  <c r="K11" i="8"/>
  <c r="J11" i="8"/>
  <c r="K46" i="7"/>
  <c r="J46" i="7"/>
  <c r="K18" i="3"/>
  <c r="J18" i="3"/>
  <c r="B18" i="3"/>
  <c r="K12" i="4"/>
  <c r="J12" i="4"/>
  <c r="B12" i="4"/>
  <c r="B11" i="8"/>
  <c r="B46" i="7"/>
  <c r="J46" i="2"/>
  <c r="Q142" i="1"/>
  <c r="O142" i="1"/>
  <c r="M142" i="1"/>
  <c r="K142" i="1"/>
  <c r="I142" i="1"/>
  <c r="G142" i="1"/>
  <c r="E142" i="1"/>
  <c r="P142" i="1"/>
  <c r="L142" i="1"/>
  <c r="J142" i="1"/>
  <c r="H142" i="1"/>
  <c r="U5" i="1"/>
  <c r="U6" i="1"/>
  <c r="Y6" i="1" s="1"/>
  <c r="U7" i="1"/>
  <c r="U8" i="1"/>
  <c r="Y8" i="1" s="1"/>
  <c r="U9" i="1"/>
  <c r="Y9" i="1" s="1"/>
  <c r="U10" i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U24" i="1"/>
  <c r="Y24" i="1" s="1"/>
  <c r="U25" i="1"/>
  <c r="Y25" i="1" s="1"/>
  <c r="U26" i="1"/>
  <c r="Y26" i="1" s="1"/>
  <c r="U27" i="1"/>
  <c r="Y27" i="1" s="1"/>
  <c r="U28" i="1"/>
  <c r="Y28" i="1" s="1"/>
  <c r="U29" i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96" i="1"/>
  <c r="Y96" i="1" s="1"/>
  <c r="U97" i="1"/>
  <c r="Y97" i="1" s="1"/>
  <c r="U98" i="1"/>
  <c r="Y98" i="1" s="1"/>
  <c r="U99" i="1"/>
  <c r="Y99" i="1" s="1"/>
  <c r="U100" i="1"/>
  <c r="Y100" i="1" s="1"/>
  <c r="U101" i="1"/>
  <c r="Y101" i="1" s="1"/>
  <c r="U102" i="1"/>
  <c r="Y102" i="1" s="1"/>
  <c r="U103" i="1"/>
  <c r="Y103" i="1" s="1"/>
  <c r="U104" i="1"/>
  <c r="Y104" i="1" s="1"/>
  <c r="U105" i="1"/>
  <c r="Y105" i="1" s="1"/>
  <c r="U106" i="1"/>
  <c r="Y106" i="1" s="1"/>
  <c r="U107" i="1"/>
  <c r="Y107" i="1" s="1"/>
  <c r="U108" i="1"/>
  <c r="Y108" i="1" s="1"/>
  <c r="U109" i="1"/>
  <c r="Y109" i="1" s="1"/>
  <c r="U110" i="1"/>
  <c r="Y110" i="1" s="1"/>
  <c r="U111" i="1"/>
  <c r="Y111" i="1" s="1"/>
  <c r="U112" i="1"/>
  <c r="Y112" i="1" s="1"/>
  <c r="U113" i="1"/>
  <c r="Y113" i="1" s="1"/>
  <c r="U114" i="1"/>
  <c r="Y114" i="1" s="1"/>
  <c r="U115" i="1"/>
  <c r="Y115" i="1" s="1"/>
  <c r="U116" i="1"/>
  <c r="Y116" i="1" s="1"/>
  <c r="U117" i="1"/>
  <c r="Y117" i="1" s="1"/>
  <c r="U118" i="1"/>
  <c r="Y118" i="1" s="1"/>
  <c r="U119" i="1"/>
  <c r="Y119" i="1" s="1"/>
  <c r="U120" i="1"/>
  <c r="Y120" i="1" s="1"/>
  <c r="U121" i="1"/>
  <c r="Y121" i="1" s="1"/>
  <c r="U122" i="1"/>
  <c r="Y122" i="1" s="1"/>
  <c r="U123" i="1"/>
  <c r="Y123" i="1" s="1"/>
  <c r="U124" i="1"/>
  <c r="Y124" i="1" s="1"/>
  <c r="U125" i="1"/>
  <c r="Y125" i="1" s="1"/>
  <c r="U126" i="1"/>
  <c r="Y126" i="1" s="1"/>
  <c r="U127" i="1"/>
  <c r="Y127" i="1" s="1"/>
  <c r="U128" i="1"/>
  <c r="Y128" i="1" s="1"/>
  <c r="U129" i="1"/>
  <c r="Y129" i="1" s="1"/>
  <c r="U130" i="1"/>
  <c r="Y130" i="1" s="1"/>
  <c r="U131" i="1"/>
  <c r="Y131" i="1" s="1"/>
  <c r="U132" i="1"/>
  <c r="Y132" i="1" s="1"/>
  <c r="U133" i="1"/>
  <c r="Y133" i="1" s="1"/>
  <c r="U134" i="1"/>
  <c r="Y134" i="1" s="1"/>
  <c r="U135" i="1"/>
  <c r="Y135" i="1" s="1"/>
  <c r="U136" i="1"/>
  <c r="Y136" i="1" s="1"/>
  <c r="U137" i="1"/>
  <c r="Y137" i="1" s="1"/>
  <c r="U138" i="1"/>
  <c r="Y138" i="1" s="1"/>
  <c r="Y139" i="1"/>
  <c r="U140" i="1"/>
  <c r="Y140" i="1" s="1"/>
  <c r="U141" i="1"/>
  <c r="Y141" i="1" s="1"/>
  <c r="X3" i="1"/>
  <c r="J2" i="7"/>
  <c r="K2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I3" i="2"/>
  <c r="L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I44" i="2"/>
  <c r="L44" i="2" s="1"/>
  <c r="I45" i="2"/>
  <c r="L45" i="2" s="1"/>
  <c r="I2" i="2"/>
  <c r="I46" i="2" s="1"/>
  <c r="L2" i="2"/>
  <c r="K3" i="9"/>
  <c r="K4" i="9"/>
  <c r="K5" i="9"/>
  <c r="K6" i="9"/>
  <c r="K7" i="9"/>
  <c r="K8" i="9"/>
  <c r="K2" i="9"/>
  <c r="K3" i="8"/>
  <c r="K4" i="8"/>
  <c r="K5" i="8"/>
  <c r="K6" i="8"/>
  <c r="K7" i="8"/>
  <c r="K8" i="8"/>
  <c r="K9" i="8"/>
  <c r="K10" i="8"/>
  <c r="K2" i="8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7" i="6"/>
  <c r="K18" i="6"/>
  <c r="K19" i="6"/>
  <c r="K2" i="6"/>
  <c r="K3" i="4"/>
  <c r="K5" i="4"/>
  <c r="K6" i="4"/>
  <c r="K7" i="4"/>
  <c r="K8" i="4"/>
  <c r="K9" i="4"/>
  <c r="K10" i="4"/>
  <c r="K11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V146" i="1" l="1"/>
  <c r="V147" i="1"/>
  <c r="V148" i="1"/>
  <c r="V149" i="1"/>
  <c r="V150" i="1"/>
  <c r="V151" i="1"/>
  <c r="V152" i="1"/>
  <c r="N152" i="1"/>
  <c r="U30" i="11"/>
  <c r="W30" i="11" s="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U147" i="1"/>
  <c r="Y147" i="1" s="1"/>
  <c r="Y37" i="1"/>
  <c r="U148" i="1"/>
  <c r="Y148" i="1" s="1"/>
  <c r="Y29" i="1"/>
  <c r="U145" i="1"/>
  <c r="Y23" i="1"/>
  <c r="Y150" i="1"/>
  <c r="Y10" i="1"/>
  <c r="U146" i="1"/>
  <c r="Y146" i="1" s="1"/>
  <c r="Y7" i="1"/>
  <c r="U142" i="1"/>
  <c r="Y142" i="1" s="1"/>
  <c r="Y5" i="1"/>
  <c r="U149" i="1"/>
  <c r="Y149" i="1" s="1"/>
  <c r="U151" i="1"/>
  <c r="F152" i="1"/>
  <c r="X146" i="1"/>
  <c r="X147" i="1"/>
  <c r="X148" i="1"/>
  <c r="X149" i="1"/>
  <c r="X150" i="1"/>
  <c r="L46" i="2"/>
  <c r="X141" i="1"/>
  <c r="X140" i="1"/>
  <c r="X139" i="1"/>
  <c r="X138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142" i="1"/>
  <c r="U152" i="1" l="1"/>
  <c r="Y152" i="1" s="1"/>
  <c r="X152" i="1"/>
  <c r="X151" i="1"/>
  <c r="Y151" i="1"/>
  <c r="Y145" i="1"/>
</calcChain>
</file>

<file path=xl/sharedStrings.xml><?xml version="1.0" encoding="utf-8"?>
<sst xmlns="http://schemas.openxmlformats.org/spreadsheetml/2006/main" count="723" uniqueCount="115">
  <si>
    <t>Rig</t>
  </si>
  <si>
    <t>Region</t>
  </si>
  <si>
    <t>Basin</t>
  </si>
  <si>
    <t>Smart Alarms</t>
  </si>
  <si>
    <t>Total Manhours</t>
  </si>
  <si>
    <t>Total WC Incidents</t>
  </si>
  <si>
    <t>HP_WC Incidents</t>
  </si>
  <si>
    <t>WCIR</t>
  </si>
  <si>
    <t>HPIR</t>
  </si>
  <si>
    <t>Man Hours</t>
  </si>
  <si>
    <t>WC Incidents</t>
  </si>
  <si>
    <t>ETX</t>
  </si>
  <si>
    <t>TX-LA-MS</t>
  </si>
  <si>
    <t>No</t>
  </si>
  <si>
    <t>STX</t>
  </si>
  <si>
    <t>Western Gulf</t>
  </si>
  <si>
    <t>MDC</t>
  </si>
  <si>
    <t>Anadarko</t>
  </si>
  <si>
    <t>WTX</t>
  </si>
  <si>
    <t>Delaware</t>
  </si>
  <si>
    <t>Permian</t>
  </si>
  <si>
    <t>Midland</t>
  </si>
  <si>
    <t>Yes</t>
  </si>
  <si>
    <t>APP</t>
  </si>
  <si>
    <t>Appalachia</t>
  </si>
  <si>
    <t>ROC</t>
  </si>
  <si>
    <t>Denver-Julesburg</t>
  </si>
  <si>
    <t>Uinta</t>
  </si>
  <si>
    <t>ND</t>
  </si>
  <si>
    <t>Williston</t>
  </si>
  <si>
    <t>Arkoma</t>
  </si>
  <si>
    <t>Ardmore</t>
  </si>
  <si>
    <t>Big Horn</t>
  </si>
  <si>
    <t>Powder River</t>
  </si>
  <si>
    <t>Park</t>
  </si>
  <si>
    <t>Piceance</t>
  </si>
  <si>
    <t>Greater Green River</t>
  </si>
  <si>
    <t>Paradox</t>
  </si>
  <si>
    <t>Ft. Worth</t>
  </si>
  <si>
    <t>Palo Duro</t>
  </si>
  <si>
    <t>Rigs without SA:</t>
  </si>
  <si>
    <t>Total</t>
  </si>
  <si>
    <t>Operator</t>
  </si>
  <si>
    <t>Feb</t>
  </si>
  <si>
    <t>Mar</t>
  </si>
  <si>
    <t>Apr</t>
  </si>
  <si>
    <t>May</t>
  </si>
  <si>
    <t>Jun</t>
  </si>
  <si>
    <t>Jul</t>
  </si>
  <si>
    <t>Aug</t>
  </si>
  <si>
    <t>APACHE CORPORATION</t>
  </si>
  <si>
    <t>ARROW S ENERGY OPERATING LLC</t>
  </si>
  <si>
    <t>ASCENT RESOURCES - UTICA LLC</t>
  </si>
  <si>
    <t>BARROW SHAVER RESOURCES</t>
  </si>
  <si>
    <t>BTA OIL PRODUCERS LLC</t>
  </si>
  <si>
    <t>CHESAPEAKE OPERATING INC</t>
  </si>
  <si>
    <t>CHEVRON USA INC</t>
  </si>
  <si>
    <t>CIVITAS RESOURCES INC</t>
  </si>
  <si>
    <t>CML EXPLORATION LLC</t>
  </si>
  <si>
    <t>CNX GAS COMPANY LLC</t>
  </si>
  <si>
    <t>COMSTOCK OIL AND GAS</t>
  </si>
  <si>
    <t>CONOCO PHILLIPS COMPANY</t>
  </si>
  <si>
    <t>CONTINENTAL RESOURCES INCORPORATED</t>
  </si>
  <si>
    <t>DEVON ENERGY PRODUCTION COMPANY LP</t>
  </si>
  <si>
    <t>EAP OPERATING LLC</t>
  </si>
  <si>
    <t>EOG RESOURCES INC</t>
  </si>
  <si>
    <t>EQT PRODUCTION COMPANY</t>
  </si>
  <si>
    <t>GRAYSON MILL OPERATING LLC</t>
  </si>
  <si>
    <t>GREYLOCK PRODUCTION LLC</t>
  </si>
  <si>
    <t>GULFPORT ENERGY CORPORATION</t>
  </si>
  <si>
    <t>HG ENERGY II APPALACHIA LLC</t>
  </si>
  <si>
    <t>HIGHPEAK ENERGY HOLDINGS LLC</t>
  </si>
  <si>
    <t>INFINITY NATURAL RESOURCES LLC</t>
  </si>
  <si>
    <t>JAVELIN ENERGY PARTNERS MANAGEMENT LLC</t>
  </si>
  <si>
    <t>MAGNOLIA OIL &amp; GAS OPERATING LLC</t>
  </si>
  <si>
    <t>MATADOR PRODUCTION COMPANY</t>
  </si>
  <si>
    <t>MEWBOURNE OIL COMPANY</t>
  </si>
  <si>
    <t>NORTHEAST NATURAL ENERGY LLC</t>
  </si>
  <si>
    <t>OASIS PETROLEUM NORTH AMERICA LLC</t>
  </si>
  <si>
    <t>OXY USA INCORPORATED</t>
  </si>
  <si>
    <t>PDC ENERGY INC</t>
  </si>
  <si>
    <t>PENN ENERGY RESOURCES LLC</t>
  </si>
  <si>
    <t>PIONEER NATURAL RESOURCES</t>
  </si>
  <si>
    <t>PROTEGE ENERGY III LLC</t>
  </si>
  <si>
    <t>RANGE RESOURCES APPALACHIA LLC</t>
  </si>
  <si>
    <t>SDS PETROLEUM CONSULTANTS LLC</t>
  </si>
  <si>
    <t xml:space="preserve">SENECA RESOURCE COMPANY LLC </t>
  </si>
  <si>
    <t>SILVERBOW RESOURCES</t>
  </si>
  <si>
    <t>SM ENERGY COMPANY</t>
  </si>
  <si>
    <t>SWN PRODUCTION CO LLC</t>
  </si>
  <si>
    <t>UINTA WAX OPERATING LLC</t>
  </si>
  <si>
    <t>VERDUN OIL COMPANY</t>
  </si>
  <si>
    <t>WARWICK-ARTEMIS LLC</t>
  </si>
  <si>
    <t>WHITING OIL AND GAS CORPORATION</t>
  </si>
  <si>
    <t>Formation</t>
  </si>
  <si>
    <t>Number of Incidents</t>
  </si>
  <si>
    <t>Grand Total</t>
  </si>
  <si>
    <t>Incident Rate</t>
  </si>
  <si>
    <t>Austin Chalk</t>
  </si>
  <si>
    <t>Avalon</t>
  </si>
  <si>
    <t>Bone Spring</t>
  </si>
  <si>
    <t>Canyon</t>
  </si>
  <si>
    <t>Clear Fork</t>
  </si>
  <si>
    <t>Devonian</t>
  </si>
  <si>
    <t>Eagle Ford</t>
  </si>
  <si>
    <t>Haynesville-Bossier</t>
  </si>
  <si>
    <t>Marcellus</t>
  </si>
  <si>
    <t>Middle Bakken</t>
  </si>
  <si>
    <t>Niobrara</t>
  </si>
  <si>
    <t>San Andres</t>
  </si>
  <si>
    <t>Sprayberry</t>
  </si>
  <si>
    <t>Three Forks</t>
  </si>
  <si>
    <t>Wolfcamp</t>
  </si>
  <si>
    <t>Woodford</t>
  </si>
  <si>
    <t>NOI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</si>
</sst>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1" fillId="0" borderId="0" xfId="0" applyFont="1" applyFill="1" applyAlignment="1">
      <alignment horizontal="center" vertical="top"/>
    </xf>
    <xf numFmtId="2" fontId="0" fillId="0" borderId="0" xfId="0" applyNumberForma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Fill="1" applyBorder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8" fillId="0" borderId="0" xfId="0" applyFont="1" applyFill="1" applyBorder="1" applyAlignment="1"/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7" fontId="9" fillId="0" borderId="0" xfId="0" applyNumberFormat="1" applyFont="1" applyAlignment="1">
      <alignment horizontal="center" vertical="center" wrapText="1"/>
    </xf>
    <xf numFmtId="17" fontId="9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/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4"/>
  <sheetViews>
    <sheetView tabSelected="1" workbookViewId="0">
      <pane xSplit="1" ySplit="2" topLeftCell="B23" activePane="bottomRight" state="frozen"/>
      <selection pane="bottomRight" activeCell="A154" sqref="A154:XFD154"/>
      <selection pane="bottomLeft"/>
      <selection pane="topRight"/>
    </sheetView>
  </sheetViews>
  <sheetFormatPr defaultColWidth="9.140625" defaultRowHeight="15"/>
  <cols>
    <col min="2" max="2" width="10.85546875" style="5" customWidth="1"/>
    <col min="3" max="3" width="16.42578125" style="5" bestFit="1" customWidth="1"/>
    <col min="4" max="4" width="9.28515625" style="5" customWidth="1"/>
    <col min="5" max="5" width="10.42578125" bestFit="1" customWidth="1"/>
    <col min="6" max="6" width="9" style="13" customWidth="1"/>
    <col min="7" max="7" width="10.5703125" customWidth="1"/>
    <col min="8" max="8" width="10" customWidth="1"/>
    <col min="9" max="9" width="10.42578125" bestFit="1" customWidth="1"/>
    <col min="10" max="10" width="9.42578125" customWidth="1"/>
    <col min="11" max="11" width="10.140625" bestFit="1" customWidth="1"/>
    <col min="12" max="12" width="10.140625" customWidth="1"/>
    <col min="13" max="13" width="10.42578125" bestFit="1" customWidth="1"/>
    <col min="14" max="14" width="9.28515625" customWidth="1"/>
    <col min="15" max="15" width="10.42578125" bestFit="1" customWidth="1"/>
    <col min="17" max="17" width="10.42578125" bestFit="1" customWidth="1"/>
    <col min="19" max="19" width="10.85546875" customWidth="1"/>
    <col min="21" max="21" width="12.28515625" customWidth="1"/>
    <col min="22" max="23" width="11.85546875" customWidth="1"/>
    <col min="24" max="24" width="10.28515625" customWidth="1"/>
  </cols>
  <sheetData>
    <row r="1" spans="1:30" s="13" customFormat="1" ht="28.5" customHeight="1">
      <c r="A1" s="48" t="s">
        <v>0</v>
      </c>
      <c r="B1" s="48" t="s">
        <v>1</v>
      </c>
      <c r="C1" s="48" t="s">
        <v>2</v>
      </c>
      <c r="D1" s="49" t="s">
        <v>3</v>
      </c>
      <c r="E1" s="47">
        <v>44958</v>
      </c>
      <c r="F1" s="47"/>
      <c r="G1" s="47">
        <v>44986</v>
      </c>
      <c r="H1" s="47"/>
      <c r="I1" s="47">
        <v>45017</v>
      </c>
      <c r="J1" s="47"/>
      <c r="K1" s="47">
        <v>45047</v>
      </c>
      <c r="L1" s="47"/>
      <c r="M1" s="47">
        <v>45078</v>
      </c>
      <c r="N1" s="47"/>
      <c r="O1" s="47">
        <v>45108</v>
      </c>
      <c r="P1" s="47"/>
      <c r="Q1" s="47">
        <v>45139</v>
      </c>
      <c r="R1" s="47"/>
      <c r="S1" s="47">
        <v>45170</v>
      </c>
      <c r="T1" s="47"/>
      <c r="U1" s="49" t="s">
        <v>4</v>
      </c>
      <c r="V1" s="49" t="s">
        <v>5</v>
      </c>
      <c r="W1" s="49" t="s">
        <v>6</v>
      </c>
      <c r="X1" s="49" t="s">
        <v>7</v>
      </c>
      <c r="Y1" s="49" t="s">
        <v>8</v>
      </c>
    </row>
    <row r="2" spans="1:30" s="13" customFormat="1" ht="31.5" customHeight="1">
      <c r="A2" s="48"/>
      <c r="B2" s="48"/>
      <c r="C2" s="48"/>
      <c r="D2" s="49"/>
      <c r="E2" s="39" t="s">
        <v>9</v>
      </c>
      <c r="F2" s="43" t="s">
        <v>10</v>
      </c>
      <c r="G2" s="39" t="s">
        <v>9</v>
      </c>
      <c r="H2" s="43" t="s">
        <v>10</v>
      </c>
      <c r="I2" s="39" t="s">
        <v>9</v>
      </c>
      <c r="J2" s="43" t="s">
        <v>10</v>
      </c>
      <c r="K2" s="39" t="s">
        <v>9</v>
      </c>
      <c r="L2" s="43" t="s">
        <v>10</v>
      </c>
      <c r="M2" s="39" t="s">
        <v>9</v>
      </c>
      <c r="N2" s="43" t="s">
        <v>10</v>
      </c>
      <c r="O2" s="39" t="s">
        <v>9</v>
      </c>
      <c r="P2" s="43" t="s">
        <v>10</v>
      </c>
      <c r="Q2" s="39" t="s">
        <v>9</v>
      </c>
      <c r="R2" s="43" t="s">
        <v>10</v>
      </c>
      <c r="S2" s="39" t="s">
        <v>9</v>
      </c>
      <c r="T2" s="43" t="s">
        <v>10</v>
      </c>
      <c r="U2" s="49"/>
      <c r="V2" s="49"/>
      <c r="W2" s="49"/>
      <c r="X2" s="49"/>
      <c r="Y2" s="49"/>
    </row>
    <row r="3" spans="1:30">
      <c r="A3">
        <v>221</v>
      </c>
      <c r="B3" s="5" t="s">
        <v>11</v>
      </c>
      <c r="C3" s="5" t="s">
        <v>12</v>
      </c>
      <c r="D3" s="5" t="s">
        <v>13</v>
      </c>
      <c r="E3" s="7">
        <v>5846.08</v>
      </c>
      <c r="F3" s="35">
        <v>0</v>
      </c>
      <c r="G3" s="7">
        <v>6059.75</v>
      </c>
      <c r="H3" s="29">
        <v>1</v>
      </c>
      <c r="I3" s="7">
        <v>6019.25</v>
      </c>
      <c r="J3" s="29">
        <v>0</v>
      </c>
      <c r="K3" s="7">
        <v>6173.5</v>
      </c>
      <c r="L3" s="29">
        <v>2</v>
      </c>
      <c r="M3" s="7">
        <v>5942.25</v>
      </c>
      <c r="N3" s="29">
        <v>0</v>
      </c>
      <c r="O3" s="7">
        <v>6424</v>
      </c>
      <c r="P3" s="29">
        <v>0</v>
      </c>
      <c r="Q3" s="7">
        <v>4556.5</v>
      </c>
      <c r="R3" s="29">
        <v>0</v>
      </c>
      <c r="S3" s="14"/>
      <c r="T3" s="29">
        <v>0</v>
      </c>
      <c r="U3" s="7">
        <f>SUM(E3,G3,I3,K3,M3,O3,Q3,)</f>
        <v>41021.33</v>
      </c>
      <c r="V3" s="14">
        <f>SUM(F3,H3,J3,L3,N3,P3,R3)</f>
        <v>3</v>
      </c>
      <c r="W3" s="14">
        <v>1</v>
      </c>
      <c r="X3" s="7">
        <f>(V3*200000)/U3</f>
        <v>14.626536974788481</v>
      </c>
      <c r="Y3" s="7">
        <f>W3*200000/U3</f>
        <v>4.8755123249294936</v>
      </c>
    </row>
    <row r="4" spans="1:30">
      <c r="A4" s="10">
        <v>222</v>
      </c>
      <c r="B4" s="5" t="s">
        <v>14</v>
      </c>
      <c r="C4" s="5" t="s">
        <v>15</v>
      </c>
      <c r="D4" s="5" t="s">
        <v>13</v>
      </c>
      <c r="E4" s="7">
        <v>5328.25</v>
      </c>
      <c r="F4" s="35">
        <v>1</v>
      </c>
      <c r="G4" s="7">
        <v>405</v>
      </c>
      <c r="H4" s="29">
        <v>0</v>
      </c>
      <c r="I4" s="7">
        <v>0</v>
      </c>
      <c r="J4" s="29">
        <v>0</v>
      </c>
      <c r="K4" s="7">
        <v>0</v>
      </c>
      <c r="L4" s="29">
        <v>0</v>
      </c>
      <c r="M4" s="7">
        <v>0</v>
      </c>
      <c r="N4" s="29">
        <v>0</v>
      </c>
      <c r="O4" s="7">
        <v>0</v>
      </c>
      <c r="P4" s="29">
        <v>0</v>
      </c>
      <c r="Q4" s="7">
        <v>0</v>
      </c>
      <c r="R4" s="29">
        <v>0</v>
      </c>
      <c r="S4" s="14"/>
      <c r="T4" s="29">
        <v>0</v>
      </c>
      <c r="U4" s="7">
        <f>SUM(E4,G4,I4,K4,M4,O4,Q4,)</f>
        <v>5733.25</v>
      </c>
      <c r="V4" s="14">
        <f t="shared" ref="V4:V67" si="0">SUM(F4,H4,J4,L4,N4,P4,R4)</f>
        <v>1</v>
      </c>
      <c r="W4" s="14">
        <v>0</v>
      </c>
      <c r="X4" s="7">
        <f t="shared" ref="X4:X67" si="1">(V4*200000)/U4</f>
        <v>34.884227968429776</v>
      </c>
      <c r="Y4" s="7">
        <f t="shared" ref="Y4:Y67" si="2">W4*200000/U4</f>
        <v>0</v>
      </c>
    </row>
    <row r="5" spans="1:30">
      <c r="A5">
        <v>233</v>
      </c>
      <c r="B5" s="5" t="s">
        <v>14</v>
      </c>
      <c r="C5" s="5" t="s">
        <v>15</v>
      </c>
      <c r="D5" s="5" t="s">
        <v>13</v>
      </c>
      <c r="E5" s="7">
        <v>4284</v>
      </c>
      <c r="F5" s="35">
        <v>0</v>
      </c>
      <c r="G5" s="7">
        <v>4647.5</v>
      </c>
      <c r="H5" s="29">
        <v>0</v>
      </c>
      <c r="I5" s="7">
        <v>4463.34</v>
      </c>
      <c r="J5" s="29">
        <v>0</v>
      </c>
      <c r="K5" s="7">
        <v>4754.67</v>
      </c>
      <c r="L5" s="29">
        <v>0</v>
      </c>
      <c r="M5" s="7">
        <v>4497</v>
      </c>
      <c r="N5" s="29">
        <v>0</v>
      </c>
      <c r="O5" s="7">
        <v>4626.5</v>
      </c>
      <c r="P5" s="29">
        <v>0</v>
      </c>
      <c r="Q5" s="7">
        <v>3328.5</v>
      </c>
      <c r="R5" s="29">
        <v>0</v>
      </c>
      <c r="S5" s="14"/>
      <c r="T5" s="29">
        <v>0</v>
      </c>
      <c r="U5" s="7">
        <f t="shared" ref="U4:U67" si="3">SUM(E5,G5,I5,K5,M5,O5,Q5,)</f>
        <v>30601.510000000002</v>
      </c>
      <c r="V5" s="14">
        <f t="shared" si="0"/>
        <v>0</v>
      </c>
      <c r="W5" s="14">
        <v>0</v>
      </c>
      <c r="X5" s="7">
        <f t="shared" si="1"/>
        <v>0</v>
      </c>
      <c r="Y5" s="7">
        <f t="shared" si="2"/>
        <v>0</v>
      </c>
    </row>
    <row r="6" spans="1:30">
      <c r="A6" s="10">
        <v>236</v>
      </c>
      <c r="B6" s="5" t="s">
        <v>11</v>
      </c>
      <c r="C6" s="5" t="s">
        <v>12</v>
      </c>
      <c r="D6" s="5" t="s">
        <v>13</v>
      </c>
      <c r="E6" s="7">
        <v>5897.5</v>
      </c>
      <c r="F6" s="35">
        <v>0</v>
      </c>
      <c r="G6" s="7">
        <v>6517</v>
      </c>
      <c r="H6" s="29">
        <v>0</v>
      </c>
      <c r="I6" s="7">
        <v>6145.5</v>
      </c>
      <c r="J6" s="29">
        <v>0</v>
      </c>
      <c r="K6" s="7">
        <v>6159.5</v>
      </c>
      <c r="L6" s="29">
        <v>0</v>
      </c>
      <c r="M6" s="7">
        <v>5852.5</v>
      </c>
      <c r="N6" s="29">
        <v>0</v>
      </c>
      <c r="O6" s="7">
        <v>4064.5</v>
      </c>
      <c r="P6" s="29">
        <v>0</v>
      </c>
      <c r="Q6" s="7">
        <v>0</v>
      </c>
      <c r="R6" s="29">
        <v>0</v>
      </c>
      <c r="S6" s="14"/>
      <c r="T6" s="29">
        <v>0</v>
      </c>
      <c r="U6" s="7">
        <f t="shared" si="3"/>
        <v>34636.5</v>
      </c>
      <c r="V6" s="14">
        <f t="shared" si="0"/>
        <v>0</v>
      </c>
      <c r="W6" s="14">
        <v>0</v>
      </c>
      <c r="X6" s="7">
        <f t="shared" si="1"/>
        <v>0</v>
      </c>
      <c r="Y6" s="7">
        <f t="shared" si="2"/>
        <v>0</v>
      </c>
      <c r="AC6" s="2"/>
      <c r="AD6" s="3"/>
    </row>
    <row r="7" spans="1:30">
      <c r="A7" s="10">
        <v>237</v>
      </c>
      <c r="B7" s="5" t="s">
        <v>16</v>
      </c>
      <c r="C7" s="5" t="s">
        <v>17</v>
      </c>
      <c r="D7" s="5" t="s">
        <v>13</v>
      </c>
      <c r="E7" s="7">
        <v>5710</v>
      </c>
      <c r="F7" s="35">
        <v>0</v>
      </c>
      <c r="G7" s="7">
        <v>6025</v>
      </c>
      <c r="H7" s="29">
        <v>0</v>
      </c>
      <c r="I7" s="7">
        <v>5878.17</v>
      </c>
      <c r="J7" s="29">
        <v>0</v>
      </c>
      <c r="K7" s="7">
        <v>5661.17</v>
      </c>
      <c r="L7" s="29">
        <v>0</v>
      </c>
      <c r="M7" s="7">
        <v>357.5</v>
      </c>
      <c r="N7" s="29">
        <v>0</v>
      </c>
      <c r="O7" s="7">
        <v>0</v>
      </c>
      <c r="P7" s="29">
        <v>0</v>
      </c>
      <c r="Q7" s="7">
        <v>0</v>
      </c>
      <c r="R7" s="29">
        <v>0</v>
      </c>
      <c r="S7" s="14"/>
      <c r="T7" s="29">
        <v>0</v>
      </c>
      <c r="U7" s="7">
        <f t="shared" si="3"/>
        <v>23631.839999999997</v>
      </c>
      <c r="V7" s="14">
        <f t="shared" si="0"/>
        <v>0</v>
      </c>
      <c r="W7" s="14">
        <v>0</v>
      </c>
      <c r="X7" s="7">
        <f t="shared" si="1"/>
        <v>0</v>
      </c>
      <c r="Y7" s="7">
        <f t="shared" si="2"/>
        <v>0</v>
      </c>
      <c r="AC7" s="2"/>
      <c r="AD7" s="3"/>
    </row>
    <row r="8" spans="1:30">
      <c r="A8" s="10">
        <v>238</v>
      </c>
      <c r="B8" s="5" t="s">
        <v>11</v>
      </c>
      <c r="C8" s="5" t="s">
        <v>12</v>
      </c>
      <c r="D8" s="5" t="s">
        <v>13</v>
      </c>
      <c r="E8" s="7">
        <v>10</v>
      </c>
      <c r="F8" s="35">
        <v>0</v>
      </c>
      <c r="G8" s="7">
        <v>0</v>
      </c>
      <c r="H8" s="29">
        <v>0</v>
      </c>
      <c r="I8" s="7">
        <v>0</v>
      </c>
      <c r="J8" s="29">
        <v>0</v>
      </c>
      <c r="K8" s="7">
        <v>0</v>
      </c>
      <c r="L8" s="29">
        <v>0</v>
      </c>
      <c r="M8" s="7">
        <v>0</v>
      </c>
      <c r="N8" s="29">
        <v>0</v>
      </c>
      <c r="O8" s="7">
        <v>0</v>
      </c>
      <c r="P8" s="29">
        <v>0</v>
      </c>
      <c r="Q8" s="7">
        <v>0</v>
      </c>
      <c r="R8" s="29">
        <v>0</v>
      </c>
      <c r="S8" s="14"/>
      <c r="T8" s="29">
        <v>0</v>
      </c>
      <c r="U8" s="7">
        <f t="shared" si="3"/>
        <v>10</v>
      </c>
      <c r="V8" s="14">
        <f t="shared" si="0"/>
        <v>0</v>
      </c>
      <c r="W8" s="14">
        <v>0</v>
      </c>
      <c r="X8" s="7">
        <f t="shared" si="1"/>
        <v>0</v>
      </c>
      <c r="Y8" s="7">
        <f t="shared" si="2"/>
        <v>0</v>
      </c>
      <c r="AC8" s="2"/>
      <c r="AD8" s="3"/>
    </row>
    <row r="9" spans="1:30">
      <c r="A9" s="10">
        <v>239</v>
      </c>
      <c r="B9" s="5" t="s">
        <v>11</v>
      </c>
      <c r="C9" s="5" t="s">
        <v>12</v>
      </c>
      <c r="D9" s="5" t="s">
        <v>13</v>
      </c>
      <c r="E9" s="7">
        <v>0</v>
      </c>
      <c r="F9" s="35">
        <v>0</v>
      </c>
      <c r="G9" s="7">
        <v>211.5</v>
      </c>
      <c r="H9" s="29">
        <v>0</v>
      </c>
      <c r="I9" s="7">
        <v>0</v>
      </c>
      <c r="J9" s="29">
        <v>0</v>
      </c>
      <c r="K9" s="7">
        <v>0</v>
      </c>
      <c r="L9" s="29">
        <v>0</v>
      </c>
      <c r="M9" s="7">
        <v>0</v>
      </c>
      <c r="N9" s="29">
        <v>0</v>
      </c>
      <c r="O9" s="7">
        <v>0</v>
      </c>
      <c r="P9" s="29">
        <v>0</v>
      </c>
      <c r="Q9" s="7">
        <v>509</v>
      </c>
      <c r="R9" s="29">
        <v>0</v>
      </c>
      <c r="S9" s="14"/>
      <c r="T9" s="29">
        <v>0</v>
      </c>
      <c r="U9" s="7">
        <f t="shared" si="3"/>
        <v>720.5</v>
      </c>
      <c r="V9" s="14">
        <f t="shared" si="0"/>
        <v>0</v>
      </c>
      <c r="W9" s="14">
        <v>0</v>
      </c>
      <c r="X9" s="7">
        <f t="shared" si="1"/>
        <v>0</v>
      </c>
      <c r="Y9" s="7">
        <f t="shared" si="2"/>
        <v>0</v>
      </c>
      <c r="AC9" s="2"/>
      <c r="AD9" s="4"/>
    </row>
    <row r="10" spans="1:30">
      <c r="A10">
        <v>244</v>
      </c>
      <c r="B10" s="5" t="s">
        <v>18</v>
      </c>
      <c r="C10" s="5" t="s">
        <v>19</v>
      </c>
      <c r="D10" s="5" t="s">
        <v>13</v>
      </c>
      <c r="E10" s="7">
        <v>5494</v>
      </c>
      <c r="F10" s="35">
        <v>0</v>
      </c>
      <c r="G10" s="7">
        <v>5653</v>
      </c>
      <c r="H10" s="29">
        <v>0</v>
      </c>
      <c r="I10" s="7">
        <v>5601.5</v>
      </c>
      <c r="J10" s="29">
        <v>0</v>
      </c>
      <c r="K10" s="7">
        <v>5511.5</v>
      </c>
      <c r="L10" s="29">
        <v>0</v>
      </c>
      <c r="M10" s="7">
        <v>5614.57</v>
      </c>
      <c r="N10" s="29">
        <v>0</v>
      </c>
      <c r="O10" s="7">
        <v>5429.5</v>
      </c>
      <c r="P10" s="29">
        <v>0</v>
      </c>
      <c r="Q10" s="7">
        <v>3876.5</v>
      </c>
      <c r="R10" s="29">
        <v>0</v>
      </c>
      <c r="S10" s="14"/>
      <c r="T10" s="29">
        <v>0</v>
      </c>
      <c r="U10" s="7">
        <f t="shared" si="3"/>
        <v>37180.57</v>
      </c>
      <c r="V10" s="14">
        <f t="shared" si="0"/>
        <v>0</v>
      </c>
      <c r="W10" s="14">
        <v>0</v>
      </c>
      <c r="X10" s="7">
        <f t="shared" si="1"/>
        <v>0</v>
      </c>
      <c r="Y10" s="7">
        <f t="shared" si="2"/>
        <v>0</v>
      </c>
      <c r="AC10" s="2"/>
      <c r="AD10" s="4"/>
    </row>
    <row r="11" spans="1:30">
      <c r="A11">
        <v>245</v>
      </c>
      <c r="B11" s="5" t="s">
        <v>18</v>
      </c>
      <c r="C11" s="5" t="s">
        <v>20</v>
      </c>
      <c r="D11" s="5" t="s">
        <v>13</v>
      </c>
      <c r="E11" s="7">
        <v>5123</v>
      </c>
      <c r="F11" s="35">
        <v>0</v>
      </c>
      <c r="G11" s="7">
        <v>5952.5</v>
      </c>
      <c r="H11" s="29">
        <v>0</v>
      </c>
      <c r="I11" s="7">
        <v>5313.5</v>
      </c>
      <c r="J11" s="29">
        <v>0</v>
      </c>
      <c r="K11" s="7">
        <v>5546</v>
      </c>
      <c r="L11" s="29">
        <v>0</v>
      </c>
      <c r="M11" s="7">
        <v>5474.5</v>
      </c>
      <c r="N11" s="29">
        <v>0</v>
      </c>
      <c r="O11" s="7">
        <v>5755.25</v>
      </c>
      <c r="P11" s="29">
        <v>0</v>
      </c>
      <c r="Q11" s="7">
        <v>3813.5</v>
      </c>
      <c r="R11" s="29">
        <v>0</v>
      </c>
      <c r="S11" s="14"/>
      <c r="T11" s="29">
        <v>2</v>
      </c>
      <c r="U11" s="7">
        <f t="shared" si="3"/>
        <v>36978.25</v>
      </c>
      <c r="V11" s="14">
        <f t="shared" si="0"/>
        <v>0</v>
      </c>
      <c r="W11" s="14">
        <v>0</v>
      </c>
      <c r="X11" s="7">
        <f t="shared" si="1"/>
        <v>0</v>
      </c>
      <c r="Y11" s="7">
        <f t="shared" si="2"/>
        <v>0</v>
      </c>
      <c r="AC11" s="2"/>
      <c r="AD11" s="4"/>
    </row>
    <row r="12" spans="1:30">
      <c r="A12">
        <v>246</v>
      </c>
      <c r="B12" s="5" t="s">
        <v>18</v>
      </c>
      <c r="C12" s="5" t="s">
        <v>19</v>
      </c>
      <c r="D12" s="5" t="s">
        <v>13</v>
      </c>
      <c r="E12" s="7">
        <v>6082.35</v>
      </c>
      <c r="F12" s="35">
        <v>0</v>
      </c>
      <c r="G12" s="7">
        <v>7208.88</v>
      </c>
      <c r="H12" s="29">
        <v>0</v>
      </c>
      <c r="I12" s="7">
        <v>6768.83</v>
      </c>
      <c r="J12" s="29">
        <v>0</v>
      </c>
      <c r="K12" s="7">
        <v>7355.55</v>
      </c>
      <c r="L12" s="29">
        <v>0</v>
      </c>
      <c r="M12" s="7">
        <v>6416.75</v>
      </c>
      <c r="N12" s="29">
        <v>0</v>
      </c>
      <c r="O12" s="7">
        <v>7887.75</v>
      </c>
      <c r="P12" s="29">
        <v>0</v>
      </c>
      <c r="Q12" s="7">
        <v>5199.75</v>
      </c>
      <c r="R12" s="29">
        <v>0</v>
      </c>
      <c r="S12" s="14"/>
      <c r="T12" s="29">
        <v>0</v>
      </c>
      <c r="U12" s="7">
        <f t="shared" si="3"/>
        <v>46919.86</v>
      </c>
      <c r="V12" s="14">
        <f t="shared" si="0"/>
        <v>0</v>
      </c>
      <c r="W12" s="14">
        <v>0</v>
      </c>
      <c r="X12" s="7">
        <f t="shared" si="1"/>
        <v>0</v>
      </c>
      <c r="Y12" s="7">
        <f t="shared" si="2"/>
        <v>0</v>
      </c>
      <c r="AC12" s="2"/>
      <c r="AD12" s="4"/>
    </row>
    <row r="13" spans="1:30">
      <c r="A13">
        <v>247</v>
      </c>
      <c r="B13" s="5" t="s">
        <v>14</v>
      </c>
      <c r="C13" s="5" t="s">
        <v>15</v>
      </c>
      <c r="D13" s="5" t="s">
        <v>13</v>
      </c>
      <c r="E13" s="7">
        <v>5910.75</v>
      </c>
      <c r="F13" s="35">
        <v>0</v>
      </c>
      <c r="G13" s="7">
        <v>6264.5</v>
      </c>
      <c r="H13" s="29">
        <v>0</v>
      </c>
      <c r="I13" s="7">
        <v>6049.5</v>
      </c>
      <c r="J13" s="29">
        <v>0</v>
      </c>
      <c r="K13" s="7">
        <v>6177</v>
      </c>
      <c r="L13" s="29">
        <v>0</v>
      </c>
      <c r="M13" s="7">
        <v>6149</v>
      </c>
      <c r="N13" s="29">
        <v>0</v>
      </c>
      <c r="O13" s="7">
        <v>6380.25</v>
      </c>
      <c r="P13" s="29">
        <v>1</v>
      </c>
      <c r="Q13" s="7">
        <v>4532</v>
      </c>
      <c r="R13" s="29">
        <v>0</v>
      </c>
      <c r="S13" s="14"/>
      <c r="T13" s="29">
        <v>1</v>
      </c>
      <c r="U13" s="7">
        <f t="shared" si="3"/>
        <v>41463</v>
      </c>
      <c r="V13" s="14">
        <f t="shared" si="0"/>
        <v>1</v>
      </c>
      <c r="W13" s="14">
        <v>0</v>
      </c>
      <c r="X13" s="7">
        <f t="shared" si="1"/>
        <v>4.8235776475411809</v>
      </c>
      <c r="Y13" s="7">
        <f t="shared" si="2"/>
        <v>0</v>
      </c>
      <c r="AC13" s="2"/>
      <c r="AD13" s="3"/>
    </row>
    <row r="14" spans="1:30">
      <c r="A14">
        <v>248</v>
      </c>
      <c r="B14" s="5" t="s">
        <v>14</v>
      </c>
      <c r="C14" s="5" t="s">
        <v>15</v>
      </c>
      <c r="D14" s="5" t="s">
        <v>13</v>
      </c>
      <c r="E14" s="7">
        <v>5826.75</v>
      </c>
      <c r="F14" s="35">
        <v>0</v>
      </c>
      <c r="G14" s="7">
        <v>6343.25</v>
      </c>
      <c r="H14" s="29">
        <v>0</v>
      </c>
      <c r="I14" s="7">
        <v>6521</v>
      </c>
      <c r="J14" s="29">
        <v>0</v>
      </c>
      <c r="K14" s="7">
        <v>6600.5</v>
      </c>
      <c r="L14" s="29">
        <v>0</v>
      </c>
      <c r="M14" s="7">
        <v>5995</v>
      </c>
      <c r="N14" s="29">
        <v>0</v>
      </c>
      <c r="O14" s="7">
        <v>6328</v>
      </c>
      <c r="P14" s="29">
        <v>0</v>
      </c>
      <c r="Q14" s="7">
        <v>4573.5</v>
      </c>
      <c r="R14" s="29">
        <v>0</v>
      </c>
      <c r="S14" s="14"/>
      <c r="T14" s="29">
        <v>1</v>
      </c>
      <c r="U14" s="7">
        <f t="shared" si="3"/>
        <v>42188</v>
      </c>
      <c r="V14" s="14">
        <f t="shared" si="0"/>
        <v>0</v>
      </c>
      <c r="W14" s="14">
        <v>0</v>
      </c>
      <c r="X14" s="7">
        <f t="shared" si="1"/>
        <v>0</v>
      </c>
      <c r="Y14" s="7">
        <f t="shared" si="2"/>
        <v>0</v>
      </c>
      <c r="AC14" s="2"/>
      <c r="AD14" s="4"/>
    </row>
    <row r="15" spans="1:30">
      <c r="A15">
        <v>251</v>
      </c>
      <c r="B15" s="5" t="s">
        <v>18</v>
      </c>
      <c r="C15" s="5" t="s">
        <v>21</v>
      </c>
      <c r="D15" s="5" t="s">
        <v>13</v>
      </c>
      <c r="E15" s="7">
        <v>5669.42</v>
      </c>
      <c r="F15" s="35">
        <v>0</v>
      </c>
      <c r="G15" s="7">
        <v>6613.21</v>
      </c>
      <c r="H15" s="29">
        <v>0</v>
      </c>
      <c r="I15" s="7">
        <v>6640.25</v>
      </c>
      <c r="J15" s="29">
        <v>0</v>
      </c>
      <c r="K15" s="7">
        <v>6435</v>
      </c>
      <c r="L15" s="29">
        <v>0</v>
      </c>
      <c r="M15" s="7">
        <v>6160</v>
      </c>
      <c r="N15" s="29">
        <v>0</v>
      </c>
      <c r="O15" s="7">
        <v>6813.25</v>
      </c>
      <c r="P15" s="29">
        <v>0</v>
      </c>
      <c r="Q15" s="7">
        <v>4590.5</v>
      </c>
      <c r="R15" s="29">
        <v>0</v>
      </c>
      <c r="S15" s="14"/>
      <c r="T15" s="29">
        <v>0</v>
      </c>
      <c r="U15" s="7">
        <f t="shared" si="3"/>
        <v>42921.630000000005</v>
      </c>
      <c r="V15" s="14">
        <f t="shared" si="0"/>
        <v>0</v>
      </c>
      <c r="W15" s="14">
        <v>0</v>
      </c>
      <c r="X15" s="7">
        <f t="shared" si="1"/>
        <v>0</v>
      </c>
      <c r="Y15" s="7">
        <f t="shared" si="2"/>
        <v>0</v>
      </c>
      <c r="AC15" s="2"/>
      <c r="AD15" s="4"/>
    </row>
    <row r="16" spans="1:30">
      <c r="A16">
        <v>252</v>
      </c>
      <c r="B16" s="5" t="s">
        <v>18</v>
      </c>
      <c r="C16" s="5" t="s">
        <v>21</v>
      </c>
      <c r="D16" s="5" t="s">
        <v>13</v>
      </c>
      <c r="E16" s="7">
        <v>6759.5</v>
      </c>
      <c r="F16" s="35">
        <v>1</v>
      </c>
      <c r="G16" s="7">
        <v>6163.5</v>
      </c>
      <c r="H16" s="29">
        <v>0</v>
      </c>
      <c r="I16" s="7">
        <v>5994.5</v>
      </c>
      <c r="J16" s="29">
        <v>0</v>
      </c>
      <c r="K16" s="7">
        <v>6374.34</v>
      </c>
      <c r="L16" s="29">
        <v>0</v>
      </c>
      <c r="M16" s="7">
        <v>7179.5</v>
      </c>
      <c r="N16" s="29">
        <v>0</v>
      </c>
      <c r="O16" s="7">
        <v>6776.93</v>
      </c>
      <c r="P16" s="29">
        <v>0</v>
      </c>
      <c r="Q16" s="7">
        <v>4642</v>
      </c>
      <c r="R16" s="29">
        <v>0</v>
      </c>
      <c r="S16" s="14"/>
      <c r="T16" s="29">
        <v>0</v>
      </c>
      <c r="U16" s="7">
        <f t="shared" si="3"/>
        <v>43890.270000000004</v>
      </c>
      <c r="V16" s="14">
        <f t="shared" si="0"/>
        <v>1</v>
      </c>
      <c r="W16" s="14">
        <v>0</v>
      </c>
      <c r="X16" s="7">
        <f t="shared" si="1"/>
        <v>4.5568186297327395</v>
      </c>
      <c r="Y16" s="7">
        <f t="shared" si="2"/>
        <v>0</v>
      </c>
      <c r="AC16" s="2"/>
      <c r="AD16" s="4"/>
    </row>
    <row r="17" spans="1:30">
      <c r="A17" s="10">
        <v>253</v>
      </c>
      <c r="B17" s="5" t="s">
        <v>18</v>
      </c>
      <c r="C17" s="5" t="s">
        <v>20</v>
      </c>
      <c r="D17" s="5" t="s">
        <v>13</v>
      </c>
      <c r="E17" s="7">
        <v>6493.75</v>
      </c>
      <c r="F17" s="35">
        <v>0</v>
      </c>
      <c r="G17" s="7">
        <v>6668.8</v>
      </c>
      <c r="H17" s="29">
        <v>0</v>
      </c>
      <c r="I17" s="7">
        <v>6103.75</v>
      </c>
      <c r="J17" s="29">
        <v>0</v>
      </c>
      <c r="K17" s="7">
        <v>6145.5</v>
      </c>
      <c r="L17" s="29">
        <v>0</v>
      </c>
      <c r="M17" s="7">
        <v>6143.5</v>
      </c>
      <c r="N17" s="29">
        <v>0</v>
      </c>
      <c r="O17" s="7">
        <v>131.5</v>
      </c>
      <c r="P17" s="29">
        <v>0</v>
      </c>
      <c r="Q17" s="7">
        <v>0</v>
      </c>
      <c r="R17" s="29">
        <v>0</v>
      </c>
      <c r="S17" s="14"/>
      <c r="T17" s="29">
        <v>0</v>
      </c>
      <c r="U17" s="7">
        <f t="shared" si="3"/>
        <v>31686.799999999999</v>
      </c>
      <c r="V17" s="14">
        <f t="shared" si="0"/>
        <v>0</v>
      </c>
      <c r="W17" s="14">
        <v>0</v>
      </c>
      <c r="X17" s="7">
        <f t="shared" si="1"/>
        <v>0</v>
      </c>
      <c r="Y17" s="7">
        <f t="shared" si="2"/>
        <v>0</v>
      </c>
      <c r="AC17" s="2"/>
      <c r="AD17" s="3"/>
    </row>
    <row r="18" spans="1:30">
      <c r="A18">
        <v>254</v>
      </c>
      <c r="B18" s="5" t="s">
        <v>18</v>
      </c>
      <c r="C18" s="5" t="s">
        <v>19</v>
      </c>
      <c r="D18" s="5" t="s">
        <v>13</v>
      </c>
      <c r="E18" s="7">
        <v>5973.5</v>
      </c>
      <c r="F18" s="35">
        <v>0</v>
      </c>
      <c r="G18" s="7">
        <v>6951</v>
      </c>
      <c r="H18" s="29">
        <v>0</v>
      </c>
      <c r="I18" s="7">
        <v>6519.5</v>
      </c>
      <c r="J18" s="29">
        <v>0</v>
      </c>
      <c r="K18" s="7">
        <v>7009</v>
      </c>
      <c r="L18" s="29">
        <v>0</v>
      </c>
      <c r="M18" s="7">
        <v>6870.5</v>
      </c>
      <c r="N18" s="29">
        <v>0</v>
      </c>
      <c r="O18" s="7">
        <v>6660</v>
      </c>
      <c r="P18" s="29">
        <v>2</v>
      </c>
      <c r="Q18" s="7">
        <v>4559.5</v>
      </c>
      <c r="R18" s="29">
        <v>0</v>
      </c>
      <c r="S18" s="14"/>
      <c r="T18" s="29">
        <v>0</v>
      </c>
      <c r="U18" s="7">
        <f t="shared" si="3"/>
        <v>44543</v>
      </c>
      <c r="V18" s="14">
        <f t="shared" si="0"/>
        <v>2</v>
      </c>
      <c r="W18" s="14">
        <v>0</v>
      </c>
      <c r="X18" s="7">
        <f t="shared" si="1"/>
        <v>8.9800866578362477</v>
      </c>
      <c r="Y18" s="7">
        <f t="shared" si="2"/>
        <v>0</v>
      </c>
      <c r="AC18" s="2"/>
      <c r="AD18" s="3"/>
    </row>
    <row r="19" spans="1:30">
      <c r="A19" s="10">
        <v>255</v>
      </c>
      <c r="B19" s="5" t="s">
        <v>18</v>
      </c>
      <c r="C19" s="5" t="s">
        <v>21</v>
      </c>
      <c r="D19" s="5" t="s">
        <v>13</v>
      </c>
      <c r="E19" s="7">
        <v>4982</v>
      </c>
      <c r="F19" s="35">
        <v>0</v>
      </c>
      <c r="G19" s="7">
        <v>5333.5</v>
      </c>
      <c r="H19" s="29">
        <v>0</v>
      </c>
      <c r="I19" s="7">
        <v>5318.5</v>
      </c>
      <c r="J19" s="29">
        <v>0</v>
      </c>
      <c r="K19" s="7">
        <v>5705</v>
      </c>
      <c r="L19" s="29">
        <v>0</v>
      </c>
      <c r="M19" s="7">
        <v>4877</v>
      </c>
      <c r="N19" s="29">
        <v>0</v>
      </c>
      <c r="O19" s="7">
        <v>5676.75</v>
      </c>
      <c r="P19" s="29">
        <v>1</v>
      </c>
      <c r="Q19" s="7">
        <v>3797.5</v>
      </c>
      <c r="R19" s="29">
        <v>0</v>
      </c>
      <c r="S19" s="14"/>
      <c r="T19" s="29">
        <v>0</v>
      </c>
      <c r="U19" s="7">
        <f t="shared" si="3"/>
        <v>35690.25</v>
      </c>
      <c r="V19" s="14">
        <f t="shared" si="0"/>
        <v>1</v>
      </c>
      <c r="W19" s="14">
        <v>0</v>
      </c>
      <c r="X19" s="7">
        <f t="shared" si="1"/>
        <v>5.6037713381105485</v>
      </c>
      <c r="Y19" s="7">
        <f t="shared" si="2"/>
        <v>0</v>
      </c>
      <c r="AC19" s="2"/>
      <c r="AD19" s="4"/>
    </row>
    <row r="20" spans="1:30">
      <c r="A20">
        <v>256</v>
      </c>
      <c r="B20" s="5" t="s">
        <v>18</v>
      </c>
      <c r="C20" s="5" t="s">
        <v>19</v>
      </c>
      <c r="D20" s="5" t="s">
        <v>13</v>
      </c>
      <c r="E20" s="7">
        <v>4654</v>
      </c>
      <c r="F20" s="35">
        <v>0</v>
      </c>
      <c r="G20" s="7">
        <v>5445.25</v>
      </c>
      <c r="H20" s="29">
        <v>0</v>
      </c>
      <c r="I20" s="7">
        <v>5219.25</v>
      </c>
      <c r="J20" s="29">
        <v>0</v>
      </c>
      <c r="K20" s="7">
        <v>5372</v>
      </c>
      <c r="L20" s="29">
        <v>0</v>
      </c>
      <c r="M20" s="7">
        <v>4734.5</v>
      </c>
      <c r="N20" s="29">
        <v>0</v>
      </c>
      <c r="O20" s="7">
        <v>5146</v>
      </c>
      <c r="P20" s="29">
        <v>0</v>
      </c>
      <c r="Q20" s="7">
        <v>3787.5</v>
      </c>
      <c r="R20" s="29">
        <v>0</v>
      </c>
      <c r="S20" s="14"/>
      <c r="T20" s="29">
        <v>0</v>
      </c>
      <c r="U20" s="7">
        <f t="shared" si="3"/>
        <v>34358.5</v>
      </c>
      <c r="V20" s="14">
        <f t="shared" si="0"/>
        <v>0</v>
      </c>
      <c r="W20" s="14">
        <v>0</v>
      </c>
      <c r="X20" s="7">
        <f t="shared" si="1"/>
        <v>0</v>
      </c>
      <c r="Y20" s="7">
        <f t="shared" si="2"/>
        <v>0</v>
      </c>
      <c r="AC20" s="2"/>
      <c r="AD20" s="3"/>
    </row>
    <row r="21" spans="1:30">
      <c r="A21">
        <v>257</v>
      </c>
      <c r="B21" s="5" t="s">
        <v>18</v>
      </c>
      <c r="C21" s="5" t="s">
        <v>19</v>
      </c>
      <c r="D21" s="5" t="s">
        <v>22</v>
      </c>
      <c r="E21" s="7">
        <v>6820</v>
      </c>
      <c r="F21" s="35">
        <v>0</v>
      </c>
      <c r="G21" s="7">
        <v>6575.75</v>
      </c>
      <c r="H21" s="29">
        <v>0</v>
      </c>
      <c r="I21" s="7">
        <v>6866</v>
      </c>
      <c r="J21" s="29">
        <v>0</v>
      </c>
      <c r="K21" s="7">
        <v>6983.25</v>
      </c>
      <c r="L21" s="29">
        <v>0</v>
      </c>
      <c r="M21" s="7">
        <v>6961</v>
      </c>
      <c r="N21" s="29">
        <v>0</v>
      </c>
      <c r="O21" s="7">
        <v>6239.5</v>
      </c>
      <c r="P21" s="29">
        <v>0</v>
      </c>
      <c r="Q21" s="7">
        <v>4198.12</v>
      </c>
      <c r="R21" s="29">
        <v>0</v>
      </c>
      <c r="S21" s="14"/>
      <c r="T21" s="29">
        <v>0</v>
      </c>
      <c r="U21" s="7">
        <f t="shared" si="3"/>
        <v>44643.62</v>
      </c>
      <c r="V21" s="14">
        <f t="shared" si="0"/>
        <v>0</v>
      </c>
      <c r="W21" s="14">
        <v>0</v>
      </c>
      <c r="X21" s="7">
        <f t="shared" si="1"/>
        <v>0</v>
      </c>
      <c r="Y21" s="7">
        <f t="shared" si="2"/>
        <v>0</v>
      </c>
      <c r="AC21" s="2"/>
      <c r="AD21" s="4"/>
    </row>
    <row r="22" spans="1:30">
      <c r="A22">
        <v>258</v>
      </c>
      <c r="B22" s="5" t="s">
        <v>18</v>
      </c>
      <c r="C22" s="5" t="s">
        <v>20</v>
      </c>
      <c r="D22" s="5" t="s">
        <v>13</v>
      </c>
      <c r="E22" s="7">
        <v>5767.75</v>
      </c>
      <c r="F22" s="35">
        <v>1</v>
      </c>
      <c r="G22" s="7">
        <v>6706.5</v>
      </c>
      <c r="H22" s="29">
        <v>1</v>
      </c>
      <c r="I22" s="7">
        <v>6436.25</v>
      </c>
      <c r="J22" s="29">
        <v>1</v>
      </c>
      <c r="K22" s="7">
        <v>6939.5</v>
      </c>
      <c r="L22" s="29">
        <v>0</v>
      </c>
      <c r="M22" s="7">
        <v>7152.25</v>
      </c>
      <c r="N22" s="29">
        <v>0</v>
      </c>
      <c r="O22" s="7">
        <v>7059.25</v>
      </c>
      <c r="P22" s="29">
        <v>0</v>
      </c>
      <c r="Q22" s="7">
        <v>4501</v>
      </c>
      <c r="R22" s="29">
        <v>0</v>
      </c>
      <c r="S22" s="14"/>
      <c r="T22" s="29">
        <v>0</v>
      </c>
      <c r="U22" s="7">
        <f t="shared" si="3"/>
        <v>44562.5</v>
      </c>
      <c r="V22" s="14">
        <f t="shared" si="0"/>
        <v>3</v>
      </c>
      <c r="W22" s="14">
        <v>0</v>
      </c>
      <c r="X22" s="7">
        <f t="shared" si="1"/>
        <v>13.464235624123422</v>
      </c>
      <c r="Y22" s="7">
        <f t="shared" si="2"/>
        <v>0</v>
      </c>
      <c r="AC22" s="2"/>
      <c r="AD22" s="4"/>
    </row>
    <row r="23" spans="1:30">
      <c r="A23">
        <v>259</v>
      </c>
      <c r="B23" s="5" t="s">
        <v>23</v>
      </c>
      <c r="C23" s="5" t="s">
        <v>24</v>
      </c>
      <c r="D23" s="5" t="s">
        <v>13</v>
      </c>
      <c r="E23" s="7">
        <v>4999.5</v>
      </c>
      <c r="F23" s="35">
        <v>0</v>
      </c>
      <c r="G23" s="7">
        <v>5504.5</v>
      </c>
      <c r="H23" s="29">
        <v>0</v>
      </c>
      <c r="I23" s="7">
        <v>5259.5</v>
      </c>
      <c r="J23" s="29">
        <v>0</v>
      </c>
      <c r="K23" s="7">
        <v>5521.5</v>
      </c>
      <c r="L23" s="29">
        <v>0</v>
      </c>
      <c r="M23" s="7">
        <v>2099</v>
      </c>
      <c r="N23" s="29">
        <v>0</v>
      </c>
      <c r="O23" s="7">
        <v>0</v>
      </c>
      <c r="P23" s="29">
        <v>0</v>
      </c>
      <c r="Q23" s="7">
        <v>0</v>
      </c>
      <c r="R23" s="29">
        <v>0</v>
      </c>
      <c r="S23" s="14"/>
      <c r="T23" s="29">
        <v>0</v>
      </c>
      <c r="U23" s="7">
        <f t="shared" si="3"/>
        <v>23384</v>
      </c>
      <c r="V23" s="14">
        <f t="shared" si="0"/>
        <v>0</v>
      </c>
      <c r="W23" s="14">
        <v>0</v>
      </c>
      <c r="X23" s="7">
        <f t="shared" si="1"/>
        <v>0</v>
      </c>
      <c r="Y23" s="7">
        <f t="shared" si="2"/>
        <v>0</v>
      </c>
      <c r="AC23" s="2"/>
      <c r="AD23" s="4"/>
    </row>
    <row r="24" spans="1:30">
      <c r="A24">
        <v>260</v>
      </c>
      <c r="B24" s="5" t="s">
        <v>18</v>
      </c>
      <c r="C24" s="5" t="s">
        <v>19</v>
      </c>
      <c r="D24" s="5" t="s">
        <v>13</v>
      </c>
      <c r="E24" s="7">
        <v>4919</v>
      </c>
      <c r="F24" s="35">
        <v>0</v>
      </c>
      <c r="G24" s="7">
        <v>5946.5</v>
      </c>
      <c r="H24" s="29">
        <v>0</v>
      </c>
      <c r="I24" s="7">
        <v>5447.71</v>
      </c>
      <c r="J24" s="29">
        <v>0</v>
      </c>
      <c r="K24" s="7">
        <v>5544.75</v>
      </c>
      <c r="L24" s="29">
        <v>0</v>
      </c>
      <c r="M24" s="7">
        <v>5575</v>
      </c>
      <c r="N24" s="29">
        <v>0</v>
      </c>
      <c r="O24" s="7">
        <v>5634.5</v>
      </c>
      <c r="P24" s="29">
        <v>0</v>
      </c>
      <c r="Q24" s="7">
        <v>3815</v>
      </c>
      <c r="R24" s="29">
        <v>0</v>
      </c>
      <c r="S24" s="14"/>
      <c r="T24" s="29">
        <v>0</v>
      </c>
      <c r="U24" s="7">
        <f t="shared" si="3"/>
        <v>36882.46</v>
      </c>
      <c r="V24" s="14">
        <f t="shared" si="0"/>
        <v>0</v>
      </c>
      <c r="W24" s="14">
        <v>0</v>
      </c>
      <c r="X24" s="7">
        <f t="shared" si="1"/>
        <v>0</v>
      </c>
      <c r="Y24" s="7">
        <f t="shared" si="2"/>
        <v>0</v>
      </c>
    </row>
    <row r="25" spans="1:30">
      <c r="A25" s="10">
        <v>261</v>
      </c>
      <c r="B25" s="5" t="s">
        <v>18</v>
      </c>
      <c r="C25" s="5" t="s">
        <v>21</v>
      </c>
      <c r="D25" s="5" t="s">
        <v>13</v>
      </c>
      <c r="E25" s="7">
        <v>5900.5</v>
      </c>
      <c r="F25" s="35">
        <v>0</v>
      </c>
      <c r="G25" s="7">
        <v>6698.25</v>
      </c>
      <c r="H25" s="29">
        <v>0</v>
      </c>
      <c r="I25" s="7">
        <v>7175.5</v>
      </c>
      <c r="J25" s="29">
        <v>0</v>
      </c>
      <c r="K25" s="7">
        <v>6427.5</v>
      </c>
      <c r="L25" s="29">
        <v>0</v>
      </c>
      <c r="M25" s="7">
        <v>7557</v>
      </c>
      <c r="N25" s="29">
        <v>0</v>
      </c>
      <c r="O25" s="7">
        <v>6363</v>
      </c>
      <c r="P25" s="29">
        <v>0</v>
      </c>
      <c r="Q25" s="7">
        <v>456</v>
      </c>
      <c r="R25" s="29">
        <v>0</v>
      </c>
      <c r="S25" s="14"/>
      <c r="T25" s="29">
        <v>0</v>
      </c>
      <c r="U25" s="7">
        <f t="shared" si="3"/>
        <v>40577.75</v>
      </c>
      <c r="V25" s="14">
        <f t="shared" si="0"/>
        <v>0</v>
      </c>
      <c r="W25" s="14">
        <v>0</v>
      </c>
      <c r="X25" s="7">
        <f t="shared" si="1"/>
        <v>0</v>
      </c>
      <c r="Y25" s="7">
        <f t="shared" si="2"/>
        <v>0</v>
      </c>
    </row>
    <row r="26" spans="1:30">
      <c r="A26">
        <v>263</v>
      </c>
      <c r="B26" s="5" t="s">
        <v>18</v>
      </c>
      <c r="C26" s="5" t="s">
        <v>21</v>
      </c>
      <c r="D26" s="5" t="s">
        <v>13</v>
      </c>
      <c r="E26" s="7">
        <v>5564.5</v>
      </c>
      <c r="F26" s="35">
        <v>0</v>
      </c>
      <c r="G26" s="7">
        <v>5551.25</v>
      </c>
      <c r="H26" s="29">
        <v>0</v>
      </c>
      <c r="I26" s="7">
        <v>5221.5</v>
      </c>
      <c r="J26" s="29">
        <v>0</v>
      </c>
      <c r="K26" s="7">
        <v>5512</v>
      </c>
      <c r="L26" s="29">
        <v>0</v>
      </c>
      <c r="M26" s="7">
        <v>5202.5</v>
      </c>
      <c r="N26" s="29">
        <v>0</v>
      </c>
      <c r="O26" s="7">
        <v>5394.5</v>
      </c>
      <c r="P26" s="29">
        <v>0</v>
      </c>
      <c r="Q26" s="7">
        <v>4129.5</v>
      </c>
      <c r="R26" s="29">
        <v>1</v>
      </c>
      <c r="S26" s="14"/>
      <c r="T26" s="29">
        <v>0</v>
      </c>
      <c r="U26" s="7">
        <f t="shared" si="3"/>
        <v>36575.75</v>
      </c>
      <c r="V26" s="14">
        <f t="shared" si="0"/>
        <v>1</v>
      </c>
      <c r="W26" s="14">
        <v>1</v>
      </c>
      <c r="X26" s="7">
        <f t="shared" si="1"/>
        <v>5.4681038666329469</v>
      </c>
      <c r="Y26" s="7">
        <f t="shared" si="2"/>
        <v>5.4681038666329469</v>
      </c>
    </row>
    <row r="27" spans="1:30">
      <c r="A27" s="10">
        <v>266</v>
      </c>
      <c r="B27" s="5" t="s">
        <v>14</v>
      </c>
      <c r="C27" s="5" t="s">
        <v>15</v>
      </c>
      <c r="D27" s="5" t="s">
        <v>13</v>
      </c>
      <c r="E27" s="7">
        <v>5565.5</v>
      </c>
      <c r="F27" s="35">
        <v>0</v>
      </c>
      <c r="G27" s="7">
        <v>6611</v>
      </c>
      <c r="H27" s="29">
        <v>0</v>
      </c>
      <c r="I27" s="7">
        <v>6228</v>
      </c>
      <c r="J27" s="29">
        <v>0</v>
      </c>
      <c r="K27" s="7">
        <v>6699.33</v>
      </c>
      <c r="L27" s="29">
        <v>0</v>
      </c>
      <c r="M27" s="7">
        <v>6143.5</v>
      </c>
      <c r="N27" s="29">
        <v>0</v>
      </c>
      <c r="O27" s="7">
        <v>6104</v>
      </c>
      <c r="P27" s="29">
        <v>0</v>
      </c>
      <c r="Q27" s="7">
        <v>4015</v>
      </c>
      <c r="R27" s="29">
        <v>0</v>
      </c>
      <c r="S27" s="14"/>
      <c r="T27" s="29">
        <v>0</v>
      </c>
      <c r="U27" s="7">
        <f t="shared" si="3"/>
        <v>41366.33</v>
      </c>
      <c r="V27" s="14">
        <f t="shared" si="0"/>
        <v>0</v>
      </c>
      <c r="W27" s="14">
        <v>0</v>
      </c>
      <c r="X27" s="7">
        <f t="shared" si="1"/>
        <v>0</v>
      </c>
      <c r="Y27" s="7">
        <f t="shared" si="2"/>
        <v>0</v>
      </c>
    </row>
    <row r="28" spans="1:30">
      <c r="A28">
        <v>267</v>
      </c>
      <c r="B28" s="5" t="s">
        <v>18</v>
      </c>
      <c r="C28" s="5" t="s">
        <v>20</v>
      </c>
      <c r="D28" s="5" t="s">
        <v>13</v>
      </c>
      <c r="E28" s="7">
        <v>5214</v>
      </c>
      <c r="F28" s="35">
        <v>1</v>
      </c>
      <c r="G28" s="7">
        <v>6225.67</v>
      </c>
      <c r="H28" s="29">
        <v>0</v>
      </c>
      <c r="I28" s="7">
        <v>5359</v>
      </c>
      <c r="J28" s="29">
        <v>0</v>
      </c>
      <c r="K28" s="7">
        <v>5479</v>
      </c>
      <c r="L28" s="29">
        <v>0</v>
      </c>
      <c r="M28" s="7">
        <v>5655</v>
      </c>
      <c r="N28" s="29">
        <v>0</v>
      </c>
      <c r="O28" s="7">
        <v>5376</v>
      </c>
      <c r="P28" s="29">
        <v>0</v>
      </c>
      <c r="Q28" s="7">
        <v>3752.75</v>
      </c>
      <c r="R28" s="29">
        <v>0</v>
      </c>
      <c r="S28" s="14"/>
      <c r="T28" s="29">
        <v>0</v>
      </c>
      <c r="U28" s="7">
        <f t="shared" si="3"/>
        <v>37061.42</v>
      </c>
      <c r="V28" s="14">
        <f t="shared" si="0"/>
        <v>1</v>
      </c>
      <c r="W28" s="14">
        <v>0</v>
      </c>
      <c r="X28" s="7">
        <f t="shared" si="1"/>
        <v>5.3964473028826205</v>
      </c>
      <c r="Y28" s="7">
        <f t="shared" si="2"/>
        <v>0</v>
      </c>
    </row>
    <row r="29" spans="1:30">
      <c r="A29">
        <v>268</v>
      </c>
      <c r="B29" s="5" t="s">
        <v>25</v>
      </c>
      <c r="C29" s="5" t="s">
        <v>26</v>
      </c>
      <c r="D29" s="5" t="s">
        <v>22</v>
      </c>
      <c r="E29" s="7">
        <v>6373.5</v>
      </c>
      <c r="F29" s="35">
        <v>0</v>
      </c>
      <c r="G29" s="7">
        <v>7161</v>
      </c>
      <c r="H29" s="29">
        <v>0</v>
      </c>
      <c r="I29" s="7">
        <v>6683</v>
      </c>
      <c r="J29" s="29">
        <v>0</v>
      </c>
      <c r="K29" s="7">
        <v>7143</v>
      </c>
      <c r="L29" s="29">
        <v>0</v>
      </c>
      <c r="M29" s="7">
        <v>6810</v>
      </c>
      <c r="N29" s="29">
        <v>0</v>
      </c>
      <c r="O29" s="7">
        <v>6641</v>
      </c>
      <c r="P29" s="29">
        <v>0</v>
      </c>
      <c r="Q29" s="7">
        <v>5496.5</v>
      </c>
      <c r="R29" s="29">
        <v>0</v>
      </c>
      <c r="S29" s="14"/>
      <c r="T29" s="29">
        <v>0</v>
      </c>
      <c r="U29" s="7">
        <f t="shared" si="3"/>
        <v>46308</v>
      </c>
      <c r="V29" s="14">
        <f t="shared" si="0"/>
        <v>0</v>
      </c>
      <c r="W29" s="14">
        <v>0</v>
      </c>
      <c r="X29" s="7">
        <f t="shared" si="1"/>
        <v>0</v>
      </c>
      <c r="Y29" s="7">
        <f t="shared" si="2"/>
        <v>0</v>
      </c>
    </row>
    <row r="30" spans="1:30">
      <c r="A30">
        <v>269</v>
      </c>
      <c r="B30" s="5" t="s">
        <v>11</v>
      </c>
      <c r="C30" s="5" t="s">
        <v>12</v>
      </c>
      <c r="D30" s="5" t="s">
        <v>13</v>
      </c>
      <c r="E30" s="7">
        <v>4920.75</v>
      </c>
      <c r="F30" s="35">
        <v>0</v>
      </c>
      <c r="G30" s="7">
        <v>5633.5</v>
      </c>
      <c r="H30" s="29">
        <v>0</v>
      </c>
      <c r="I30" s="7">
        <v>5376.5</v>
      </c>
      <c r="J30" s="29">
        <v>0</v>
      </c>
      <c r="K30" s="7">
        <v>5472.25</v>
      </c>
      <c r="L30" s="29">
        <v>0</v>
      </c>
      <c r="M30" s="7">
        <v>5175</v>
      </c>
      <c r="N30" s="29">
        <v>1</v>
      </c>
      <c r="O30" s="7">
        <v>5566.5</v>
      </c>
      <c r="P30" s="29">
        <v>0</v>
      </c>
      <c r="Q30" s="7">
        <v>3970.67</v>
      </c>
      <c r="R30" s="29">
        <v>0</v>
      </c>
      <c r="S30" s="14"/>
      <c r="T30" s="29">
        <v>0</v>
      </c>
      <c r="U30" s="7">
        <f t="shared" si="3"/>
        <v>36115.17</v>
      </c>
      <c r="V30" s="14">
        <f t="shared" si="0"/>
        <v>1</v>
      </c>
      <c r="W30" s="14">
        <v>1</v>
      </c>
      <c r="X30" s="7">
        <f t="shared" si="1"/>
        <v>5.5378390853483452</v>
      </c>
      <c r="Y30" s="7">
        <f t="shared" si="2"/>
        <v>5.5378390853483452</v>
      </c>
    </row>
    <row r="31" spans="1:30">
      <c r="A31">
        <v>270</v>
      </c>
      <c r="B31" s="5" t="s">
        <v>18</v>
      </c>
      <c r="C31" s="5" t="s">
        <v>19</v>
      </c>
      <c r="D31" s="5" t="s">
        <v>13</v>
      </c>
      <c r="E31" s="7">
        <v>5229.75</v>
      </c>
      <c r="F31" s="35">
        <v>0</v>
      </c>
      <c r="G31" s="7">
        <v>6224.5</v>
      </c>
      <c r="H31" s="29">
        <v>0</v>
      </c>
      <c r="I31" s="7">
        <v>5497.83</v>
      </c>
      <c r="J31" s="29">
        <v>0</v>
      </c>
      <c r="K31" s="7">
        <v>5772.5</v>
      </c>
      <c r="L31" s="29">
        <v>0</v>
      </c>
      <c r="M31" s="7">
        <v>5787.25</v>
      </c>
      <c r="N31" s="29">
        <v>0</v>
      </c>
      <c r="O31" s="7">
        <v>5521.58</v>
      </c>
      <c r="P31" s="29">
        <v>0</v>
      </c>
      <c r="Q31" s="7">
        <v>3642.87</v>
      </c>
      <c r="R31" s="29">
        <v>0</v>
      </c>
      <c r="S31" s="14"/>
      <c r="T31" s="29">
        <v>0</v>
      </c>
      <c r="U31" s="7">
        <f t="shared" si="3"/>
        <v>37676.280000000006</v>
      </c>
      <c r="V31" s="14">
        <f t="shared" si="0"/>
        <v>0</v>
      </c>
      <c r="W31" s="14">
        <v>0</v>
      </c>
      <c r="X31" s="7">
        <f t="shared" si="1"/>
        <v>0</v>
      </c>
      <c r="Y31" s="7">
        <f t="shared" si="2"/>
        <v>0</v>
      </c>
    </row>
    <row r="32" spans="1:30">
      <c r="A32">
        <v>271</v>
      </c>
      <c r="B32" s="5" t="s">
        <v>14</v>
      </c>
      <c r="C32" s="5" t="s">
        <v>15</v>
      </c>
      <c r="D32" s="5" t="s">
        <v>13</v>
      </c>
      <c r="E32" s="7">
        <v>5782.75</v>
      </c>
      <c r="F32" s="35">
        <v>0</v>
      </c>
      <c r="G32" s="7">
        <v>5169</v>
      </c>
      <c r="H32" s="29">
        <v>0</v>
      </c>
      <c r="I32" s="7">
        <v>5711</v>
      </c>
      <c r="J32" s="29">
        <v>1</v>
      </c>
      <c r="K32" s="7">
        <v>5907.5</v>
      </c>
      <c r="L32" s="29">
        <v>0</v>
      </c>
      <c r="M32" s="7">
        <v>5274.75</v>
      </c>
      <c r="N32" s="29">
        <v>0</v>
      </c>
      <c r="O32" s="7">
        <v>5708.84</v>
      </c>
      <c r="P32" s="29">
        <v>0</v>
      </c>
      <c r="Q32" s="7">
        <v>3799</v>
      </c>
      <c r="R32" s="29">
        <v>0</v>
      </c>
      <c r="S32" s="14"/>
      <c r="T32" s="29">
        <v>0</v>
      </c>
      <c r="U32" s="7">
        <f t="shared" si="3"/>
        <v>37352.839999999997</v>
      </c>
      <c r="V32" s="14">
        <f t="shared" si="0"/>
        <v>1</v>
      </c>
      <c r="W32" s="14">
        <v>0</v>
      </c>
      <c r="X32" s="7">
        <f t="shared" si="1"/>
        <v>5.3543452117697079</v>
      </c>
      <c r="Y32" s="7">
        <f t="shared" si="2"/>
        <v>0</v>
      </c>
    </row>
    <row r="33" spans="1:25">
      <c r="A33">
        <v>272</v>
      </c>
      <c r="B33" s="5" t="s">
        <v>25</v>
      </c>
      <c r="C33" s="5" t="s">
        <v>26</v>
      </c>
      <c r="D33" s="5" t="s">
        <v>22</v>
      </c>
      <c r="E33" s="7">
        <v>6057</v>
      </c>
      <c r="F33" s="35">
        <v>0</v>
      </c>
      <c r="G33" s="7">
        <v>6829.5</v>
      </c>
      <c r="H33" s="29">
        <v>0</v>
      </c>
      <c r="I33" s="7">
        <v>6743</v>
      </c>
      <c r="J33" s="29">
        <v>0</v>
      </c>
      <c r="K33" s="7">
        <v>6385</v>
      </c>
      <c r="L33" s="29">
        <v>0</v>
      </c>
      <c r="M33" s="7">
        <v>6846.5</v>
      </c>
      <c r="N33" s="29">
        <v>0</v>
      </c>
      <c r="O33" s="7">
        <v>6431</v>
      </c>
      <c r="P33" s="29">
        <v>0</v>
      </c>
      <c r="Q33" s="7">
        <v>4929.25</v>
      </c>
      <c r="R33" s="29">
        <v>0</v>
      </c>
      <c r="S33" s="14"/>
      <c r="T33" s="29">
        <v>0</v>
      </c>
      <c r="U33" s="7">
        <f t="shared" si="3"/>
        <v>44221.25</v>
      </c>
      <c r="V33" s="14">
        <f t="shared" si="0"/>
        <v>0</v>
      </c>
      <c r="W33" s="14">
        <v>0</v>
      </c>
      <c r="X33" s="7">
        <f t="shared" si="1"/>
        <v>0</v>
      </c>
      <c r="Y33" s="7">
        <f t="shared" si="2"/>
        <v>0</v>
      </c>
    </row>
    <row r="34" spans="1:25">
      <c r="A34">
        <v>273</v>
      </c>
      <c r="B34" s="5" t="s">
        <v>14</v>
      </c>
      <c r="C34" s="5" t="s">
        <v>15</v>
      </c>
      <c r="D34" s="5" t="s">
        <v>13</v>
      </c>
      <c r="E34" s="7">
        <v>5324</v>
      </c>
      <c r="F34" s="35">
        <v>0</v>
      </c>
      <c r="G34" s="7">
        <v>5582</v>
      </c>
      <c r="H34" s="29">
        <v>0</v>
      </c>
      <c r="I34" s="7">
        <v>5653.5</v>
      </c>
      <c r="J34" s="29">
        <v>0</v>
      </c>
      <c r="K34" s="7">
        <v>5727</v>
      </c>
      <c r="L34" s="29">
        <v>0</v>
      </c>
      <c r="M34" s="7">
        <v>5408.5</v>
      </c>
      <c r="N34" s="29">
        <v>1</v>
      </c>
      <c r="O34" s="7">
        <v>5707.5</v>
      </c>
      <c r="P34" s="29">
        <v>0</v>
      </c>
      <c r="Q34" s="7">
        <v>4367</v>
      </c>
      <c r="R34" s="29">
        <v>0</v>
      </c>
      <c r="S34" s="14"/>
      <c r="T34" s="29">
        <v>0</v>
      </c>
      <c r="U34" s="7">
        <f t="shared" si="3"/>
        <v>37769.5</v>
      </c>
      <c r="V34" s="14">
        <f t="shared" si="0"/>
        <v>1</v>
      </c>
      <c r="W34" s="14">
        <v>0</v>
      </c>
      <c r="X34" s="7">
        <f t="shared" si="1"/>
        <v>5.2952779359006605</v>
      </c>
      <c r="Y34" s="7">
        <f t="shared" si="2"/>
        <v>0</v>
      </c>
    </row>
    <row r="35" spans="1:25">
      <c r="A35">
        <v>274</v>
      </c>
      <c r="B35" s="5" t="s">
        <v>18</v>
      </c>
      <c r="C35" s="5" t="s">
        <v>21</v>
      </c>
      <c r="D35" s="5" t="s">
        <v>13</v>
      </c>
      <c r="E35" s="7">
        <v>4712.5</v>
      </c>
      <c r="F35" s="35">
        <v>0</v>
      </c>
      <c r="G35" s="7">
        <v>5468.5</v>
      </c>
      <c r="H35" s="29">
        <v>0</v>
      </c>
      <c r="I35" s="7">
        <v>5458</v>
      </c>
      <c r="J35" s="29">
        <v>0</v>
      </c>
      <c r="K35" s="7">
        <v>5933.5</v>
      </c>
      <c r="L35" s="29">
        <v>0</v>
      </c>
      <c r="M35" s="7">
        <v>5360.5</v>
      </c>
      <c r="N35" s="29">
        <v>0</v>
      </c>
      <c r="O35" s="7">
        <v>5641.25</v>
      </c>
      <c r="P35" s="29">
        <v>0</v>
      </c>
      <c r="Q35" s="7">
        <v>4688</v>
      </c>
      <c r="R35" s="29">
        <v>0</v>
      </c>
      <c r="S35" s="14"/>
      <c r="T35" s="29">
        <v>0</v>
      </c>
      <c r="U35" s="7">
        <f t="shared" si="3"/>
        <v>37262.25</v>
      </c>
      <c r="V35" s="14">
        <f t="shared" si="0"/>
        <v>0</v>
      </c>
      <c r="W35" s="14">
        <v>0</v>
      </c>
      <c r="X35" s="7">
        <f t="shared" si="1"/>
        <v>0</v>
      </c>
      <c r="Y35" s="7">
        <f t="shared" si="2"/>
        <v>0</v>
      </c>
    </row>
    <row r="36" spans="1:25">
      <c r="A36">
        <v>275</v>
      </c>
      <c r="B36" s="5" t="s">
        <v>25</v>
      </c>
      <c r="C36" s="5" t="s">
        <v>27</v>
      </c>
      <c r="D36" s="5" t="s">
        <v>13</v>
      </c>
      <c r="E36" s="7">
        <v>4907.5</v>
      </c>
      <c r="F36" s="35">
        <v>0</v>
      </c>
      <c r="G36" s="7">
        <v>5698</v>
      </c>
      <c r="H36" s="29">
        <v>0</v>
      </c>
      <c r="I36" s="7">
        <v>5411</v>
      </c>
      <c r="J36" s="29">
        <v>0</v>
      </c>
      <c r="K36" s="7">
        <v>6069.5</v>
      </c>
      <c r="L36" s="29">
        <v>0</v>
      </c>
      <c r="M36" s="7">
        <v>5443.5</v>
      </c>
      <c r="N36" s="29">
        <v>0</v>
      </c>
      <c r="O36" s="7">
        <v>5557</v>
      </c>
      <c r="P36" s="29">
        <v>0</v>
      </c>
      <c r="Q36" s="7">
        <v>3810.75</v>
      </c>
      <c r="R36" s="29">
        <v>0</v>
      </c>
      <c r="S36" s="14"/>
      <c r="T36" s="29">
        <v>0</v>
      </c>
      <c r="U36" s="7">
        <f t="shared" si="3"/>
        <v>36897.25</v>
      </c>
      <c r="V36" s="14">
        <f t="shared" si="0"/>
        <v>0</v>
      </c>
      <c r="W36" s="14">
        <v>0</v>
      </c>
      <c r="X36" s="7">
        <f t="shared" si="1"/>
        <v>0</v>
      </c>
      <c r="Y36" s="7">
        <f t="shared" si="2"/>
        <v>0</v>
      </c>
    </row>
    <row r="37" spans="1:25">
      <c r="A37">
        <v>276</v>
      </c>
      <c r="B37" s="5" t="s">
        <v>28</v>
      </c>
      <c r="C37" s="5" t="s">
        <v>29</v>
      </c>
      <c r="D37" s="5" t="s">
        <v>13</v>
      </c>
      <c r="E37" s="7">
        <v>5314</v>
      </c>
      <c r="F37" s="35">
        <v>0</v>
      </c>
      <c r="G37" s="7">
        <v>6060.15</v>
      </c>
      <c r="H37" s="29">
        <v>1</v>
      </c>
      <c r="I37" s="7">
        <v>5886</v>
      </c>
      <c r="J37" s="29">
        <v>1</v>
      </c>
      <c r="K37" s="7">
        <v>6641.75</v>
      </c>
      <c r="L37" s="29">
        <v>0</v>
      </c>
      <c r="M37" s="7">
        <v>6184.76</v>
      </c>
      <c r="N37" s="29">
        <v>0</v>
      </c>
      <c r="O37" s="7">
        <v>6336.75</v>
      </c>
      <c r="P37" s="29">
        <v>0</v>
      </c>
      <c r="Q37" s="7">
        <v>4675.95</v>
      </c>
      <c r="R37" s="29">
        <v>2</v>
      </c>
      <c r="S37" s="14"/>
      <c r="T37" s="29">
        <v>0</v>
      </c>
      <c r="U37" s="7">
        <f t="shared" si="3"/>
        <v>41099.360000000001</v>
      </c>
      <c r="V37" s="14">
        <f t="shared" si="0"/>
        <v>4</v>
      </c>
      <c r="W37" s="14">
        <v>0</v>
      </c>
      <c r="X37" s="7">
        <f t="shared" si="1"/>
        <v>19.46502329963289</v>
      </c>
      <c r="Y37" s="7">
        <f t="shared" si="2"/>
        <v>0</v>
      </c>
    </row>
    <row r="38" spans="1:25">
      <c r="A38">
        <v>277</v>
      </c>
      <c r="B38" s="5" t="s">
        <v>23</v>
      </c>
      <c r="C38" s="5" t="s">
        <v>24</v>
      </c>
      <c r="D38" s="5" t="s">
        <v>22</v>
      </c>
      <c r="E38" s="7">
        <v>5363.83</v>
      </c>
      <c r="F38" s="35">
        <v>0</v>
      </c>
      <c r="G38" s="7">
        <v>5679.5</v>
      </c>
      <c r="H38" s="29">
        <v>0</v>
      </c>
      <c r="I38" s="7">
        <v>5391.5</v>
      </c>
      <c r="J38" s="29">
        <v>0</v>
      </c>
      <c r="K38" s="7">
        <v>5520</v>
      </c>
      <c r="L38" s="29">
        <v>0</v>
      </c>
      <c r="M38" s="7">
        <v>5639.5</v>
      </c>
      <c r="N38" s="29">
        <v>0</v>
      </c>
      <c r="O38" s="7">
        <v>5669</v>
      </c>
      <c r="P38" s="29">
        <v>0</v>
      </c>
      <c r="Q38" s="7">
        <v>4390</v>
      </c>
      <c r="R38" s="29">
        <v>0</v>
      </c>
      <c r="S38" s="14"/>
      <c r="T38" s="29">
        <v>0</v>
      </c>
      <c r="U38" s="7">
        <f t="shared" si="3"/>
        <v>37653.33</v>
      </c>
      <c r="V38" s="14">
        <f t="shared" si="0"/>
        <v>0</v>
      </c>
      <c r="W38" s="14">
        <v>0</v>
      </c>
      <c r="X38" s="7">
        <f t="shared" si="1"/>
        <v>0</v>
      </c>
      <c r="Y38" s="7">
        <f t="shared" si="2"/>
        <v>0</v>
      </c>
    </row>
    <row r="39" spans="1:25">
      <c r="A39">
        <v>278</v>
      </c>
      <c r="B39" s="5" t="s">
        <v>18</v>
      </c>
      <c r="C39" s="5" t="s">
        <v>20</v>
      </c>
      <c r="D39" s="5" t="s">
        <v>13</v>
      </c>
      <c r="E39" s="7">
        <v>5941.5</v>
      </c>
      <c r="F39" s="35">
        <v>0</v>
      </c>
      <c r="G39" s="7">
        <v>6617.25</v>
      </c>
      <c r="H39" s="29">
        <v>1</v>
      </c>
      <c r="I39" s="7">
        <v>6508.25</v>
      </c>
      <c r="J39" s="29">
        <v>1</v>
      </c>
      <c r="K39" s="7">
        <v>6810.25</v>
      </c>
      <c r="L39" s="29">
        <v>0</v>
      </c>
      <c r="M39" s="7">
        <v>6790</v>
      </c>
      <c r="N39" s="29">
        <v>0</v>
      </c>
      <c r="O39" s="7">
        <v>6301.88</v>
      </c>
      <c r="P39" s="29">
        <v>1</v>
      </c>
      <c r="Q39" s="7">
        <v>4651.75</v>
      </c>
      <c r="R39" s="29">
        <v>0</v>
      </c>
      <c r="S39" s="14"/>
      <c r="T39" s="29">
        <v>0</v>
      </c>
      <c r="U39" s="7">
        <f t="shared" si="3"/>
        <v>43620.88</v>
      </c>
      <c r="V39" s="14">
        <f t="shared" si="0"/>
        <v>3</v>
      </c>
      <c r="W39" s="14">
        <v>0</v>
      </c>
      <c r="X39" s="7">
        <f t="shared" si="1"/>
        <v>13.754880690164894</v>
      </c>
      <c r="Y39" s="7">
        <f t="shared" si="2"/>
        <v>0</v>
      </c>
    </row>
    <row r="40" spans="1:25">
      <c r="A40">
        <v>279</v>
      </c>
      <c r="B40" s="5" t="s">
        <v>11</v>
      </c>
      <c r="C40" s="5" t="s">
        <v>12</v>
      </c>
      <c r="D40" s="5" t="s">
        <v>13</v>
      </c>
      <c r="E40" s="7">
        <v>6549</v>
      </c>
      <c r="F40" s="35">
        <v>0</v>
      </c>
      <c r="G40" s="7">
        <v>7216</v>
      </c>
      <c r="H40" s="29">
        <v>0</v>
      </c>
      <c r="I40" s="7">
        <v>6300.5</v>
      </c>
      <c r="J40" s="29">
        <v>0</v>
      </c>
      <c r="K40" s="7">
        <v>6838.17</v>
      </c>
      <c r="L40" s="29">
        <v>0</v>
      </c>
      <c r="M40" s="7">
        <v>6137</v>
      </c>
      <c r="N40" s="29">
        <v>0</v>
      </c>
      <c r="O40" s="7">
        <v>6578.75</v>
      </c>
      <c r="P40" s="29">
        <v>0</v>
      </c>
      <c r="Q40" s="7">
        <v>4575</v>
      </c>
      <c r="R40" s="29">
        <v>0</v>
      </c>
      <c r="S40" s="14"/>
      <c r="T40" s="29">
        <v>0</v>
      </c>
      <c r="U40" s="7">
        <f t="shared" si="3"/>
        <v>44194.42</v>
      </c>
      <c r="V40" s="14">
        <f t="shared" si="0"/>
        <v>0</v>
      </c>
      <c r="W40" s="14">
        <v>0</v>
      </c>
      <c r="X40" s="7">
        <f t="shared" si="1"/>
        <v>0</v>
      </c>
      <c r="Y40" s="7">
        <f t="shared" si="2"/>
        <v>0</v>
      </c>
    </row>
    <row r="41" spans="1:25">
      <c r="A41" s="12">
        <v>280</v>
      </c>
      <c r="B41" s="5" t="s">
        <v>28</v>
      </c>
      <c r="C41" s="5" t="s">
        <v>29</v>
      </c>
      <c r="D41" s="5" t="s">
        <v>22</v>
      </c>
      <c r="E41" s="7">
        <v>0</v>
      </c>
      <c r="F41" s="35">
        <v>0</v>
      </c>
      <c r="G41" s="7">
        <v>0</v>
      </c>
      <c r="H41" s="29">
        <v>0</v>
      </c>
      <c r="I41" s="7">
        <v>0</v>
      </c>
      <c r="J41" s="29">
        <v>0</v>
      </c>
      <c r="K41" s="7">
        <v>0</v>
      </c>
      <c r="L41" s="29">
        <v>0</v>
      </c>
      <c r="M41" s="7">
        <v>0</v>
      </c>
      <c r="N41" s="29">
        <v>0</v>
      </c>
      <c r="O41" s="7">
        <v>0</v>
      </c>
      <c r="P41" s="29">
        <v>0</v>
      </c>
      <c r="Q41" s="7">
        <v>0</v>
      </c>
      <c r="R41" s="29">
        <v>0</v>
      </c>
      <c r="S41" s="14"/>
      <c r="T41" s="29">
        <v>0</v>
      </c>
      <c r="U41" s="7">
        <f t="shared" si="3"/>
        <v>0</v>
      </c>
      <c r="V41" s="14">
        <f t="shared" si="0"/>
        <v>0</v>
      </c>
      <c r="W41" s="14">
        <v>0</v>
      </c>
      <c r="X41" s="7" t="e">
        <f t="shared" si="1"/>
        <v>#DIV/0!</v>
      </c>
      <c r="Y41" s="7" t="e">
        <f t="shared" si="2"/>
        <v>#DIV/0!</v>
      </c>
    </row>
    <row r="42" spans="1:25">
      <c r="A42">
        <v>281</v>
      </c>
      <c r="B42" s="5" t="s">
        <v>18</v>
      </c>
      <c r="C42" s="5" t="s">
        <v>19</v>
      </c>
      <c r="D42" s="5" t="s">
        <v>13</v>
      </c>
      <c r="E42" s="7">
        <v>5116.75</v>
      </c>
      <c r="F42" s="35">
        <v>0</v>
      </c>
      <c r="G42" s="7">
        <v>5807.25</v>
      </c>
      <c r="H42" s="29">
        <v>0</v>
      </c>
      <c r="I42" s="7">
        <v>5738.5</v>
      </c>
      <c r="J42" s="29">
        <v>0</v>
      </c>
      <c r="K42" s="7">
        <v>5608.5</v>
      </c>
      <c r="L42" s="29">
        <v>0</v>
      </c>
      <c r="M42" s="7">
        <v>5582.5</v>
      </c>
      <c r="N42" s="29">
        <v>0</v>
      </c>
      <c r="O42" s="7">
        <v>5380.5</v>
      </c>
      <c r="P42" s="29">
        <v>0</v>
      </c>
      <c r="Q42" s="7">
        <v>3680.5</v>
      </c>
      <c r="R42" s="29">
        <v>0</v>
      </c>
      <c r="S42" s="14"/>
      <c r="T42" s="29">
        <v>0</v>
      </c>
      <c r="U42" s="7">
        <f t="shared" si="3"/>
        <v>36914.5</v>
      </c>
      <c r="V42" s="14">
        <f t="shared" si="0"/>
        <v>0</v>
      </c>
      <c r="W42" s="14">
        <v>0</v>
      </c>
      <c r="X42" s="7">
        <f t="shared" si="1"/>
        <v>0</v>
      </c>
      <c r="Y42" s="7">
        <f t="shared" si="2"/>
        <v>0</v>
      </c>
    </row>
    <row r="43" spans="1:25">
      <c r="A43">
        <v>282</v>
      </c>
      <c r="B43" s="5" t="s">
        <v>18</v>
      </c>
      <c r="C43" s="5" t="s">
        <v>20</v>
      </c>
      <c r="D43" s="5" t="s">
        <v>13</v>
      </c>
      <c r="E43" s="7">
        <v>5494.78</v>
      </c>
      <c r="F43" s="35">
        <v>0</v>
      </c>
      <c r="G43" s="7">
        <v>5720.5</v>
      </c>
      <c r="H43" s="29">
        <v>0</v>
      </c>
      <c r="I43" s="7">
        <v>5297.5</v>
      </c>
      <c r="J43" s="29">
        <v>0</v>
      </c>
      <c r="K43" s="7">
        <v>5577.75</v>
      </c>
      <c r="L43" s="29">
        <v>1</v>
      </c>
      <c r="M43" s="7">
        <v>5487</v>
      </c>
      <c r="N43" s="29">
        <v>0</v>
      </c>
      <c r="O43" s="7">
        <v>5646</v>
      </c>
      <c r="P43" s="29">
        <v>0</v>
      </c>
      <c r="Q43" s="7">
        <v>3839.75</v>
      </c>
      <c r="R43" s="29">
        <v>0</v>
      </c>
      <c r="S43" s="14"/>
      <c r="T43" s="29">
        <v>0</v>
      </c>
      <c r="U43" s="7">
        <f t="shared" si="3"/>
        <v>37063.279999999999</v>
      </c>
      <c r="V43" s="14">
        <f t="shared" si="0"/>
        <v>1</v>
      </c>
      <c r="W43" s="14">
        <v>0</v>
      </c>
      <c r="X43" s="7">
        <f t="shared" si="1"/>
        <v>5.3961764851896543</v>
      </c>
      <c r="Y43" s="7">
        <f t="shared" si="2"/>
        <v>0</v>
      </c>
    </row>
    <row r="44" spans="1:25">
      <c r="A44" s="10">
        <v>283</v>
      </c>
      <c r="B44" s="5" t="s">
        <v>16</v>
      </c>
      <c r="C44" s="5" t="s">
        <v>30</v>
      </c>
      <c r="D44" s="5" t="s">
        <v>13</v>
      </c>
      <c r="E44" s="7">
        <v>5540.5</v>
      </c>
      <c r="F44" s="35">
        <v>0</v>
      </c>
      <c r="G44" s="7">
        <v>6437.25</v>
      </c>
      <c r="H44" s="29">
        <v>0</v>
      </c>
      <c r="I44" s="7">
        <v>5991</v>
      </c>
      <c r="J44" s="29">
        <v>0</v>
      </c>
      <c r="K44" s="7">
        <v>2051</v>
      </c>
      <c r="L44" s="29">
        <v>0</v>
      </c>
      <c r="M44" s="7">
        <v>0</v>
      </c>
      <c r="N44" s="29">
        <v>0</v>
      </c>
      <c r="O44" s="7">
        <v>4</v>
      </c>
      <c r="P44" s="29">
        <v>0</v>
      </c>
      <c r="Q44" s="7">
        <v>0</v>
      </c>
      <c r="R44" s="29">
        <v>0</v>
      </c>
      <c r="S44" s="14"/>
      <c r="T44" s="29">
        <v>0</v>
      </c>
      <c r="U44" s="7">
        <f t="shared" si="3"/>
        <v>20023.75</v>
      </c>
      <c r="V44" s="14">
        <f t="shared" si="0"/>
        <v>0</v>
      </c>
      <c r="W44" s="14">
        <v>0</v>
      </c>
      <c r="X44" s="7">
        <f t="shared" si="1"/>
        <v>0</v>
      </c>
      <c r="Y44" s="7">
        <f t="shared" si="2"/>
        <v>0</v>
      </c>
    </row>
    <row r="45" spans="1:25">
      <c r="A45">
        <v>284</v>
      </c>
      <c r="B45" s="5" t="s">
        <v>18</v>
      </c>
      <c r="C45" s="5" t="s">
        <v>19</v>
      </c>
      <c r="D45" s="5" t="s">
        <v>13</v>
      </c>
      <c r="E45" s="7">
        <v>6319.92</v>
      </c>
      <c r="F45" s="35">
        <v>0</v>
      </c>
      <c r="G45" s="7">
        <v>6629.5</v>
      </c>
      <c r="H45" s="29">
        <v>0</v>
      </c>
      <c r="I45" s="7">
        <v>5990.5</v>
      </c>
      <c r="J45" s="29">
        <v>1</v>
      </c>
      <c r="K45" s="7">
        <v>6599.25</v>
      </c>
      <c r="L45" s="29">
        <v>1</v>
      </c>
      <c r="M45" s="7">
        <v>6346</v>
      </c>
      <c r="N45" s="29">
        <v>0</v>
      </c>
      <c r="O45" s="7">
        <v>6264.5</v>
      </c>
      <c r="P45" s="29">
        <v>0</v>
      </c>
      <c r="Q45" s="7">
        <v>4746.75</v>
      </c>
      <c r="R45" s="29">
        <v>0</v>
      </c>
      <c r="S45" s="14"/>
      <c r="T45" s="29">
        <v>0</v>
      </c>
      <c r="U45" s="7">
        <f t="shared" si="3"/>
        <v>42896.42</v>
      </c>
      <c r="V45" s="14">
        <f t="shared" si="0"/>
        <v>2</v>
      </c>
      <c r="W45" s="14">
        <v>1</v>
      </c>
      <c r="X45" s="7">
        <f t="shared" si="1"/>
        <v>9.3247874764374288</v>
      </c>
      <c r="Y45" s="7">
        <f t="shared" si="2"/>
        <v>4.6623937382187144</v>
      </c>
    </row>
    <row r="46" spans="1:25">
      <c r="A46">
        <v>285</v>
      </c>
      <c r="B46" s="5" t="s">
        <v>14</v>
      </c>
      <c r="C46" s="5" t="s">
        <v>15</v>
      </c>
      <c r="D46" s="5" t="s">
        <v>13</v>
      </c>
      <c r="E46" s="7">
        <v>6212.75</v>
      </c>
      <c r="F46" s="35">
        <v>0</v>
      </c>
      <c r="G46" s="7">
        <v>6370.5</v>
      </c>
      <c r="H46" s="29">
        <v>0</v>
      </c>
      <c r="I46" s="7">
        <v>6515.75</v>
      </c>
      <c r="J46" s="29">
        <v>0</v>
      </c>
      <c r="K46" s="7">
        <v>6461.75</v>
      </c>
      <c r="L46" s="29">
        <v>0</v>
      </c>
      <c r="M46" s="7">
        <v>6540.5</v>
      </c>
      <c r="N46" s="29">
        <v>0</v>
      </c>
      <c r="O46" s="7">
        <v>6419.65</v>
      </c>
      <c r="P46" s="29">
        <v>0</v>
      </c>
      <c r="Q46" s="7">
        <v>4768.75</v>
      </c>
      <c r="R46" s="29">
        <v>0</v>
      </c>
      <c r="S46" s="14"/>
      <c r="T46" s="29">
        <v>0</v>
      </c>
      <c r="U46" s="7">
        <f t="shared" si="3"/>
        <v>43289.65</v>
      </c>
      <c r="V46" s="14">
        <f t="shared" si="0"/>
        <v>0</v>
      </c>
      <c r="W46" s="14">
        <v>0</v>
      </c>
      <c r="X46" s="7">
        <f t="shared" si="1"/>
        <v>0</v>
      </c>
      <c r="Y46" s="7">
        <f t="shared" si="2"/>
        <v>0</v>
      </c>
    </row>
    <row r="47" spans="1:25">
      <c r="A47">
        <v>286</v>
      </c>
      <c r="B47" s="5" t="s">
        <v>28</v>
      </c>
      <c r="C47" s="5" t="s">
        <v>29</v>
      </c>
      <c r="D47" s="5" t="s">
        <v>13</v>
      </c>
      <c r="E47" s="7">
        <v>5716.5</v>
      </c>
      <c r="F47" s="35">
        <v>0</v>
      </c>
      <c r="G47" s="7">
        <v>5934</v>
      </c>
      <c r="H47" s="29">
        <v>0</v>
      </c>
      <c r="I47" s="7">
        <v>5355.66</v>
      </c>
      <c r="J47" s="29">
        <v>0</v>
      </c>
      <c r="K47" s="7">
        <v>3907</v>
      </c>
      <c r="L47" s="29">
        <v>0</v>
      </c>
      <c r="M47" s="7">
        <v>2629.25</v>
      </c>
      <c r="N47" s="29">
        <v>0</v>
      </c>
      <c r="O47" s="7">
        <v>5105.5</v>
      </c>
      <c r="P47" s="29">
        <v>0</v>
      </c>
      <c r="Q47" s="7">
        <v>3784.47</v>
      </c>
      <c r="R47" s="29">
        <v>0</v>
      </c>
      <c r="S47" s="14"/>
      <c r="T47" s="29">
        <v>0</v>
      </c>
      <c r="U47" s="7">
        <f t="shared" si="3"/>
        <v>32432.38</v>
      </c>
      <c r="V47" s="14">
        <f t="shared" si="0"/>
        <v>0</v>
      </c>
      <c r="W47" s="14">
        <v>0</v>
      </c>
      <c r="X47" s="7">
        <f t="shared" si="1"/>
        <v>0</v>
      </c>
      <c r="Y47" s="7">
        <f t="shared" si="2"/>
        <v>0</v>
      </c>
    </row>
    <row r="48" spans="1:25">
      <c r="A48">
        <v>287</v>
      </c>
      <c r="B48" s="5" t="s">
        <v>16</v>
      </c>
      <c r="C48" s="5" t="s">
        <v>17</v>
      </c>
      <c r="D48" s="5" t="s">
        <v>22</v>
      </c>
      <c r="E48" s="7">
        <v>4904</v>
      </c>
      <c r="F48" s="35">
        <v>0</v>
      </c>
      <c r="G48" s="7">
        <v>5545.5</v>
      </c>
      <c r="H48" s="29">
        <v>0</v>
      </c>
      <c r="I48" s="7">
        <v>5510.92</v>
      </c>
      <c r="J48" s="29">
        <v>0</v>
      </c>
      <c r="K48" s="7">
        <v>5765</v>
      </c>
      <c r="L48" s="29">
        <v>0</v>
      </c>
      <c r="M48" s="7">
        <v>5684.25</v>
      </c>
      <c r="N48" s="29">
        <v>0</v>
      </c>
      <c r="O48" s="7">
        <v>5639.25</v>
      </c>
      <c r="P48" s="29">
        <v>0</v>
      </c>
      <c r="Q48" s="7">
        <v>4247.25</v>
      </c>
      <c r="R48" s="29">
        <v>0</v>
      </c>
      <c r="S48" s="14"/>
      <c r="T48" s="29">
        <v>0</v>
      </c>
      <c r="U48" s="7">
        <f t="shared" si="3"/>
        <v>37296.17</v>
      </c>
      <c r="V48" s="14">
        <f t="shared" si="0"/>
        <v>0</v>
      </c>
      <c r="W48" s="14">
        <v>0</v>
      </c>
      <c r="X48" s="7">
        <f t="shared" si="1"/>
        <v>0</v>
      </c>
      <c r="Y48" s="7">
        <f t="shared" si="2"/>
        <v>0</v>
      </c>
    </row>
    <row r="49" spans="1:25">
      <c r="A49">
        <v>288</v>
      </c>
      <c r="B49" s="5" t="s">
        <v>18</v>
      </c>
      <c r="C49" s="5" t="s">
        <v>20</v>
      </c>
      <c r="D49" s="5" t="s">
        <v>13</v>
      </c>
      <c r="E49" s="7">
        <v>5014.3500000000004</v>
      </c>
      <c r="F49" s="35">
        <v>0</v>
      </c>
      <c r="G49" s="7">
        <v>5463.5</v>
      </c>
      <c r="H49" s="29">
        <v>0</v>
      </c>
      <c r="I49" s="7">
        <v>5707.25</v>
      </c>
      <c r="J49" s="29">
        <v>0</v>
      </c>
      <c r="K49" s="7">
        <v>5534</v>
      </c>
      <c r="L49" s="29">
        <v>0</v>
      </c>
      <c r="M49" s="7">
        <v>5639.5</v>
      </c>
      <c r="N49" s="29">
        <v>0</v>
      </c>
      <c r="O49" s="7">
        <v>5419</v>
      </c>
      <c r="P49" s="29">
        <v>0</v>
      </c>
      <c r="Q49" s="7">
        <v>4054.5</v>
      </c>
      <c r="R49" s="29">
        <v>0</v>
      </c>
      <c r="S49" s="14"/>
      <c r="T49" s="29">
        <v>0</v>
      </c>
      <c r="U49" s="7">
        <f t="shared" si="3"/>
        <v>36832.1</v>
      </c>
      <c r="V49" s="14">
        <f t="shared" si="0"/>
        <v>0</v>
      </c>
      <c r="W49" s="14">
        <v>0</v>
      </c>
      <c r="X49" s="7">
        <f t="shared" si="1"/>
        <v>0</v>
      </c>
      <c r="Y49" s="7">
        <f t="shared" si="2"/>
        <v>0</v>
      </c>
    </row>
    <row r="50" spans="1:25">
      <c r="A50">
        <v>289</v>
      </c>
      <c r="B50" s="5" t="s">
        <v>18</v>
      </c>
      <c r="C50" s="5" t="s">
        <v>19</v>
      </c>
      <c r="D50" s="5" t="s">
        <v>13</v>
      </c>
      <c r="E50" s="7">
        <v>5867.75</v>
      </c>
      <c r="F50" s="35">
        <v>0</v>
      </c>
      <c r="G50" s="7">
        <v>6264</v>
      </c>
      <c r="H50" s="29">
        <v>1</v>
      </c>
      <c r="I50" s="7">
        <v>6288.25</v>
      </c>
      <c r="J50" s="29">
        <v>0</v>
      </c>
      <c r="K50" s="7">
        <v>7461.25</v>
      </c>
      <c r="L50" s="29">
        <v>0</v>
      </c>
      <c r="M50" s="7">
        <v>6234.75</v>
      </c>
      <c r="N50" s="29">
        <v>0</v>
      </c>
      <c r="O50" s="7">
        <v>6098.75</v>
      </c>
      <c r="P50" s="29">
        <v>0</v>
      </c>
      <c r="Q50" s="7">
        <v>5075.5</v>
      </c>
      <c r="R50" s="29">
        <v>0</v>
      </c>
      <c r="S50" s="14"/>
      <c r="T50" s="29">
        <v>0</v>
      </c>
      <c r="U50" s="7">
        <f t="shared" si="3"/>
        <v>43290.25</v>
      </c>
      <c r="V50" s="14">
        <f t="shared" si="0"/>
        <v>1</v>
      </c>
      <c r="W50" s="14">
        <v>0</v>
      </c>
      <c r="X50" s="7">
        <f t="shared" si="1"/>
        <v>4.619977939605338</v>
      </c>
      <c r="Y50" s="7">
        <f t="shared" si="2"/>
        <v>0</v>
      </c>
    </row>
    <row r="51" spans="1:25">
      <c r="A51">
        <v>290</v>
      </c>
      <c r="B51" s="5" t="s">
        <v>16</v>
      </c>
      <c r="C51" s="5" t="s">
        <v>17</v>
      </c>
      <c r="D51" s="5" t="s">
        <v>13</v>
      </c>
      <c r="E51" s="7">
        <v>6024.42</v>
      </c>
      <c r="F51" s="35">
        <v>1</v>
      </c>
      <c r="G51" s="7">
        <v>6269.58</v>
      </c>
      <c r="H51" s="29">
        <v>0</v>
      </c>
      <c r="I51" s="7">
        <v>5604</v>
      </c>
      <c r="J51" s="29">
        <v>1</v>
      </c>
      <c r="K51" s="7">
        <v>6399.5</v>
      </c>
      <c r="L51" s="29">
        <v>0</v>
      </c>
      <c r="M51" s="7">
        <v>5779</v>
      </c>
      <c r="N51" s="29">
        <v>0</v>
      </c>
      <c r="O51" s="7">
        <v>6089.5</v>
      </c>
      <c r="P51" s="29">
        <v>0</v>
      </c>
      <c r="Q51" s="7">
        <v>4582</v>
      </c>
      <c r="R51" s="29">
        <v>0</v>
      </c>
      <c r="S51" s="14"/>
      <c r="T51" s="29">
        <v>0</v>
      </c>
      <c r="U51" s="7">
        <f t="shared" si="3"/>
        <v>40748</v>
      </c>
      <c r="V51" s="14">
        <f t="shared" si="0"/>
        <v>2</v>
      </c>
      <c r="W51" s="14">
        <v>1</v>
      </c>
      <c r="X51" s="7">
        <f t="shared" si="1"/>
        <v>9.8164327083537835</v>
      </c>
      <c r="Y51" s="7">
        <f t="shared" si="2"/>
        <v>4.9082163541768917</v>
      </c>
    </row>
    <row r="52" spans="1:25">
      <c r="A52" s="10">
        <v>291</v>
      </c>
      <c r="B52" s="5" t="s">
        <v>16</v>
      </c>
      <c r="C52" s="5" t="s">
        <v>17</v>
      </c>
      <c r="D52" s="5" t="s">
        <v>13</v>
      </c>
      <c r="E52" s="7">
        <v>6190</v>
      </c>
      <c r="F52" s="35">
        <v>0</v>
      </c>
      <c r="G52" s="7">
        <v>6124.25</v>
      </c>
      <c r="H52" s="29">
        <v>0</v>
      </c>
      <c r="I52" s="7">
        <v>5623.34</v>
      </c>
      <c r="J52" s="29">
        <v>1</v>
      </c>
      <c r="K52" s="7">
        <v>5737.25</v>
      </c>
      <c r="L52" s="29">
        <v>0</v>
      </c>
      <c r="M52" s="7">
        <v>5854.5</v>
      </c>
      <c r="N52" s="29">
        <v>0</v>
      </c>
      <c r="O52" s="7">
        <v>5350.75</v>
      </c>
      <c r="P52" s="29">
        <v>0</v>
      </c>
      <c r="Q52" s="7">
        <v>344.5</v>
      </c>
      <c r="R52" s="29">
        <v>0</v>
      </c>
      <c r="S52" s="14"/>
      <c r="T52" s="29">
        <v>0</v>
      </c>
      <c r="U52" s="7">
        <f t="shared" si="3"/>
        <v>35224.589999999997</v>
      </c>
      <c r="V52" s="14">
        <f t="shared" si="0"/>
        <v>1</v>
      </c>
      <c r="W52" s="14">
        <v>0</v>
      </c>
      <c r="X52" s="7">
        <f t="shared" si="1"/>
        <v>5.6778517507230042</v>
      </c>
      <c r="Y52" s="7">
        <f t="shared" si="2"/>
        <v>0</v>
      </c>
    </row>
    <row r="53" spans="1:25">
      <c r="A53">
        <v>292</v>
      </c>
      <c r="B53" s="5" t="s">
        <v>23</v>
      </c>
      <c r="C53" s="5" t="s">
        <v>24</v>
      </c>
      <c r="D53" s="5" t="s">
        <v>13</v>
      </c>
      <c r="E53" s="7">
        <v>5302</v>
      </c>
      <c r="F53" s="35">
        <v>0</v>
      </c>
      <c r="G53" s="7">
        <v>5784</v>
      </c>
      <c r="H53" s="29">
        <v>0</v>
      </c>
      <c r="I53" s="7">
        <v>5638</v>
      </c>
      <c r="J53" s="29">
        <v>0</v>
      </c>
      <c r="K53" s="7">
        <v>5775</v>
      </c>
      <c r="L53" s="29">
        <v>0</v>
      </c>
      <c r="M53" s="7">
        <v>5268</v>
      </c>
      <c r="N53" s="29">
        <v>0</v>
      </c>
      <c r="O53" s="7">
        <v>5503</v>
      </c>
      <c r="P53" s="29">
        <v>0</v>
      </c>
      <c r="Q53" s="7">
        <v>4509.25</v>
      </c>
      <c r="R53" s="29">
        <v>0</v>
      </c>
      <c r="S53" s="14"/>
      <c r="T53" s="29">
        <v>0</v>
      </c>
      <c r="U53" s="7">
        <f t="shared" si="3"/>
        <v>37779.25</v>
      </c>
      <c r="V53" s="14">
        <f t="shared" si="0"/>
        <v>0</v>
      </c>
      <c r="W53" s="14">
        <v>0</v>
      </c>
      <c r="X53" s="7">
        <f t="shared" si="1"/>
        <v>0</v>
      </c>
      <c r="Y53" s="7">
        <f t="shared" si="2"/>
        <v>0</v>
      </c>
    </row>
    <row r="54" spans="1:25">
      <c r="A54">
        <v>293</v>
      </c>
      <c r="B54" s="5" t="s">
        <v>16</v>
      </c>
      <c r="C54" s="5" t="s">
        <v>30</v>
      </c>
      <c r="D54" s="5" t="s">
        <v>13</v>
      </c>
      <c r="E54" s="7">
        <v>4952.33</v>
      </c>
      <c r="F54" s="35">
        <v>0</v>
      </c>
      <c r="G54" s="7">
        <v>5462</v>
      </c>
      <c r="H54" s="29">
        <v>0</v>
      </c>
      <c r="I54" s="7">
        <v>5428.17</v>
      </c>
      <c r="J54" s="29">
        <v>0</v>
      </c>
      <c r="K54" s="7">
        <v>5091</v>
      </c>
      <c r="L54" s="29">
        <v>0</v>
      </c>
      <c r="M54" s="7">
        <v>5206.5</v>
      </c>
      <c r="N54" s="29">
        <v>0</v>
      </c>
      <c r="O54" s="7">
        <v>5232.5</v>
      </c>
      <c r="P54" s="29">
        <v>0</v>
      </c>
      <c r="Q54" s="7">
        <v>3615.75</v>
      </c>
      <c r="R54" s="29">
        <v>0</v>
      </c>
      <c r="S54" s="14"/>
      <c r="T54" s="29">
        <v>0</v>
      </c>
      <c r="U54" s="7">
        <f t="shared" si="3"/>
        <v>34988.25</v>
      </c>
      <c r="V54" s="14">
        <f t="shared" si="0"/>
        <v>0</v>
      </c>
      <c r="W54" s="14">
        <v>0</v>
      </c>
      <c r="X54" s="7">
        <f t="shared" si="1"/>
        <v>0</v>
      </c>
      <c r="Y54" s="7">
        <f t="shared" si="2"/>
        <v>0</v>
      </c>
    </row>
    <row r="55" spans="1:25">
      <c r="A55">
        <v>294</v>
      </c>
      <c r="B55" s="5" t="s">
        <v>23</v>
      </c>
      <c r="C55" s="5" t="s">
        <v>24</v>
      </c>
      <c r="D55" s="5" t="s">
        <v>13</v>
      </c>
      <c r="E55" s="7">
        <v>4251.58</v>
      </c>
      <c r="F55" s="35">
        <v>0</v>
      </c>
      <c r="G55" s="7">
        <v>5277</v>
      </c>
      <c r="H55" s="29">
        <v>0</v>
      </c>
      <c r="I55" s="7">
        <v>5725.5</v>
      </c>
      <c r="J55" s="29">
        <v>0</v>
      </c>
      <c r="K55" s="7">
        <v>5604.5</v>
      </c>
      <c r="L55" s="29">
        <v>0</v>
      </c>
      <c r="M55" s="7">
        <v>5166</v>
      </c>
      <c r="N55" s="29">
        <v>0</v>
      </c>
      <c r="O55" s="7">
        <v>5884.5</v>
      </c>
      <c r="P55" s="29">
        <v>0</v>
      </c>
      <c r="Q55" s="7">
        <v>4245.5</v>
      </c>
      <c r="R55" s="29">
        <v>0</v>
      </c>
      <c r="S55" s="14"/>
      <c r="T55" s="29">
        <v>1</v>
      </c>
      <c r="U55" s="7">
        <f t="shared" si="3"/>
        <v>36154.58</v>
      </c>
      <c r="V55" s="14">
        <f t="shared" si="0"/>
        <v>0</v>
      </c>
      <c r="W55" s="14">
        <v>0</v>
      </c>
      <c r="X55" s="7">
        <f t="shared" si="1"/>
        <v>0</v>
      </c>
      <c r="Y55" s="7">
        <f t="shared" si="2"/>
        <v>0</v>
      </c>
    </row>
    <row r="56" spans="1:25">
      <c r="A56">
        <v>295</v>
      </c>
      <c r="B56" s="5" t="s">
        <v>18</v>
      </c>
      <c r="C56" s="5" t="s">
        <v>19</v>
      </c>
      <c r="D56" s="5" t="s">
        <v>13</v>
      </c>
      <c r="E56" s="7">
        <v>5277</v>
      </c>
      <c r="F56" s="35">
        <v>1</v>
      </c>
      <c r="G56" s="7">
        <v>5422</v>
      </c>
      <c r="H56" s="29">
        <v>0</v>
      </c>
      <c r="I56" s="7">
        <v>4855</v>
      </c>
      <c r="J56" s="29">
        <v>0</v>
      </c>
      <c r="K56" s="7">
        <v>4938.5</v>
      </c>
      <c r="L56" s="29">
        <v>0</v>
      </c>
      <c r="M56" s="7">
        <v>4725.5</v>
      </c>
      <c r="N56" s="29">
        <v>0</v>
      </c>
      <c r="O56" s="7">
        <v>5206.5</v>
      </c>
      <c r="P56" s="29">
        <v>0</v>
      </c>
      <c r="Q56" s="7">
        <v>3331</v>
      </c>
      <c r="R56" s="29">
        <v>0</v>
      </c>
      <c r="S56" s="14"/>
      <c r="T56" s="29">
        <v>0</v>
      </c>
      <c r="U56" s="7">
        <f t="shared" si="3"/>
        <v>33755.5</v>
      </c>
      <c r="V56" s="14">
        <f t="shared" si="0"/>
        <v>1</v>
      </c>
      <c r="W56" s="14">
        <v>0</v>
      </c>
      <c r="X56" s="7">
        <f t="shared" si="1"/>
        <v>5.9249603768274799</v>
      </c>
      <c r="Y56" s="7">
        <f t="shared" si="2"/>
        <v>0</v>
      </c>
    </row>
    <row r="57" spans="1:25">
      <c r="A57">
        <v>296</v>
      </c>
      <c r="B57" s="5" t="s">
        <v>23</v>
      </c>
      <c r="C57" s="5" t="s">
        <v>24</v>
      </c>
      <c r="D57" s="5" t="s">
        <v>13</v>
      </c>
      <c r="E57" s="7">
        <v>5539.08</v>
      </c>
      <c r="F57" s="35">
        <v>0</v>
      </c>
      <c r="G57" s="7">
        <v>6399</v>
      </c>
      <c r="H57" s="29">
        <v>0</v>
      </c>
      <c r="I57" s="7">
        <v>5612.5</v>
      </c>
      <c r="J57" s="29">
        <v>0</v>
      </c>
      <c r="K57" s="7">
        <v>5652.5</v>
      </c>
      <c r="L57" s="29">
        <v>0</v>
      </c>
      <c r="M57" s="7">
        <v>5685.5</v>
      </c>
      <c r="N57" s="29">
        <v>0</v>
      </c>
      <c r="O57" s="7">
        <v>6052.5</v>
      </c>
      <c r="P57" s="29">
        <v>0</v>
      </c>
      <c r="Q57" s="7">
        <v>4472.58</v>
      </c>
      <c r="R57" s="29">
        <v>0</v>
      </c>
      <c r="S57" s="14"/>
      <c r="T57" s="29">
        <v>0</v>
      </c>
      <c r="U57" s="7">
        <f t="shared" si="3"/>
        <v>39413.660000000003</v>
      </c>
      <c r="V57" s="14">
        <f t="shared" si="0"/>
        <v>0</v>
      </c>
      <c r="W57" s="14">
        <v>0</v>
      </c>
      <c r="X57" s="7">
        <f t="shared" si="1"/>
        <v>0</v>
      </c>
      <c r="Y57" s="7">
        <f t="shared" si="2"/>
        <v>0</v>
      </c>
    </row>
    <row r="58" spans="1:25">
      <c r="A58">
        <v>297</v>
      </c>
      <c r="B58" s="5" t="s">
        <v>18</v>
      </c>
      <c r="C58" s="5" t="s">
        <v>19</v>
      </c>
      <c r="D58" s="5" t="s">
        <v>13</v>
      </c>
      <c r="E58" s="7">
        <v>4930</v>
      </c>
      <c r="F58" s="35">
        <v>0</v>
      </c>
      <c r="G58" s="7">
        <v>5496.25</v>
      </c>
      <c r="H58" s="29">
        <v>0</v>
      </c>
      <c r="I58" s="7">
        <v>4883.5</v>
      </c>
      <c r="J58" s="29">
        <v>0</v>
      </c>
      <c r="K58" s="7">
        <v>5146.5</v>
      </c>
      <c r="L58" s="29">
        <v>0</v>
      </c>
      <c r="M58" s="7">
        <v>5332</v>
      </c>
      <c r="N58" s="29">
        <v>0</v>
      </c>
      <c r="O58" s="7">
        <v>4896.83</v>
      </c>
      <c r="P58" s="29">
        <v>0</v>
      </c>
      <c r="Q58" s="7">
        <v>3323</v>
      </c>
      <c r="R58" s="29">
        <v>0</v>
      </c>
      <c r="S58" s="14"/>
      <c r="T58" s="29">
        <v>0</v>
      </c>
      <c r="U58" s="7">
        <f t="shared" si="3"/>
        <v>34008.080000000002</v>
      </c>
      <c r="V58" s="14">
        <f t="shared" si="0"/>
        <v>0</v>
      </c>
      <c r="W58" s="14">
        <v>0</v>
      </c>
      <c r="X58" s="7">
        <f t="shared" si="1"/>
        <v>0</v>
      </c>
      <c r="Y58" s="7">
        <f t="shared" si="2"/>
        <v>0</v>
      </c>
    </row>
    <row r="59" spans="1:25">
      <c r="A59">
        <v>298</v>
      </c>
      <c r="B59" s="5" t="s">
        <v>18</v>
      </c>
      <c r="C59" s="5" t="s">
        <v>19</v>
      </c>
      <c r="D59" s="5" t="s">
        <v>13</v>
      </c>
      <c r="E59" s="7">
        <v>4803.83</v>
      </c>
      <c r="F59" s="35">
        <v>0</v>
      </c>
      <c r="G59" s="7">
        <v>5225</v>
      </c>
      <c r="H59" s="29">
        <v>0</v>
      </c>
      <c r="I59" s="7">
        <v>5421.5</v>
      </c>
      <c r="J59" s="29">
        <v>0</v>
      </c>
      <c r="K59" s="7">
        <v>5535.5</v>
      </c>
      <c r="L59" s="29">
        <v>0</v>
      </c>
      <c r="M59" s="7">
        <v>5136.5</v>
      </c>
      <c r="N59" s="29">
        <v>0</v>
      </c>
      <c r="O59" s="7">
        <v>4937.25</v>
      </c>
      <c r="P59" s="29">
        <v>0</v>
      </c>
      <c r="Q59" s="7">
        <v>3464.5</v>
      </c>
      <c r="R59" s="29">
        <v>0</v>
      </c>
      <c r="S59" s="14"/>
      <c r="T59" s="29">
        <v>0</v>
      </c>
      <c r="U59" s="7">
        <f t="shared" si="3"/>
        <v>34524.080000000002</v>
      </c>
      <c r="V59" s="14">
        <f t="shared" si="0"/>
        <v>0</v>
      </c>
      <c r="W59" s="14">
        <v>0</v>
      </c>
      <c r="X59" s="7">
        <f t="shared" si="1"/>
        <v>0</v>
      </c>
      <c r="Y59" s="7">
        <f t="shared" si="2"/>
        <v>0</v>
      </c>
    </row>
    <row r="60" spans="1:25">
      <c r="A60">
        <v>299</v>
      </c>
      <c r="B60" s="5" t="s">
        <v>14</v>
      </c>
      <c r="C60" s="5" t="s">
        <v>15</v>
      </c>
      <c r="D60" s="5" t="s">
        <v>13</v>
      </c>
      <c r="E60" s="7">
        <v>5327.5</v>
      </c>
      <c r="F60" s="35">
        <v>0</v>
      </c>
      <c r="G60" s="7">
        <v>5779.25</v>
      </c>
      <c r="H60" s="29">
        <v>0</v>
      </c>
      <c r="I60" s="7">
        <v>5577.5</v>
      </c>
      <c r="J60" s="29">
        <v>0</v>
      </c>
      <c r="K60" s="7">
        <v>5613</v>
      </c>
      <c r="L60" s="29">
        <v>0</v>
      </c>
      <c r="M60" s="7">
        <v>5594.75</v>
      </c>
      <c r="N60" s="29">
        <v>0</v>
      </c>
      <c r="O60" s="7">
        <v>5463.5</v>
      </c>
      <c r="P60" s="29">
        <v>0</v>
      </c>
      <c r="Q60" s="7">
        <v>4054.5</v>
      </c>
      <c r="R60" s="29">
        <v>0</v>
      </c>
      <c r="S60" s="14"/>
      <c r="T60" s="29">
        <v>0</v>
      </c>
      <c r="U60" s="7">
        <f t="shared" si="3"/>
        <v>37410</v>
      </c>
      <c r="V60" s="14">
        <f t="shared" si="0"/>
        <v>0</v>
      </c>
      <c r="W60" s="14">
        <v>0</v>
      </c>
      <c r="X60" s="7">
        <f t="shared" si="1"/>
        <v>0</v>
      </c>
      <c r="Y60" s="7">
        <f t="shared" si="2"/>
        <v>0</v>
      </c>
    </row>
    <row r="61" spans="1:25">
      <c r="A61">
        <v>327</v>
      </c>
      <c r="B61" s="5" t="s">
        <v>18</v>
      </c>
      <c r="C61" s="5" t="s">
        <v>19</v>
      </c>
      <c r="D61" s="5" t="s">
        <v>13</v>
      </c>
      <c r="E61" s="7">
        <v>6304</v>
      </c>
      <c r="F61" s="35">
        <v>0</v>
      </c>
      <c r="G61" s="7">
        <v>6749.75</v>
      </c>
      <c r="H61" s="29">
        <v>0</v>
      </c>
      <c r="I61" s="7">
        <v>7131.52</v>
      </c>
      <c r="J61" s="29">
        <v>0</v>
      </c>
      <c r="K61" s="7">
        <v>7915.5</v>
      </c>
      <c r="L61" s="29">
        <v>0</v>
      </c>
      <c r="M61" s="7">
        <v>7324.5</v>
      </c>
      <c r="N61" s="29">
        <v>0</v>
      </c>
      <c r="O61" s="7">
        <v>7214.5</v>
      </c>
      <c r="P61" s="29">
        <v>1</v>
      </c>
      <c r="Q61" s="7">
        <v>4687.5</v>
      </c>
      <c r="R61" s="29">
        <v>0</v>
      </c>
      <c r="S61" s="14"/>
      <c r="T61" s="29">
        <v>0</v>
      </c>
      <c r="U61" s="7">
        <f t="shared" si="3"/>
        <v>47327.270000000004</v>
      </c>
      <c r="V61" s="14">
        <f t="shared" si="0"/>
        <v>1</v>
      </c>
      <c r="W61" s="14">
        <v>0</v>
      </c>
      <c r="X61" s="7">
        <f t="shared" si="1"/>
        <v>4.2258934436742281</v>
      </c>
      <c r="Y61" s="7">
        <f t="shared" si="2"/>
        <v>0</v>
      </c>
    </row>
    <row r="62" spans="1:25">
      <c r="A62">
        <v>329</v>
      </c>
      <c r="B62" s="5" t="s">
        <v>18</v>
      </c>
      <c r="C62" s="5" t="s">
        <v>19</v>
      </c>
      <c r="D62" s="5" t="s">
        <v>13</v>
      </c>
      <c r="E62" s="7">
        <v>6576.5</v>
      </c>
      <c r="F62" s="35">
        <v>1</v>
      </c>
      <c r="G62" s="7">
        <v>7222</v>
      </c>
      <c r="H62" s="29">
        <v>1</v>
      </c>
      <c r="I62" s="7">
        <v>6971.25</v>
      </c>
      <c r="J62" s="29">
        <v>0</v>
      </c>
      <c r="K62" s="7">
        <v>6427.5</v>
      </c>
      <c r="L62" s="29">
        <v>1</v>
      </c>
      <c r="M62" s="7">
        <v>6663.33</v>
      </c>
      <c r="N62" s="29">
        <v>2</v>
      </c>
      <c r="O62" s="7">
        <v>7616.5</v>
      </c>
      <c r="P62" s="29">
        <v>0</v>
      </c>
      <c r="Q62" s="7">
        <v>4748.5</v>
      </c>
      <c r="R62" s="29">
        <v>0</v>
      </c>
      <c r="S62" s="14"/>
      <c r="T62" s="29">
        <v>0</v>
      </c>
      <c r="U62" s="7">
        <f t="shared" si="3"/>
        <v>46225.58</v>
      </c>
      <c r="V62" s="14">
        <f t="shared" si="0"/>
        <v>5</v>
      </c>
      <c r="W62" s="14">
        <v>0</v>
      </c>
      <c r="X62" s="7">
        <f t="shared" si="1"/>
        <v>21.633043868784338</v>
      </c>
      <c r="Y62" s="7">
        <f t="shared" si="2"/>
        <v>0</v>
      </c>
    </row>
    <row r="63" spans="1:25">
      <c r="A63">
        <v>333</v>
      </c>
      <c r="B63" s="5" t="s">
        <v>18</v>
      </c>
      <c r="C63" s="5" t="s">
        <v>19</v>
      </c>
      <c r="D63" s="5" t="s">
        <v>13</v>
      </c>
      <c r="E63" s="7">
        <v>5070.75</v>
      </c>
      <c r="F63" s="35">
        <v>0</v>
      </c>
      <c r="G63" s="7">
        <v>6596</v>
      </c>
      <c r="H63" s="29">
        <v>1</v>
      </c>
      <c r="I63" s="7">
        <v>5989.08</v>
      </c>
      <c r="J63" s="29">
        <v>0</v>
      </c>
      <c r="K63" s="7">
        <v>7041.75</v>
      </c>
      <c r="L63" s="29">
        <v>0</v>
      </c>
      <c r="M63" s="7">
        <v>7130</v>
      </c>
      <c r="N63" s="29">
        <v>0</v>
      </c>
      <c r="O63" s="7">
        <v>7152</v>
      </c>
      <c r="P63" s="29">
        <v>0</v>
      </c>
      <c r="Q63" s="7">
        <v>5233.75</v>
      </c>
      <c r="R63" s="29">
        <v>0</v>
      </c>
      <c r="S63" s="14"/>
      <c r="T63" s="29">
        <v>0</v>
      </c>
      <c r="U63" s="7">
        <f t="shared" si="3"/>
        <v>44213.33</v>
      </c>
      <c r="V63" s="14">
        <f t="shared" si="0"/>
        <v>1</v>
      </c>
      <c r="W63" s="14">
        <v>1</v>
      </c>
      <c r="X63" s="7">
        <f t="shared" si="1"/>
        <v>4.5235226570810205</v>
      </c>
      <c r="Y63" s="7">
        <f t="shared" si="2"/>
        <v>4.5235226570810205</v>
      </c>
    </row>
    <row r="64" spans="1:25">
      <c r="A64">
        <v>334</v>
      </c>
      <c r="B64" s="5" t="s">
        <v>23</v>
      </c>
      <c r="C64" s="5" t="s">
        <v>24</v>
      </c>
      <c r="D64" s="5" t="s">
        <v>22</v>
      </c>
      <c r="E64" s="7">
        <v>4650</v>
      </c>
      <c r="F64" s="35">
        <v>0</v>
      </c>
      <c r="G64" s="7">
        <v>5020</v>
      </c>
      <c r="H64" s="29">
        <v>0</v>
      </c>
      <c r="I64" s="7">
        <v>4570.67</v>
      </c>
      <c r="J64" s="29">
        <v>0</v>
      </c>
      <c r="K64" s="7">
        <v>4681</v>
      </c>
      <c r="L64" s="29">
        <v>0</v>
      </c>
      <c r="M64" s="7">
        <v>5443.5</v>
      </c>
      <c r="N64" s="29">
        <v>0</v>
      </c>
      <c r="O64" s="7">
        <v>5748.5</v>
      </c>
      <c r="P64" s="29">
        <v>0</v>
      </c>
      <c r="Q64" s="7">
        <v>4125.05</v>
      </c>
      <c r="R64" s="29">
        <v>0</v>
      </c>
      <c r="S64" s="14"/>
      <c r="T64" s="29">
        <v>0</v>
      </c>
      <c r="U64" s="7">
        <f t="shared" si="3"/>
        <v>34238.720000000001</v>
      </c>
      <c r="V64" s="14">
        <f t="shared" si="0"/>
        <v>0</v>
      </c>
      <c r="W64" s="14">
        <v>0</v>
      </c>
      <c r="X64" s="7">
        <f t="shared" si="1"/>
        <v>0</v>
      </c>
      <c r="Y64" s="7">
        <f t="shared" si="2"/>
        <v>0</v>
      </c>
    </row>
    <row r="65" spans="1:25">
      <c r="A65">
        <v>340</v>
      </c>
      <c r="B65" s="5" t="s">
        <v>18</v>
      </c>
      <c r="C65" s="5" t="s">
        <v>19</v>
      </c>
      <c r="D65" s="5" t="s">
        <v>13</v>
      </c>
      <c r="E65" s="7">
        <v>5175.25</v>
      </c>
      <c r="F65" s="35">
        <v>0</v>
      </c>
      <c r="G65" s="7">
        <v>5908.25</v>
      </c>
      <c r="H65" s="29">
        <v>0</v>
      </c>
      <c r="I65" s="7">
        <v>5534.75</v>
      </c>
      <c r="J65" s="29">
        <v>0</v>
      </c>
      <c r="K65" s="7">
        <v>5665.5</v>
      </c>
      <c r="L65" s="29">
        <v>0</v>
      </c>
      <c r="M65" s="7">
        <v>6833.75</v>
      </c>
      <c r="N65" s="29">
        <v>0</v>
      </c>
      <c r="O65" s="7">
        <v>5390.75</v>
      </c>
      <c r="P65" s="29">
        <v>0</v>
      </c>
      <c r="Q65" s="7">
        <v>3920</v>
      </c>
      <c r="R65" s="29">
        <v>0</v>
      </c>
      <c r="S65" s="14"/>
      <c r="T65" s="29">
        <v>0</v>
      </c>
      <c r="U65" s="7">
        <f t="shared" si="3"/>
        <v>38428.25</v>
      </c>
      <c r="V65" s="14">
        <f t="shared" si="0"/>
        <v>0</v>
      </c>
      <c r="W65" s="14">
        <v>0</v>
      </c>
      <c r="X65" s="7">
        <f t="shared" si="1"/>
        <v>0</v>
      </c>
      <c r="Y65" s="7">
        <f t="shared" si="2"/>
        <v>0</v>
      </c>
    </row>
    <row r="66" spans="1:25">
      <c r="A66">
        <v>342</v>
      </c>
      <c r="B66" s="5" t="s">
        <v>18</v>
      </c>
      <c r="C66" s="5" t="s">
        <v>19</v>
      </c>
      <c r="D66" s="5" t="s">
        <v>13</v>
      </c>
      <c r="E66" s="7">
        <v>0</v>
      </c>
      <c r="F66" s="35">
        <v>0</v>
      </c>
      <c r="G66" s="7">
        <v>0</v>
      </c>
      <c r="H66" s="29">
        <v>0</v>
      </c>
      <c r="I66" s="7">
        <v>1693.17</v>
      </c>
      <c r="J66" s="29">
        <v>0</v>
      </c>
      <c r="K66" s="7">
        <v>511.5</v>
      </c>
      <c r="L66" s="29">
        <v>0</v>
      </c>
      <c r="M66" s="7">
        <v>72</v>
      </c>
      <c r="N66" s="29">
        <v>0</v>
      </c>
      <c r="O66" s="7">
        <v>12</v>
      </c>
      <c r="P66" s="29">
        <v>0</v>
      </c>
      <c r="Q66" s="7">
        <v>120</v>
      </c>
      <c r="R66" s="29">
        <v>0</v>
      </c>
      <c r="S66" s="14"/>
      <c r="T66" s="29">
        <v>0</v>
      </c>
      <c r="U66" s="7">
        <f t="shared" si="3"/>
        <v>2408.67</v>
      </c>
      <c r="V66" s="14">
        <f t="shared" si="0"/>
        <v>0</v>
      </c>
      <c r="W66" s="14">
        <v>0</v>
      </c>
      <c r="X66" s="7">
        <f t="shared" si="1"/>
        <v>0</v>
      </c>
      <c r="Y66" s="7">
        <f t="shared" si="2"/>
        <v>0</v>
      </c>
    </row>
    <row r="67" spans="1:25">
      <c r="A67">
        <v>345</v>
      </c>
      <c r="B67" s="5" t="s">
        <v>25</v>
      </c>
      <c r="C67" s="5" t="s">
        <v>26</v>
      </c>
      <c r="D67" s="5" t="s">
        <v>22</v>
      </c>
      <c r="E67" s="7">
        <v>5696.5</v>
      </c>
      <c r="F67" s="35">
        <v>0</v>
      </c>
      <c r="G67" s="7">
        <v>6144.5</v>
      </c>
      <c r="H67" s="29">
        <v>0</v>
      </c>
      <c r="I67" s="7">
        <v>5904.75</v>
      </c>
      <c r="J67" s="29">
        <v>0</v>
      </c>
      <c r="K67" s="7">
        <v>6349</v>
      </c>
      <c r="L67" s="29">
        <v>0</v>
      </c>
      <c r="M67" s="7">
        <v>6599.5</v>
      </c>
      <c r="N67" s="29">
        <v>0</v>
      </c>
      <c r="O67" s="7">
        <v>6575.5</v>
      </c>
      <c r="P67" s="29">
        <v>0</v>
      </c>
      <c r="Q67" s="7">
        <v>4456.5</v>
      </c>
      <c r="R67" s="29">
        <v>1</v>
      </c>
      <c r="S67" s="14"/>
      <c r="T67" s="29">
        <v>0</v>
      </c>
      <c r="U67" s="7">
        <f t="shared" si="3"/>
        <v>41726.25</v>
      </c>
      <c r="V67" s="14">
        <f t="shared" si="0"/>
        <v>1</v>
      </c>
      <c r="W67" s="14">
        <v>0</v>
      </c>
      <c r="X67" s="7">
        <f t="shared" si="1"/>
        <v>4.7931458015038491</v>
      </c>
      <c r="Y67" s="7">
        <f t="shared" si="2"/>
        <v>0</v>
      </c>
    </row>
    <row r="68" spans="1:25">
      <c r="A68" s="11">
        <v>346</v>
      </c>
      <c r="B68" s="5" t="s">
        <v>18</v>
      </c>
      <c r="D68" s="5" t="s">
        <v>13</v>
      </c>
      <c r="E68" s="7">
        <v>2718</v>
      </c>
      <c r="F68" s="35">
        <v>0</v>
      </c>
      <c r="G68" s="7">
        <v>3548</v>
      </c>
      <c r="H68" s="29">
        <v>0</v>
      </c>
      <c r="I68" s="7">
        <v>1729</v>
      </c>
      <c r="J68" s="29">
        <v>0</v>
      </c>
      <c r="K68" s="7">
        <v>1493</v>
      </c>
      <c r="L68" s="29">
        <v>0</v>
      </c>
      <c r="M68" s="7">
        <v>2425.38</v>
      </c>
      <c r="N68" s="29">
        <v>0</v>
      </c>
      <c r="O68" s="7">
        <v>672</v>
      </c>
      <c r="P68" s="29">
        <v>0</v>
      </c>
      <c r="Q68" s="7">
        <v>0</v>
      </c>
      <c r="R68" s="29">
        <v>0</v>
      </c>
      <c r="S68" s="14"/>
      <c r="T68" s="29">
        <v>0</v>
      </c>
      <c r="U68" s="7">
        <f t="shared" ref="U68:U131" si="4">SUM(E68,G68,I68,K68,M68,O68,Q68,)</f>
        <v>12585.380000000001</v>
      </c>
      <c r="V68" s="14">
        <f t="shared" ref="V68:V131" si="5">SUM(F68,H68,J68,L68,N68,P68,R68)</f>
        <v>0</v>
      </c>
      <c r="W68" s="14">
        <v>0</v>
      </c>
      <c r="X68" s="7">
        <f t="shared" ref="X68:X131" si="6">(V68*200000)/U68</f>
        <v>0</v>
      </c>
      <c r="Y68" s="7">
        <f t="shared" ref="Y68:Y131" si="7">W68*200000/U68</f>
        <v>0</v>
      </c>
    </row>
    <row r="69" spans="1:25">
      <c r="A69" s="11">
        <v>349</v>
      </c>
      <c r="B69" s="5" t="s">
        <v>18</v>
      </c>
      <c r="D69" s="5" t="s">
        <v>13</v>
      </c>
      <c r="E69" s="7">
        <v>3399.5</v>
      </c>
      <c r="F69" s="35">
        <v>0</v>
      </c>
      <c r="G69" s="7">
        <v>4888</v>
      </c>
      <c r="H69" s="29">
        <v>0</v>
      </c>
      <c r="I69" s="7">
        <v>3358.5</v>
      </c>
      <c r="J69" s="29">
        <v>0</v>
      </c>
      <c r="K69" s="7">
        <v>647.5</v>
      </c>
      <c r="L69" s="29">
        <v>0</v>
      </c>
      <c r="M69" s="7">
        <v>0</v>
      </c>
      <c r="N69" s="29">
        <v>0</v>
      </c>
      <c r="O69" s="7">
        <v>480</v>
      </c>
      <c r="P69" s="29">
        <v>0</v>
      </c>
      <c r="Q69" s="7">
        <v>900</v>
      </c>
      <c r="R69" s="29">
        <v>0</v>
      </c>
      <c r="S69" s="14"/>
      <c r="T69" s="29">
        <v>0</v>
      </c>
      <c r="U69" s="7">
        <f t="shared" si="4"/>
        <v>13673.5</v>
      </c>
      <c r="V69" s="14">
        <f t="shared" si="5"/>
        <v>0</v>
      </c>
      <c r="W69" s="14">
        <v>0</v>
      </c>
      <c r="X69" s="7">
        <f t="shared" si="6"/>
        <v>0</v>
      </c>
      <c r="Y69" s="7">
        <f t="shared" si="7"/>
        <v>0</v>
      </c>
    </row>
    <row r="70" spans="1:25">
      <c r="A70">
        <v>365</v>
      </c>
      <c r="B70" s="5" t="s">
        <v>16</v>
      </c>
      <c r="C70" s="5" t="s">
        <v>17</v>
      </c>
      <c r="D70" s="5" t="s">
        <v>22</v>
      </c>
      <c r="E70" s="7">
        <v>5212.5</v>
      </c>
      <c r="F70" s="35">
        <v>0</v>
      </c>
      <c r="G70" s="7">
        <v>5751</v>
      </c>
      <c r="H70" s="29">
        <v>0</v>
      </c>
      <c r="I70" s="7">
        <v>5794.25</v>
      </c>
      <c r="J70" s="29">
        <v>0</v>
      </c>
      <c r="K70" s="7">
        <v>5692.5</v>
      </c>
      <c r="L70" s="29">
        <v>0</v>
      </c>
      <c r="M70" s="7">
        <v>5512</v>
      </c>
      <c r="N70" s="29">
        <v>0</v>
      </c>
      <c r="O70" s="7">
        <v>5504.5</v>
      </c>
      <c r="P70" s="29">
        <v>0</v>
      </c>
      <c r="Q70" s="7">
        <v>3989</v>
      </c>
      <c r="R70" s="29">
        <v>0</v>
      </c>
      <c r="S70" s="14"/>
      <c r="T70" s="29">
        <v>0</v>
      </c>
      <c r="U70" s="7">
        <f t="shared" si="4"/>
        <v>37455.75</v>
      </c>
      <c r="V70" s="14">
        <f t="shared" si="5"/>
        <v>0</v>
      </c>
      <c r="W70" s="14">
        <v>0</v>
      </c>
      <c r="X70" s="7">
        <f t="shared" si="6"/>
        <v>0</v>
      </c>
      <c r="Y70" s="7">
        <f t="shared" si="7"/>
        <v>0</v>
      </c>
    </row>
    <row r="71" spans="1:25">
      <c r="A71">
        <v>557</v>
      </c>
      <c r="B71" s="5" t="s">
        <v>18</v>
      </c>
      <c r="C71" s="5" t="s">
        <v>21</v>
      </c>
      <c r="D71" s="5" t="s">
        <v>13</v>
      </c>
      <c r="E71" s="7">
        <v>5590.25</v>
      </c>
      <c r="F71" s="35">
        <v>0</v>
      </c>
      <c r="G71" s="7">
        <v>6132.75</v>
      </c>
      <c r="H71" s="29">
        <v>0</v>
      </c>
      <c r="I71" s="7">
        <v>5526</v>
      </c>
      <c r="J71" s="29">
        <v>0</v>
      </c>
      <c r="K71" s="7">
        <v>5622.5</v>
      </c>
      <c r="L71" s="29">
        <v>1</v>
      </c>
      <c r="M71" s="7">
        <v>5375.25</v>
      </c>
      <c r="N71" s="29">
        <v>0</v>
      </c>
      <c r="O71" s="7">
        <v>5625</v>
      </c>
      <c r="P71" s="29">
        <v>0</v>
      </c>
      <c r="Q71" s="7">
        <v>3906.5</v>
      </c>
      <c r="R71" s="29">
        <v>0</v>
      </c>
      <c r="S71" s="14"/>
      <c r="T71" s="29">
        <v>0</v>
      </c>
      <c r="U71" s="7">
        <f t="shared" si="4"/>
        <v>37778.25</v>
      </c>
      <c r="V71" s="14">
        <f t="shared" si="5"/>
        <v>1</v>
      </c>
      <c r="W71" s="14">
        <v>0</v>
      </c>
      <c r="X71" s="7">
        <f t="shared" si="6"/>
        <v>5.2940514714154308</v>
      </c>
      <c r="Y71" s="7">
        <f t="shared" si="7"/>
        <v>0</v>
      </c>
    </row>
    <row r="72" spans="1:25">
      <c r="A72">
        <v>558</v>
      </c>
      <c r="B72" s="5" t="s">
        <v>18</v>
      </c>
      <c r="C72" s="5" t="s">
        <v>19</v>
      </c>
      <c r="D72" s="5" t="s">
        <v>13</v>
      </c>
      <c r="E72" s="7">
        <v>5347.5</v>
      </c>
      <c r="F72" s="35">
        <v>0</v>
      </c>
      <c r="G72" s="7">
        <v>5659.5</v>
      </c>
      <c r="H72" s="29">
        <v>0</v>
      </c>
      <c r="I72" s="7">
        <v>5391.5</v>
      </c>
      <c r="J72" s="29">
        <v>0</v>
      </c>
      <c r="K72" s="7">
        <v>6181</v>
      </c>
      <c r="L72" s="29">
        <v>0</v>
      </c>
      <c r="M72" s="7">
        <v>5354</v>
      </c>
      <c r="N72" s="29">
        <v>0</v>
      </c>
      <c r="O72" s="7">
        <v>5839</v>
      </c>
      <c r="P72" s="29">
        <v>0</v>
      </c>
      <c r="Q72" s="7">
        <v>3864</v>
      </c>
      <c r="R72" s="29">
        <v>0</v>
      </c>
      <c r="S72" s="14"/>
      <c r="T72" s="29">
        <v>0</v>
      </c>
      <c r="U72" s="7">
        <f t="shared" si="4"/>
        <v>37636.5</v>
      </c>
      <c r="V72" s="14">
        <f t="shared" si="5"/>
        <v>0</v>
      </c>
      <c r="W72" s="14">
        <v>0</v>
      </c>
      <c r="X72" s="7">
        <f t="shared" si="6"/>
        <v>0</v>
      </c>
      <c r="Y72" s="7">
        <f t="shared" si="7"/>
        <v>0</v>
      </c>
    </row>
    <row r="73" spans="1:25">
      <c r="A73">
        <v>559</v>
      </c>
      <c r="B73" s="5" t="s">
        <v>18</v>
      </c>
      <c r="C73" s="5" t="s">
        <v>20</v>
      </c>
      <c r="D73" s="5" t="s">
        <v>13</v>
      </c>
      <c r="E73" s="7">
        <v>5253.28</v>
      </c>
      <c r="F73" s="35">
        <v>1</v>
      </c>
      <c r="G73" s="7">
        <v>6087</v>
      </c>
      <c r="H73" s="29">
        <v>0</v>
      </c>
      <c r="I73" s="7">
        <v>5390</v>
      </c>
      <c r="J73" s="29">
        <v>0</v>
      </c>
      <c r="K73" s="7">
        <v>5713.5</v>
      </c>
      <c r="L73" s="29">
        <v>0</v>
      </c>
      <c r="M73" s="7">
        <v>5418.5</v>
      </c>
      <c r="N73" s="29">
        <v>1</v>
      </c>
      <c r="O73" s="7">
        <v>5455.45</v>
      </c>
      <c r="P73" s="29">
        <v>0</v>
      </c>
      <c r="Q73" s="7">
        <v>4004.08</v>
      </c>
      <c r="R73" s="29">
        <v>0</v>
      </c>
      <c r="S73" s="14"/>
      <c r="T73" s="29">
        <v>0</v>
      </c>
      <c r="U73" s="7">
        <f t="shared" si="4"/>
        <v>37321.81</v>
      </c>
      <c r="V73" s="14">
        <f t="shared" si="5"/>
        <v>2</v>
      </c>
      <c r="W73" s="14">
        <v>0</v>
      </c>
      <c r="X73" s="7">
        <f t="shared" si="6"/>
        <v>10.717593814447907</v>
      </c>
      <c r="Y73" s="7">
        <f t="shared" si="7"/>
        <v>0</v>
      </c>
    </row>
    <row r="74" spans="1:25">
      <c r="A74">
        <v>560</v>
      </c>
      <c r="B74" s="5" t="s">
        <v>18</v>
      </c>
      <c r="C74" s="5" t="s">
        <v>20</v>
      </c>
      <c r="D74" s="5" t="s">
        <v>13</v>
      </c>
      <c r="E74" s="7">
        <v>5477.5</v>
      </c>
      <c r="F74" s="35">
        <v>0</v>
      </c>
      <c r="G74" s="7">
        <v>6029</v>
      </c>
      <c r="H74" s="29">
        <v>0</v>
      </c>
      <c r="I74" s="7">
        <v>5807</v>
      </c>
      <c r="J74" s="29">
        <v>0</v>
      </c>
      <c r="K74" s="7">
        <v>6052.67</v>
      </c>
      <c r="L74" s="29">
        <v>0</v>
      </c>
      <c r="M74" s="7">
        <v>5293.5</v>
      </c>
      <c r="N74" s="29">
        <v>0</v>
      </c>
      <c r="O74" s="7">
        <v>5525.75</v>
      </c>
      <c r="P74" s="29">
        <v>0</v>
      </c>
      <c r="Q74" s="7">
        <v>3544.5</v>
      </c>
      <c r="R74" s="29">
        <v>0</v>
      </c>
      <c r="S74" s="14"/>
      <c r="T74" s="29">
        <v>0</v>
      </c>
      <c r="U74" s="7">
        <f t="shared" si="4"/>
        <v>37729.919999999998</v>
      </c>
      <c r="V74" s="14">
        <f t="shared" si="5"/>
        <v>0</v>
      </c>
      <c r="W74" s="14">
        <v>0</v>
      </c>
      <c r="X74" s="7">
        <f t="shared" si="6"/>
        <v>0</v>
      </c>
      <c r="Y74" s="7">
        <f t="shared" si="7"/>
        <v>0</v>
      </c>
    </row>
    <row r="75" spans="1:25">
      <c r="A75">
        <v>561</v>
      </c>
      <c r="B75" s="5" t="s">
        <v>11</v>
      </c>
      <c r="C75" s="5" t="s">
        <v>12</v>
      </c>
      <c r="D75" s="5" t="s">
        <v>13</v>
      </c>
      <c r="E75" s="7">
        <v>5424.75</v>
      </c>
      <c r="F75" s="35">
        <v>0</v>
      </c>
      <c r="G75" s="7">
        <v>6064.25</v>
      </c>
      <c r="H75" s="29">
        <v>0</v>
      </c>
      <c r="I75" s="7">
        <v>5855.16</v>
      </c>
      <c r="J75" s="29">
        <v>0</v>
      </c>
      <c r="K75" s="7">
        <v>5712.75</v>
      </c>
      <c r="L75" s="29">
        <v>0</v>
      </c>
      <c r="M75" s="7">
        <v>5840</v>
      </c>
      <c r="N75" s="29">
        <v>0</v>
      </c>
      <c r="O75" s="7">
        <v>5776</v>
      </c>
      <c r="P75" s="29">
        <v>2</v>
      </c>
      <c r="Q75" s="7">
        <v>3942.5</v>
      </c>
      <c r="R75" s="29">
        <v>0</v>
      </c>
      <c r="S75" s="14"/>
      <c r="T75" s="29">
        <v>0</v>
      </c>
      <c r="U75" s="7">
        <f t="shared" si="4"/>
        <v>38615.410000000003</v>
      </c>
      <c r="V75" s="14">
        <f t="shared" si="5"/>
        <v>2</v>
      </c>
      <c r="W75" s="14">
        <v>0</v>
      </c>
      <c r="X75" s="7">
        <f t="shared" si="6"/>
        <v>10.358558927640544</v>
      </c>
      <c r="Y75" s="7">
        <f t="shared" si="7"/>
        <v>0</v>
      </c>
    </row>
    <row r="76" spans="1:25">
      <c r="A76">
        <v>562</v>
      </c>
      <c r="B76" s="5" t="s">
        <v>18</v>
      </c>
      <c r="C76" s="5" t="s">
        <v>19</v>
      </c>
      <c r="D76" s="5" t="s">
        <v>13</v>
      </c>
      <c r="E76" s="7">
        <v>5210</v>
      </c>
      <c r="F76" s="35">
        <v>0</v>
      </c>
      <c r="G76" s="7">
        <v>5703.25</v>
      </c>
      <c r="H76" s="29">
        <v>0</v>
      </c>
      <c r="I76" s="7">
        <v>5247.75</v>
      </c>
      <c r="J76" s="29">
        <v>0</v>
      </c>
      <c r="K76" s="7">
        <v>5738.5</v>
      </c>
      <c r="L76" s="29">
        <v>0</v>
      </c>
      <c r="M76" s="7">
        <v>5037.5</v>
      </c>
      <c r="N76" s="29">
        <v>0</v>
      </c>
      <c r="O76" s="7">
        <v>5548</v>
      </c>
      <c r="P76" s="29">
        <v>0</v>
      </c>
      <c r="Q76" s="7">
        <v>4018</v>
      </c>
      <c r="R76" s="29">
        <v>0</v>
      </c>
      <c r="S76" s="14"/>
      <c r="T76" s="29">
        <v>0</v>
      </c>
      <c r="U76" s="7">
        <f t="shared" si="4"/>
        <v>36503</v>
      </c>
      <c r="V76" s="14">
        <f t="shared" si="5"/>
        <v>0</v>
      </c>
      <c r="W76" s="14">
        <v>0</v>
      </c>
      <c r="X76" s="7">
        <f t="shared" si="6"/>
        <v>0</v>
      </c>
      <c r="Y76" s="7">
        <f t="shared" si="7"/>
        <v>0</v>
      </c>
    </row>
    <row r="77" spans="1:25">
      <c r="A77">
        <v>563</v>
      </c>
      <c r="B77" s="5" t="s">
        <v>23</v>
      </c>
      <c r="C77" s="5" t="s">
        <v>24</v>
      </c>
      <c r="D77" s="5" t="s">
        <v>22</v>
      </c>
      <c r="E77" s="7">
        <v>5235</v>
      </c>
      <c r="F77" s="35">
        <v>0</v>
      </c>
      <c r="G77" s="7">
        <v>5730.44</v>
      </c>
      <c r="H77" s="29">
        <v>0</v>
      </c>
      <c r="I77" s="7">
        <v>5327</v>
      </c>
      <c r="J77" s="29">
        <v>0</v>
      </c>
      <c r="K77" s="7">
        <v>5789</v>
      </c>
      <c r="L77" s="29">
        <v>0</v>
      </c>
      <c r="M77" s="7">
        <v>5581</v>
      </c>
      <c r="N77" s="29">
        <v>0</v>
      </c>
      <c r="O77" s="7">
        <v>5760</v>
      </c>
      <c r="P77" s="29">
        <v>0</v>
      </c>
      <c r="Q77" s="7">
        <v>4290.08</v>
      </c>
      <c r="R77" s="29">
        <v>0</v>
      </c>
      <c r="S77" s="14"/>
      <c r="T77" s="29">
        <v>0</v>
      </c>
      <c r="U77" s="7">
        <f t="shared" si="4"/>
        <v>37712.520000000004</v>
      </c>
      <c r="V77" s="14">
        <f t="shared" si="5"/>
        <v>0</v>
      </c>
      <c r="W77" s="14">
        <v>0</v>
      </c>
      <c r="X77" s="7">
        <f t="shared" si="6"/>
        <v>0</v>
      </c>
      <c r="Y77" s="7">
        <f t="shared" si="7"/>
        <v>0</v>
      </c>
    </row>
    <row r="78" spans="1:25">
      <c r="A78">
        <v>564</v>
      </c>
      <c r="B78" s="5" t="s">
        <v>18</v>
      </c>
      <c r="C78" s="5" t="s">
        <v>19</v>
      </c>
      <c r="D78" s="5" t="s">
        <v>13</v>
      </c>
      <c r="E78" s="7">
        <v>5734.5</v>
      </c>
      <c r="F78" s="35">
        <v>0</v>
      </c>
      <c r="G78" s="7">
        <v>7171.25</v>
      </c>
      <c r="H78" s="29">
        <v>0</v>
      </c>
      <c r="I78" s="7">
        <v>5858.5</v>
      </c>
      <c r="J78" s="29">
        <v>0</v>
      </c>
      <c r="K78" s="7">
        <v>6553.75</v>
      </c>
      <c r="L78" s="29">
        <v>0</v>
      </c>
      <c r="M78" s="7">
        <v>5688.75</v>
      </c>
      <c r="N78" s="29">
        <v>1</v>
      </c>
      <c r="O78" s="7">
        <v>5693.08</v>
      </c>
      <c r="P78" s="29">
        <v>0</v>
      </c>
      <c r="Q78" s="7">
        <v>4683.5</v>
      </c>
      <c r="R78" s="29">
        <v>0</v>
      </c>
      <c r="S78" s="14"/>
      <c r="T78" s="29">
        <v>0</v>
      </c>
      <c r="U78" s="7">
        <f t="shared" si="4"/>
        <v>41383.33</v>
      </c>
      <c r="V78" s="14">
        <f t="shared" si="5"/>
        <v>1</v>
      </c>
      <c r="W78" s="14">
        <v>0</v>
      </c>
      <c r="X78" s="7">
        <f t="shared" si="6"/>
        <v>4.8328638608831138</v>
      </c>
      <c r="Y78" s="7">
        <f t="shared" si="7"/>
        <v>0</v>
      </c>
    </row>
    <row r="79" spans="1:25">
      <c r="A79">
        <v>565</v>
      </c>
      <c r="B79" s="5" t="s">
        <v>18</v>
      </c>
      <c r="C79" s="5" t="s">
        <v>19</v>
      </c>
      <c r="D79" s="5" t="s">
        <v>13</v>
      </c>
      <c r="E79" s="7">
        <v>5738.67</v>
      </c>
      <c r="F79" s="35">
        <v>0</v>
      </c>
      <c r="G79" s="7">
        <v>5673.5</v>
      </c>
      <c r="H79" s="29">
        <v>0</v>
      </c>
      <c r="I79" s="7">
        <v>6158.5</v>
      </c>
      <c r="J79" s="29">
        <v>0</v>
      </c>
      <c r="K79" s="7">
        <v>5725.17</v>
      </c>
      <c r="L79" s="29">
        <v>0</v>
      </c>
      <c r="M79" s="7">
        <v>5315</v>
      </c>
      <c r="N79" s="29">
        <v>0</v>
      </c>
      <c r="O79" s="7">
        <v>6196.25</v>
      </c>
      <c r="P79" s="29">
        <v>0</v>
      </c>
      <c r="Q79" s="7">
        <v>3738</v>
      </c>
      <c r="R79" s="29">
        <v>0</v>
      </c>
      <c r="S79" s="14"/>
      <c r="T79" s="29">
        <v>0</v>
      </c>
      <c r="U79" s="7">
        <f t="shared" si="4"/>
        <v>38545.089999999997</v>
      </c>
      <c r="V79" s="14">
        <f t="shared" si="5"/>
        <v>0</v>
      </c>
      <c r="W79" s="14">
        <v>0</v>
      </c>
      <c r="X79" s="7">
        <f t="shared" si="6"/>
        <v>0</v>
      </c>
      <c r="Y79" s="7">
        <f t="shared" si="7"/>
        <v>0</v>
      </c>
    </row>
    <row r="80" spans="1:25">
      <c r="A80">
        <v>566</v>
      </c>
      <c r="B80" s="5" t="s">
        <v>18</v>
      </c>
      <c r="C80" s="5" t="s">
        <v>19</v>
      </c>
      <c r="D80" s="5" t="s">
        <v>13</v>
      </c>
      <c r="E80" s="7">
        <v>5365</v>
      </c>
      <c r="F80" s="35">
        <v>0</v>
      </c>
      <c r="G80" s="7">
        <v>5740.5</v>
      </c>
      <c r="H80" s="29">
        <v>1</v>
      </c>
      <c r="I80" s="7">
        <v>5684.5</v>
      </c>
      <c r="J80" s="29">
        <v>0</v>
      </c>
      <c r="K80" s="7">
        <v>5556</v>
      </c>
      <c r="L80" s="29">
        <v>0</v>
      </c>
      <c r="M80" s="7">
        <v>5555.5</v>
      </c>
      <c r="N80" s="29">
        <v>0</v>
      </c>
      <c r="O80" s="7">
        <v>5756.5</v>
      </c>
      <c r="P80" s="29">
        <v>1</v>
      </c>
      <c r="Q80" s="7">
        <v>3913</v>
      </c>
      <c r="R80" s="29">
        <v>2</v>
      </c>
      <c r="S80" s="14"/>
      <c r="T80" s="29">
        <v>0</v>
      </c>
      <c r="U80" s="7">
        <f t="shared" si="4"/>
        <v>37571</v>
      </c>
      <c r="V80" s="14">
        <f t="shared" si="5"/>
        <v>4</v>
      </c>
      <c r="W80" s="14">
        <v>1</v>
      </c>
      <c r="X80" s="7">
        <f t="shared" si="6"/>
        <v>21.293018551542414</v>
      </c>
      <c r="Y80" s="7">
        <f t="shared" si="7"/>
        <v>5.3232546378856034</v>
      </c>
    </row>
    <row r="81" spans="1:25">
      <c r="A81">
        <v>567</v>
      </c>
      <c r="B81" s="5" t="s">
        <v>18</v>
      </c>
      <c r="C81" s="5" t="s">
        <v>19</v>
      </c>
      <c r="D81" s="5" t="s">
        <v>13</v>
      </c>
      <c r="E81" s="7">
        <v>786</v>
      </c>
      <c r="F81" s="35">
        <v>0</v>
      </c>
      <c r="G81" s="7">
        <v>0</v>
      </c>
      <c r="H81" s="29">
        <v>0</v>
      </c>
      <c r="I81" s="7">
        <v>1850.5</v>
      </c>
      <c r="J81" s="29">
        <v>0</v>
      </c>
      <c r="K81" s="7">
        <v>2913</v>
      </c>
      <c r="L81" s="29">
        <v>0</v>
      </c>
      <c r="M81" s="7">
        <v>6185</v>
      </c>
      <c r="N81" s="29">
        <v>0</v>
      </c>
      <c r="O81" s="7">
        <v>6419</v>
      </c>
      <c r="P81" s="29">
        <v>0</v>
      </c>
      <c r="Q81" s="7">
        <v>4901.5</v>
      </c>
      <c r="R81" s="29">
        <v>0</v>
      </c>
      <c r="S81" s="14"/>
      <c r="T81" s="29">
        <v>0</v>
      </c>
      <c r="U81" s="7">
        <f t="shared" si="4"/>
        <v>23055</v>
      </c>
      <c r="V81" s="14">
        <f t="shared" si="5"/>
        <v>0</v>
      </c>
      <c r="W81" s="14">
        <v>0</v>
      </c>
      <c r="X81" s="7">
        <f t="shared" si="6"/>
        <v>0</v>
      </c>
      <c r="Y81" s="7">
        <f t="shared" si="7"/>
        <v>0</v>
      </c>
    </row>
    <row r="82" spans="1:25">
      <c r="A82">
        <v>570</v>
      </c>
      <c r="B82" s="5" t="s">
        <v>11</v>
      </c>
      <c r="C82" s="5" t="s">
        <v>12</v>
      </c>
      <c r="D82" s="5" t="s">
        <v>13</v>
      </c>
      <c r="E82" s="7">
        <v>6080.25</v>
      </c>
      <c r="F82" s="35">
        <v>0</v>
      </c>
      <c r="G82" s="7">
        <v>6580.25</v>
      </c>
      <c r="H82" s="29">
        <v>1</v>
      </c>
      <c r="I82" s="7">
        <v>6439.25</v>
      </c>
      <c r="J82" s="29">
        <v>1</v>
      </c>
      <c r="K82" s="7">
        <v>6429</v>
      </c>
      <c r="L82" s="29">
        <v>2</v>
      </c>
      <c r="M82" s="7">
        <v>6045.25</v>
      </c>
      <c r="N82" s="29">
        <v>0</v>
      </c>
      <c r="O82" s="7">
        <v>6857</v>
      </c>
      <c r="P82" s="29">
        <v>0</v>
      </c>
      <c r="Q82" s="7">
        <v>4429.25</v>
      </c>
      <c r="R82" s="29">
        <v>2</v>
      </c>
      <c r="S82" s="14"/>
      <c r="T82" s="29">
        <v>0</v>
      </c>
      <c r="U82" s="7">
        <f t="shared" si="4"/>
        <v>42860.25</v>
      </c>
      <c r="V82" s="14">
        <f t="shared" si="5"/>
        <v>6</v>
      </c>
      <c r="W82" s="14">
        <v>2</v>
      </c>
      <c r="X82" s="7">
        <f t="shared" si="6"/>
        <v>27.997970147164331</v>
      </c>
      <c r="Y82" s="7">
        <f t="shared" si="7"/>
        <v>9.3326567157214431</v>
      </c>
    </row>
    <row r="83" spans="1:25">
      <c r="A83">
        <v>571</v>
      </c>
      <c r="B83" s="5" t="s">
        <v>11</v>
      </c>
      <c r="C83" s="5" t="s">
        <v>12</v>
      </c>
      <c r="D83" s="5" t="s">
        <v>13</v>
      </c>
      <c r="E83" s="7">
        <v>5875</v>
      </c>
      <c r="F83" s="35">
        <v>0</v>
      </c>
      <c r="G83" s="7">
        <v>6473.5</v>
      </c>
      <c r="H83" s="29">
        <v>0</v>
      </c>
      <c r="I83" s="7">
        <v>6075.5</v>
      </c>
      <c r="J83" s="29">
        <v>0</v>
      </c>
      <c r="K83" s="7">
        <v>6450.5</v>
      </c>
      <c r="L83" s="29">
        <v>0</v>
      </c>
      <c r="M83" s="7">
        <v>6038</v>
      </c>
      <c r="N83" s="29">
        <v>0</v>
      </c>
      <c r="O83" s="7">
        <v>6228.5</v>
      </c>
      <c r="P83" s="29">
        <v>0</v>
      </c>
      <c r="Q83" s="7">
        <v>4211</v>
      </c>
      <c r="R83" s="29">
        <v>0</v>
      </c>
      <c r="S83" s="14"/>
      <c r="T83" s="29">
        <v>0</v>
      </c>
      <c r="U83" s="7">
        <f t="shared" si="4"/>
        <v>41352</v>
      </c>
      <c r="V83" s="14">
        <f t="shared" si="5"/>
        <v>0</v>
      </c>
      <c r="W83" s="14">
        <v>0</v>
      </c>
      <c r="X83" s="7">
        <f t="shared" si="6"/>
        <v>0</v>
      </c>
      <c r="Y83" s="7">
        <f t="shared" si="7"/>
        <v>0</v>
      </c>
    </row>
    <row r="84" spans="1:25">
      <c r="A84">
        <v>572</v>
      </c>
      <c r="B84" s="5" t="s">
        <v>25</v>
      </c>
      <c r="C84" s="5" t="s">
        <v>26</v>
      </c>
      <c r="D84" s="5" t="s">
        <v>22</v>
      </c>
      <c r="E84" s="7">
        <v>5897.5</v>
      </c>
      <c r="F84" s="35">
        <v>0</v>
      </c>
      <c r="G84" s="7">
        <v>5834</v>
      </c>
      <c r="H84" s="29">
        <v>0</v>
      </c>
      <c r="I84" s="7">
        <v>5847</v>
      </c>
      <c r="J84" s="29">
        <v>0</v>
      </c>
      <c r="K84" s="7">
        <v>5786</v>
      </c>
      <c r="L84" s="29">
        <v>0</v>
      </c>
      <c r="M84" s="7">
        <v>5648.5</v>
      </c>
      <c r="N84" s="29">
        <v>0</v>
      </c>
      <c r="O84" s="7">
        <v>6028.5</v>
      </c>
      <c r="P84" s="29">
        <v>0</v>
      </c>
      <c r="Q84" s="7">
        <v>4159.5</v>
      </c>
      <c r="R84" s="29">
        <v>0</v>
      </c>
      <c r="S84" s="14"/>
      <c r="T84" s="29">
        <v>0</v>
      </c>
      <c r="U84" s="7">
        <f t="shared" si="4"/>
        <v>39201</v>
      </c>
      <c r="V84" s="14">
        <f t="shared" si="5"/>
        <v>0</v>
      </c>
      <c r="W84" s="14">
        <v>0</v>
      </c>
      <c r="X84" s="7">
        <f t="shared" si="6"/>
        <v>0</v>
      </c>
      <c r="Y84" s="7">
        <f t="shared" si="7"/>
        <v>0</v>
      </c>
    </row>
    <row r="85" spans="1:25">
      <c r="A85">
        <v>573</v>
      </c>
      <c r="B85" s="5" t="s">
        <v>16</v>
      </c>
      <c r="C85" s="5" t="s">
        <v>17</v>
      </c>
      <c r="D85" s="5" t="s">
        <v>13</v>
      </c>
      <c r="E85" s="7">
        <v>4779</v>
      </c>
      <c r="F85" s="35">
        <v>0</v>
      </c>
      <c r="G85" s="7">
        <v>4983.5</v>
      </c>
      <c r="H85" s="29">
        <v>0</v>
      </c>
      <c r="I85" s="7">
        <v>4575</v>
      </c>
      <c r="J85" s="29">
        <v>2</v>
      </c>
      <c r="K85" s="7">
        <v>5266</v>
      </c>
      <c r="L85" s="29">
        <v>0</v>
      </c>
      <c r="M85" s="7">
        <v>5228</v>
      </c>
      <c r="N85" s="29">
        <v>0</v>
      </c>
      <c r="O85" s="7">
        <v>4753.5</v>
      </c>
      <c r="P85" s="29">
        <v>0</v>
      </c>
      <c r="Q85" s="7">
        <v>3557.58</v>
      </c>
      <c r="R85" s="29">
        <v>0</v>
      </c>
      <c r="S85" s="14"/>
      <c r="T85" s="29">
        <v>0</v>
      </c>
      <c r="U85" s="7">
        <f t="shared" si="4"/>
        <v>33142.58</v>
      </c>
      <c r="V85" s="14">
        <f t="shared" si="5"/>
        <v>2</v>
      </c>
      <c r="W85" s="14">
        <v>1</v>
      </c>
      <c r="X85" s="7">
        <f t="shared" si="6"/>
        <v>12.069066439607296</v>
      </c>
      <c r="Y85" s="7">
        <f t="shared" si="7"/>
        <v>6.0345332198036479</v>
      </c>
    </row>
    <row r="86" spans="1:25">
      <c r="A86">
        <v>574</v>
      </c>
      <c r="B86" s="5" t="s">
        <v>18</v>
      </c>
      <c r="C86" s="5" t="s">
        <v>19</v>
      </c>
      <c r="D86" s="5" t="s">
        <v>13</v>
      </c>
      <c r="E86" s="7">
        <v>4975.5</v>
      </c>
      <c r="F86" s="35">
        <v>0</v>
      </c>
      <c r="G86" s="7">
        <v>5844.5</v>
      </c>
      <c r="H86" s="29">
        <v>0</v>
      </c>
      <c r="I86" s="7">
        <v>5272.5</v>
      </c>
      <c r="J86" s="29">
        <v>0</v>
      </c>
      <c r="K86" s="7">
        <v>5446</v>
      </c>
      <c r="L86" s="29">
        <v>0</v>
      </c>
      <c r="M86" s="7">
        <v>5219.34</v>
      </c>
      <c r="N86" s="29">
        <v>0</v>
      </c>
      <c r="O86" s="7">
        <v>5475.5</v>
      </c>
      <c r="P86" s="29">
        <v>0</v>
      </c>
      <c r="Q86" s="7">
        <v>3766</v>
      </c>
      <c r="R86" s="29">
        <v>0</v>
      </c>
      <c r="S86" s="14"/>
      <c r="T86" s="29">
        <v>0</v>
      </c>
      <c r="U86" s="7">
        <f t="shared" si="4"/>
        <v>35999.339999999997</v>
      </c>
      <c r="V86" s="14">
        <f t="shared" si="5"/>
        <v>0</v>
      </c>
      <c r="W86" s="14">
        <v>0</v>
      </c>
      <c r="X86" s="7">
        <f t="shared" si="6"/>
        <v>0</v>
      </c>
      <c r="Y86" s="7">
        <f t="shared" si="7"/>
        <v>0</v>
      </c>
    </row>
    <row r="87" spans="1:25">
      <c r="A87">
        <v>575</v>
      </c>
      <c r="B87" s="5" t="s">
        <v>18</v>
      </c>
      <c r="C87" s="5" t="s">
        <v>20</v>
      </c>
      <c r="D87" s="5" t="s">
        <v>13</v>
      </c>
      <c r="E87" s="7">
        <v>5126.5</v>
      </c>
      <c r="F87" s="35">
        <v>1</v>
      </c>
      <c r="G87" s="7">
        <v>5415.25</v>
      </c>
      <c r="H87" s="29">
        <v>0</v>
      </c>
      <c r="I87" s="7">
        <v>5300.5</v>
      </c>
      <c r="J87" s="29">
        <v>0</v>
      </c>
      <c r="K87" s="7">
        <v>5681.5</v>
      </c>
      <c r="L87" s="29">
        <v>0</v>
      </c>
      <c r="M87" s="7">
        <v>5492.5</v>
      </c>
      <c r="N87" s="29">
        <v>0</v>
      </c>
      <c r="O87" s="7">
        <v>5557</v>
      </c>
      <c r="P87" s="29">
        <v>0</v>
      </c>
      <c r="Q87" s="7">
        <v>3840</v>
      </c>
      <c r="R87" s="29">
        <v>0</v>
      </c>
      <c r="S87" s="14"/>
      <c r="T87" s="29">
        <v>0</v>
      </c>
      <c r="U87" s="7">
        <f t="shared" si="4"/>
        <v>36413.25</v>
      </c>
      <c r="V87" s="14">
        <f t="shared" si="5"/>
        <v>1</v>
      </c>
      <c r="W87" s="14">
        <v>1</v>
      </c>
      <c r="X87" s="7">
        <f t="shared" si="6"/>
        <v>5.4925061619053501</v>
      </c>
      <c r="Y87" s="7">
        <f t="shared" si="7"/>
        <v>5.4925061619053501</v>
      </c>
    </row>
    <row r="88" spans="1:25">
      <c r="A88">
        <v>576</v>
      </c>
      <c r="B88" s="5" t="s">
        <v>16</v>
      </c>
      <c r="C88" s="5" t="s">
        <v>17</v>
      </c>
      <c r="D88" s="5" t="s">
        <v>22</v>
      </c>
      <c r="E88" s="7">
        <v>5142</v>
      </c>
      <c r="F88" s="35">
        <v>0</v>
      </c>
      <c r="G88" s="7">
        <v>5481.5</v>
      </c>
      <c r="H88" s="29">
        <v>0</v>
      </c>
      <c r="I88" s="7">
        <v>5622.77</v>
      </c>
      <c r="J88" s="29">
        <v>1</v>
      </c>
      <c r="K88" s="7">
        <v>5655.75</v>
      </c>
      <c r="L88" s="29">
        <v>0</v>
      </c>
      <c r="M88" s="7">
        <v>5630.5</v>
      </c>
      <c r="N88" s="29">
        <v>0</v>
      </c>
      <c r="O88" s="7">
        <v>5639</v>
      </c>
      <c r="P88" s="29">
        <v>0</v>
      </c>
      <c r="Q88" s="7">
        <v>4367.75</v>
      </c>
      <c r="R88" s="29">
        <v>0</v>
      </c>
      <c r="S88" s="14"/>
      <c r="T88" s="29">
        <v>1</v>
      </c>
      <c r="U88" s="7">
        <f t="shared" si="4"/>
        <v>37539.270000000004</v>
      </c>
      <c r="V88" s="14">
        <f t="shared" si="5"/>
        <v>1</v>
      </c>
      <c r="W88" s="14">
        <v>0</v>
      </c>
      <c r="X88" s="7">
        <f t="shared" si="6"/>
        <v>5.3277541092301473</v>
      </c>
      <c r="Y88" s="7">
        <f t="shared" si="7"/>
        <v>0</v>
      </c>
    </row>
    <row r="89" spans="1:25">
      <c r="A89">
        <v>577</v>
      </c>
      <c r="B89" s="5" t="s">
        <v>23</v>
      </c>
      <c r="C89" s="5" t="s">
        <v>24</v>
      </c>
      <c r="D89" s="5" t="s">
        <v>22</v>
      </c>
      <c r="E89" s="7">
        <v>5518.5</v>
      </c>
      <c r="F89" s="35">
        <v>0</v>
      </c>
      <c r="G89" s="7">
        <v>6172</v>
      </c>
      <c r="H89" s="29">
        <v>0</v>
      </c>
      <c r="I89" s="7">
        <v>5718</v>
      </c>
      <c r="J89" s="29">
        <v>0</v>
      </c>
      <c r="K89" s="7">
        <v>5695.5</v>
      </c>
      <c r="L89" s="29">
        <v>0</v>
      </c>
      <c r="M89" s="7">
        <v>5508</v>
      </c>
      <c r="N89" s="29">
        <v>1</v>
      </c>
      <c r="O89" s="7">
        <v>5844.5</v>
      </c>
      <c r="P89" s="29">
        <v>0</v>
      </c>
      <c r="Q89" s="7">
        <v>4602.5</v>
      </c>
      <c r="R89" s="29">
        <v>0</v>
      </c>
      <c r="S89" s="14"/>
      <c r="T89" s="29">
        <v>0</v>
      </c>
      <c r="U89" s="7">
        <f t="shared" si="4"/>
        <v>39059</v>
      </c>
      <c r="V89" s="14">
        <f t="shared" si="5"/>
        <v>1</v>
      </c>
      <c r="W89" s="14">
        <v>0</v>
      </c>
      <c r="X89" s="7">
        <f t="shared" si="6"/>
        <v>5.1204587931078622</v>
      </c>
      <c r="Y89" s="7">
        <f t="shared" si="7"/>
        <v>0</v>
      </c>
    </row>
    <row r="90" spans="1:25">
      <c r="A90">
        <v>578</v>
      </c>
      <c r="B90" s="5" t="s">
        <v>23</v>
      </c>
      <c r="C90" s="5" t="s">
        <v>24</v>
      </c>
      <c r="D90" s="5" t="s">
        <v>13</v>
      </c>
      <c r="E90" s="7">
        <v>5832</v>
      </c>
      <c r="F90" s="35">
        <v>0</v>
      </c>
      <c r="G90" s="7">
        <v>6310.5</v>
      </c>
      <c r="H90" s="29">
        <v>0</v>
      </c>
      <c r="I90" s="7">
        <v>6304</v>
      </c>
      <c r="J90" s="29">
        <v>0</v>
      </c>
      <c r="K90" s="7">
        <v>6376.5</v>
      </c>
      <c r="L90" s="29">
        <v>0</v>
      </c>
      <c r="M90" s="7">
        <v>6231.5</v>
      </c>
      <c r="N90" s="29">
        <v>0</v>
      </c>
      <c r="O90" s="7">
        <v>6744.66</v>
      </c>
      <c r="P90" s="29">
        <v>0</v>
      </c>
      <c r="Q90" s="7">
        <v>4637.5</v>
      </c>
      <c r="R90" s="29">
        <v>0</v>
      </c>
      <c r="S90" s="14"/>
      <c r="T90" s="29">
        <v>0</v>
      </c>
      <c r="U90" s="7">
        <f t="shared" si="4"/>
        <v>42436.66</v>
      </c>
      <c r="V90" s="14">
        <f t="shared" si="5"/>
        <v>0</v>
      </c>
      <c r="W90" s="14">
        <v>0</v>
      </c>
      <c r="X90" s="7">
        <f t="shared" si="6"/>
        <v>0</v>
      </c>
      <c r="Y90" s="7">
        <f t="shared" si="7"/>
        <v>0</v>
      </c>
    </row>
    <row r="91" spans="1:25">
      <c r="A91">
        <v>579</v>
      </c>
      <c r="B91" s="5" t="s">
        <v>23</v>
      </c>
      <c r="C91" s="5" t="s">
        <v>24</v>
      </c>
      <c r="D91" s="5" t="s">
        <v>13</v>
      </c>
      <c r="E91" s="7">
        <v>5677.2</v>
      </c>
      <c r="F91" s="35">
        <v>0</v>
      </c>
      <c r="G91" s="7">
        <v>6367</v>
      </c>
      <c r="H91" s="29">
        <v>0</v>
      </c>
      <c r="I91" s="7">
        <v>6001.5</v>
      </c>
      <c r="J91" s="29">
        <v>0</v>
      </c>
      <c r="K91" s="7">
        <v>6207.5</v>
      </c>
      <c r="L91" s="29">
        <v>0</v>
      </c>
      <c r="M91" s="7">
        <v>5875.5</v>
      </c>
      <c r="N91" s="29">
        <v>0</v>
      </c>
      <c r="O91" s="7">
        <v>6554</v>
      </c>
      <c r="P91" s="29">
        <v>0</v>
      </c>
      <c r="Q91" s="7">
        <v>4854.58</v>
      </c>
      <c r="R91" s="29">
        <v>0</v>
      </c>
      <c r="S91" s="14"/>
      <c r="T91" s="29">
        <v>0</v>
      </c>
      <c r="U91" s="7">
        <f t="shared" si="4"/>
        <v>41537.279999999999</v>
      </c>
      <c r="V91" s="14">
        <f t="shared" si="5"/>
        <v>0</v>
      </c>
      <c r="W91" s="14">
        <v>0</v>
      </c>
      <c r="X91" s="7">
        <f t="shared" si="6"/>
        <v>0</v>
      </c>
      <c r="Y91" s="7">
        <f t="shared" si="7"/>
        <v>0</v>
      </c>
    </row>
    <row r="92" spans="1:25">
      <c r="A92">
        <v>580</v>
      </c>
      <c r="B92" s="5" t="s">
        <v>23</v>
      </c>
      <c r="C92" s="5" t="s">
        <v>24</v>
      </c>
      <c r="D92" s="5" t="s">
        <v>13</v>
      </c>
      <c r="E92" s="7">
        <v>5860.5</v>
      </c>
      <c r="F92" s="35">
        <v>0</v>
      </c>
      <c r="G92" s="7">
        <v>6300</v>
      </c>
      <c r="H92" s="29">
        <v>0</v>
      </c>
      <c r="I92" s="7">
        <v>6154</v>
      </c>
      <c r="J92" s="29">
        <v>0</v>
      </c>
      <c r="K92" s="7">
        <v>6258.5</v>
      </c>
      <c r="L92" s="29">
        <v>0</v>
      </c>
      <c r="M92" s="7">
        <v>6192.5</v>
      </c>
      <c r="N92" s="29">
        <v>0</v>
      </c>
      <c r="O92" s="7">
        <v>6403</v>
      </c>
      <c r="P92" s="29">
        <v>0</v>
      </c>
      <c r="Q92" s="7">
        <v>4599.33</v>
      </c>
      <c r="R92" s="29">
        <v>0</v>
      </c>
      <c r="S92" s="14"/>
      <c r="T92" s="29">
        <v>0</v>
      </c>
      <c r="U92" s="7">
        <f t="shared" si="4"/>
        <v>41767.83</v>
      </c>
      <c r="V92" s="14">
        <f t="shared" si="5"/>
        <v>0</v>
      </c>
      <c r="W92" s="14">
        <v>0</v>
      </c>
      <c r="X92" s="7">
        <f t="shared" si="6"/>
        <v>0</v>
      </c>
      <c r="Y92" s="7">
        <f t="shared" si="7"/>
        <v>0</v>
      </c>
    </row>
    <row r="93" spans="1:25">
      <c r="A93">
        <v>581</v>
      </c>
      <c r="B93" s="5" t="s">
        <v>23</v>
      </c>
      <c r="C93" s="5" t="s">
        <v>24</v>
      </c>
      <c r="D93" s="5" t="s">
        <v>22</v>
      </c>
      <c r="E93" s="7">
        <v>5965.83</v>
      </c>
      <c r="F93" s="35">
        <v>0</v>
      </c>
      <c r="G93" s="7">
        <v>6306.25</v>
      </c>
      <c r="H93" s="29">
        <v>0</v>
      </c>
      <c r="I93" s="7">
        <v>6275.43</v>
      </c>
      <c r="J93" s="29">
        <v>0</v>
      </c>
      <c r="K93" s="7">
        <v>6390.5</v>
      </c>
      <c r="L93" s="29">
        <v>0</v>
      </c>
      <c r="M93" s="7">
        <v>6104</v>
      </c>
      <c r="N93" s="29">
        <v>0</v>
      </c>
      <c r="O93" s="7">
        <v>6544.66</v>
      </c>
      <c r="P93" s="29">
        <v>0</v>
      </c>
      <c r="Q93" s="7">
        <v>4818.5</v>
      </c>
      <c r="R93" s="29">
        <v>0</v>
      </c>
      <c r="S93" s="14"/>
      <c r="T93" s="29">
        <v>0</v>
      </c>
      <c r="U93" s="7">
        <f t="shared" si="4"/>
        <v>42405.17</v>
      </c>
      <c r="V93" s="14">
        <f t="shared" si="5"/>
        <v>0</v>
      </c>
      <c r="W93" s="14">
        <v>0</v>
      </c>
      <c r="X93" s="7">
        <f t="shared" si="6"/>
        <v>0</v>
      </c>
      <c r="Y93" s="7">
        <f t="shared" si="7"/>
        <v>0</v>
      </c>
    </row>
    <row r="94" spans="1:25">
      <c r="A94">
        <v>582</v>
      </c>
      <c r="B94" s="5" t="s">
        <v>23</v>
      </c>
      <c r="C94" s="5" t="s">
        <v>24</v>
      </c>
      <c r="D94" s="5" t="s">
        <v>13</v>
      </c>
      <c r="E94" s="7">
        <v>4884.5</v>
      </c>
      <c r="F94" s="35">
        <v>0</v>
      </c>
      <c r="G94" s="7">
        <v>5435.5</v>
      </c>
      <c r="H94" s="29">
        <v>0</v>
      </c>
      <c r="I94" s="7">
        <v>5602</v>
      </c>
      <c r="J94" s="29">
        <v>0</v>
      </c>
      <c r="K94" s="7">
        <v>6334</v>
      </c>
      <c r="L94" s="29">
        <v>0</v>
      </c>
      <c r="M94" s="7">
        <v>6130</v>
      </c>
      <c r="N94" s="29">
        <v>0</v>
      </c>
      <c r="O94" s="7">
        <v>6174.05</v>
      </c>
      <c r="P94" s="29">
        <v>0</v>
      </c>
      <c r="Q94" s="7">
        <v>4712</v>
      </c>
      <c r="R94" s="29">
        <v>0</v>
      </c>
      <c r="S94" s="14"/>
      <c r="T94" s="29">
        <v>0</v>
      </c>
      <c r="U94" s="7">
        <f t="shared" si="4"/>
        <v>39272.050000000003</v>
      </c>
      <c r="V94" s="14">
        <f t="shared" si="5"/>
        <v>0</v>
      </c>
      <c r="W94" s="14">
        <v>0</v>
      </c>
      <c r="X94" s="7">
        <f t="shared" si="6"/>
        <v>0</v>
      </c>
      <c r="Y94" s="7">
        <f t="shared" si="7"/>
        <v>0</v>
      </c>
    </row>
    <row r="95" spans="1:25">
      <c r="A95">
        <v>583</v>
      </c>
      <c r="B95" s="5" t="s">
        <v>23</v>
      </c>
      <c r="C95" s="5" t="s">
        <v>24</v>
      </c>
      <c r="D95" s="5" t="s">
        <v>13</v>
      </c>
      <c r="E95" s="7">
        <v>5321.5</v>
      </c>
      <c r="F95" s="35">
        <v>0</v>
      </c>
      <c r="G95" s="7">
        <v>6603</v>
      </c>
      <c r="H95" s="29">
        <v>0</v>
      </c>
      <c r="I95" s="7">
        <v>6134.5</v>
      </c>
      <c r="J95" s="29">
        <v>0</v>
      </c>
      <c r="K95" s="7">
        <v>6543</v>
      </c>
      <c r="L95" s="29">
        <v>0</v>
      </c>
      <c r="M95" s="7">
        <v>6241.5</v>
      </c>
      <c r="N95" s="29">
        <v>1</v>
      </c>
      <c r="O95" s="7">
        <v>6606.5</v>
      </c>
      <c r="P95" s="29">
        <v>0</v>
      </c>
      <c r="Q95" s="7">
        <v>4719.17</v>
      </c>
      <c r="R95" s="29">
        <v>0</v>
      </c>
      <c r="S95" s="14"/>
      <c r="T95" s="29">
        <v>0</v>
      </c>
      <c r="U95" s="7">
        <f t="shared" si="4"/>
        <v>42169.17</v>
      </c>
      <c r="V95" s="14">
        <f t="shared" si="5"/>
        <v>1</v>
      </c>
      <c r="W95" s="14">
        <v>0</v>
      </c>
      <c r="X95" s="7">
        <f t="shared" si="6"/>
        <v>4.7428014352665704</v>
      </c>
      <c r="Y95" s="7">
        <f t="shared" si="7"/>
        <v>0</v>
      </c>
    </row>
    <row r="96" spans="1:25">
      <c r="A96">
        <v>584</v>
      </c>
      <c r="B96" s="5" t="s">
        <v>23</v>
      </c>
      <c r="C96" s="5" t="s">
        <v>24</v>
      </c>
      <c r="D96" s="5" t="s">
        <v>13</v>
      </c>
      <c r="E96" s="7">
        <v>5737</v>
      </c>
      <c r="F96" s="35">
        <v>0</v>
      </c>
      <c r="G96" s="7">
        <v>6419</v>
      </c>
      <c r="H96" s="29">
        <v>0</v>
      </c>
      <c r="I96" s="7">
        <v>6407.5</v>
      </c>
      <c r="J96" s="29">
        <v>0</v>
      </c>
      <c r="K96" s="7">
        <v>6206.25</v>
      </c>
      <c r="L96" s="29">
        <v>0</v>
      </c>
      <c r="M96" s="7">
        <v>6378</v>
      </c>
      <c r="N96" s="29">
        <v>0</v>
      </c>
      <c r="O96" s="7">
        <v>6567.5</v>
      </c>
      <c r="P96" s="29">
        <v>0</v>
      </c>
      <c r="Q96" s="7">
        <v>5043.2</v>
      </c>
      <c r="R96" s="29">
        <v>0</v>
      </c>
      <c r="S96" s="14"/>
      <c r="T96" s="29">
        <v>0</v>
      </c>
      <c r="U96" s="7">
        <f t="shared" si="4"/>
        <v>42758.45</v>
      </c>
      <c r="V96" s="14">
        <f t="shared" si="5"/>
        <v>0</v>
      </c>
      <c r="W96" s="14">
        <v>0</v>
      </c>
      <c r="X96" s="7">
        <f t="shared" si="6"/>
        <v>0</v>
      </c>
      <c r="Y96" s="7">
        <f t="shared" si="7"/>
        <v>0</v>
      </c>
    </row>
    <row r="97" spans="1:25">
      <c r="A97">
        <v>585</v>
      </c>
      <c r="B97" s="5" t="s">
        <v>11</v>
      </c>
      <c r="C97" s="5" t="s">
        <v>12</v>
      </c>
      <c r="D97" s="5" t="s">
        <v>13</v>
      </c>
      <c r="E97" s="7">
        <v>5958.5</v>
      </c>
      <c r="F97" s="35">
        <v>0</v>
      </c>
      <c r="G97" s="7">
        <v>6916.25</v>
      </c>
      <c r="H97" s="29">
        <v>0</v>
      </c>
      <c r="I97" s="7">
        <v>6330</v>
      </c>
      <c r="J97" s="29">
        <v>0</v>
      </c>
      <c r="K97" s="7">
        <v>6419.42</v>
      </c>
      <c r="L97" s="29">
        <v>0</v>
      </c>
      <c r="M97" s="7">
        <v>6571</v>
      </c>
      <c r="N97" s="29">
        <v>0</v>
      </c>
      <c r="O97" s="7">
        <v>6227</v>
      </c>
      <c r="P97" s="29">
        <v>0</v>
      </c>
      <c r="Q97" s="7">
        <v>4768.5</v>
      </c>
      <c r="R97" s="29">
        <v>0</v>
      </c>
      <c r="S97" s="14"/>
      <c r="T97" s="29">
        <v>1</v>
      </c>
      <c r="U97" s="7">
        <f t="shared" si="4"/>
        <v>43190.67</v>
      </c>
      <c r="V97" s="14">
        <f t="shared" si="5"/>
        <v>0</v>
      </c>
      <c r="W97" s="14">
        <v>0</v>
      </c>
      <c r="X97" s="7">
        <f t="shared" si="6"/>
        <v>0</v>
      </c>
      <c r="Y97" s="7">
        <f t="shared" si="7"/>
        <v>0</v>
      </c>
    </row>
    <row r="98" spans="1:25">
      <c r="A98">
        <v>586</v>
      </c>
      <c r="B98" s="5" t="s">
        <v>11</v>
      </c>
      <c r="C98" s="5" t="s">
        <v>12</v>
      </c>
      <c r="D98" s="5" t="s">
        <v>13</v>
      </c>
      <c r="E98" s="7">
        <v>5919.17</v>
      </c>
      <c r="F98" s="35">
        <v>0</v>
      </c>
      <c r="G98" s="7">
        <v>6650.25</v>
      </c>
      <c r="H98" s="29">
        <v>0</v>
      </c>
      <c r="I98" s="7">
        <v>6228.75</v>
      </c>
      <c r="J98" s="29">
        <v>2</v>
      </c>
      <c r="K98" s="7">
        <v>6277</v>
      </c>
      <c r="L98" s="29">
        <v>0</v>
      </c>
      <c r="M98" s="7">
        <v>6179.75</v>
      </c>
      <c r="N98" s="29">
        <v>0</v>
      </c>
      <c r="O98" s="7">
        <v>6233</v>
      </c>
      <c r="P98" s="29">
        <v>1</v>
      </c>
      <c r="Q98" s="7">
        <v>4529.5</v>
      </c>
      <c r="R98" s="29">
        <v>0</v>
      </c>
      <c r="S98" s="14"/>
      <c r="T98" s="29">
        <v>0</v>
      </c>
      <c r="U98" s="7">
        <f t="shared" si="4"/>
        <v>42017.42</v>
      </c>
      <c r="V98" s="14">
        <f t="shared" si="5"/>
        <v>3</v>
      </c>
      <c r="W98" s="14">
        <v>1</v>
      </c>
      <c r="X98" s="7">
        <f t="shared" si="6"/>
        <v>14.279791572162214</v>
      </c>
      <c r="Y98" s="7">
        <f t="shared" si="7"/>
        <v>4.759930524054071</v>
      </c>
    </row>
    <row r="99" spans="1:25">
      <c r="A99">
        <v>587</v>
      </c>
      <c r="B99" s="5" t="s">
        <v>11</v>
      </c>
      <c r="C99" s="5" t="s">
        <v>12</v>
      </c>
      <c r="D99" s="5" t="s">
        <v>13</v>
      </c>
      <c r="E99" s="7">
        <v>5875.75</v>
      </c>
      <c r="F99" s="35">
        <v>0</v>
      </c>
      <c r="G99" s="7">
        <v>6410.5</v>
      </c>
      <c r="H99" s="29">
        <v>0</v>
      </c>
      <c r="I99" s="7">
        <v>6422.83</v>
      </c>
      <c r="J99" s="29">
        <v>1</v>
      </c>
      <c r="K99" s="7">
        <v>6432.25</v>
      </c>
      <c r="L99" s="29">
        <v>0</v>
      </c>
      <c r="M99" s="7">
        <v>6242.75</v>
      </c>
      <c r="N99" s="29">
        <v>1</v>
      </c>
      <c r="O99" s="7">
        <v>6835</v>
      </c>
      <c r="P99" s="29">
        <v>0</v>
      </c>
      <c r="Q99" s="7">
        <v>5015.75</v>
      </c>
      <c r="R99" s="29">
        <v>3</v>
      </c>
      <c r="S99" s="14"/>
      <c r="T99" s="29">
        <v>2</v>
      </c>
      <c r="U99" s="7">
        <f t="shared" si="4"/>
        <v>43234.83</v>
      </c>
      <c r="V99" s="14">
        <f t="shared" si="5"/>
        <v>5</v>
      </c>
      <c r="W99" s="14">
        <v>3</v>
      </c>
      <c r="X99" s="7">
        <f t="shared" si="6"/>
        <v>23.129499988782193</v>
      </c>
      <c r="Y99" s="7">
        <f t="shared" si="7"/>
        <v>13.877699993269315</v>
      </c>
    </row>
    <row r="100" spans="1:25">
      <c r="A100">
        <v>588</v>
      </c>
      <c r="B100" s="5" t="s">
        <v>18</v>
      </c>
      <c r="C100" s="5" t="s">
        <v>19</v>
      </c>
      <c r="D100" s="5" t="s">
        <v>13</v>
      </c>
      <c r="E100" s="7">
        <v>5332</v>
      </c>
      <c r="F100" s="35">
        <v>0</v>
      </c>
      <c r="G100" s="7">
        <v>5551.5</v>
      </c>
      <c r="H100" s="29">
        <v>0</v>
      </c>
      <c r="I100" s="7">
        <v>5286</v>
      </c>
      <c r="J100" s="29">
        <v>0</v>
      </c>
      <c r="K100" s="7">
        <v>5758.5</v>
      </c>
      <c r="L100" s="29">
        <v>0</v>
      </c>
      <c r="M100" s="7">
        <v>5790</v>
      </c>
      <c r="N100" s="29">
        <v>0</v>
      </c>
      <c r="O100" s="7">
        <v>6923</v>
      </c>
      <c r="P100" s="29">
        <v>0</v>
      </c>
      <c r="Q100" s="7">
        <v>4082.5</v>
      </c>
      <c r="R100" s="29">
        <v>0</v>
      </c>
      <c r="S100" s="14"/>
      <c r="T100" s="29">
        <v>0</v>
      </c>
      <c r="U100" s="7">
        <f t="shared" si="4"/>
        <v>38723.5</v>
      </c>
      <c r="V100" s="14">
        <f t="shared" si="5"/>
        <v>0</v>
      </c>
      <c r="W100" s="14">
        <v>0</v>
      </c>
      <c r="X100" s="7">
        <f t="shared" si="6"/>
        <v>0</v>
      </c>
      <c r="Y100" s="7">
        <f t="shared" si="7"/>
        <v>0</v>
      </c>
    </row>
    <row r="101" spans="1:25">
      <c r="A101">
        <v>589</v>
      </c>
      <c r="B101" s="5" t="s">
        <v>16</v>
      </c>
      <c r="C101" s="5" t="s">
        <v>17</v>
      </c>
      <c r="D101" s="5" t="s">
        <v>22</v>
      </c>
      <c r="E101" s="7">
        <v>5429.5</v>
      </c>
      <c r="F101" s="35">
        <v>0</v>
      </c>
      <c r="G101" s="7">
        <v>5912.5</v>
      </c>
      <c r="H101" s="29">
        <v>0</v>
      </c>
      <c r="I101" s="7">
        <v>5474.5</v>
      </c>
      <c r="J101" s="29">
        <v>0</v>
      </c>
      <c r="K101" s="7">
        <v>5523.67</v>
      </c>
      <c r="L101" s="29">
        <v>0</v>
      </c>
      <c r="M101" s="7">
        <v>5419.5</v>
      </c>
      <c r="N101" s="29">
        <v>0</v>
      </c>
      <c r="O101" s="7">
        <v>5560</v>
      </c>
      <c r="P101" s="29">
        <v>0</v>
      </c>
      <c r="Q101" s="7">
        <v>4124</v>
      </c>
      <c r="R101" s="29">
        <v>0</v>
      </c>
      <c r="S101" s="14"/>
      <c r="T101" s="29">
        <v>0</v>
      </c>
      <c r="U101" s="7">
        <f t="shared" si="4"/>
        <v>37443.67</v>
      </c>
      <c r="V101" s="14">
        <f t="shared" si="5"/>
        <v>0</v>
      </c>
      <c r="W101" s="14">
        <v>0</v>
      </c>
      <c r="X101" s="7">
        <f t="shared" si="6"/>
        <v>0</v>
      </c>
      <c r="Y101" s="7">
        <f t="shared" si="7"/>
        <v>0</v>
      </c>
    </row>
    <row r="102" spans="1:25">
      <c r="A102">
        <v>590</v>
      </c>
      <c r="B102" s="5" t="s">
        <v>16</v>
      </c>
      <c r="C102" s="5" t="s">
        <v>31</v>
      </c>
      <c r="D102" s="5" t="s">
        <v>13</v>
      </c>
      <c r="E102" s="7">
        <v>4686</v>
      </c>
      <c r="F102" s="35">
        <v>0</v>
      </c>
      <c r="G102" s="7">
        <v>5119.5</v>
      </c>
      <c r="H102" s="29">
        <v>0</v>
      </c>
      <c r="I102" s="7">
        <v>4923.5</v>
      </c>
      <c r="J102" s="29">
        <v>0</v>
      </c>
      <c r="K102" s="7">
        <v>5375</v>
      </c>
      <c r="L102" s="29">
        <v>0</v>
      </c>
      <c r="M102" s="7">
        <v>4798.5</v>
      </c>
      <c r="N102" s="29">
        <v>0</v>
      </c>
      <c r="O102" s="7">
        <v>4684.5</v>
      </c>
      <c r="P102" s="29">
        <v>0</v>
      </c>
      <c r="Q102" s="7">
        <v>3814</v>
      </c>
      <c r="R102" s="29">
        <v>3</v>
      </c>
      <c r="S102" s="14"/>
      <c r="T102" s="29">
        <v>0</v>
      </c>
      <c r="U102" s="7">
        <f t="shared" si="4"/>
        <v>33401</v>
      </c>
      <c r="V102" s="14">
        <f t="shared" si="5"/>
        <v>3</v>
      </c>
      <c r="W102" s="14">
        <v>2</v>
      </c>
      <c r="X102" s="7">
        <f t="shared" si="6"/>
        <v>17.963534025927366</v>
      </c>
      <c r="Y102" s="7">
        <f t="shared" si="7"/>
        <v>11.975689350618245</v>
      </c>
    </row>
    <row r="103" spans="1:25">
      <c r="A103">
        <v>591</v>
      </c>
      <c r="B103" s="5" t="s">
        <v>11</v>
      </c>
      <c r="C103" s="5" t="s">
        <v>12</v>
      </c>
      <c r="D103" s="5" t="s">
        <v>13</v>
      </c>
      <c r="E103" s="7">
        <v>5820.5</v>
      </c>
      <c r="F103" s="35">
        <v>0</v>
      </c>
      <c r="G103" s="7">
        <v>6476.25</v>
      </c>
      <c r="H103" s="29">
        <v>1</v>
      </c>
      <c r="I103" s="7">
        <v>6947.08</v>
      </c>
      <c r="J103" s="29">
        <v>0</v>
      </c>
      <c r="K103" s="7">
        <v>6479.75</v>
      </c>
      <c r="L103" s="29">
        <v>1</v>
      </c>
      <c r="M103" s="7">
        <v>6266</v>
      </c>
      <c r="N103" s="29">
        <v>1</v>
      </c>
      <c r="O103" s="7">
        <v>6707.25</v>
      </c>
      <c r="P103" s="29">
        <v>0</v>
      </c>
      <c r="Q103" s="7">
        <v>4612.33</v>
      </c>
      <c r="R103" s="29">
        <v>3</v>
      </c>
      <c r="S103" s="14"/>
      <c r="T103" s="29">
        <v>0</v>
      </c>
      <c r="U103" s="7">
        <f t="shared" si="4"/>
        <v>43309.16</v>
      </c>
      <c r="V103" s="14">
        <f t="shared" si="5"/>
        <v>6</v>
      </c>
      <c r="W103" s="14">
        <v>1</v>
      </c>
      <c r="X103" s="7">
        <f t="shared" si="6"/>
        <v>27.707764362088756</v>
      </c>
      <c r="Y103" s="7">
        <f t="shared" si="7"/>
        <v>4.6179607270147924</v>
      </c>
    </row>
    <row r="104" spans="1:25">
      <c r="A104">
        <v>592</v>
      </c>
      <c r="B104" s="5" t="s">
        <v>16</v>
      </c>
      <c r="C104" s="5" t="s">
        <v>30</v>
      </c>
      <c r="D104" s="5" t="s">
        <v>13</v>
      </c>
      <c r="E104" s="7">
        <v>5517.34</v>
      </c>
      <c r="F104" s="35">
        <v>0</v>
      </c>
      <c r="G104" s="7">
        <v>4865.5</v>
      </c>
      <c r="H104" s="29">
        <v>0</v>
      </c>
      <c r="I104" s="7">
        <v>4573.5</v>
      </c>
      <c r="J104" s="29">
        <v>0</v>
      </c>
      <c r="K104" s="7">
        <v>5191.5</v>
      </c>
      <c r="L104" s="29">
        <v>0</v>
      </c>
      <c r="M104" s="7">
        <v>4977.18</v>
      </c>
      <c r="N104" s="29">
        <v>0</v>
      </c>
      <c r="O104" s="7">
        <v>5026</v>
      </c>
      <c r="P104" s="29">
        <v>0</v>
      </c>
      <c r="Q104" s="7">
        <v>3381.08</v>
      </c>
      <c r="R104" s="29">
        <v>0</v>
      </c>
      <c r="S104" s="14"/>
      <c r="T104" s="29">
        <v>0</v>
      </c>
      <c r="U104" s="7">
        <f t="shared" si="4"/>
        <v>33532.1</v>
      </c>
      <c r="V104" s="14">
        <f t="shared" si="5"/>
        <v>0</v>
      </c>
      <c r="W104" s="14">
        <v>0</v>
      </c>
      <c r="X104" s="7">
        <f t="shared" si="6"/>
        <v>0</v>
      </c>
      <c r="Y104" s="7">
        <f t="shared" si="7"/>
        <v>0</v>
      </c>
    </row>
    <row r="105" spans="1:25">
      <c r="A105">
        <v>593</v>
      </c>
      <c r="B105" s="5" t="s">
        <v>25</v>
      </c>
      <c r="C105" s="5" t="s">
        <v>27</v>
      </c>
      <c r="D105" s="5" t="s">
        <v>13</v>
      </c>
      <c r="E105" s="7">
        <v>5313</v>
      </c>
      <c r="F105" s="35">
        <v>0</v>
      </c>
      <c r="G105" s="7">
        <v>6134</v>
      </c>
      <c r="H105" s="29">
        <v>0</v>
      </c>
      <c r="I105" s="7">
        <v>5681.5</v>
      </c>
      <c r="J105" s="29">
        <v>0</v>
      </c>
      <c r="K105" s="7">
        <v>5698</v>
      </c>
      <c r="L105" s="29">
        <v>0</v>
      </c>
      <c r="M105" s="7">
        <v>5420</v>
      </c>
      <c r="N105" s="29">
        <v>0</v>
      </c>
      <c r="O105" s="7">
        <v>5347</v>
      </c>
      <c r="P105" s="29">
        <v>0</v>
      </c>
      <c r="Q105" s="7">
        <v>3990.55</v>
      </c>
      <c r="R105" s="29">
        <v>0</v>
      </c>
      <c r="S105" s="14"/>
      <c r="T105" s="29">
        <v>0</v>
      </c>
      <c r="U105" s="7">
        <f t="shared" si="4"/>
        <v>37584.050000000003</v>
      </c>
      <c r="V105" s="14">
        <f t="shared" si="5"/>
        <v>0</v>
      </c>
      <c r="W105" s="14">
        <v>0</v>
      </c>
      <c r="X105" s="7">
        <f t="shared" si="6"/>
        <v>0</v>
      </c>
      <c r="Y105" s="7">
        <f t="shared" si="7"/>
        <v>0</v>
      </c>
    </row>
    <row r="106" spans="1:25">
      <c r="A106" s="10">
        <v>594</v>
      </c>
      <c r="B106" s="5" t="s">
        <v>18</v>
      </c>
      <c r="C106" s="5" t="s">
        <v>19</v>
      </c>
      <c r="D106" s="5" t="s">
        <v>13</v>
      </c>
      <c r="E106" s="7">
        <v>5100.5</v>
      </c>
      <c r="F106" s="35">
        <v>0</v>
      </c>
      <c r="G106" s="7">
        <v>5481.25</v>
      </c>
      <c r="H106" s="29">
        <v>0</v>
      </c>
      <c r="I106" s="7">
        <v>5709</v>
      </c>
      <c r="J106" s="29">
        <v>0</v>
      </c>
      <c r="K106" s="7">
        <v>5315</v>
      </c>
      <c r="L106" s="29">
        <v>0</v>
      </c>
      <c r="M106" s="7">
        <v>5331.5</v>
      </c>
      <c r="N106" s="29">
        <v>0</v>
      </c>
      <c r="O106" s="7">
        <v>1834</v>
      </c>
      <c r="P106" s="29">
        <v>0</v>
      </c>
      <c r="Q106" s="7">
        <v>0</v>
      </c>
      <c r="R106" s="29">
        <v>0</v>
      </c>
      <c r="S106" s="14"/>
      <c r="T106" s="29">
        <v>0</v>
      </c>
      <c r="U106" s="7">
        <f t="shared" si="4"/>
        <v>28771.25</v>
      </c>
      <c r="V106" s="14">
        <f t="shared" si="5"/>
        <v>0</v>
      </c>
      <c r="W106" s="14">
        <v>0</v>
      </c>
      <c r="X106" s="7">
        <f t="shared" si="6"/>
        <v>0</v>
      </c>
      <c r="Y106" s="7">
        <f t="shared" si="7"/>
        <v>0</v>
      </c>
    </row>
    <row r="107" spans="1:25">
      <c r="A107">
        <v>595</v>
      </c>
      <c r="B107" s="5" t="s">
        <v>18</v>
      </c>
      <c r="C107" s="5" t="s">
        <v>19</v>
      </c>
      <c r="D107" s="5" t="s">
        <v>13</v>
      </c>
      <c r="E107" s="7">
        <v>4949.5</v>
      </c>
      <c r="F107" s="35">
        <v>0</v>
      </c>
      <c r="G107" s="7">
        <v>5887</v>
      </c>
      <c r="H107" s="29">
        <v>0</v>
      </c>
      <c r="I107" s="7">
        <v>5479</v>
      </c>
      <c r="J107" s="29">
        <v>0</v>
      </c>
      <c r="K107" s="7">
        <v>5498</v>
      </c>
      <c r="L107" s="29">
        <v>0</v>
      </c>
      <c r="M107" s="7">
        <v>5521</v>
      </c>
      <c r="N107" s="29">
        <v>0</v>
      </c>
      <c r="O107" s="7">
        <v>5774.75</v>
      </c>
      <c r="P107" s="29">
        <v>0</v>
      </c>
      <c r="Q107" s="7">
        <v>3914</v>
      </c>
      <c r="R107" s="29">
        <v>1</v>
      </c>
      <c r="S107" s="14"/>
      <c r="T107" s="29">
        <v>0</v>
      </c>
      <c r="U107" s="7">
        <f t="shared" si="4"/>
        <v>37023.25</v>
      </c>
      <c r="V107" s="14">
        <f t="shared" si="5"/>
        <v>1</v>
      </c>
      <c r="W107" s="14">
        <v>0</v>
      </c>
      <c r="X107" s="7">
        <f t="shared" si="6"/>
        <v>5.4020108985569877</v>
      </c>
      <c r="Y107" s="7">
        <f t="shared" si="7"/>
        <v>0</v>
      </c>
    </row>
    <row r="108" spans="1:25">
      <c r="A108">
        <v>596</v>
      </c>
      <c r="B108" s="5" t="s">
        <v>16</v>
      </c>
      <c r="C108" s="5" t="s">
        <v>17</v>
      </c>
      <c r="D108" s="5" t="s">
        <v>13</v>
      </c>
      <c r="E108" s="7">
        <v>4431</v>
      </c>
      <c r="F108" s="35">
        <v>0</v>
      </c>
      <c r="G108" s="7">
        <v>5412.5</v>
      </c>
      <c r="H108" s="29">
        <v>0</v>
      </c>
      <c r="I108" s="7">
        <v>5067.5</v>
      </c>
      <c r="J108" s="29">
        <v>0</v>
      </c>
      <c r="K108" s="7">
        <v>5190.5</v>
      </c>
      <c r="L108" s="29">
        <v>0</v>
      </c>
      <c r="M108" s="7">
        <v>5071.5</v>
      </c>
      <c r="N108" s="29">
        <v>0</v>
      </c>
      <c r="O108" s="7">
        <v>4816</v>
      </c>
      <c r="P108" s="29">
        <v>0</v>
      </c>
      <c r="Q108" s="7">
        <v>3618.5</v>
      </c>
      <c r="R108" s="29">
        <v>0</v>
      </c>
      <c r="S108" s="14"/>
      <c r="T108" s="29">
        <v>0</v>
      </c>
      <c r="U108" s="7">
        <f t="shared" si="4"/>
        <v>33607.5</v>
      </c>
      <c r="V108" s="14">
        <f t="shared" si="5"/>
        <v>0</v>
      </c>
      <c r="W108" s="14">
        <v>0</v>
      </c>
      <c r="X108" s="7">
        <f t="shared" si="6"/>
        <v>0</v>
      </c>
      <c r="Y108" s="7">
        <f t="shared" si="7"/>
        <v>0</v>
      </c>
    </row>
    <row r="109" spans="1:25">
      <c r="A109">
        <v>597</v>
      </c>
      <c r="B109" s="5" t="s">
        <v>18</v>
      </c>
      <c r="C109" s="5" t="s">
        <v>20</v>
      </c>
      <c r="D109" s="5" t="s">
        <v>13</v>
      </c>
      <c r="E109" s="7">
        <v>5212.75</v>
      </c>
      <c r="F109" s="35">
        <v>0</v>
      </c>
      <c r="G109" s="7">
        <v>5539</v>
      </c>
      <c r="H109" s="29">
        <v>0</v>
      </c>
      <c r="I109" s="7">
        <v>5287.25</v>
      </c>
      <c r="J109" s="29">
        <v>0</v>
      </c>
      <c r="K109" s="7">
        <v>5492.83</v>
      </c>
      <c r="L109" s="29">
        <v>0</v>
      </c>
      <c r="M109" s="7">
        <v>5470.75</v>
      </c>
      <c r="N109" s="29">
        <v>0</v>
      </c>
      <c r="O109" s="7">
        <v>5562.5</v>
      </c>
      <c r="P109" s="29">
        <v>1</v>
      </c>
      <c r="Q109" s="7">
        <v>3845</v>
      </c>
      <c r="R109" s="29">
        <v>0</v>
      </c>
      <c r="S109" s="14"/>
      <c r="T109" s="29">
        <v>0</v>
      </c>
      <c r="U109" s="7">
        <f t="shared" si="4"/>
        <v>36410.080000000002</v>
      </c>
      <c r="V109" s="14">
        <f t="shared" si="5"/>
        <v>1</v>
      </c>
      <c r="W109" s="14">
        <v>0</v>
      </c>
      <c r="X109" s="7">
        <f t="shared" si="6"/>
        <v>5.4929843603749289</v>
      </c>
      <c r="Y109" s="7">
        <f t="shared" si="7"/>
        <v>0</v>
      </c>
    </row>
    <row r="110" spans="1:25">
      <c r="A110">
        <v>801</v>
      </c>
      <c r="B110" s="5" t="s">
        <v>23</v>
      </c>
      <c r="C110" s="5" t="s">
        <v>24</v>
      </c>
      <c r="D110" s="5" t="s">
        <v>22</v>
      </c>
      <c r="E110" s="7">
        <v>4305.16</v>
      </c>
      <c r="F110" s="35">
        <v>0</v>
      </c>
      <c r="G110" s="7">
        <v>4957.5</v>
      </c>
      <c r="H110" s="29">
        <v>0</v>
      </c>
      <c r="I110" s="7">
        <v>4901</v>
      </c>
      <c r="J110" s="29">
        <v>0</v>
      </c>
      <c r="K110" s="7">
        <v>4949</v>
      </c>
      <c r="L110" s="29">
        <v>0</v>
      </c>
      <c r="M110" s="7">
        <v>4776.5</v>
      </c>
      <c r="N110" s="29">
        <v>0</v>
      </c>
      <c r="O110" s="7">
        <v>4924.5</v>
      </c>
      <c r="P110" s="29">
        <v>0</v>
      </c>
      <c r="Q110" s="7">
        <v>3736.5</v>
      </c>
      <c r="R110" s="29">
        <v>0</v>
      </c>
      <c r="S110" s="14"/>
      <c r="T110" s="29">
        <v>0</v>
      </c>
      <c r="U110" s="7">
        <f t="shared" si="4"/>
        <v>32550.16</v>
      </c>
      <c r="V110" s="14">
        <f t="shared" si="5"/>
        <v>0</v>
      </c>
      <c r="W110" s="14">
        <v>0</v>
      </c>
      <c r="X110" s="7">
        <f t="shared" si="6"/>
        <v>0</v>
      </c>
      <c r="Y110" s="7">
        <f t="shared" si="7"/>
        <v>0</v>
      </c>
    </row>
    <row r="111" spans="1:25">
      <c r="A111">
        <v>802</v>
      </c>
      <c r="B111" s="5" t="s">
        <v>18</v>
      </c>
      <c r="C111" s="5" t="s">
        <v>21</v>
      </c>
      <c r="D111" s="5" t="s">
        <v>13</v>
      </c>
      <c r="E111" s="7">
        <v>5270.17</v>
      </c>
      <c r="F111" s="35">
        <v>0</v>
      </c>
      <c r="G111" s="7">
        <v>6452</v>
      </c>
      <c r="H111" s="29">
        <v>0</v>
      </c>
      <c r="I111" s="7">
        <v>5076.5</v>
      </c>
      <c r="J111" s="29">
        <v>0</v>
      </c>
      <c r="K111" s="7">
        <v>6621.25</v>
      </c>
      <c r="L111" s="29">
        <v>0</v>
      </c>
      <c r="M111" s="7">
        <v>5822.5</v>
      </c>
      <c r="N111" s="29">
        <v>0</v>
      </c>
      <c r="O111" s="7">
        <v>6069.5</v>
      </c>
      <c r="P111" s="29">
        <v>0</v>
      </c>
      <c r="Q111" s="7">
        <v>3618.5</v>
      </c>
      <c r="R111" s="29">
        <v>0</v>
      </c>
      <c r="S111" s="14"/>
      <c r="T111" s="29">
        <v>0</v>
      </c>
      <c r="U111" s="7">
        <f t="shared" si="4"/>
        <v>38930.42</v>
      </c>
      <c r="V111" s="14">
        <f t="shared" si="5"/>
        <v>0</v>
      </c>
      <c r="W111" s="14">
        <v>0</v>
      </c>
      <c r="X111" s="7">
        <f t="shared" si="6"/>
        <v>0</v>
      </c>
      <c r="Y111" s="7">
        <f t="shared" si="7"/>
        <v>0</v>
      </c>
    </row>
    <row r="112" spans="1:25">
      <c r="A112">
        <v>803</v>
      </c>
      <c r="B112" s="5" t="s">
        <v>18</v>
      </c>
      <c r="C112" s="5" t="s">
        <v>19</v>
      </c>
      <c r="D112" s="5" t="s">
        <v>13</v>
      </c>
      <c r="E112" s="7">
        <v>5013.5</v>
      </c>
      <c r="F112" s="35">
        <v>0</v>
      </c>
      <c r="G112" s="7">
        <v>6137.25</v>
      </c>
      <c r="H112" s="29">
        <v>0</v>
      </c>
      <c r="I112" s="7">
        <v>5355.25</v>
      </c>
      <c r="J112" s="29">
        <v>0</v>
      </c>
      <c r="K112" s="7">
        <v>6507</v>
      </c>
      <c r="L112" s="29">
        <v>0</v>
      </c>
      <c r="M112" s="7">
        <v>5292.75</v>
      </c>
      <c r="N112" s="29">
        <v>1</v>
      </c>
      <c r="O112" s="7">
        <v>5490.25</v>
      </c>
      <c r="P112" s="29">
        <v>0</v>
      </c>
      <c r="Q112" s="7">
        <v>4535.75</v>
      </c>
      <c r="R112" s="29">
        <v>0</v>
      </c>
      <c r="S112" s="14"/>
      <c r="T112" s="29">
        <v>0</v>
      </c>
      <c r="U112" s="7">
        <f t="shared" si="4"/>
        <v>38331.75</v>
      </c>
      <c r="V112" s="14">
        <f t="shared" si="5"/>
        <v>1</v>
      </c>
      <c r="W112" s="14">
        <v>0</v>
      </c>
      <c r="X112" s="7">
        <f t="shared" si="6"/>
        <v>5.2176068141944993</v>
      </c>
      <c r="Y112" s="7">
        <f t="shared" si="7"/>
        <v>0</v>
      </c>
    </row>
    <row r="113" spans="1:25">
      <c r="A113" s="10">
        <v>804</v>
      </c>
      <c r="B113" s="5" t="s">
        <v>16</v>
      </c>
      <c r="C113" s="5" t="s">
        <v>17</v>
      </c>
      <c r="D113" s="5" t="s">
        <v>13</v>
      </c>
      <c r="E113" s="7">
        <v>4958</v>
      </c>
      <c r="F113" s="35">
        <v>0</v>
      </c>
      <c r="G113" s="7">
        <v>4829.75</v>
      </c>
      <c r="H113" s="29">
        <v>0</v>
      </c>
      <c r="I113" s="7">
        <v>5191.5</v>
      </c>
      <c r="J113" s="29">
        <v>0</v>
      </c>
      <c r="K113" s="7">
        <v>2273.25</v>
      </c>
      <c r="L113" s="29">
        <v>0</v>
      </c>
      <c r="M113" s="7">
        <v>0</v>
      </c>
      <c r="N113" s="29">
        <v>0</v>
      </c>
      <c r="O113" s="7">
        <v>0</v>
      </c>
      <c r="P113" s="29">
        <v>0</v>
      </c>
      <c r="Q113" s="7">
        <v>0</v>
      </c>
      <c r="R113" s="29">
        <v>0</v>
      </c>
      <c r="S113" s="14"/>
      <c r="T113" s="29">
        <v>0</v>
      </c>
      <c r="U113" s="7">
        <f t="shared" si="4"/>
        <v>17252.5</v>
      </c>
      <c r="V113" s="14">
        <f t="shared" si="5"/>
        <v>0</v>
      </c>
      <c r="W113" s="14">
        <v>0</v>
      </c>
      <c r="X113" s="7">
        <f t="shared" si="6"/>
        <v>0</v>
      </c>
      <c r="Y113" s="7">
        <f t="shared" si="7"/>
        <v>0</v>
      </c>
    </row>
    <row r="114" spans="1:25">
      <c r="A114">
        <v>805</v>
      </c>
      <c r="B114" s="5" t="s">
        <v>23</v>
      </c>
      <c r="C114" s="5" t="s">
        <v>24</v>
      </c>
      <c r="D114" s="5" t="s">
        <v>22</v>
      </c>
      <c r="E114" s="7">
        <v>4493.5</v>
      </c>
      <c r="F114" s="35">
        <v>0</v>
      </c>
      <c r="G114" s="7">
        <v>4857.5</v>
      </c>
      <c r="H114" s="29">
        <v>0</v>
      </c>
      <c r="I114" s="7">
        <v>4755.5</v>
      </c>
      <c r="J114" s="29">
        <v>0</v>
      </c>
      <c r="K114" s="7">
        <v>4695.5</v>
      </c>
      <c r="L114" s="29">
        <v>0</v>
      </c>
      <c r="M114" s="7">
        <v>4656.16</v>
      </c>
      <c r="N114" s="29">
        <v>0</v>
      </c>
      <c r="O114" s="7">
        <v>4787.25</v>
      </c>
      <c r="P114" s="29">
        <v>0</v>
      </c>
      <c r="Q114" s="7">
        <v>3595.15</v>
      </c>
      <c r="R114" s="29">
        <v>0</v>
      </c>
      <c r="S114" s="14"/>
      <c r="T114" s="29">
        <v>0</v>
      </c>
      <c r="U114" s="7">
        <f t="shared" si="4"/>
        <v>31840.560000000001</v>
      </c>
      <c r="V114" s="14">
        <f t="shared" si="5"/>
        <v>0</v>
      </c>
      <c r="W114" s="14">
        <v>0</v>
      </c>
      <c r="X114" s="7">
        <f t="shared" si="6"/>
        <v>0</v>
      </c>
      <c r="Y114" s="7">
        <f t="shared" si="7"/>
        <v>0</v>
      </c>
    </row>
    <row r="115" spans="1:25">
      <c r="A115">
        <v>806</v>
      </c>
      <c r="B115" s="5" t="s">
        <v>28</v>
      </c>
      <c r="C115" s="5" t="s">
        <v>29</v>
      </c>
      <c r="D115" s="5" t="s">
        <v>22</v>
      </c>
      <c r="E115" s="7">
        <v>5768</v>
      </c>
      <c r="F115" s="35">
        <v>0</v>
      </c>
      <c r="G115" s="7">
        <v>6734.5</v>
      </c>
      <c r="H115" s="29">
        <v>0</v>
      </c>
      <c r="I115" s="7">
        <v>6328.5</v>
      </c>
      <c r="J115" s="29">
        <v>0</v>
      </c>
      <c r="K115" s="7">
        <v>7031</v>
      </c>
      <c r="L115" s="29">
        <v>0</v>
      </c>
      <c r="M115" s="7">
        <v>6240.47</v>
      </c>
      <c r="N115" s="29">
        <v>0</v>
      </c>
      <c r="O115" s="7">
        <v>6519</v>
      </c>
      <c r="P115" s="29">
        <v>0</v>
      </c>
      <c r="Q115" s="7">
        <v>4724.5</v>
      </c>
      <c r="R115" s="29">
        <v>1</v>
      </c>
      <c r="S115" s="14"/>
      <c r="T115" s="29">
        <v>0</v>
      </c>
      <c r="U115" s="7">
        <f t="shared" si="4"/>
        <v>43345.97</v>
      </c>
      <c r="V115" s="14">
        <f t="shared" si="5"/>
        <v>1</v>
      </c>
      <c r="W115" s="14">
        <v>0</v>
      </c>
      <c r="X115" s="7">
        <f t="shared" si="6"/>
        <v>4.6140390906005795</v>
      </c>
      <c r="Y115" s="7">
        <f t="shared" si="7"/>
        <v>0</v>
      </c>
    </row>
    <row r="116" spans="1:25">
      <c r="A116">
        <v>807</v>
      </c>
      <c r="B116" s="5" t="s">
        <v>16</v>
      </c>
      <c r="C116" s="5" t="s">
        <v>31</v>
      </c>
      <c r="D116" s="5" t="s">
        <v>13</v>
      </c>
      <c r="E116" s="7">
        <v>5484</v>
      </c>
      <c r="F116" s="35">
        <v>0</v>
      </c>
      <c r="G116" s="7">
        <v>5969.5</v>
      </c>
      <c r="H116" s="29">
        <v>0</v>
      </c>
      <c r="I116" s="7">
        <v>5797</v>
      </c>
      <c r="J116" s="29">
        <v>0</v>
      </c>
      <c r="K116" s="7">
        <v>4922.5</v>
      </c>
      <c r="L116" s="29">
        <v>0</v>
      </c>
      <c r="M116" s="7">
        <v>5182.5</v>
      </c>
      <c r="N116" s="29">
        <v>0</v>
      </c>
      <c r="O116" s="7">
        <v>5310</v>
      </c>
      <c r="P116" s="29">
        <v>0</v>
      </c>
      <c r="Q116" s="7">
        <v>3537.25</v>
      </c>
      <c r="R116" s="29">
        <v>0</v>
      </c>
      <c r="S116" s="14"/>
      <c r="T116" s="29">
        <v>0</v>
      </c>
      <c r="U116" s="7">
        <f t="shared" si="4"/>
        <v>36202.75</v>
      </c>
      <c r="V116" s="14">
        <f t="shared" si="5"/>
        <v>0</v>
      </c>
      <c r="W116" s="14">
        <v>0</v>
      </c>
      <c r="X116" s="7">
        <f t="shared" si="6"/>
        <v>0</v>
      </c>
      <c r="Y116" s="7">
        <f t="shared" si="7"/>
        <v>0</v>
      </c>
    </row>
    <row r="117" spans="1:25">
      <c r="A117">
        <v>808</v>
      </c>
      <c r="B117" s="5" t="s">
        <v>28</v>
      </c>
      <c r="C117" s="5" t="s">
        <v>29</v>
      </c>
      <c r="D117" s="5" t="s">
        <v>22</v>
      </c>
      <c r="E117" s="7">
        <v>5761.5</v>
      </c>
      <c r="F117" s="35">
        <v>1</v>
      </c>
      <c r="G117" s="7">
        <v>5901</v>
      </c>
      <c r="H117" s="29">
        <v>0</v>
      </c>
      <c r="I117" s="7">
        <v>6066.5</v>
      </c>
      <c r="J117" s="29">
        <v>0</v>
      </c>
      <c r="K117" s="7">
        <v>6560.5</v>
      </c>
      <c r="L117" s="29">
        <v>0</v>
      </c>
      <c r="M117" s="7">
        <v>6703.4</v>
      </c>
      <c r="N117" s="29">
        <v>0</v>
      </c>
      <c r="O117" s="7">
        <v>6197</v>
      </c>
      <c r="P117" s="29">
        <v>0</v>
      </c>
      <c r="Q117" s="7">
        <v>4761</v>
      </c>
      <c r="R117" s="29">
        <v>0</v>
      </c>
      <c r="S117" s="14"/>
      <c r="T117" s="29">
        <v>0</v>
      </c>
      <c r="U117" s="7">
        <f t="shared" si="4"/>
        <v>41950.9</v>
      </c>
      <c r="V117" s="14">
        <f t="shared" si="5"/>
        <v>1</v>
      </c>
      <c r="W117" s="14">
        <v>0</v>
      </c>
      <c r="X117" s="7">
        <f t="shared" si="6"/>
        <v>4.7674781709093246</v>
      </c>
      <c r="Y117" s="7">
        <f t="shared" si="7"/>
        <v>0</v>
      </c>
    </row>
    <row r="118" spans="1:25">
      <c r="A118">
        <v>809</v>
      </c>
      <c r="B118" s="5" t="s">
        <v>18</v>
      </c>
      <c r="C118" s="5" t="s">
        <v>19</v>
      </c>
      <c r="D118" s="5" t="s">
        <v>13</v>
      </c>
      <c r="E118" s="7">
        <v>5256.5</v>
      </c>
      <c r="F118" s="35">
        <v>0</v>
      </c>
      <c r="G118" s="7">
        <v>6619</v>
      </c>
      <c r="H118" s="29">
        <v>0</v>
      </c>
      <c r="I118" s="7">
        <v>5713.5</v>
      </c>
      <c r="J118" s="29">
        <v>0</v>
      </c>
      <c r="K118" s="7">
        <v>5605.5</v>
      </c>
      <c r="L118" s="29">
        <v>0</v>
      </c>
      <c r="M118" s="7">
        <v>5579.5</v>
      </c>
      <c r="N118" s="29">
        <v>0</v>
      </c>
      <c r="O118" s="7">
        <v>5720.08</v>
      </c>
      <c r="P118" s="29">
        <v>0</v>
      </c>
      <c r="Q118" s="7">
        <v>4008</v>
      </c>
      <c r="R118" s="29">
        <v>0</v>
      </c>
      <c r="S118" s="14"/>
      <c r="T118" s="29">
        <v>0</v>
      </c>
      <c r="U118" s="7">
        <f t="shared" si="4"/>
        <v>38502.080000000002</v>
      </c>
      <c r="V118" s="14">
        <f t="shared" si="5"/>
        <v>0</v>
      </c>
      <c r="W118" s="14">
        <v>0</v>
      </c>
      <c r="X118" s="7">
        <f t="shared" si="6"/>
        <v>0</v>
      </c>
      <c r="Y118" s="7">
        <f t="shared" si="7"/>
        <v>0</v>
      </c>
    </row>
    <row r="119" spans="1:25">
      <c r="A119">
        <v>810</v>
      </c>
      <c r="B119" s="5" t="s">
        <v>18</v>
      </c>
      <c r="C119" s="5" t="s">
        <v>19</v>
      </c>
      <c r="D119" s="5" t="s">
        <v>13</v>
      </c>
      <c r="E119" s="7">
        <v>4729.25</v>
      </c>
      <c r="F119" s="35">
        <v>0</v>
      </c>
      <c r="G119" s="7">
        <v>5147.5</v>
      </c>
      <c r="H119" s="29">
        <v>0</v>
      </c>
      <c r="I119" s="7">
        <v>5820</v>
      </c>
      <c r="J119" s="29">
        <v>0</v>
      </c>
      <c r="K119" s="7">
        <v>5133.75</v>
      </c>
      <c r="L119" s="29">
        <v>0</v>
      </c>
      <c r="M119" s="7">
        <v>5064.5</v>
      </c>
      <c r="N119" s="29">
        <v>0</v>
      </c>
      <c r="O119" s="7">
        <v>4912</v>
      </c>
      <c r="P119" s="29">
        <v>0</v>
      </c>
      <c r="Q119" s="7">
        <v>3754.5</v>
      </c>
      <c r="R119" s="29">
        <v>2</v>
      </c>
      <c r="S119" s="14"/>
      <c r="T119" s="29">
        <v>1</v>
      </c>
      <c r="U119" s="7">
        <f t="shared" si="4"/>
        <v>34561.5</v>
      </c>
      <c r="V119" s="14">
        <f t="shared" si="5"/>
        <v>2</v>
      </c>
      <c r="W119" s="14">
        <v>0</v>
      </c>
      <c r="X119" s="7">
        <f t="shared" si="6"/>
        <v>11.573571748911361</v>
      </c>
      <c r="Y119" s="7">
        <f t="shared" si="7"/>
        <v>0</v>
      </c>
    </row>
    <row r="120" spans="1:25">
      <c r="A120">
        <v>811</v>
      </c>
      <c r="B120" s="5" t="s">
        <v>28</v>
      </c>
      <c r="C120" s="5" t="s">
        <v>29</v>
      </c>
      <c r="D120" s="5" t="s">
        <v>22</v>
      </c>
      <c r="E120" s="7">
        <v>6293.5</v>
      </c>
      <c r="F120" s="35">
        <v>1</v>
      </c>
      <c r="G120" s="7">
        <v>6379.5</v>
      </c>
      <c r="H120" s="29">
        <v>0</v>
      </c>
      <c r="I120" s="7">
        <v>6105</v>
      </c>
      <c r="J120" s="29">
        <v>0</v>
      </c>
      <c r="K120" s="7">
        <v>6819.5</v>
      </c>
      <c r="L120" s="29">
        <v>0</v>
      </c>
      <c r="M120" s="7">
        <v>6328.5</v>
      </c>
      <c r="N120" s="29">
        <v>2</v>
      </c>
      <c r="O120" s="7">
        <v>6415</v>
      </c>
      <c r="P120" s="29">
        <v>0</v>
      </c>
      <c r="Q120" s="7">
        <v>4678.5</v>
      </c>
      <c r="R120" s="29">
        <v>1</v>
      </c>
      <c r="S120" s="14"/>
      <c r="T120" s="29">
        <v>0</v>
      </c>
      <c r="U120" s="7">
        <f t="shared" si="4"/>
        <v>43019.5</v>
      </c>
      <c r="V120" s="14">
        <f t="shared" si="5"/>
        <v>4</v>
      </c>
      <c r="W120" s="14">
        <v>3</v>
      </c>
      <c r="X120" s="7">
        <f t="shared" si="6"/>
        <v>18.596217994165436</v>
      </c>
      <c r="Y120" s="7">
        <f t="shared" si="7"/>
        <v>13.947163495624077</v>
      </c>
    </row>
    <row r="121" spans="1:25">
      <c r="A121">
        <v>812</v>
      </c>
      <c r="B121" s="5" t="s">
        <v>18</v>
      </c>
      <c r="C121" s="5" t="s">
        <v>21</v>
      </c>
      <c r="D121" s="5" t="s">
        <v>13</v>
      </c>
      <c r="E121" s="7">
        <v>5842.5</v>
      </c>
      <c r="F121" s="35">
        <v>0</v>
      </c>
      <c r="G121" s="7">
        <v>6864.75</v>
      </c>
      <c r="H121" s="29">
        <v>1</v>
      </c>
      <c r="I121" s="7">
        <v>6307.5</v>
      </c>
      <c r="J121" s="29">
        <v>0</v>
      </c>
      <c r="K121" s="7">
        <v>6720.5</v>
      </c>
      <c r="L121" s="29">
        <v>0</v>
      </c>
      <c r="M121" s="7">
        <v>6287.5</v>
      </c>
      <c r="N121" s="29">
        <v>1</v>
      </c>
      <c r="O121" s="7">
        <v>6357</v>
      </c>
      <c r="P121" s="29">
        <v>0</v>
      </c>
      <c r="Q121" s="7">
        <v>4988.5</v>
      </c>
      <c r="R121" s="29">
        <v>0</v>
      </c>
      <c r="S121" s="14"/>
      <c r="T121" s="29">
        <v>0</v>
      </c>
      <c r="U121" s="7">
        <f t="shared" si="4"/>
        <v>43368.25</v>
      </c>
      <c r="V121" s="14">
        <f t="shared" si="5"/>
        <v>2</v>
      </c>
      <c r="W121" s="14">
        <v>0</v>
      </c>
      <c r="X121" s="7">
        <f t="shared" si="6"/>
        <v>9.223337349328137</v>
      </c>
      <c r="Y121" s="7">
        <f t="shared" si="7"/>
        <v>0</v>
      </c>
    </row>
    <row r="122" spans="1:25">
      <c r="A122">
        <v>813</v>
      </c>
      <c r="B122" s="5" t="s">
        <v>18</v>
      </c>
      <c r="C122" s="5" t="s">
        <v>19</v>
      </c>
      <c r="D122" s="5" t="s">
        <v>13</v>
      </c>
      <c r="E122" s="7">
        <v>4527.25</v>
      </c>
      <c r="F122" s="35">
        <v>0</v>
      </c>
      <c r="G122" s="7">
        <v>5370</v>
      </c>
      <c r="H122" s="29">
        <v>0</v>
      </c>
      <c r="I122" s="7">
        <v>5646.5</v>
      </c>
      <c r="J122" s="29">
        <v>0</v>
      </c>
      <c r="K122" s="7">
        <v>5465</v>
      </c>
      <c r="L122" s="29">
        <v>0</v>
      </c>
      <c r="M122" s="7">
        <v>4792.5</v>
      </c>
      <c r="N122" s="29">
        <v>0</v>
      </c>
      <c r="O122" s="7">
        <v>4973.75</v>
      </c>
      <c r="P122" s="29">
        <v>1</v>
      </c>
      <c r="Q122" s="7">
        <v>3357</v>
      </c>
      <c r="R122" s="29">
        <v>0</v>
      </c>
      <c r="S122" s="14"/>
      <c r="T122" s="29">
        <v>0</v>
      </c>
      <c r="U122" s="7">
        <f t="shared" si="4"/>
        <v>34132</v>
      </c>
      <c r="V122" s="14">
        <f t="shared" si="5"/>
        <v>1</v>
      </c>
      <c r="W122" s="14">
        <v>1</v>
      </c>
      <c r="X122" s="7">
        <f t="shared" si="6"/>
        <v>5.8596038907769836</v>
      </c>
      <c r="Y122" s="7">
        <f t="shared" si="7"/>
        <v>5.8596038907769836</v>
      </c>
    </row>
    <row r="123" spans="1:25">
      <c r="A123">
        <v>814</v>
      </c>
      <c r="B123" s="5" t="s">
        <v>18</v>
      </c>
      <c r="C123" s="5" t="s">
        <v>21</v>
      </c>
      <c r="D123" s="5" t="s">
        <v>22</v>
      </c>
      <c r="E123" s="7">
        <v>6219</v>
      </c>
      <c r="F123" s="35">
        <v>0</v>
      </c>
      <c r="G123" s="7">
        <v>7440.08</v>
      </c>
      <c r="H123" s="29">
        <v>1</v>
      </c>
      <c r="I123" s="7">
        <v>6813.5</v>
      </c>
      <c r="J123" s="29">
        <v>0</v>
      </c>
      <c r="K123" s="7">
        <v>7055.25</v>
      </c>
      <c r="L123" s="29">
        <v>0</v>
      </c>
      <c r="M123" s="7">
        <v>6056</v>
      </c>
      <c r="N123" s="29">
        <v>0</v>
      </c>
      <c r="O123" s="7">
        <v>7073.08</v>
      </c>
      <c r="P123" s="29">
        <v>0</v>
      </c>
      <c r="Q123" s="7">
        <v>4335.75</v>
      </c>
      <c r="R123" s="29">
        <v>2</v>
      </c>
      <c r="S123" s="14"/>
      <c r="T123" s="29">
        <v>0</v>
      </c>
      <c r="U123" s="7">
        <f t="shared" si="4"/>
        <v>44992.66</v>
      </c>
      <c r="V123" s="14">
        <f t="shared" si="5"/>
        <v>3</v>
      </c>
      <c r="W123" s="14">
        <v>0</v>
      </c>
      <c r="X123" s="7">
        <f t="shared" si="6"/>
        <v>13.33550850294248</v>
      </c>
      <c r="Y123" s="7">
        <f t="shared" si="7"/>
        <v>0</v>
      </c>
    </row>
    <row r="124" spans="1:25">
      <c r="A124">
        <v>815</v>
      </c>
      <c r="B124" s="5" t="s">
        <v>18</v>
      </c>
      <c r="C124" s="5" t="s">
        <v>19</v>
      </c>
      <c r="D124" s="5" t="s">
        <v>13</v>
      </c>
      <c r="E124" s="7">
        <v>6288.75</v>
      </c>
      <c r="F124" s="35">
        <v>0</v>
      </c>
      <c r="G124" s="7">
        <v>6600.5</v>
      </c>
      <c r="H124" s="29">
        <v>0</v>
      </c>
      <c r="I124" s="7">
        <v>6198.5</v>
      </c>
      <c r="J124" s="29">
        <v>0</v>
      </c>
      <c r="K124" s="7">
        <v>6898</v>
      </c>
      <c r="L124" s="29">
        <v>0</v>
      </c>
      <c r="M124" s="7">
        <v>6422.5</v>
      </c>
      <c r="N124" s="29">
        <v>0</v>
      </c>
      <c r="O124" s="7">
        <v>6754</v>
      </c>
      <c r="P124" s="29">
        <v>0</v>
      </c>
      <c r="Q124" s="7">
        <v>4677.5</v>
      </c>
      <c r="R124" s="29">
        <v>0</v>
      </c>
      <c r="S124" s="14"/>
      <c r="T124" s="29">
        <v>0</v>
      </c>
      <c r="U124" s="7">
        <f t="shared" si="4"/>
        <v>43839.75</v>
      </c>
      <c r="V124" s="14">
        <f t="shared" si="5"/>
        <v>0</v>
      </c>
      <c r="W124" s="14">
        <v>0</v>
      </c>
      <c r="X124" s="7">
        <f t="shared" si="6"/>
        <v>0</v>
      </c>
      <c r="Y124" s="7">
        <f t="shared" si="7"/>
        <v>0</v>
      </c>
    </row>
    <row r="125" spans="1:25">
      <c r="A125">
        <v>816</v>
      </c>
      <c r="B125" s="5" t="s">
        <v>18</v>
      </c>
      <c r="C125" s="5" t="s">
        <v>19</v>
      </c>
      <c r="D125" s="5" t="s">
        <v>13</v>
      </c>
      <c r="E125" s="7">
        <v>4993.5</v>
      </c>
      <c r="F125" s="35">
        <v>0</v>
      </c>
      <c r="G125" s="7">
        <v>5485.5</v>
      </c>
      <c r="H125" s="29">
        <v>0</v>
      </c>
      <c r="I125" s="7">
        <v>5575.5</v>
      </c>
      <c r="J125" s="29">
        <v>1</v>
      </c>
      <c r="K125" s="7">
        <v>6076.5</v>
      </c>
      <c r="L125" s="29">
        <v>0</v>
      </c>
      <c r="M125" s="7">
        <v>5411.5</v>
      </c>
      <c r="N125" s="29">
        <v>1</v>
      </c>
      <c r="O125" s="7">
        <v>5388.5</v>
      </c>
      <c r="P125" s="29">
        <v>1</v>
      </c>
      <c r="Q125" s="7">
        <v>4292.25</v>
      </c>
      <c r="R125" s="29">
        <v>0</v>
      </c>
      <c r="S125" s="14"/>
      <c r="T125" s="29">
        <v>0</v>
      </c>
      <c r="U125" s="7">
        <f t="shared" si="4"/>
        <v>37223.25</v>
      </c>
      <c r="V125" s="14">
        <f t="shared" si="5"/>
        <v>3</v>
      </c>
      <c r="W125" s="14">
        <v>1</v>
      </c>
      <c r="X125" s="7">
        <f t="shared" si="6"/>
        <v>16.118957909371158</v>
      </c>
      <c r="Y125" s="7">
        <f t="shared" si="7"/>
        <v>5.3729859697903866</v>
      </c>
    </row>
    <row r="126" spans="1:25">
      <c r="A126">
        <v>817</v>
      </c>
      <c r="B126" s="5" t="s">
        <v>18</v>
      </c>
      <c r="C126" s="5" t="s">
        <v>19</v>
      </c>
      <c r="D126" s="5" t="s">
        <v>13</v>
      </c>
      <c r="E126" s="7">
        <v>5869.5</v>
      </c>
      <c r="F126" s="35">
        <v>0</v>
      </c>
      <c r="G126" s="7">
        <v>7385.75</v>
      </c>
      <c r="H126" s="29">
        <v>0</v>
      </c>
      <c r="I126" s="7">
        <v>6291.8</v>
      </c>
      <c r="J126" s="29">
        <v>1</v>
      </c>
      <c r="K126" s="7">
        <v>6943.7</v>
      </c>
      <c r="L126" s="29">
        <v>0</v>
      </c>
      <c r="M126" s="7">
        <v>6711</v>
      </c>
      <c r="N126" s="29">
        <v>0</v>
      </c>
      <c r="O126" s="7">
        <v>6429.5</v>
      </c>
      <c r="P126" s="29">
        <v>1</v>
      </c>
      <c r="Q126" s="7">
        <v>4385</v>
      </c>
      <c r="R126" s="29">
        <v>1</v>
      </c>
      <c r="S126" s="14"/>
      <c r="T126" s="29">
        <v>0</v>
      </c>
      <c r="U126" s="7">
        <f t="shared" si="4"/>
        <v>44016.25</v>
      </c>
      <c r="V126" s="14">
        <f t="shared" si="5"/>
        <v>3</v>
      </c>
      <c r="W126" s="14">
        <v>0</v>
      </c>
      <c r="X126" s="7">
        <f t="shared" si="6"/>
        <v>13.63132933859654</v>
      </c>
      <c r="Y126" s="7">
        <f t="shared" si="7"/>
        <v>0</v>
      </c>
    </row>
    <row r="127" spans="1:25">
      <c r="A127" s="11">
        <v>871</v>
      </c>
      <c r="B127" s="5" t="s">
        <v>23</v>
      </c>
      <c r="C127" s="5" t="s">
        <v>24</v>
      </c>
      <c r="D127" s="5" t="s">
        <v>13</v>
      </c>
      <c r="E127" s="7">
        <v>5695.5</v>
      </c>
      <c r="F127" s="35">
        <v>0</v>
      </c>
      <c r="G127" s="7">
        <v>6186.5</v>
      </c>
      <c r="H127" s="29">
        <v>0</v>
      </c>
      <c r="I127" s="7">
        <v>6364</v>
      </c>
      <c r="J127" s="29">
        <v>0</v>
      </c>
      <c r="K127" s="7">
        <v>6307</v>
      </c>
      <c r="L127" s="29">
        <v>0</v>
      </c>
      <c r="M127" s="7">
        <v>5859</v>
      </c>
      <c r="N127" s="29">
        <v>0</v>
      </c>
      <c r="O127" s="7">
        <v>5207</v>
      </c>
      <c r="P127" s="29">
        <v>0</v>
      </c>
      <c r="Q127" s="7">
        <v>1912.75</v>
      </c>
      <c r="R127" s="29">
        <v>0</v>
      </c>
      <c r="S127" s="14"/>
      <c r="T127" s="29">
        <v>0</v>
      </c>
      <c r="U127" s="7">
        <f t="shared" si="4"/>
        <v>37531.75</v>
      </c>
      <c r="V127" s="14">
        <f t="shared" si="5"/>
        <v>0</v>
      </c>
      <c r="W127" s="14">
        <v>0</v>
      </c>
      <c r="X127" s="7">
        <f t="shared" si="6"/>
        <v>0</v>
      </c>
      <c r="Y127" s="7">
        <f t="shared" si="7"/>
        <v>0</v>
      </c>
    </row>
    <row r="128" spans="1:25">
      <c r="A128" s="10">
        <v>873</v>
      </c>
      <c r="B128" s="5" t="s">
        <v>23</v>
      </c>
      <c r="C128" s="5" t="s">
        <v>24</v>
      </c>
      <c r="D128" s="5" t="s">
        <v>13</v>
      </c>
      <c r="E128" s="7">
        <v>5924</v>
      </c>
      <c r="F128" s="35">
        <v>0</v>
      </c>
      <c r="G128" s="7">
        <v>7158</v>
      </c>
      <c r="H128" s="29">
        <v>0</v>
      </c>
      <c r="I128" s="7">
        <v>6487</v>
      </c>
      <c r="J128" s="29">
        <v>0</v>
      </c>
      <c r="K128" s="7">
        <v>6361.5</v>
      </c>
      <c r="L128" s="29">
        <v>0</v>
      </c>
      <c r="M128" s="7">
        <v>6594.5</v>
      </c>
      <c r="N128" s="29">
        <v>0</v>
      </c>
      <c r="O128" s="7">
        <v>5108</v>
      </c>
      <c r="P128" s="29">
        <v>0</v>
      </c>
      <c r="Q128" s="7">
        <v>0</v>
      </c>
      <c r="R128" s="29">
        <v>0</v>
      </c>
      <c r="S128" s="14"/>
      <c r="T128" s="29">
        <v>0</v>
      </c>
      <c r="U128" s="7">
        <f t="shared" si="4"/>
        <v>37633</v>
      </c>
      <c r="V128" s="14">
        <f t="shared" si="5"/>
        <v>0</v>
      </c>
      <c r="W128" s="14">
        <v>0</v>
      </c>
      <c r="X128" s="7">
        <f t="shared" si="6"/>
        <v>0</v>
      </c>
      <c r="Y128" s="7">
        <f t="shared" si="7"/>
        <v>0</v>
      </c>
    </row>
    <row r="129" spans="1:25">
      <c r="A129">
        <v>874</v>
      </c>
      <c r="B129" s="5" t="s">
        <v>18</v>
      </c>
      <c r="C129" s="5" t="s">
        <v>21</v>
      </c>
      <c r="D129" s="5" t="s">
        <v>13</v>
      </c>
      <c r="E129" s="7">
        <v>4962</v>
      </c>
      <c r="F129" s="35">
        <v>0</v>
      </c>
      <c r="G129" s="7">
        <v>5543.25</v>
      </c>
      <c r="H129" s="29">
        <v>0</v>
      </c>
      <c r="I129" s="7">
        <v>6241</v>
      </c>
      <c r="J129" s="29">
        <v>0</v>
      </c>
      <c r="K129" s="7">
        <v>5681</v>
      </c>
      <c r="L129" s="29">
        <v>0</v>
      </c>
      <c r="M129" s="7">
        <v>5261</v>
      </c>
      <c r="N129" s="29">
        <v>0</v>
      </c>
      <c r="O129" s="7">
        <v>4988.5</v>
      </c>
      <c r="P129" s="29">
        <v>0</v>
      </c>
      <c r="Q129" s="7">
        <v>3361.5</v>
      </c>
      <c r="R129" s="29">
        <v>0</v>
      </c>
      <c r="S129" s="14"/>
      <c r="T129" s="29">
        <v>0</v>
      </c>
      <c r="U129" s="7">
        <f t="shared" si="4"/>
        <v>36038.25</v>
      </c>
      <c r="V129" s="14">
        <f t="shared" si="5"/>
        <v>0</v>
      </c>
      <c r="W129" s="14">
        <v>0</v>
      </c>
      <c r="X129" s="7">
        <f t="shared" si="6"/>
        <v>0</v>
      </c>
      <c r="Y129" s="7">
        <f t="shared" si="7"/>
        <v>0</v>
      </c>
    </row>
    <row r="130" spans="1:25">
      <c r="A130">
        <v>876</v>
      </c>
      <c r="B130" s="5" t="s">
        <v>23</v>
      </c>
      <c r="C130" s="5" t="s">
        <v>24</v>
      </c>
      <c r="D130" s="5" t="s">
        <v>22</v>
      </c>
      <c r="E130" s="9">
        <v>5226</v>
      </c>
      <c r="F130" s="35">
        <v>0</v>
      </c>
      <c r="G130" s="9">
        <v>6324</v>
      </c>
      <c r="H130" s="29">
        <v>1</v>
      </c>
      <c r="I130" s="9">
        <v>5779.5</v>
      </c>
      <c r="J130" s="29">
        <v>0</v>
      </c>
      <c r="K130" s="9">
        <v>6189.5</v>
      </c>
      <c r="L130" s="29">
        <v>0</v>
      </c>
      <c r="M130" s="9">
        <v>5791.5</v>
      </c>
      <c r="N130" s="29">
        <v>0</v>
      </c>
      <c r="O130" s="9">
        <v>6064</v>
      </c>
      <c r="P130" s="29">
        <v>0</v>
      </c>
      <c r="Q130" s="9">
        <v>5213.33</v>
      </c>
      <c r="R130" s="29">
        <v>0</v>
      </c>
      <c r="S130" s="14"/>
      <c r="T130" s="29">
        <v>0</v>
      </c>
      <c r="U130" s="7">
        <f t="shared" si="4"/>
        <v>40587.83</v>
      </c>
      <c r="V130" s="14">
        <f t="shared" si="5"/>
        <v>1</v>
      </c>
      <c r="W130" s="14">
        <v>0</v>
      </c>
      <c r="X130" s="7">
        <f t="shared" si="6"/>
        <v>4.9275854363241391</v>
      </c>
      <c r="Y130" s="7">
        <f t="shared" si="7"/>
        <v>0</v>
      </c>
    </row>
    <row r="131" spans="1:25">
      <c r="A131" s="10">
        <v>877</v>
      </c>
      <c r="B131" s="5" t="s">
        <v>18</v>
      </c>
      <c r="C131" s="5" t="s">
        <v>19</v>
      </c>
      <c r="D131" s="5" t="s">
        <v>13</v>
      </c>
      <c r="E131" s="7">
        <v>6410.25</v>
      </c>
      <c r="F131" s="35">
        <v>0</v>
      </c>
      <c r="G131" s="7">
        <v>7522.42</v>
      </c>
      <c r="H131" s="29">
        <v>0</v>
      </c>
      <c r="I131" s="7">
        <v>7136.5</v>
      </c>
      <c r="J131" s="29">
        <v>0</v>
      </c>
      <c r="K131" s="7">
        <v>6621.75</v>
      </c>
      <c r="L131" s="29">
        <v>0</v>
      </c>
      <c r="M131" s="7">
        <v>6909.5</v>
      </c>
      <c r="N131" s="29">
        <v>0</v>
      </c>
      <c r="O131" s="7">
        <v>6394.75</v>
      </c>
      <c r="P131" s="29">
        <v>0</v>
      </c>
      <c r="Q131" s="7">
        <v>3781</v>
      </c>
      <c r="R131" s="29">
        <v>0</v>
      </c>
      <c r="S131" s="14"/>
      <c r="T131" s="29">
        <v>0</v>
      </c>
      <c r="U131" s="7">
        <f t="shared" si="4"/>
        <v>44776.17</v>
      </c>
      <c r="V131" s="14">
        <f t="shared" si="5"/>
        <v>0</v>
      </c>
      <c r="W131" s="14">
        <v>0</v>
      </c>
      <c r="X131" s="7">
        <f t="shared" si="6"/>
        <v>0</v>
      </c>
      <c r="Y131" s="7">
        <f t="shared" si="7"/>
        <v>0</v>
      </c>
    </row>
    <row r="132" spans="1:25">
      <c r="A132" s="10">
        <v>878</v>
      </c>
      <c r="B132" s="5" t="s">
        <v>23</v>
      </c>
      <c r="C132" s="5" t="s">
        <v>24</v>
      </c>
      <c r="D132" s="5" t="s">
        <v>13</v>
      </c>
      <c r="E132" s="9">
        <v>5751</v>
      </c>
      <c r="F132" s="35">
        <v>0</v>
      </c>
      <c r="G132" s="9">
        <v>6457</v>
      </c>
      <c r="H132" s="29">
        <v>0</v>
      </c>
      <c r="I132" s="9">
        <v>6322</v>
      </c>
      <c r="J132" s="29">
        <v>0</v>
      </c>
      <c r="K132" s="9">
        <v>6428</v>
      </c>
      <c r="L132" s="29">
        <v>0</v>
      </c>
      <c r="M132" s="9">
        <v>6549.5</v>
      </c>
      <c r="N132" s="29">
        <v>1</v>
      </c>
      <c r="O132" s="9">
        <v>4700.5</v>
      </c>
      <c r="P132" s="29">
        <v>0</v>
      </c>
      <c r="Q132" s="9">
        <v>0</v>
      </c>
      <c r="R132" s="29">
        <v>0</v>
      </c>
      <c r="S132" s="14"/>
      <c r="T132" s="29">
        <v>0</v>
      </c>
      <c r="U132" s="7">
        <f t="shared" ref="U132:U141" si="8">SUM(E132,G132,I132,K132,M132,O132,Q132,)</f>
        <v>36208</v>
      </c>
      <c r="V132" s="14">
        <f t="shared" ref="V132:V141" si="9">SUM(F132,H132,J132,L132,N132,P132,R132)</f>
        <v>1</v>
      </c>
      <c r="W132" s="14">
        <v>0</v>
      </c>
      <c r="X132" s="7">
        <f t="shared" ref="X132:X141" si="10">(V132*200000)/U132</f>
        <v>5.5236411842686701</v>
      </c>
      <c r="Y132" s="7">
        <f t="shared" ref="Y132:Y142" si="11">W132*200000/U132</f>
        <v>0</v>
      </c>
    </row>
    <row r="133" spans="1:25">
      <c r="A133">
        <v>879</v>
      </c>
      <c r="B133" s="5" t="s">
        <v>18</v>
      </c>
      <c r="C133" s="5" t="s">
        <v>19</v>
      </c>
      <c r="D133" s="5" t="s">
        <v>13</v>
      </c>
      <c r="E133" s="7">
        <v>4760.5</v>
      </c>
      <c r="F133" s="35">
        <v>1</v>
      </c>
      <c r="G133" s="7">
        <v>5392</v>
      </c>
      <c r="H133" s="29">
        <v>0</v>
      </c>
      <c r="I133" s="7">
        <v>5201.75</v>
      </c>
      <c r="J133" s="29">
        <v>0</v>
      </c>
      <c r="K133" s="7">
        <v>7027.25</v>
      </c>
      <c r="L133" s="29">
        <v>0</v>
      </c>
      <c r="M133" s="7">
        <v>6806.5</v>
      </c>
      <c r="N133" s="29">
        <v>0</v>
      </c>
      <c r="O133" s="7">
        <v>6194.5</v>
      </c>
      <c r="P133" s="29">
        <v>0</v>
      </c>
      <c r="Q133" s="7">
        <v>4203.5</v>
      </c>
      <c r="R133" s="29">
        <v>0</v>
      </c>
      <c r="S133" s="14"/>
      <c r="T133" s="29">
        <v>0</v>
      </c>
      <c r="U133" s="7">
        <f t="shared" si="8"/>
        <v>39586</v>
      </c>
      <c r="V133" s="14">
        <f t="shared" si="9"/>
        <v>1</v>
      </c>
      <c r="W133" s="14">
        <v>0</v>
      </c>
      <c r="X133" s="7">
        <f t="shared" si="10"/>
        <v>5.0522912140655789</v>
      </c>
      <c r="Y133" s="7">
        <f t="shared" si="11"/>
        <v>0</v>
      </c>
    </row>
    <row r="134" spans="1:25">
      <c r="A134">
        <v>880</v>
      </c>
      <c r="B134" s="5" t="s">
        <v>18</v>
      </c>
      <c r="C134" s="5" t="s">
        <v>21</v>
      </c>
      <c r="D134" s="5" t="s">
        <v>13</v>
      </c>
      <c r="E134" s="7">
        <v>5256.65</v>
      </c>
      <c r="F134" s="35">
        <v>0</v>
      </c>
      <c r="G134" s="7">
        <v>5737.75</v>
      </c>
      <c r="H134" s="29">
        <v>0</v>
      </c>
      <c r="I134" s="7">
        <v>5592.42</v>
      </c>
      <c r="J134" s="29">
        <v>1</v>
      </c>
      <c r="K134" s="7">
        <v>6261.33</v>
      </c>
      <c r="L134" s="29">
        <v>1</v>
      </c>
      <c r="M134" s="7">
        <v>5903.52</v>
      </c>
      <c r="N134" s="29">
        <v>0</v>
      </c>
      <c r="O134" s="7">
        <v>5943</v>
      </c>
      <c r="P134" s="29">
        <v>0</v>
      </c>
      <c r="Q134" s="7">
        <v>4431.75</v>
      </c>
      <c r="R134" s="29">
        <v>0</v>
      </c>
      <c r="S134" s="14"/>
      <c r="T134" s="29">
        <v>0</v>
      </c>
      <c r="U134" s="7">
        <f t="shared" si="8"/>
        <v>39126.42</v>
      </c>
      <c r="V134" s="14">
        <f t="shared" si="9"/>
        <v>2</v>
      </c>
      <c r="W134" s="14">
        <v>1</v>
      </c>
      <c r="X134" s="7">
        <f t="shared" si="10"/>
        <v>10.223271129840144</v>
      </c>
      <c r="Y134" s="7">
        <f t="shared" si="11"/>
        <v>5.1116355649200722</v>
      </c>
    </row>
    <row r="135" spans="1:25">
      <c r="A135">
        <v>881</v>
      </c>
      <c r="B135" s="5" t="s">
        <v>18</v>
      </c>
      <c r="C135" s="5" t="s">
        <v>21</v>
      </c>
      <c r="D135" s="5" t="s">
        <v>13</v>
      </c>
      <c r="E135" s="7">
        <v>5894.5</v>
      </c>
      <c r="F135" s="35">
        <v>0</v>
      </c>
      <c r="G135" s="7">
        <v>6300.5</v>
      </c>
      <c r="H135" s="29">
        <v>0</v>
      </c>
      <c r="I135" s="7">
        <v>6053</v>
      </c>
      <c r="J135" s="29">
        <v>0</v>
      </c>
      <c r="K135" s="7">
        <v>6990.88</v>
      </c>
      <c r="L135" s="29">
        <v>0</v>
      </c>
      <c r="M135" s="7">
        <v>6447.25</v>
      </c>
      <c r="N135" s="29">
        <v>0</v>
      </c>
      <c r="O135" s="7">
        <v>6771</v>
      </c>
      <c r="P135" s="29">
        <v>0</v>
      </c>
      <c r="Q135" s="7">
        <v>4462.5</v>
      </c>
      <c r="R135" s="29">
        <v>0</v>
      </c>
      <c r="S135" s="14"/>
      <c r="T135" s="29">
        <v>0</v>
      </c>
      <c r="U135" s="7">
        <f t="shared" si="8"/>
        <v>42919.630000000005</v>
      </c>
      <c r="V135" s="14">
        <f t="shared" si="9"/>
        <v>0</v>
      </c>
      <c r="W135" s="14">
        <v>0</v>
      </c>
      <c r="X135" s="7">
        <f t="shared" si="10"/>
        <v>0</v>
      </c>
      <c r="Y135" s="7">
        <f t="shared" si="11"/>
        <v>0</v>
      </c>
    </row>
    <row r="136" spans="1:25">
      <c r="A136">
        <v>882</v>
      </c>
      <c r="B136" s="5" t="s">
        <v>18</v>
      </c>
      <c r="C136" s="5" t="s">
        <v>19</v>
      </c>
      <c r="D136" s="5" t="s">
        <v>13</v>
      </c>
      <c r="E136" s="7">
        <v>5880</v>
      </c>
      <c r="F136" s="35">
        <v>0</v>
      </c>
      <c r="G136" s="7">
        <v>6756.5</v>
      </c>
      <c r="H136" s="29">
        <v>0</v>
      </c>
      <c r="I136" s="7">
        <v>6084.66</v>
      </c>
      <c r="J136" s="29">
        <v>0</v>
      </c>
      <c r="K136" s="7">
        <v>6805.25</v>
      </c>
      <c r="L136" s="29">
        <v>0</v>
      </c>
      <c r="M136" s="7">
        <v>6646</v>
      </c>
      <c r="N136" s="29">
        <v>0</v>
      </c>
      <c r="O136" s="7">
        <v>6306.75</v>
      </c>
      <c r="P136" s="29">
        <v>0</v>
      </c>
      <c r="Q136" s="7">
        <v>4680</v>
      </c>
      <c r="R136" s="29">
        <v>0</v>
      </c>
      <c r="S136" s="14"/>
      <c r="T136" s="29">
        <v>0</v>
      </c>
      <c r="U136" s="7">
        <f t="shared" si="8"/>
        <v>43159.16</v>
      </c>
      <c r="V136" s="14">
        <f t="shared" si="9"/>
        <v>0</v>
      </c>
      <c r="W136" s="14">
        <v>0</v>
      </c>
      <c r="X136" s="7">
        <f t="shared" si="10"/>
        <v>0</v>
      </c>
      <c r="Y136" s="7">
        <f t="shared" si="11"/>
        <v>0</v>
      </c>
    </row>
    <row r="137" spans="1:25">
      <c r="A137">
        <v>883</v>
      </c>
      <c r="B137" s="5" t="s">
        <v>18</v>
      </c>
      <c r="C137" s="5" t="s">
        <v>19</v>
      </c>
      <c r="D137" s="5" t="s">
        <v>13</v>
      </c>
      <c r="E137" s="7">
        <v>6226.5</v>
      </c>
      <c r="F137" s="35">
        <v>0</v>
      </c>
      <c r="G137" s="7">
        <v>6309.5</v>
      </c>
      <c r="H137" s="29">
        <v>0</v>
      </c>
      <c r="I137" s="7">
        <v>6775.5</v>
      </c>
      <c r="J137" s="29">
        <v>0</v>
      </c>
      <c r="K137" s="7">
        <v>6541.95</v>
      </c>
      <c r="L137" s="29">
        <v>0</v>
      </c>
      <c r="M137" s="7">
        <v>6569.38</v>
      </c>
      <c r="N137" s="29">
        <v>0</v>
      </c>
      <c r="O137" s="7">
        <v>6116</v>
      </c>
      <c r="P137" s="29">
        <v>0</v>
      </c>
      <c r="Q137" s="7">
        <v>5006.25</v>
      </c>
      <c r="R137" s="29">
        <v>0</v>
      </c>
      <c r="S137" s="14"/>
      <c r="T137" s="29">
        <v>0</v>
      </c>
      <c r="U137" s="7">
        <f t="shared" si="8"/>
        <v>43545.08</v>
      </c>
      <c r="V137" s="14">
        <f t="shared" si="9"/>
        <v>0</v>
      </c>
      <c r="W137" s="14">
        <v>0</v>
      </c>
      <c r="X137" s="7">
        <f>(V137*200000)/U137</f>
        <v>0</v>
      </c>
      <c r="Y137" s="7">
        <f t="shared" si="11"/>
        <v>0</v>
      </c>
    </row>
    <row r="138" spans="1:25">
      <c r="A138">
        <v>884</v>
      </c>
      <c r="B138" s="5" t="s">
        <v>18</v>
      </c>
      <c r="C138" s="5" t="s">
        <v>19</v>
      </c>
      <c r="D138" s="5" t="s">
        <v>13</v>
      </c>
      <c r="E138" s="7">
        <v>5676.64</v>
      </c>
      <c r="F138" s="35">
        <v>0</v>
      </c>
      <c r="G138" s="7">
        <v>6439</v>
      </c>
      <c r="H138" s="29">
        <v>0</v>
      </c>
      <c r="I138" s="7">
        <v>6167.5</v>
      </c>
      <c r="J138" s="29">
        <v>0</v>
      </c>
      <c r="K138" s="7">
        <v>6320.1</v>
      </c>
      <c r="L138" s="29">
        <v>0</v>
      </c>
      <c r="M138" s="7">
        <v>6044.5</v>
      </c>
      <c r="N138" s="29">
        <v>0</v>
      </c>
      <c r="O138" s="7">
        <v>6968.5</v>
      </c>
      <c r="P138" s="29">
        <v>0</v>
      </c>
      <c r="Q138" s="7">
        <v>4887.5</v>
      </c>
      <c r="R138" s="29">
        <v>0</v>
      </c>
      <c r="S138" s="14"/>
      <c r="T138" s="29">
        <v>0</v>
      </c>
      <c r="U138" s="7">
        <f t="shared" si="8"/>
        <v>42503.74</v>
      </c>
      <c r="V138" s="14">
        <f t="shared" si="9"/>
        <v>0</v>
      </c>
      <c r="W138" s="14">
        <v>0</v>
      </c>
      <c r="X138" s="7">
        <f t="shared" si="10"/>
        <v>0</v>
      </c>
      <c r="Y138" s="7">
        <f t="shared" si="11"/>
        <v>0</v>
      </c>
    </row>
    <row r="139" spans="1:25">
      <c r="A139">
        <v>885</v>
      </c>
      <c r="B139" s="5" t="s">
        <v>18</v>
      </c>
      <c r="C139" s="5" t="s">
        <v>19</v>
      </c>
      <c r="D139" s="5" t="s">
        <v>13</v>
      </c>
      <c r="E139" s="7">
        <v>6412.5</v>
      </c>
      <c r="F139" s="35">
        <v>0</v>
      </c>
      <c r="G139" s="7">
        <v>6857.75</v>
      </c>
      <c r="H139" s="29">
        <v>0</v>
      </c>
      <c r="I139" s="7">
        <v>7156.46</v>
      </c>
      <c r="J139" s="29">
        <v>0</v>
      </c>
      <c r="K139" s="7">
        <v>6880</v>
      </c>
      <c r="L139" s="29">
        <v>0</v>
      </c>
      <c r="M139" s="7">
        <v>7179.25</v>
      </c>
      <c r="N139" s="29">
        <v>0</v>
      </c>
      <c r="O139" s="7">
        <v>6071.25</v>
      </c>
      <c r="P139" s="29">
        <v>0</v>
      </c>
      <c r="Q139" s="7">
        <v>5078.1000000000004</v>
      </c>
      <c r="R139" s="29">
        <v>0</v>
      </c>
      <c r="S139" s="14"/>
      <c r="T139" s="29">
        <v>0</v>
      </c>
      <c r="U139" s="7">
        <f>SUM(E139,G139,I139,K139,M139,O139,Q139,)</f>
        <v>45635.31</v>
      </c>
      <c r="V139" s="14">
        <f t="shared" si="9"/>
        <v>0</v>
      </c>
      <c r="W139" s="14">
        <v>0</v>
      </c>
      <c r="X139" s="7">
        <f t="shared" si="10"/>
        <v>0</v>
      </c>
      <c r="Y139" s="7">
        <f t="shared" si="11"/>
        <v>0</v>
      </c>
    </row>
    <row r="140" spans="1:25">
      <c r="A140" s="10">
        <v>887</v>
      </c>
      <c r="B140" s="5" t="s">
        <v>18</v>
      </c>
      <c r="C140" s="5" t="s">
        <v>21</v>
      </c>
      <c r="D140" s="5" t="s">
        <v>13</v>
      </c>
      <c r="E140" s="7">
        <v>4677</v>
      </c>
      <c r="F140" s="35">
        <v>0</v>
      </c>
      <c r="G140" s="7">
        <v>5596.25</v>
      </c>
      <c r="H140" s="29">
        <v>0</v>
      </c>
      <c r="I140" s="7">
        <v>5016.5</v>
      </c>
      <c r="J140" s="29">
        <v>0</v>
      </c>
      <c r="K140" s="7">
        <v>1738</v>
      </c>
      <c r="L140" s="29">
        <v>0</v>
      </c>
      <c r="M140" s="7">
        <v>0</v>
      </c>
      <c r="N140" s="29">
        <v>0</v>
      </c>
      <c r="O140" s="7">
        <v>0</v>
      </c>
      <c r="P140" s="29">
        <v>0</v>
      </c>
      <c r="Q140" s="7">
        <v>0</v>
      </c>
      <c r="R140" s="29">
        <v>0</v>
      </c>
      <c r="S140" s="14"/>
      <c r="T140" s="29">
        <v>0</v>
      </c>
      <c r="U140" s="7">
        <f t="shared" si="8"/>
        <v>17027.75</v>
      </c>
      <c r="V140" s="14">
        <f t="shared" si="9"/>
        <v>0</v>
      </c>
      <c r="W140" s="14">
        <v>0</v>
      </c>
      <c r="X140" s="7">
        <f t="shared" si="10"/>
        <v>0</v>
      </c>
      <c r="Y140" s="7">
        <f t="shared" si="11"/>
        <v>0</v>
      </c>
    </row>
    <row r="141" spans="1:25">
      <c r="A141" s="16">
        <v>901</v>
      </c>
      <c r="B141" s="17" t="s">
        <v>28</v>
      </c>
      <c r="C141" s="17" t="s">
        <v>29</v>
      </c>
      <c r="D141" s="17" t="s">
        <v>13</v>
      </c>
      <c r="E141" s="18">
        <v>5411.5</v>
      </c>
      <c r="F141" s="36">
        <v>0</v>
      </c>
      <c r="G141" s="18">
        <v>6058.5</v>
      </c>
      <c r="H141" s="30">
        <v>0</v>
      </c>
      <c r="I141" s="18">
        <v>5439.5</v>
      </c>
      <c r="J141" s="30">
        <v>1</v>
      </c>
      <c r="K141" s="18">
        <v>6533</v>
      </c>
      <c r="L141" s="30">
        <v>0</v>
      </c>
      <c r="M141" s="18">
        <v>6085</v>
      </c>
      <c r="N141" s="30">
        <v>0</v>
      </c>
      <c r="O141" s="18">
        <v>6060.83</v>
      </c>
      <c r="P141" s="30">
        <v>0</v>
      </c>
      <c r="Q141" s="18">
        <v>4189.1499999999996</v>
      </c>
      <c r="R141" s="30">
        <v>0</v>
      </c>
      <c r="S141" s="19"/>
      <c r="T141" s="30">
        <v>0</v>
      </c>
      <c r="U141" s="18">
        <f t="shared" si="8"/>
        <v>39777.480000000003</v>
      </c>
      <c r="V141" s="19">
        <f t="shared" si="9"/>
        <v>1</v>
      </c>
      <c r="W141" s="19">
        <v>0</v>
      </c>
      <c r="X141" s="18">
        <f t="shared" si="10"/>
        <v>5.0279706004503044</v>
      </c>
      <c r="Y141" s="18">
        <f t="shared" si="11"/>
        <v>0</v>
      </c>
    </row>
    <row r="142" spans="1:25">
      <c r="C142" s="15"/>
      <c r="D142" s="5">
        <f>COUNTIF(D3:D141, "Yes")</f>
        <v>22</v>
      </c>
      <c r="E142" s="7">
        <f>SUM(E3:E141)</f>
        <v>731478.58000000019</v>
      </c>
      <c r="F142" s="29">
        <f>SUM(F3:F141)</f>
        <v>12</v>
      </c>
      <c r="G142" s="7">
        <f>SUM(G3:G141)</f>
        <v>803502.98</v>
      </c>
      <c r="H142" s="5">
        <f>SUM(H3:H141)</f>
        <v>13</v>
      </c>
      <c r="I142" s="7">
        <f>SUM(I3:I141)</f>
        <v>771608.27</v>
      </c>
      <c r="J142" s="5">
        <f>SUM(J3:J141)</f>
        <v>18</v>
      </c>
      <c r="K142" s="7">
        <f>SUM(K3:K141)</f>
        <v>785090.94999999984</v>
      </c>
      <c r="L142" s="5">
        <f>SUM(L3:L141)</f>
        <v>10</v>
      </c>
      <c r="M142" s="7">
        <f>SUM(M3:M141)</f>
        <v>747003.24000000022</v>
      </c>
      <c r="N142" s="29">
        <f>SUM(N3:N141)</f>
        <v>16</v>
      </c>
      <c r="O142" s="7">
        <f>SUM(O3:O141)</f>
        <v>742209.09999999986</v>
      </c>
      <c r="P142" s="5">
        <f>SUM(P3:P141)</f>
        <v>14</v>
      </c>
      <c r="Q142" s="7">
        <f>SUM(Q3:Q141)</f>
        <v>510962.92000000004</v>
      </c>
      <c r="R142" s="29">
        <f>SUM(R3:R141)</f>
        <v>25</v>
      </c>
      <c r="T142" s="29">
        <f>SUM(T3:T141)</f>
        <v>10</v>
      </c>
      <c r="U142" s="7">
        <f>SUM(U3:U141)</f>
        <v>5091856.040000001</v>
      </c>
      <c r="V142" s="14">
        <f>SUM(V3:V141)</f>
        <v>108</v>
      </c>
      <c r="W142" s="14">
        <f>SUM(W3:W141)</f>
        <v>24</v>
      </c>
      <c r="X142" s="6">
        <f>(V142*200000)/U142</f>
        <v>4.2420680848628223</v>
      </c>
      <c r="Y142" s="7">
        <f t="shared" si="11"/>
        <v>0.94268179663618279</v>
      </c>
    </row>
    <row r="143" spans="1:25">
      <c r="X143" s="3"/>
    </row>
    <row r="144" spans="1:25">
      <c r="X144" s="3"/>
    </row>
    <row r="145" spans="2:25">
      <c r="B145" s="21" t="s">
        <v>23</v>
      </c>
      <c r="C145" s="21"/>
      <c r="D145" s="21">
        <v>8</v>
      </c>
      <c r="E145" s="3">
        <f>SUMIF(B3:B141,"APP",E3:E141)</f>
        <v>111533.18</v>
      </c>
      <c r="F145" s="21">
        <f>SUMIF(B3:B141,"APP",F3:F141)</f>
        <v>0</v>
      </c>
      <c r="G145" s="3">
        <f>SUMIF($B$3:$B$141,"APP",G3:G141)</f>
        <v>125248.19</v>
      </c>
      <c r="H145" s="21">
        <f t="shared" ref="H145:U145" si="12">SUMIF($B$3:$B$141,"APP",H3:H141)</f>
        <v>1</v>
      </c>
      <c r="I145" s="3">
        <f t="shared" si="12"/>
        <v>120730.6</v>
      </c>
      <c r="J145" s="21">
        <f t="shared" si="12"/>
        <v>0</v>
      </c>
      <c r="K145" s="3">
        <f t="shared" si="12"/>
        <v>123485.75</v>
      </c>
      <c r="L145" s="21">
        <f t="shared" si="12"/>
        <v>0</v>
      </c>
      <c r="M145" s="3">
        <f t="shared" si="12"/>
        <v>117770.66</v>
      </c>
      <c r="N145" s="21">
        <f t="shared" si="12"/>
        <v>3</v>
      </c>
      <c r="O145" s="3">
        <f t="shared" si="12"/>
        <v>116847.62000000001</v>
      </c>
      <c r="P145" s="21">
        <f t="shared" si="12"/>
        <v>0</v>
      </c>
      <c r="Q145" s="3">
        <f t="shared" si="12"/>
        <v>78476.969999999987</v>
      </c>
      <c r="R145" s="21">
        <f>SUMIF($B$3:$B$141,"APP",R3:R141)</f>
        <v>0</v>
      </c>
      <c r="S145" s="3"/>
      <c r="T145" s="21">
        <f>SUMIF($B$3:$B$141,"APP",T3:T141)</f>
        <v>1</v>
      </c>
      <c r="U145" s="3">
        <f>SUMIF($B$3:$B$141,"APP",U3:U141)</f>
        <v>794092.97</v>
      </c>
      <c r="V145" s="31">
        <f>SUM(F145,H145,J145,L145,N145,P145,R145 )</f>
        <v>4</v>
      </c>
      <c r="W145" s="32">
        <f>SUMIF($B$3:$B$141,"APP",W3:W141)</f>
        <v>0</v>
      </c>
      <c r="X145" s="6">
        <f>(V145*200000)/U145</f>
        <v>1.0074387133788629</v>
      </c>
      <c r="Y145" s="6">
        <f>W145*200000/U145</f>
        <v>0</v>
      </c>
    </row>
    <row r="146" spans="2:25">
      <c r="B146" s="21" t="s">
        <v>16</v>
      </c>
      <c r="C146" s="21"/>
      <c r="D146" s="21">
        <v>4</v>
      </c>
      <c r="E146" s="3">
        <f>SUMIF($B$3:$B$141,"MDC",$E$3:$E$141)</f>
        <v>78960.59</v>
      </c>
      <c r="F146" s="21">
        <f>SUMIF($B$3:$B$141,"MDC",F3:F141)</f>
        <v>1</v>
      </c>
      <c r="G146" s="3">
        <f t="shared" ref="F146:U146" si="13">SUMIF($B$3:$B$141,"MDC",G3:G141)</f>
        <v>84188.83</v>
      </c>
      <c r="H146" s="21">
        <f t="shared" si="13"/>
        <v>0</v>
      </c>
      <c r="I146" s="3">
        <f t="shared" si="13"/>
        <v>81055.12</v>
      </c>
      <c r="J146" s="21">
        <f t="shared" si="13"/>
        <v>5</v>
      </c>
      <c r="K146" s="3">
        <f t="shared" si="13"/>
        <v>75795.59</v>
      </c>
      <c r="L146" s="21">
        <f t="shared" si="13"/>
        <v>0</v>
      </c>
      <c r="M146" s="3">
        <f t="shared" si="13"/>
        <v>64701.43</v>
      </c>
      <c r="N146" s="21">
        <f t="shared" si="13"/>
        <v>0</v>
      </c>
      <c r="O146" s="3">
        <f t="shared" si="13"/>
        <v>63609.5</v>
      </c>
      <c r="P146" s="21">
        <f t="shared" si="13"/>
        <v>0</v>
      </c>
      <c r="Q146" s="3">
        <f t="shared" si="13"/>
        <v>43178.66</v>
      </c>
      <c r="R146" s="21">
        <f t="shared" si="13"/>
        <v>3</v>
      </c>
      <c r="S146" s="3"/>
      <c r="T146" s="21">
        <f>SUMIF($B$3:$B$141,"MDC",T3:T141)</f>
        <v>1</v>
      </c>
      <c r="U146" s="3">
        <f t="shared" si="13"/>
        <v>491489.72</v>
      </c>
      <c r="V146" s="31">
        <f t="shared" ref="V146:V151" si="14">SUM(F146,H146,J146,L146,N146,P146,R146 )</f>
        <v>9</v>
      </c>
      <c r="W146" s="32">
        <f>SUMIF($B$3:$B$141,"MDC",W3:W141)</f>
        <v>4</v>
      </c>
      <c r="X146" s="6">
        <f t="shared" ref="X146:X147" si="15">(V146*200000)/U146</f>
        <v>3.6623349924795989</v>
      </c>
      <c r="Y146" s="6">
        <f t="shared" ref="Y146:Y147" si="16">W146*200000/U146</f>
        <v>1.6277044411020438</v>
      </c>
    </row>
    <row r="147" spans="2:25">
      <c r="B147" s="21" t="s">
        <v>28</v>
      </c>
      <c r="C147" s="21"/>
      <c r="D147" s="21">
        <v>4</v>
      </c>
      <c r="E147" s="3">
        <f>SUMIF($B$3:$B$141,"ND",E3:E141)</f>
        <v>34265</v>
      </c>
      <c r="F147" s="21">
        <f>SUMIF($B$3:$B$141,"ND",F3:F141)</f>
        <v>2</v>
      </c>
      <c r="G147" s="3">
        <f t="shared" ref="F147:U147" si="17">SUMIF($B$3:$B$141,"ND",G3:G141)</f>
        <v>37067.65</v>
      </c>
      <c r="H147" s="21">
        <f t="shared" si="17"/>
        <v>1</v>
      </c>
      <c r="I147" s="3">
        <f t="shared" si="17"/>
        <v>35181.160000000003</v>
      </c>
      <c r="J147" s="21">
        <f t="shared" si="17"/>
        <v>2</v>
      </c>
      <c r="K147" s="3">
        <f t="shared" si="17"/>
        <v>37492.75</v>
      </c>
      <c r="L147" s="21">
        <f t="shared" si="17"/>
        <v>0</v>
      </c>
      <c r="M147" s="3">
        <f t="shared" si="17"/>
        <v>34171.379999999997</v>
      </c>
      <c r="N147" s="21">
        <f t="shared" si="17"/>
        <v>2</v>
      </c>
      <c r="O147" s="3">
        <f t="shared" si="17"/>
        <v>36634.080000000002</v>
      </c>
      <c r="P147" s="21">
        <f t="shared" si="17"/>
        <v>0</v>
      </c>
      <c r="Q147" s="3">
        <f t="shared" si="17"/>
        <v>26813.57</v>
      </c>
      <c r="R147" s="21">
        <f t="shared" si="17"/>
        <v>4</v>
      </c>
      <c r="S147" s="3"/>
      <c r="T147" s="21">
        <f>SUMIF($B$3:$B$141,"ND",T3:T141)</f>
        <v>0</v>
      </c>
      <c r="U147" s="3">
        <f t="shared" si="17"/>
        <v>241625.59000000003</v>
      </c>
      <c r="V147" s="31">
        <f>SUM(F147,H147,J147,L147,N147,P147,R147 )</f>
        <v>11</v>
      </c>
      <c r="W147" s="32">
        <f>SUMIF($B$3:$B$141,"ND",W3:W141)</f>
        <v>3</v>
      </c>
      <c r="X147" s="6">
        <f t="shared" si="15"/>
        <v>9.1049958739883454</v>
      </c>
      <c r="Y147" s="6">
        <f t="shared" si="16"/>
        <v>2.4831806929059126</v>
      </c>
    </row>
    <row r="148" spans="2:25">
      <c r="B148" s="21" t="s">
        <v>25</v>
      </c>
      <c r="C148" s="21"/>
      <c r="D148" s="21">
        <v>4</v>
      </c>
      <c r="E148" s="3">
        <f>SUMIF($B$3:$B$141,"ROC",E$3:E$141)</f>
        <v>34245</v>
      </c>
      <c r="F148" s="21">
        <f t="shared" ref="F148:U148" si="18">SUMIF($B$3:$B$141,"ROC",F$3:F$141)</f>
        <v>0</v>
      </c>
      <c r="G148" s="3">
        <f t="shared" si="18"/>
        <v>37801</v>
      </c>
      <c r="H148" s="21">
        <f t="shared" si="18"/>
        <v>0</v>
      </c>
      <c r="I148" s="3">
        <f t="shared" si="18"/>
        <v>36270.25</v>
      </c>
      <c r="J148" s="21">
        <f t="shared" si="18"/>
        <v>0</v>
      </c>
      <c r="K148" s="3">
        <f t="shared" si="18"/>
        <v>37430.5</v>
      </c>
      <c r="L148" s="21">
        <f t="shared" si="18"/>
        <v>0</v>
      </c>
      <c r="M148" s="3">
        <f t="shared" si="18"/>
        <v>36768</v>
      </c>
      <c r="N148" s="21">
        <f t="shared" si="18"/>
        <v>0</v>
      </c>
      <c r="O148" s="3">
        <f t="shared" si="18"/>
        <v>36580</v>
      </c>
      <c r="P148" s="21">
        <f t="shared" si="18"/>
        <v>0</v>
      </c>
      <c r="Q148" s="3">
        <f t="shared" si="18"/>
        <v>26843.05</v>
      </c>
      <c r="R148" s="21">
        <f t="shared" si="18"/>
        <v>1</v>
      </c>
      <c r="S148" s="3"/>
      <c r="T148" s="21">
        <f>SUMIF($B$3:$B$141,"ROC",T3:T141)</f>
        <v>0</v>
      </c>
      <c r="U148" s="3">
        <f t="shared" si="18"/>
        <v>245937.8</v>
      </c>
      <c r="V148" s="31">
        <f t="shared" si="14"/>
        <v>1</v>
      </c>
      <c r="W148" s="32">
        <f>SUMIF($B$3:$B$141,"ROC",W3:W141)</f>
        <v>0</v>
      </c>
      <c r="X148" s="6">
        <f t="shared" ref="X148" si="19">(V148*200000)/U148</f>
        <v>0.81321374754104492</v>
      </c>
      <c r="Y148" s="6">
        <f t="shared" ref="Y148" si="20">W148*200000/U148</f>
        <v>0</v>
      </c>
    </row>
    <row r="149" spans="2:25">
      <c r="B149" s="21" t="s">
        <v>11</v>
      </c>
      <c r="C149" s="21"/>
      <c r="D149" s="21">
        <v>0</v>
      </c>
      <c r="E149" s="3">
        <f>SUMIF($B$3:$B$141,"ETX",E$3:E$141)</f>
        <v>64177.25</v>
      </c>
      <c r="F149" s="21">
        <f t="shared" ref="F149:U149" si="21">SUMIF($B$3:$B$141,"ETX",F$3:F$141)</f>
        <v>0</v>
      </c>
      <c r="G149" s="3">
        <f t="shared" si="21"/>
        <v>71209</v>
      </c>
      <c r="H149" s="21">
        <f t="shared" si="21"/>
        <v>3</v>
      </c>
      <c r="I149" s="3">
        <f t="shared" si="21"/>
        <v>68140.320000000007</v>
      </c>
      <c r="J149" s="21">
        <f t="shared" si="21"/>
        <v>4</v>
      </c>
      <c r="K149" s="3">
        <f t="shared" si="21"/>
        <v>68844.09</v>
      </c>
      <c r="L149" s="21">
        <f t="shared" si="21"/>
        <v>5</v>
      </c>
      <c r="M149" s="3">
        <f t="shared" si="21"/>
        <v>66289.5</v>
      </c>
      <c r="N149" s="21">
        <f t="shared" si="21"/>
        <v>3</v>
      </c>
      <c r="O149" s="3">
        <f t="shared" si="21"/>
        <v>67497.5</v>
      </c>
      <c r="P149" s="21">
        <f t="shared" si="21"/>
        <v>3</v>
      </c>
      <c r="Q149" s="3">
        <f t="shared" si="21"/>
        <v>45120</v>
      </c>
      <c r="R149" s="21">
        <f t="shared" si="21"/>
        <v>8</v>
      </c>
      <c r="S149" s="3"/>
      <c r="T149" s="21">
        <f>SUMIF($B$3:$B$141,"ETX",T3:T141)</f>
        <v>3</v>
      </c>
      <c r="U149" s="3">
        <f t="shared" si="21"/>
        <v>451277.65999999992</v>
      </c>
      <c r="V149" s="31">
        <f>SUM(F149,H149,J149,L149,N149,P149,R149 )</f>
        <v>26</v>
      </c>
      <c r="W149" s="32">
        <f>SUMIF($B$3:$B$141,"ETX",W3:W141)</f>
        <v>9</v>
      </c>
      <c r="X149" s="6">
        <f t="shared" ref="X149" si="22">(V149*200000)/U149</f>
        <v>11.522839397811097</v>
      </c>
      <c r="Y149" s="6">
        <f t="shared" ref="Y149" si="23">W149*200000/U149</f>
        <v>3.9886751761653798</v>
      </c>
    </row>
    <row r="150" spans="2:25">
      <c r="B150" s="21" t="s">
        <v>18</v>
      </c>
      <c r="C150" s="21"/>
      <c r="D150" s="21">
        <v>2</v>
      </c>
      <c r="E150" s="3">
        <f>SUMIF($B$3:$B$141,"WTX",E$3:E$141)</f>
        <v>358735.31000000006</v>
      </c>
      <c r="F150" s="21">
        <f t="shared" ref="F150:U150" si="24">SUMIF($B$3:$B$141,"WTX",F$3:F$141)</f>
        <v>8</v>
      </c>
      <c r="G150" s="3">
        <f t="shared" si="24"/>
        <v>400816.31</v>
      </c>
      <c r="H150" s="21">
        <f t="shared" si="24"/>
        <v>8</v>
      </c>
      <c r="I150" s="3">
        <f t="shared" si="24"/>
        <v>383511.23</v>
      </c>
      <c r="J150" s="21">
        <f t="shared" si="24"/>
        <v>6</v>
      </c>
      <c r="K150" s="3">
        <f t="shared" si="24"/>
        <v>394101.52000000008</v>
      </c>
      <c r="L150" s="21">
        <f>SUMIF($B$3:$B$141,"WTX",L$3:L$141)</f>
        <v>5</v>
      </c>
      <c r="M150" s="3">
        <f t="shared" si="24"/>
        <v>381699.27</v>
      </c>
      <c r="N150" s="21">
        <f t="shared" si="24"/>
        <v>7</v>
      </c>
      <c r="O150" s="3">
        <f t="shared" si="24"/>
        <v>374302.16000000003</v>
      </c>
      <c r="P150" s="21">
        <f t="shared" si="24"/>
        <v>10</v>
      </c>
      <c r="Q150" s="3">
        <f t="shared" si="24"/>
        <v>257092.42</v>
      </c>
      <c r="R150" s="21">
        <f t="shared" si="24"/>
        <v>9</v>
      </c>
      <c r="S150" s="3"/>
      <c r="T150" s="21">
        <f>SUMIF($B$3:$B$141,"WTX",T3:T141)</f>
        <v>3</v>
      </c>
      <c r="U150" s="3">
        <f>SUMIF($B$3:$B$141,"WTX",U$3:U$141)</f>
        <v>2550258.2200000002</v>
      </c>
      <c r="V150" s="31">
        <f>SUM(F150,H150,J150,L150,N150,P150,R150 )</f>
        <v>53</v>
      </c>
      <c r="W150" s="32">
        <f>SUMIF($B$3:$B$141,"WTX",W3:W141)</f>
        <v>8</v>
      </c>
      <c r="X150" s="6">
        <f t="shared" ref="X150:X151" si="25">(V150*200000)/U150</f>
        <v>4.1564418523862257</v>
      </c>
      <c r="Y150" s="6">
        <f t="shared" ref="Y150:Y151" si="26">W150*200000/U150</f>
        <v>0.62738744941678881</v>
      </c>
    </row>
    <row r="151" spans="2:25">
      <c r="B151" s="17" t="s">
        <v>14</v>
      </c>
      <c r="C151" s="17"/>
      <c r="D151" s="17">
        <v>0</v>
      </c>
      <c r="E151" s="16">
        <f>SUMIF($B$3:$B$141,"STX",E$3:E$141)</f>
        <v>49562.25</v>
      </c>
      <c r="F151" s="17">
        <f t="shared" ref="F151:U151" si="27">SUMIF($B$3:$B$141,"STX",F$3:F$141)</f>
        <v>1</v>
      </c>
      <c r="G151" s="16">
        <f t="shared" si="27"/>
        <v>47172</v>
      </c>
      <c r="H151" s="17">
        <f t="shared" si="27"/>
        <v>0</v>
      </c>
      <c r="I151" s="16">
        <f t="shared" si="27"/>
        <v>46719.59</v>
      </c>
      <c r="J151" s="17">
        <f t="shared" si="27"/>
        <v>1</v>
      </c>
      <c r="K151" s="16">
        <f t="shared" si="27"/>
        <v>47940.75</v>
      </c>
      <c r="L151" s="17">
        <f t="shared" si="27"/>
        <v>0</v>
      </c>
      <c r="M151" s="16">
        <f t="shared" si="27"/>
        <v>45603</v>
      </c>
      <c r="N151" s="17">
        <f t="shared" si="27"/>
        <v>1</v>
      </c>
      <c r="O151" s="16">
        <f t="shared" si="27"/>
        <v>46738.239999999998</v>
      </c>
      <c r="P151" s="17">
        <f t="shared" si="27"/>
        <v>1</v>
      </c>
      <c r="Q151" s="16">
        <f t="shared" si="27"/>
        <v>33438.25</v>
      </c>
      <c r="R151" s="17">
        <f t="shared" si="27"/>
        <v>0</v>
      </c>
      <c r="S151" s="16"/>
      <c r="T151" s="17">
        <f>SUMIF($B$3:$B$141,"STX",T3:T141)</f>
        <v>2</v>
      </c>
      <c r="U151" s="16">
        <f t="shared" si="27"/>
        <v>317174.08</v>
      </c>
      <c r="V151" s="19">
        <f>SUM(F151,H151,J151,L151,N151,P151,R151 )</f>
        <v>4</v>
      </c>
      <c r="W151" s="33">
        <f>SUMIF($B$3:$B$141,"STX",W3:W141)</f>
        <v>0</v>
      </c>
      <c r="X151" s="18">
        <f t="shared" si="25"/>
        <v>2.5222742034910293</v>
      </c>
      <c r="Y151" s="18">
        <f t="shared" si="26"/>
        <v>0</v>
      </c>
    </row>
    <row r="152" spans="2:25">
      <c r="D152" s="5">
        <f>SUM(D145:D151)</f>
        <v>22</v>
      </c>
      <c r="E152">
        <f>SUM(E145:E151)</f>
        <v>731478.58000000007</v>
      </c>
      <c r="F152" s="5">
        <f t="shared" ref="F152:U152" si="28">SUM(F145:F151)</f>
        <v>12</v>
      </c>
      <c r="G152">
        <f t="shared" si="28"/>
        <v>803502.98</v>
      </c>
      <c r="H152" s="5">
        <f t="shared" si="28"/>
        <v>13</v>
      </c>
      <c r="I152">
        <f t="shared" si="28"/>
        <v>771608.2699999999</v>
      </c>
      <c r="J152" s="5">
        <f t="shared" si="28"/>
        <v>18</v>
      </c>
      <c r="K152">
        <f t="shared" si="28"/>
        <v>785090.95</v>
      </c>
      <c r="L152" s="5">
        <f t="shared" si="28"/>
        <v>10</v>
      </c>
      <c r="M152">
        <f t="shared" si="28"/>
        <v>747003.24</v>
      </c>
      <c r="N152" s="5">
        <f t="shared" si="28"/>
        <v>16</v>
      </c>
      <c r="O152">
        <f t="shared" si="28"/>
        <v>742209.10000000009</v>
      </c>
      <c r="P152" s="5">
        <f t="shared" si="28"/>
        <v>14</v>
      </c>
      <c r="Q152">
        <f t="shared" si="28"/>
        <v>510962.92</v>
      </c>
      <c r="R152" s="5">
        <f t="shared" si="28"/>
        <v>25</v>
      </c>
      <c r="T152" s="5">
        <f>SUM(T145:T151)</f>
        <v>10</v>
      </c>
      <c r="U152">
        <f>SUM(U145:U151)</f>
        <v>5091856.040000001</v>
      </c>
      <c r="V152" s="14">
        <f>SUM(V145:V151)</f>
        <v>108</v>
      </c>
      <c r="W152">
        <f t="shared" ref="V152:W152" si="29">SUM(W145:W151)</f>
        <v>24</v>
      </c>
      <c r="X152" s="6">
        <f t="shared" ref="X152" si="30">(V152*200000)/U152</f>
        <v>4.2420680848628223</v>
      </c>
      <c r="Y152" s="6">
        <f>W152*200000/U152</f>
        <v>0.94268179663618279</v>
      </c>
    </row>
    <row r="153" spans="2:25">
      <c r="V153" s="3"/>
      <c r="W153" s="3"/>
      <c r="X153" s="3"/>
      <c r="Y153" s="3"/>
    </row>
    <row r="154" spans="2:25">
      <c r="C154" s="5" t="s">
        <v>24</v>
      </c>
      <c r="E154">
        <f>SUMIF($C$3:$C$141,"Appalachia",E3:E141)</f>
        <v>111533.18</v>
      </c>
      <c r="F154" s="21">
        <f>SUMIF($C$3:$C$141,"Appalachia",F3:F141)</f>
        <v>0</v>
      </c>
      <c r="G154">
        <f>SUMIF($C$3:$C$141,"Appalachia",G3:G141)</f>
        <v>125248.19</v>
      </c>
      <c r="H154" s="21">
        <f>SUMIF($C$3:$C$141,"Appalachia",H3:H141)</f>
        <v>1</v>
      </c>
      <c r="I154">
        <f>SUMIF($C$3:$C$141,"Appalachia",I3:I141)</f>
        <v>120730.6</v>
      </c>
      <c r="J154" s="21">
        <f>SUMIF($C$3:$C$141,"Appalachia",J3:J141)</f>
        <v>0</v>
      </c>
      <c r="K154">
        <f>SUMIF($C$3:$C$141,"Appalachia",K3:K141)</f>
        <v>123485.75</v>
      </c>
      <c r="L154" s="21">
        <f>SUMIF($C$3:$C$141,"Appalachia",L3:L141)</f>
        <v>0</v>
      </c>
      <c r="M154">
        <f>SUMIF($C$3:$C$141,"Appalachia",M3:M141)</f>
        <v>117770.66</v>
      </c>
      <c r="N154" s="21">
        <f>SUMIF($C$3:$C$141,"Appalachia",N3:N141)</f>
        <v>3</v>
      </c>
      <c r="O154">
        <f>SUMIF($C$3:$C$141,"Appalachia",O3:O141)</f>
        <v>116847.62000000001</v>
      </c>
      <c r="P154" s="21">
        <f>SUMIF($C$3:$C$141,"Appalachia",P3:P141)</f>
        <v>0</v>
      </c>
      <c r="Q154">
        <f>SUMIF($C$3:$C$141,"Appalachia",Q3:Q141)</f>
        <v>78476.969999999987</v>
      </c>
      <c r="R154" s="21">
        <f>SUMIF($C$3:$C$141,"Appalachia",R3:R141)</f>
        <v>0</v>
      </c>
      <c r="S154">
        <f>SUMIF($C$3:$C$141,"Appalachia",S3:S141)</f>
        <v>0</v>
      </c>
      <c r="T154" s="21">
        <f>SUMIF($C$3:$C$141,"Appalachia",T3:T141)</f>
        <v>1</v>
      </c>
      <c r="U154" s="7">
        <f>SUM(E154,G154,I154,K154,M154,O154,Q154,)</f>
        <v>794092.97</v>
      </c>
      <c r="V154" s="31">
        <f>SUM(F154,H154,J154,L154,N154,P154,R154 )</f>
        <v>4</v>
      </c>
      <c r="W154" s="21">
        <f>SUMIF($C$3:$C$141,"Appalachia",W3:W141)</f>
        <v>0</v>
      </c>
      <c r="X154" s="6">
        <f>(V154*200000)/U154</f>
        <v>1.0074387133788629</v>
      </c>
      <c r="Y154" s="6">
        <f t="shared" ref="Y154:Y173" si="31">W154*200000/U154</f>
        <v>0</v>
      </c>
    </row>
    <row r="155" spans="2:25">
      <c r="C155" s="5" t="s">
        <v>29</v>
      </c>
      <c r="E155">
        <f>SUMIF($C$3:$C$141,"Williston",E3:E141)</f>
        <v>34265</v>
      </c>
      <c r="F155" s="5">
        <f t="shared" ref="F155:G155" si="32">SUMIF($C$3:$C$141,"Williston",F3:F141)</f>
        <v>2</v>
      </c>
      <c r="G155">
        <f t="shared" si="32"/>
        <v>37067.65</v>
      </c>
      <c r="H155" s="21">
        <f>SUMIF($C$3:$C$141,"Williston",H3:H141)</f>
        <v>1</v>
      </c>
      <c r="I155">
        <f>SUMIF($C$3:$C$141,"Williston",I3:I141)</f>
        <v>35181.160000000003</v>
      </c>
      <c r="J155" s="21">
        <f>SUMIF($C$3:$C$141,"Williston",J3:J141)</f>
        <v>2</v>
      </c>
      <c r="K155">
        <f>SUMIF($C$3:$C$141,"Williston",K3:K141)</f>
        <v>37492.75</v>
      </c>
      <c r="L155" s="21">
        <f>SUMIF($C$3:$C$141,"Williston",L3:L141)</f>
        <v>0</v>
      </c>
      <c r="M155">
        <f>SUMIF($C$3:$C$141,"Williston",M3:M141)</f>
        <v>34171.379999999997</v>
      </c>
      <c r="N155" s="21">
        <f>SUMIF($C$3:$C$141,"Williston",N3:N141)</f>
        <v>2</v>
      </c>
      <c r="O155">
        <f>SUMIF($C$3:$C$141,"Williston",O3:O141)</f>
        <v>36634.080000000002</v>
      </c>
      <c r="P155" s="21">
        <f>SUMIF($C$3:$C$141,"Williston",P3:P141)</f>
        <v>0</v>
      </c>
      <c r="Q155">
        <f>SUMIF($C$3:$C$141,"Williston",Q3:Q141)</f>
        <v>26813.57</v>
      </c>
      <c r="R155" s="21">
        <f>SUMIF($C$3:$C$141,"Williston",R3:R141)</f>
        <v>4</v>
      </c>
      <c r="S155">
        <f>SUMIF($C$3:$C$141,"Williston",S3:S141)</f>
        <v>0</v>
      </c>
      <c r="T155" s="21">
        <f>SUMIF($C$3:$C$141,"Williston",T3:T141)</f>
        <v>0</v>
      </c>
      <c r="U155" s="7">
        <f t="shared" ref="U155:U173" si="33">SUM(E155,G155,I155,K155,M155,O155,Q155,)</f>
        <v>241625.59000000003</v>
      </c>
      <c r="V155" s="31">
        <f>SUM(F155,H155,J155,L155,N155,P155,R155 )</f>
        <v>11</v>
      </c>
      <c r="W155" s="21">
        <f>SUMIF($C$3:$C$141,"Williston",W3:W141)</f>
        <v>3</v>
      </c>
      <c r="X155" s="6">
        <f t="shared" ref="X155:X173" si="34">(V155*200000)/U155</f>
        <v>9.1049958739883454</v>
      </c>
      <c r="Y155" s="6">
        <f t="shared" si="31"/>
        <v>2.4831806929059126</v>
      </c>
    </row>
    <row r="156" spans="2:25">
      <c r="C156" s="5" t="s">
        <v>32</v>
      </c>
      <c r="E156">
        <f>SUMIF($C$3:$C$141,"Big Horn",E3:E141)</f>
        <v>0</v>
      </c>
      <c r="F156" s="5">
        <f t="shared" ref="F156:R156" si="35">SUMIF($C$3:$C$141,"Big Horn",F3:F141)</f>
        <v>0</v>
      </c>
      <c r="G156">
        <f t="shared" si="35"/>
        <v>0</v>
      </c>
      <c r="H156" s="5">
        <f t="shared" si="35"/>
        <v>0</v>
      </c>
      <c r="I156">
        <f t="shared" si="35"/>
        <v>0</v>
      </c>
      <c r="J156" s="5">
        <f t="shared" si="35"/>
        <v>0</v>
      </c>
      <c r="K156">
        <f t="shared" si="35"/>
        <v>0</v>
      </c>
      <c r="L156" s="5">
        <f t="shared" si="35"/>
        <v>0</v>
      </c>
      <c r="M156">
        <f t="shared" si="35"/>
        <v>0</v>
      </c>
      <c r="N156" s="5">
        <f t="shared" si="35"/>
        <v>0</v>
      </c>
      <c r="O156">
        <f t="shared" si="35"/>
        <v>0</v>
      </c>
      <c r="P156" s="5">
        <f t="shared" si="35"/>
        <v>0</v>
      </c>
      <c r="Q156">
        <f t="shared" si="35"/>
        <v>0</v>
      </c>
      <c r="R156" s="5">
        <f>SUMIF($C$3:$C$141,"Big Horn",R3:R141)</f>
        <v>0</v>
      </c>
      <c r="S156">
        <f t="shared" ref="S156:T156" si="36">SUMIF($C$3:$C$141,"Big Horn",S3:S141)</f>
        <v>0</v>
      </c>
      <c r="T156" s="5">
        <f>SUMIF($C$3:$C$141,"Big Horn",T3:T141)</f>
        <v>0</v>
      </c>
      <c r="U156" s="7">
        <f t="shared" si="33"/>
        <v>0</v>
      </c>
      <c r="V156" s="31">
        <f t="shared" ref="V156:V173" si="37">SUM(F156,H156,J156,L156,N156,P156,R156 )</f>
        <v>0</v>
      </c>
      <c r="W156" s="5">
        <f>SUMIF($C$3:$C$141,"Big Horn",W3:W141)</f>
        <v>0</v>
      </c>
      <c r="X156" s="45" t="str">
        <f>IF(U156=0,"0.00",V156*200000/U156)</f>
        <v>0.00</v>
      </c>
      <c r="Y156" s="45" t="str">
        <f>IF(U156=0,"0.00",W156*200000/U156)</f>
        <v>0.00</v>
      </c>
    </row>
    <row r="157" spans="2:25">
      <c r="C157" s="5" t="s">
        <v>33</v>
      </c>
      <c r="E157">
        <f>SUMIF($C$3:$C$141,"Powder River",E3:E141)</f>
        <v>0</v>
      </c>
      <c r="F157" s="5">
        <f t="shared" ref="F157:R157" si="38">SUMIF($C$3:$C$141,"Powder River",F3:F141)</f>
        <v>0</v>
      </c>
      <c r="G157">
        <f t="shared" si="38"/>
        <v>0</v>
      </c>
      <c r="H157" s="5">
        <f t="shared" si="38"/>
        <v>0</v>
      </c>
      <c r="I157">
        <f t="shared" si="38"/>
        <v>0</v>
      </c>
      <c r="J157" s="5">
        <f t="shared" si="38"/>
        <v>0</v>
      </c>
      <c r="K157">
        <f t="shared" si="38"/>
        <v>0</v>
      </c>
      <c r="L157" s="5">
        <f t="shared" si="38"/>
        <v>0</v>
      </c>
      <c r="M157">
        <f t="shared" si="38"/>
        <v>0</v>
      </c>
      <c r="N157" s="5">
        <f t="shared" si="38"/>
        <v>0</v>
      </c>
      <c r="O157">
        <f t="shared" si="38"/>
        <v>0</v>
      </c>
      <c r="P157" s="5">
        <f t="shared" si="38"/>
        <v>0</v>
      </c>
      <c r="Q157">
        <f t="shared" si="38"/>
        <v>0</v>
      </c>
      <c r="R157" s="5">
        <f t="shared" si="38"/>
        <v>0</v>
      </c>
      <c r="S157">
        <f t="shared" ref="S157:T157" si="39">SUMIF($C$3:$C$141,"Powder River",S3:S141)</f>
        <v>0</v>
      </c>
      <c r="T157" s="5">
        <f t="shared" si="39"/>
        <v>0</v>
      </c>
      <c r="U157" s="7">
        <f t="shared" si="33"/>
        <v>0</v>
      </c>
      <c r="V157" s="31">
        <f t="shared" si="37"/>
        <v>0</v>
      </c>
      <c r="W157" s="5">
        <f t="shared" ref="W157" si="40">SUMIF($C$3:$C$141,"Powder River",W3:W141)</f>
        <v>0</v>
      </c>
      <c r="X157" s="45" t="str">
        <f t="shared" ref="X157:X173" si="41">IF(U157=0,"0.00",V157*200000/U157)</f>
        <v>0.00</v>
      </c>
      <c r="Y157" s="45" t="str">
        <f t="shared" ref="Y157:Y173" si="42">IF(U157=0,"0.00",W157*200000/U157)</f>
        <v>0.00</v>
      </c>
    </row>
    <row r="158" spans="2:25">
      <c r="C158" s="5" t="s">
        <v>26</v>
      </c>
      <c r="E158">
        <f>SUMIF($C$3:$C$141,"Denver-Julesburg",E3:E141)</f>
        <v>24024.5</v>
      </c>
      <c r="F158" s="5">
        <f t="shared" ref="F158:R158" si="43">SUMIF($C$3:$C$141,"Denver-Julesburg",F3:F141)</f>
        <v>0</v>
      </c>
      <c r="G158">
        <f t="shared" si="43"/>
        <v>25969</v>
      </c>
      <c r="H158" s="5">
        <f t="shared" si="43"/>
        <v>0</v>
      </c>
      <c r="I158">
        <f t="shared" si="43"/>
        <v>25177.75</v>
      </c>
      <c r="J158" s="5">
        <f t="shared" si="43"/>
        <v>0</v>
      </c>
      <c r="K158">
        <f t="shared" si="43"/>
        <v>25663</v>
      </c>
      <c r="L158" s="5">
        <f t="shared" si="43"/>
        <v>0</v>
      </c>
      <c r="M158">
        <f t="shared" si="43"/>
        <v>25904.5</v>
      </c>
      <c r="N158" s="5">
        <f t="shared" si="43"/>
        <v>0</v>
      </c>
      <c r="O158">
        <f t="shared" si="43"/>
        <v>25676</v>
      </c>
      <c r="P158" s="5">
        <f t="shared" si="43"/>
        <v>0</v>
      </c>
      <c r="Q158">
        <f t="shared" si="43"/>
        <v>19041.75</v>
      </c>
      <c r="R158" s="5">
        <f t="shared" si="43"/>
        <v>1</v>
      </c>
      <c r="S158">
        <f t="shared" ref="S158:T158" si="44">SUMIF($C$3:$C$141,"Denver-Julesburg",S3:S141)</f>
        <v>0</v>
      </c>
      <c r="T158" s="5">
        <f t="shared" si="44"/>
        <v>0</v>
      </c>
      <c r="U158" s="7">
        <f t="shared" si="33"/>
        <v>171456.5</v>
      </c>
      <c r="V158" s="31">
        <f t="shared" si="37"/>
        <v>1</v>
      </c>
      <c r="W158" s="5">
        <f t="shared" ref="W158" si="45">SUMIF($C$3:$C$141,"Denver-Julesburg",W3:W141)</f>
        <v>0</v>
      </c>
      <c r="X158" s="45">
        <f t="shared" si="41"/>
        <v>1.1664766281826586</v>
      </c>
      <c r="Y158" s="45">
        <f t="shared" si="42"/>
        <v>0</v>
      </c>
    </row>
    <row r="159" spans="2:25">
      <c r="C159" s="5" t="s">
        <v>34</v>
      </c>
      <c r="E159">
        <f>SUMIF($C$3:$C$141,"Park",E3:E141)</f>
        <v>0</v>
      </c>
      <c r="F159" s="5">
        <f t="shared" ref="F159:R159" si="46">SUMIF($C$3:$C$141,"Park",F3:F141)</f>
        <v>0</v>
      </c>
      <c r="G159">
        <f t="shared" si="46"/>
        <v>0</v>
      </c>
      <c r="H159" s="5">
        <f t="shared" si="46"/>
        <v>0</v>
      </c>
      <c r="I159">
        <f t="shared" si="46"/>
        <v>0</v>
      </c>
      <c r="J159" s="5">
        <f t="shared" si="46"/>
        <v>0</v>
      </c>
      <c r="K159">
        <f t="shared" si="46"/>
        <v>0</v>
      </c>
      <c r="L159" s="5">
        <f t="shared" si="46"/>
        <v>0</v>
      </c>
      <c r="M159">
        <f t="shared" si="46"/>
        <v>0</v>
      </c>
      <c r="N159" s="5">
        <f t="shared" si="46"/>
        <v>0</v>
      </c>
      <c r="O159">
        <f t="shared" si="46"/>
        <v>0</v>
      </c>
      <c r="P159" s="5">
        <f t="shared" si="46"/>
        <v>0</v>
      </c>
      <c r="Q159">
        <f t="shared" si="46"/>
        <v>0</v>
      </c>
      <c r="R159" s="5">
        <f t="shared" si="46"/>
        <v>0</v>
      </c>
      <c r="S159">
        <f t="shared" ref="S159:T159" si="47">SUMIF($C$3:$C$141,"Park",S3:S141)</f>
        <v>0</v>
      </c>
      <c r="T159" s="5">
        <f t="shared" si="47"/>
        <v>0</v>
      </c>
      <c r="U159" s="7">
        <f t="shared" si="33"/>
        <v>0</v>
      </c>
      <c r="V159" s="31">
        <f t="shared" si="37"/>
        <v>0</v>
      </c>
      <c r="W159" s="5">
        <f t="shared" ref="W159" si="48">SUMIF($C$3:$C$141,"Park",W3:W141)</f>
        <v>0</v>
      </c>
      <c r="X159" s="45" t="str">
        <f t="shared" si="41"/>
        <v>0.00</v>
      </c>
      <c r="Y159" s="45" t="str">
        <f t="shared" si="42"/>
        <v>0.00</v>
      </c>
    </row>
    <row r="160" spans="2:25">
      <c r="C160" s="5" t="s">
        <v>35</v>
      </c>
      <c r="E160">
        <f>SUMIF($C$3:$C$141,"Piceance",E3:E141)</f>
        <v>0</v>
      </c>
      <c r="F160" s="5">
        <f t="shared" ref="F160:R160" si="49">SUMIF($C$3:$C$141,"Piceance",F3:F141)</f>
        <v>0</v>
      </c>
      <c r="G160">
        <f t="shared" si="49"/>
        <v>0</v>
      </c>
      <c r="H160" s="5">
        <f t="shared" si="49"/>
        <v>0</v>
      </c>
      <c r="I160">
        <f t="shared" si="49"/>
        <v>0</v>
      </c>
      <c r="J160" s="5">
        <f t="shared" si="49"/>
        <v>0</v>
      </c>
      <c r="K160">
        <f t="shared" si="49"/>
        <v>0</v>
      </c>
      <c r="L160" s="5">
        <f t="shared" si="49"/>
        <v>0</v>
      </c>
      <c r="M160">
        <f t="shared" si="49"/>
        <v>0</v>
      </c>
      <c r="N160" s="5">
        <f t="shared" si="49"/>
        <v>0</v>
      </c>
      <c r="O160">
        <f t="shared" si="49"/>
        <v>0</v>
      </c>
      <c r="P160" s="5">
        <f t="shared" si="49"/>
        <v>0</v>
      </c>
      <c r="Q160">
        <f t="shared" si="49"/>
        <v>0</v>
      </c>
      <c r="R160" s="5">
        <f t="shared" si="49"/>
        <v>0</v>
      </c>
      <c r="S160">
        <f t="shared" ref="S160:T160" si="50">SUMIF($C$3:$C$141,"Piceance",S3:S141)</f>
        <v>0</v>
      </c>
      <c r="T160" s="5">
        <f t="shared" si="50"/>
        <v>0</v>
      </c>
      <c r="U160" s="7">
        <f t="shared" si="33"/>
        <v>0</v>
      </c>
      <c r="V160" s="31">
        <f t="shared" si="37"/>
        <v>0</v>
      </c>
      <c r="W160" s="5">
        <f t="shared" ref="W160" si="51">SUMIF($C$3:$C$141,"Piceance",W3:W141)</f>
        <v>0</v>
      </c>
      <c r="X160" s="45" t="str">
        <f t="shared" si="41"/>
        <v>0.00</v>
      </c>
      <c r="Y160" s="45" t="str">
        <f t="shared" si="42"/>
        <v>0.00</v>
      </c>
    </row>
    <row r="161" spans="3:25">
      <c r="C161" s="5" t="s">
        <v>27</v>
      </c>
      <c r="E161">
        <f>SUMIF($C$3:$C$141,"Uinta",E3:E141)</f>
        <v>10220.5</v>
      </c>
      <c r="F161" s="5">
        <f t="shared" ref="F161:R161" si="52">SUMIF($C$3:$C$141,"Uinta",F3:F141)</f>
        <v>0</v>
      </c>
      <c r="G161">
        <f t="shared" si="52"/>
        <v>11832</v>
      </c>
      <c r="H161" s="5">
        <f t="shared" si="52"/>
        <v>0</v>
      </c>
      <c r="I161">
        <f t="shared" si="52"/>
        <v>11092.5</v>
      </c>
      <c r="J161" s="5">
        <f t="shared" si="52"/>
        <v>0</v>
      </c>
      <c r="K161">
        <f t="shared" si="52"/>
        <v>11767.5</v>
      </c>
      <c r="L161" s="5">
        <f t="shared" si="52"/>
        <v>0</v>
      </c>
      <c r="M161">
        <f t="shared" si="52"/>
        <v>10863.5</v>
      </c>
      <c r="N161" s="5">
        <f t="shared" si="52"/>
        <v>0</v>
      </c>
      <c r="O161">
        <f t="shared" si="52"/>
        <v>10904</v>
      </c>
      <c r="P161" s="5">
        <f t="shared" si="52"/>
        <v>0</v>
      </c>
      <c r="Q161">
        <f t="shared" si="52"/>
        <v>7801.3</v>
      </c>
      <c r="R161" s="5">
        <f t="shared" si="52"/>
        <v>0</v>
      </c>
      <c r="S161">
        <f t="shared" ref="S161:T161" si="53">SUMIF($C$3:$C$141,"Uinta",S3:S141)</f>
        <v>0</v>
      </c>
      <c r="T161" s="5">
        <f t="shared" si="53"/>
        <v>0</v>
      </c>
      <c r="U161" s="7">
        <f t="shared" si="33"/>
        <v>74481.3</v>
      </c>
      <c r="V161" s="31">
        <f t="shared" si="37"/>
        <v>0</v>
      </c>
      <c r="W161" s="5">
        <f t="shared" ref="W161" si="54">SUMIF($C$3:$C$141,"Uinta",W3:W141)</f>
        <v>0</v>
      </c>
      <c r="X161" s="45">
        <f t="shared" si="41"/>
        <v>0</v>
      </c>
      <c r="Y161" s="45">
        <f t="shared" si="42"/>
        <v>0</v>
      </c>
    </row>
    <row r="162" spans="3:25">
      <c r="C162" s="5" t="s">
        <v>36</v>
      </c>
      <c r="E162">
        <f>SUMIF($C$3:$C$141,"Greater Green River",E$3:E$141)</f>
        <v>0</v>
      </c>
      <c r="F162" s="5">
        <f t="shared" ref="F162:S162" si="55">SUMIF($C$3:$C$141,"Greater Green River",F$3:F$141)</f>
        <v>0</v>
      </c>
      <c r="G162">
        <f t="shared" si="55"/>
        <v>0</v>
      </c>
      <c r="H162" s="5">
        <f t="shared" si="55"/>
        <v>0</v>
      </c>
      <c r="I162">
        <f t="shared" si="55"/>
        <v>0</v>
      </c>
      <c r="J162" s="5">
        <f t="shared" si="55"/>
        <v>0</v>
      </c>
      <c r="K162">
        <f t="shared" si="55"/>
        <v>0</v>
      </c>
      <c r="L162" s="5">
        <f t="shared" si="55"/>
        <v>0</v>
      </c>
      <c r="M162">
        <f t="shared" si="55"/>
        <v>0</v>
      </c>
      <c r="N162" s="5">
        <f t="shared" si="55"/>
        <v>0</v>
      </c>
      <c r="O162">
        <f t="shared" si="55"/>
        <v>0</v>
      </c>
      <c r="P162" s="5">
        <f t="shared" si="55"/>
        <v>0</v>
      </c>
      <c r="Q162">
        <f t="shared" si="55"/>
        <v>0</v>
      </c>
      <c r="R162" s="5">
        <f>SUMIF($C$3:$C$141,"Greater Green River",R$3:R$141)</f>
        <v>0</v>
      </c>
      <c r="S162">
        <f t="shared" si="55"/>
        <v>0</v>
      </c>
      <c r="T162" s="5">
        <f>SUMIF($C$3:$C$141,"Greater Green River",T$3:T$141)</f>
        <v>0</v>
      </c>
      <c r="U162" s="7">
        <f t="shared" si="33"/>
        <v>0</v>
      </c>
      <c r="V162" s="31">
        <f t="shared" si="37"/>
        <v>0</v>
      </c>
      <c r="W162" s="5">
        <f>SUMIF($C$3:$C$141,"Greater Green River",W$3:W$141)</f>
        <v>0</v>
      </c>
      <c r="X162" s="45" t="str">
        <f t="shared" si="41"/>
        <v>0.00</v>
      </c>
      <c r="Y162" s="45" t="str">
        <f t="shared" si="42"/>
        <v>0.00</v>
      </c>
    </row>
    <row r="163" spans="3:25">
      <c r="C163" s="5" t="s">
        <v>37</v>
      </c>
      <c r="E163">
        <f>SUMIF($C$3:$C$141,"Paradox",E$3:E$141)</f>
        <v>0</v>
      </c>
      <c r="F163" s="5">
        <f t="shared" ref="F163:T163" si="56">SUMIF($C$3:$C$141,"Paradox",F$3:F$141)</f>
        <v>0</v>
      </c>
      <c r="G163">
        <f t="shared" si="56"/>
        <v>0</v>
      </c>
      <c r="H163" s="5">
        <f t="shared" si="56"/>
        <v>0</v>
      </c>
      <c r="I163">
        <f t="shared" si="56"/>
        <v>0</v>
      </c>
      <c r="J163" s="5">
        <f t="shared" si="56"/>
        <v>0</v>
      </c>
      <c r="K163">
        <f t="shared" si="56"/>
        <v>0</v>
      </c>
      <c r="L163" s="5">
        <f t="shared" si="56"/>
        <v>0</v>
      </c>
      <c r="M163">
        <f t="shared" si="56"/>
        <v>0</v>
      </c>
      <c r="N163" s="5">
        <f t="shared" si="56"/>
        <v>0</v>
      </c>
      <c r="O163">
        <f t="shared" si="56"/>
        <v>0</v>
      </c>
      <c r="P163" s="5">
        <f t="shared" si="56"/>
        <v>0</v>
      </c>
      <c r="Q163">
        <f t="shared" si="56"/>
        <v>0</v>
      </c>
      <c r="R163" s="5">
        <f t="shared" si="56"/>
        <v>0</v>
      </c>
      <c r="S163">
        <f t="shared" si="56"/>
        <v>0</v>
      </c>
      <c r="T163" s="5">
        <f t="shared" si="56"/>
        <v>0</v>
      </c>
      <c r="U163" s="7">
        <f t="shared" si="33"/>
        <v>0</v>
      </c>
      <c r="V163" s="31">
        <f t="shared" si="37"/>
        <v>0</v>
      </c>
      <c r="W163" s="5">
        <f t="shared" ref="W163" si="57">SUMIF($C$3:$C$141,"Paradox",W$3:W$141)</f>
        <v>0</v>
      </c>
      <c r="X163" s="45" t="str">
        <f t="shared" si="41"/>
        <v>0.00</v>
      </c>
      <c r="Y163" s="45" t="str">
        <f t="shared" si="42"/>
        <v>0.00</v>
      </c>
    </row>
    <row r="164" spans="3:25">
      <c r="C164" s="5" t="s">
        <v>31</v>
      </c>
      <c r="E164">
        <f>SUMIF($C$3:$C$141,"Ardmore",E$3:E$141)</f>
        <v>10170</v>
      </c>
      <c r="F164" s="5">
        <f t="shared" ref="F164:T164" si="58">SUMIF($C$3:$C$141,"Ardmore",F$3:F$141)</f>
        <v>0</v>
      </c>
      <c r="G164">
        <f t="shared" si="58"/>
        <v>11089</v>
      </c>
      <c r="H164" s="5">
        <f t="shared" si="58"/>
        <v>0</v>
      </c>
      <c r="I164">
        <f t="shared" si="58"/>
        <v>10720.5</v>
      </c>
      <c r="J164" s="5">
        <f t="shared" si="58"/>
        <v>0</v>
      </c>
      <c r="K164">
        <f t="shared" si="58"/>
        <v>10297.5</v>
      </c>
      <c r="L164" s="5">
        <f t="shared" si="58"/>
        <v>0</v>
      </c>
      <c r="M164">
        <f t="shared" si="58"/>
        <v>9981</v>
      </c>
      <c r="N164" s="5">
        <f t="shared" si="58"/>
        <v>0</v>
      </c>
      <c r="O164">
        <f t="shared" si="58"/>
        <v>9994.5</v>
      </c>
      <c r="P164" s="5">
        <f t="shared" si="58"/>
        <v>0</v>
      </c>
      <c r="Q164">
        <f t="shared" si="58"/>
        <v>7351.25</v>
      </c>
      <c r="R164" s="5">
        <f t="shared" si="58"/>
        <v>3</v>
      </c>
      <c r="S164">
        <f t="shared" si="58"/>
        <v>0</v>
      </c>
      <c r="T164" s="5">
        <f t="shared" si="58"/>
        <v>0</v>
      </c>
      <c r="U164" s="7">
        <f t="shared" si="33"/>
        <v>69603.75</v>
      </c>
      <c r="V164" s="31">
        <f t="shared" si="37"/>
        <v>3</v>
      </c>
      <c r="W164" s="5">
        <f t="shared" ref="W164" si="59">SUMIF($C$3:$C$141,"Ardmore",W$3:W$141)</f>
        <v>2</v>
      </c>
      <c r="X164" s="45">
        <f t="shared" si="41"/>
        <v>8.6202252033834377</v>
      </c>
      <c r="Y164" s="45">
        <f t="shared" si="42"/>
        <v>5.7468168022556254</v>
      </c>
    </row>
    <row r="165" spans="3:25">
      <c r="C165" s="5" t="s">
        <v>30</v>
      </c>
      <c r="E165">
        <f>SUMIF($C$3:$C$141,"Arkoma",E$3:E$141)</f>
        <v>16010.17</v>
      </c>
      <c r="F165" s="5">
        <f t="shared" ref="F165:T165" si="60">SUMIF($C$3:$C$141,"Arkoma",F$3:F$141)</f>
        <v>0</v>
      </c>
      <c r="G165">
        <f t="shared" si="60"/>
        <v>16764.75</v>
      </c>
      <c r="H165" s="5">
        <f t="shared" si="60"/>
        <v>0</v>
      </c>
      <c r="I165">
        <f t="shared" si="60"/>
        <v>15992.67</v>
      </c>
      <c r="J165" s="5">
        <f t="shared" si="60"/>
        <v>0</v>
      </c>
      <c r="K165">
        <f t="shared" si="60"/>
        <v>12333.5</v>
      </c>
      <c r="L165" s="5">
        <f t="shared" si="60"/>
        <v>0</v>
      </c>
      <c r="M165">
        <f t="shared" si="60"/>
        <v>10183.68</v>
      </c>
      <c r="N165" s="5">
        <f t="shared" si="60"/>
        <v>0</v>
      </c>
      <c r="O165">
        <f t="shared" si="60"/>
        <v>10262.5</v>
      </c>
      <c r="P165" s="5">
        <f t="shared" si="60"/>
        <v>0</v>
      </c>
      <c r="Q165">
        <f t="shared" si="60"/>
        <v>6996.83</v>
      </c>
      <c r="R165" s="5">
        <f t="shared" si="60"/>
        <v>0</v>
      </c>
      <c r="S165">
        <f t="shared" si="60"/>
        <v>0</v>
      </c>
      <c r="T165" s="5">
        <f t="shared" si="60"/>
        <v>0</v>
      </c>
      <c r="U165" s="7">
        <f t="shared" si="33"/>
        <v>88544.099999999991</v>
      </c>
      <c r="V165" s="31">
        <f t="shared" si="37"/>
        <v>0</v>
      </c>
      <c r="W165" s="5">
        <f t="shared" ref="W165" si="61">SUMIF($C$3:$C$141,"Arkoma",W$3:W$141)</f>
        <v>0</v>
      </c>
      <c r="X165" s="45">
        <f t="shared" si="41"/>
        <v>0</v>
      </c>
      <c r="Y165" s="45">
        <f t="shared" si="42"/>
        <v>0</v>
      </c>
    </row>
    <row r="166" spans="3:25">
      <c r="C166" s="5" t="s">
        <v>17</v>
      </c>
      <c r="E166">
        <f>SUMIF($C$3:$C$141,"Anadarko",E$3:E$141)</f>
        <v>52780.42</v>
      </c>
      <c r="F166" s="5">
        <f t="shared" ref="F166:T166" si="62">SUMIF($C$3:$C$141,"Anadarko",F$3:F$141)</f>
        <v>1</v>
      </c>
      <c r="G166">
        <f t="shared" si="62"/>
        <v>56335.08</v>
      </c>
      <c r="H166" s="5">
        <f t="shared" si="62"/>
        <v>0</v>
      </c>
      <c r="I166">
        <f t="shared" si="62"/>
        <v>54341.95</v>
      </c>
      <c r="J166" s="5">
        <f t="shared" si="62"/>
        <v>5</v>
      </c>
      <c r="K166">
        <f t="shared" si="62"/>
        <v>53164.59</v>
      </c>
      <c r="L166" s="5">
        <f t="shared" si="62"/>
        <v>0</v>
      </c>
      <c r="M166">
        <f t="shared" si="62"/>
        <v>44536.75</v>
      </c>
      <c r="N166" s="5">
        <f t="shared" si="62"/>
        <v>0</v>
      </c>
      <c r="O166">
        <f t="shared" si="62"/>
        <v>43352.5</v>
      </c>
      <c r="P166" s="5">
        <f t="shared" si="62"/>
        <v>0</v>
      </c>
      <c r="Q166">
        <f t="shared" si="62"/>
        <v>28830.58</v>
      </c>
      <c r="R166" s="5">
        <f t="shared" si="62"/>
        <v>0</v>
      </c>
      <c r="S166">
        <f t="shared" si="62"/>
        <v>0</v>
      </c>
      <c r="T166" s="5">
        <f>SUMIF($C$3:$C$141,"Anadarko",T$3:T$141)</f>
        <v>1</v>
      </c>
      <c r="U166" s="7">
        <f t="shared" si="33"/>
        <v>333341.87000000005</v>
      </c>
      <c r="V166" s="31">
        <f t="shared" si="37"/>
        <v>6</v>
      </c>
      <c r="W166" s="5">
        <f>SUMIF($C$3:$C$141,"Anadarko",W$3:W$141)</f>
        <v>2</v>
      </c>
      <c r="X166" s="45">
        <f t="shared" si="41"/>
        <v>3.5999078063610783</v>
      </c>
      <c r="Y166" s="45">
        <f t="shared" si="42"/>
        <v>1.1999692687870263</v>
      </c>
    </row>
    <row r="167" spans="3:25">
      <c r="C167" s="5" t="s">
        <v>38</v>
      </c>
      <c r="E167">
        <f>SUMIF($C$3:$C$141,"Ft. Worth",E$3:E$141)</f>
        <v>0</v>
      </c>
      <c r="F167" s="5">
        <f t="shared" ref="F167:T167" si="63">SUMIF($C$3:$C$141,"Ft. Worth",F$3:F$141)</f>
        <v>0</v>
      </c>
      <c r="G167">
        <f t="shared" si="63"/>
        <v>0</v>
      </c>
      <c r="H167" s="5">
        <f t="shared" si="63"/>
        <v>0</v>
      </c>
      <c r="I167">
        <f t="shared" si="63"/>
        <v>0</v>
      </c>
      <c r="J167" s="5">
        <f t="shared" si="63"/>
        <v>0</v>
      </c>
      <c r="K167">
        <f t="shared" si="63"/>
        <v>0</v>
      </c>
      <c r="L167" s="5">
        <f t="shared" si="63"/>
        <v>0</v>
      </c>
      <c r="M167">
        <f t="shared" si="63"/>
        <v>0</v>
      </c>
      <c r="N167" s="5">
        <f t="shared" si="63"/>
        <v>0</v>
      </c>
      <c r="O167">
        <f t="shared" si="63"/>
        <v>0</v>
      </c>
      <c r="P167" s="5">
        <f t="shared" si="63"/>
        <v>0</v>
      </c>
      <c r="Q167">
        <f t="shared" si="63"/>
        <v>0</v>
      </c>
      <c r="R167" s="5">
        <f t="shared" si="63"/>
        <v>0</v>
      </c>
      <c r="S167">
        <f t="shared" si="63"/>
        <v>0</v>
      </c>
      <c r="T167" s="5">
        <f t="shared" si="63"/>
        <v>0</v>
      </c>
      <c r="U167" s="7">
        <f t="shared" si="33"/>
        <v>0</v>
      </c>
      <c r="V167" s="31">
        <f t="shared" si="37"/>
        <v>0</v>
      </c>
      <c r="W167" s="5">
        <f t="shared" ref="W167" si="64">SUMIF($C$3:$C$141,"Ft. Worth",W$3:W$141)</f>
        <v>0</v>
      </c>
      <c r="X167" s="45" t="str">
        <f t="shared" si="41"/>
        <v>0.00</v>
      </c>
      <c r="Y167" s="45" t="str">
        <f t="shared" si="42"/>
        <v>0.00</v>
      </c>
    </row>
    <row r="168" spans="3:25">
      <c r="C168" s="5" t="s">
        <v>12</v>
      </c>
      <c r="E168">
        <f>SUMIF($C$3:$C$141,"TX-LA-MS",E$3:E$141)</f>
        <v>64177.25</v>
      </c>
      <c r="F168" s="5">
        <f t="shared" ref="F168:T168" si="65">SUMIF($C$3:$C$141,"TX-LA-MS",F$3:F$141)</f>
        <v>0</v>
      </c>
      <c r="G168">
        <f t="shared" si="65"/>
        <v>71209</v>
      </c>
      <c r="H168" s="5">
        <f t="shared" si="65"/>
        <v>3</v>
      </c>
      <c r="I168">
        <f t="shared" si="65"/>
        <v>68140.320000000007</v>
      </c>
      <c r="J168" s="5">
        <f t="shared" si="65"/>
        <v>4</v>
      </c>
      <c r="K168">
        <f t="shared" si="65"/>
        <v>68844.09</v>
      </c>
      <c r="L168" s="5">
        <f t="shared" si="65"/>
        <v>5</v>
      </c>
      <c r="M168">
        <f t="shared" si="65"/>
        <v>66289.5</v>
      </c>
      <c r="N168" s="5">
        <f t="shared" si="65"/>
        <v>3</v>
      </c>
      <c r="O168">
        <f t="shared" si="65"/>
        <v>67497.5</v>
      </c>
      <c r="P168" s="5">
        <f t="shared" si="65"/>
        <v>3</v>
      </c>
      <c r="Q168">
        <f t="shared" si="65"/>
        <v>45120</v>
      </c>
      <c r="R168" s="5">
        <f t="shared" si="65"/>
        <v>8</v>
      </c>
      <c r="S168">
        <f t="shared" si="65"/>
        <v>0</v>
      </c>
      <c r="T168" s="5">
        <f t="shared" si="65"/>
        <v>3</v>
      </c>
      <c r="U168" s="7">
        <f t="shared" si="33"/>
        <v>451277.66000000003</v>
      </c>
      <c r="V168" s="31">
        <f t="shared" si="37"/>
        <v>26</v>
      </c>
      <c r="W168" s="5">
        <f t="shared" ref="W168" si="66">SUMIF($C$3:$C$141,"TX-LA-MS",W$3:W$141)</f>
        <v>9</v>
      </c>
      <c r="X168" s="45">
        <f t="shared" si="41"/>
        <v>11.522839397811094</v>
      </c>
      <c r="Y168" s="45">
        <f t="shared" si="42"/>
        <v>3.9886751761653785</v>
      </c>
    </row>
    <row r="169" spans="3:25">
      <c r="C169" s="5" t="s">
        <v>15</v>
      </c>
      <c r="E169">
        <f>SUMIF($C$3:$C$141,"Western Gulf",E$3:E$141)</f>
        <v>49562.25</v>
      </c>
      <c r="F169" s="5">
        <f t="shared" ref="F169:T169" si="67">SUMIF($C$3:$C$141,"Western Gulf",F$3:F$141)</f>
        <v>1</v>
      </c>
      <c r="G169">
        <f t="shared" si="67"/>
        <v>47172</v>
      </c>
      <c r="H169" s="5">
        <f t="shared" si="67"/>
        <v>0</v>
      </c>
      <c r="I169">
        <f t="shared" si="67"/>
        <v>46719.59</v>
      </c>
      <c r="J169" s="5">
        <f t="shared" si="67"/>
        <v>1</v>
      </c>
      <c r="K169">
        <f t="shared" si="67"/>
        <v>47940.75</v>
      </c>
      <c r="L169" s="5">
        <f t="shared" si="67"/>
        <v>0</v>
      </c>
      <c r="M169">
        <f t="shared" si="67"/>
        <v>45603</v>
      </c>
      <c r="N169" s="5">
        <f t="shared" si="67"/>
        <v>1</v>
      </c>
      <c r="O169">
        <f t="shared" si="67"/>
        <v>46738.239999999998</v>
      </c>
      <c r="P169" s="5">
        <f t="shared" si="67"/>
        <v>1</v>
      </c>
      <c r="Q169">
        <f t="shared" si="67"/>
        <v>33438.25</v>
      </c>
      <c r="R169" s="5">
        <f t="shared" si="67"/>
        <v>0</v>
      </c>
      <c r="S169">
        <f t="shared" si="67"/>
        <v>0</v>
      </c>
      <c r="T169" s="5">
        <f t="shared" si="67"/>
        <v>2</v>
      </c>
      <c r="U169" s="7">
        <f t="shared" si="33"/>
        <v>317174.08</v>
      </c>
      <c r="V169" s="31">
        <f t="shared" si="37"/>
        <v>4</v>
      </c>
      <c r="W169" s="5">
        <f t="shared" ref="W169" si="68">SUMIF($C$3:$C$141,"Western Gulf",W$3:W$141)</f>
        <v>0</v>
      </c>
      <c r="X169" s="45">
        <f t="shared" si="41"/>
        <v>2.5222742034910293</v>
      </c>
      <c r="Y169" s="45">
        <f t="shared" si="42"/>
        <v>0</v>
      </c>
    </row>
    <row r="170" spans="3:25">
      <c r="C170" s="5" t="s">
        <v>39</v>
      </c>
      <c r="E170">
        <f>SUMIF($C$3:$C$141,"Palo Duro",E$3:E$141)</f>
        <v>0</v>
      </c>
      <c r="F170" s="5">
        <f t="shared" ref="F170:T170" si="69">SUMIF($C$3:$C$141,"Palo Duro",F$3:F$141)</f>
        <v>0</v>
      </c>
      <c r="G170">
        <f t="shared" si="69"/>
        <v>0</v>
      </c>
      <c r="H170" s="5">
        <f t="shared" si="69"/>
        <v>0</v>
      </c>
      <c r="I170">
        <f t="shared" si="69"/>
        <v>0</v>
      </c>
      <c r="J170" s="5">
        <f t="shared" si="69"/>
        <v>0</v>
      </c>
      <c r="K170">
        <f t="shared" si="69"/>
        <v>0</v>
      </c>
      <c r="L170" s="5">
        <f t="shared" si="69"/>
        <v>0</v>
      </c>
      <c r="M170">
        <f t="shared" si="69"/>
        <v>0</v>
      </c>
      <c r="N170" s="5">
        <f t="shared" si="69"/>
        <v>0</v>
      </c>
      <c r="O170">
        <f t="shared" si="69"/>
        <v>0</v>
      </c>
      <c r="P170" s="5">
        <f t="shared" si="69"/>
        <v>0</v>
      </c>
      <c r="Q170">
        <f t="shared" si="69"/>
        <v>0</v>
      </c>
      <c r="R170" s="5">
        <f t="shared" si="69"/>
        <v>0</v>
      </c>
      <c r="S170">
        <f t="shared" si="69"/>
        <v>0</v>
      </c>
      <c r="T170" s="5">
        <f t="shared" si="69"/>
        <v>0</v>
      </c>
      <c r="U170" s="7">
        <f t="shared" si="33"/>
        <v>0</v>
      </c>
      <c r="V170" s="31">
        <f t="shared" si="37"/>
        <v>0</v>
      </c>
      <c r="W170" s="5">
        <f t="shared" ref="W170" si="70">SUMIF($C$3:$C$141,"Palo Duro",W$3:W$141)</f>
        <v>0</v>
      </c>
      <c r="X170" s="45" t="str">
        <f t="shared" si="41"/>
        <v>0.00</v>
      </c>
      <c r="Y170" s="45" t="str">
        <f t="shared" si="42"/>
        <v>0.00</v>
      </c>
    </row>
    <row r="171" spans="3:25">
      <c r="C171" s="5" t="s">
        <v>20</v>
      </c>
      <c r="E171">
        <f>SUMIF($C$3:$C$141,"Permian",E$3:E$141)</f>
        <v>60119.159999999996</v>
      </c>
      <c r="F171" s="5">
        <f t="shared" ref="F171:T171" si="71">SUMIF($C$3:$C$141,"Permian",F$3:F$141)</f>
        <v>4</v>
      </c>
      <c r="G171">
        <f t="shared" si="71"/>
        <v>66424.97</v>
      </c>
      <c r="H171" s="5">
        <f t="shared" si="71"/>
        <v>2</v>
      </c>
      <c r="I171">
        <f t="shared" si="71"/>
        <v>62510.25</v>
      </c>
      <c r="J171" s="5">
        <f t="shared" si="71"/>
        <v>2</v>
      </c>
      <c r="K171">
        <f t="shared" si="71"/>
        <v>64972.5</v>
      </c>
      <c r="L171" s="5">
        <f t="shared" si="71"/>
        <v>1</v>
      </c>
      <c r="M171">
        <f t="shared" si="71"/>
        <v>64017</v>
      </c>
      <c r="N171" s="5">
        <f t="shared" si="71"/>
        <v>1</v>
      </c>
      <c r="O171">
        <f t="shared" si="71"/>
        <v>57789.58</v>
      </c>
      <c r="P171" s="5">
        <f t="shared" si="71"/>
        <v>2</v>
      </c>
      <c r="Q171">
        <f t="shared" si="71"/>
        <v>39846.83</v>
      </c>
      <c r="R171" s="5">
        <f t="shared" si="71"/>
        <v>0</v>
      </c>
      <c r="S171">
        <f t="shared" si="71"/>
        <v>0</v>
      </c>
      <c r="T171" s="5">
        <f t="shared" si="71"/>
        <v>2</v>
      </c>
      <c r="U171" s="7">
        <f t="shared" si="33"/>
        <v>415680.29000000004</v>
      </c>
      <c r="V171" s="31">
        <f t="shared" si="37"/>
        <v>12</v>
      </c>
      <c r="W171" s="5">
        <f t="shared" ref="W171" si="72">SUMIF($C$3:$C$141,"Permian",W$3:W$141)</f>
        <v>1</v>
      </c>
      <c r="X171" s="45">
        <f t="shared" si="41"/>
        <v>5.7736680274159733</v>
      </c>
      <c r="Y171" s="45">
        <f t="shared" si="42"/>
        <v>0.48113900228466444</v>
      </c>
    </row>
    <row r="172" spans="3:25">
      <c r="C172" s="5" t="s">
        <v>19</v>
      </c>
      <c r="E172">
        <f>SUMIF($C$3:$C$141,"Delaware",E$3:E$141)</f>
        <v>215198.16</v>
      </c>
      <c r="F172" s="5">
        <f t="shared" ref="F172:T172" si="73">SUMIF($C$3:$C$141,"Delaware",F$3:F$141)</f>
        <v>3</v>
      </c>
      <c r="G172">
        <f t="shared" si="73"/>
        <v>240059.80000000002</v>
      </c>
      <c r="H172" s="5">
        <f t="shared" si="73"/>
        <v>4</v>
      </c>
      <c r="I172">
        <f t="shared" si="73"/>
        <v>233478.81</v>
      </c>
      <c r="J172" s="5">
        <f t="shared" si="73"/>
        <v>3</v>
      </c>
      <c r="K172">
        <f t="shared" si="73"/>
        <v>243910.47000000003</v>
      </c>
      <c r="L172" s="5">
        <f t="shared" si="73"/>
        <v>2</v>
      </c>
      <c r="M172">
        <f t="shared" si="73"/>
        <v>237767.37000000002</v>
      </c>
      <c r="N172" s="5">
        <f t="shared" si="73"/>
        <v>5</v>
      </c>
      <c r="O172">
        <f t="shared" si="73"/>
        <v>235867.81999999998</v>
      </c>
      <c r="P172" s="5">
        <f t="shared" si="73"/>
        <v>7</v>
      </c>
      <c r="Q172">
        <f t="shared" si="73"/>
        <v>164937.09</v>
      </c>
      <c r="R172" s="5">
        <f t="shared" si="73"/>
        <v>6</v>
      </c>
      <c r="S172">
        <f t="shared" si="73"/>
        <v>0</v>
      </c>
      <c r="T172" s="5">
        <f t="shared" si="73"/>
        <v>1</v>
      </c>
      <c r="U172" s="7">
        <f t="shared" si="33"/>
        <v>1571219.5200000003</v>
      </c>
      <c r="V172" s="31">
        <f t="shared" si="37"/>
        <v>30</v>
      </c>
      <c r="W172" s="5">
        <f t="shared" ref="W172" si="74">SUMIF($C$3:$C$141,"Delaware",W$3:W$141)</f>
        <v>5</v>
      </c>
      <c r="X172" s="45">
        <f t="shared" si="41"/>
        <v>3.8186898289043651</v>
      </c>
      <c r="Y172" s="45">
        <f t="shared" si="42"/>
        <v>0.63644830481739423</v>
      </c>
    </row>
    <row r="173" spans="3:25">
      <c r="C173" s="17" t="s">
        <v>21</v>
      </c>
      <c r="D173" s="17"/>
      <c r="E173" s="16">
        <f>SUMIF($C$3:$C$141,"Midland",E$3:E$141)</f>
        <v>77300.489999999991</v>
      </c>
      <c r="F173" s="17">
        <f t="shared" ref="F173:T173" si="75">SUMIF($C$3:$C$141,"Midland",F$3:F$141)</f>
        <v>1</v>
      </c>
      <c r="G173" s="16">
        <f t="shared" si="75"/>
        <v>85895.540000000008</v>
      </c>
      <c r="H173" s="17">
        <f t="shared" si="75"/>
        <v>2</v>
      </c>
      <c r="I173" s="16">
        <f t="shared" si="75"/>
        <v>82434.67</v>
      </c>
      <c r="J173" s="17">
        <f t="shared" si="75"/>
        <v>1</v>
      </c>
      <c r="K173" s="16">
        <f t="shared" si="75"/>
        <v>83078.05</v>
      </c>
      <c r="L173" s="17">
        <f t="shared" si="75"/>
        <v>2</v>
      </c>
      <c r="M173" s="16">
        <f t="shared" si="75"/>
        <v>77489.52</v>
      </c>
      <c r="N173" s="17">
        <f t="shared" si="75"/>
        <v>1</v>
      </c>
      <c r="O173" s="16">
        <f t="shared" si="75"/>
        <v>79492.760000000009</v>
      </c>
      <c r="P173" s="17">
        <f t="shared" si="75"/>
        <v>1</v>
      </c>
      <c r="Q173" s="16">
        <f t="shared" si="75"/>
        <v>51408.5</v>
      </c>
      <c r="R173" s="17">
        <f t="shared" si="75"/>
        <v>3</v>
      </c>
      <c r="S173" s="16">
        <f t="shared" si="75"/>
        <v>0</v>
      </c>
      <c r="T173" s="17">
        <f t="shared" si="75"/>
        <v>0</v>
      </c>
      <c r="U173" s="18">
        <f t="shared" si="33"/>
        <v>537099.53</v>
      </c>
      <c r="V173" s="19">
        <f t="shared" si="37"/>
        <v>11</v>
      </c>
      <c r="W173" s="17">
        <f t="shared" ref="W173" si="76">SUMIF($C$3:$C$141,"Midland",W$3:W$141)</f>
        <v>2</v>
      </c>
      <c r="X173" s="46">
        <f t="shared" si="41"/>
        <v>4.0960750794177754</v>
      </c>
      <c r="Y173" s="46">
        <f t="shared" si="42"/>
        <v>0.74474092353050458</v>
      </c>
    </row>
    <row r="174" spans="3:25">
      <c r="E174">
        <f>SUM(E154:E173)</f>
        <v>725361.08</v>
      </c>
      <c r="F174" s="5">
        <f t="shared" ref="F174:W174" si="77">SUM(F154:F173)</f>
        <v>12</v>
      </c>
      <c r="G174">
        <f t="shared" si="77"/>
        <v>795066.9800000001</v>
      </c>
      <c r="H174" s="5">
        <f t="shared" si="77"/>
        <v>13</v>
      </c>
      <c r="I174">
        <f t="shared" si="77"/>
        <v>766520.77000000014</v>
      </c>
      <c r="J174" s="5">
        <f t="shared" si="77"/>
        <v>18</v>
      </c>
      <c r="K174">
        <f t="shared" si="77"/>
        <v>782950.45</v>
      </c>
      <c r="L174" s="5">
        <f t="shared" si="77"/>
        <v>10</v>
      </c>
      <c r="M174">
        <f t="shared" si="77"/>
        <v>744577.86</v>
      </c>
      <c r="N174" s="5">
        <f t="shared" si="77"/>
        <v>16</v>
      </c>
      <c r="O174">
        <f t="shared" si="77"/>
        <v>741057.1</v>
      </c>
      <c r="P174" s="5">
        <f t="shared" si="77"/>
        <v>14</v>
      </c>
      <c r="Q174">
        <f t="shared" si="77"/>
        <v>510062.91999999993</v>
      </c>
      <c r="R174" s="5">
        <f t="shared" si="77"/>
        <v>25</v>
      </c>
      <c r="S174">
        <f t="shared" si="77"/>
        <v>0</v>
      </c>
      <c r="T174" s="5">
        <f t="shared" si="77"/>
        <v>10</v>
      </c>
      <c r="U174">
        <f t="shared" si="77"/>
        <v>5065597.1600000011</v>
      </c>
      <c r="V174">
        <f t="shared" si="77"/>
        <v>108</v>
      </c>
      <c r="W174" s="5">
        <f t="shared" si="77"/>
        <v>24</v>
      </c>
      <c r="X174" s="7">
        <f>V174*200000/U174</f>
        <v>4.2640579812706614</v>
      </c>
      <c r="Y174" s="7">
        <f>W174*200000/U174</f>
        <v>0.9475684402823692</v>
      </c>
    </row>
  </sheetData>
  <autoFilter ref="A1:X142" xr:uid="{00000000-0001-0000-0000-000000000000}"/>
  <sortState xmlns:xlrd2="http://schemas.microsoft.com/office/spreadsheetml/2017/richdata2" ref="A3:X135">
    <sortCondition ref="A3:A135"/>
  </sortState>
  <mergeCells count="17">
    <mergeCell ref="V1:V2"/>
    <mergeCell ref="X1:X2"/>
    <mergeCell ref="W1:W2"/>
    <mergeCell ref="Y1:Y2"/>
    <mergeCell ref="I1:J1"/>
    <mergeCell ref="K1:L1"/>
    <mergeCell ref="M1:N1"/>
    <mergeCell ref="O1:P1"/>
    <mergeCell ref="Q1:R1"/>
    <mergeCell ref="U1:U2"/>
    <mergeCell ref="S1:T1"/>
    <mergeCell ref="G1:H1"/>
    <mergeCell ref="E1:F1"/>
    <mergeCell ref="A1:A2"/>
    <mergeCell ref="B1:B2"/>
    <mergeCell ref="C1:C2"/>
    <mergeCell ref="D1:D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CD16-1202-4CFA-BAE0-CE4B15938480}">
  <dimension ref="B2:X30"/>
  <sheetViews>
    <sheetView workbookViewId="0">
      <selection activeCell="Q34" sqref="Q34"/>
    </sheetView>
  </sheetViews>
  <sheetFormatPr defaultRowHeight="15"/>
  <cols>
    <col min="1" max="1" width="4.85546875" customWidth="1"/>
    <col min="2" max="3" width="9.140625" style="5"/>
    <col min="4" max="4" width="10.42578125" style="5" bestFit="1" customWidth="1"/>
    <col min="5" max="5" width="9.140625" style="5"/>
    <col min="6" max="6" width="9.28515625" style="5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20" max="20" width="11.42578125" bestFit="1" customWidth="1"/>
    <col min="21" max="22" width="9.140625" style="5"/>
  </cols>
  <sheetData>
    <row r="2" spans="2:24" ht="33" customHeight="1">
      <c r="B2" s="37"/>
      <c r="C2" s="37"/>
      <c r="D2" s="47">
        <v>44958</v>
      </c>
      <c r="E2" s="47"/>
      <c r="F2" s="47">
        <v>44986</v>
      </c>
      <c r="G2" s="47"/>
      <c r="H2" s="47">
        <v>45017</v>
      </c>
      <c r="I2" s="47"/>
      <c r="J2" s="47">
        <v>45047</v>
      </c>
      <c r="K2" s="47"/>
      <c r="L2" s="47">
        <v>45078</v>
      </c>
      <c r="M2" s="47"/>
      <c r="N2" s="47">
        <v>45108</v>
      </c>
      <c r="O2" s="47"/>
      <c r="P2" s="47">
        <v>45139</v>
      </c>
      <c r="Q2" s="47"/>
      <c r="R2" s="47">
        <v>45170</v>
      </c>
      <c r="S2" s="47"/>
      <c r="T2" s="50" t="s">
        <v>4</v>
      </c>
      <c r="U2" s="50" t="s">
        <v>5</v>
      </c>
      <c r="V2" s="50" t="s">
        <v>6</v>
      </c>
      <c r="W2" s="50" t="s">
        <v>7</v>
      </c>
      <c r="X2" s="50" t="s">
        <v>8</v>
      </c>
    </row>
    <row r="3" spans="2:24" ht="33.75" hidden="1" customHeight="1">
      <c r="B3" s="38" t="s">
        <v>0</v>
      </c>
      <c r="C3" s="38" t="s">
        <v>1</v>
      </c>
      <c r="D3" s="40" t="s">
        <v>9</v>
      </c>
      <c r="E3" s="44" t="s">
        <v>10</v>
      </c>
      <c r="F3" s="40" t="s">
        <v>9</v>
      </c>
      <c r="G3" s="44" t="s">
        <v>10</v>
      </c>
      <c r="H3" s="40" t="s">
        <v>9</v>
      </c>
      <c r="I3" s="44" t="s">
        <v>10</v>
      </c>
      <c r="J3" s="40" t="s">
        <v>9</v>
      </c>
      <c r="K3" s="44" t="s">
        <v>10</v>
      </c>
      <c r="L3" s="40" t="s">
        <v>9</v>
      </c>
      <c r="M3" s="44" t="s">
        <v>10</v>
      </c>
      <c r="N3" s="40" t="s">
        <v>9</v>
      </c>
      <c r="O3" s="44" t="s">
        <v>10</v>
      </c>
      <c r="P3" s="40" t="s">
        <v>9</v>
      </c>
      <c r="Q3" s="44" t="s">
        <v>10</v>
      </c>
      <c r="R3" s="40" t="s">
        <v>9</v>
      </c>
      <c r="S3" s="44" t="s">
        <v>10</v>
      </c>
      <c r="T3" s="51"/>
      <c r="U3" s="51"/>
      <c r="V3" s="51"/>
      <c r="W3" s="51"/>
      <c r="X3" s="51"/>
    </row>
    <row r="4" spans="2:24">
      <c r="B4" s="5">
        <v>257</v>
      </c>
      <c r="C4" s="5" t="s">
        <v>18</v>
      </c>
      <c r="D4" s="7">
        <v>6820</v>
      </c>
      <c r="E4" s="35">
        <v>0</v>
      </c>
      <c r="F4" s="7">
        <v>6575.75</v>
      </c>
      <c r="G4" s="29">
        <v>0</v>
      </c>
      <c r="H4" s="7">
        <v>6866</v>
      </c>
      <c r="I4" s="29">
        <v>0</v>
      </c>
      <c r="J4" s="7">
        <v>6983.25</v>
      </c>
      <c r="K4" s="29">
        <v>0</v>
      </c>
      <c r="L4" s="7">
        <v>6961</v>
      </c>
      <c r="M4" s="29">
        <v>0</v>
      </c>
      <c r="N4" s="7">
        <v>6239.5</v>
      </c>
      <c r="O4" s="29">
        <v>0</v>
      </c>
      <c r="P4" s="7">
        <v>4198.12</v>
      </c>
      <c r="Q4" s="29">
        <v>0</v>
      </c>
      <c r="R4" s="14"/>
      <c r="S4" s="29">
        <v>0</v>
      </c>
      <c r="T4" s="7">
        <f t="shared" ref="T4:T25" si="0">SUM(D4,F4,H4,J4,L4,N4,P4,)</f>
        <v>44643.62</v>
      </c>
      <c r="U4" s="29">
        <f>SUM(E4,G4,I4,K4,M4,O4,Q4,S4)</f>
        <v>0</v>
      </c>
      <c r="V4" s="29">
        <v>0</v>
      </c>
      <c r="W4" s="7">
        <f>(U4*200000)/T4</f>
        <v>0</v>
      </c>
      <c r="X4" s="7">
        <f t="shared" ref="X4:X26" si="1">V4*200000/T4</f>
        <v>0</v>
      </c>
    </row>
    <row r="5" spans="2:24">
      <c r="B5" s="5">
        <v>268</v>
      </c>
      <c r="C5" s="5" t="s">
        <v>25</v>
      </c>
      <c r="D5" s="7">
        <v>6373.5</v>
      </c>
      <c r="E5" s="35">
        <v>0</v>
      </c>
      <c r="F5" s="7">
        <v>7161</v>
      </c>
      <c r="G5" s="29">
        <v>0</v>
      </c>
      <c r="H5" s="7">
        <v>6683</v>
      </c>
      <c r="I5" s="29">
        <v>0</v>
      </c>
      <c r="J5" s="7">
        <v>7143</v>
      </c>
      <c r="K5" s="29">
        <v>0</v>
      </c>
      <c r="L5" s="7">
        <v>6810</v>
      </c>
      <c r="M5" s="29">
        <v>0</v>
      </c>
      <c r="N5" s="7">
        <v>6641</v>
      </c>
      <c r="O5" s="29">
        <v>0</v>
      </c>
      <c r="P5" s="7">
        <v>5496.5</v>
      </c>
      <c r="Q5" s="29">
        <v>0</v>
      </c>
      <c r="R5" s="14"/>
      <c r="S5" s="29">
        <v>0</v>
      </c>
      <c r="T5" s="7">
        <f t="shared" si="0"/>
        <v>46308</v>
      </c>
      <c r="U5" s="29">
        <f t="shared" ref="U5:U25" si="2">SUM(E5,G5,I5,K5,M5,O5,Q5,S5)</f>
        <v>0</v>
      </c>
      <c r="V5" s="29">
        <v>0</v>
      </c>
      <c r="W5" s="7">
        <f t="shared" ref="W5:W26" si="3">(U5*200000)/T5</f>
        <v>0</v>
      </c>
      <c r="X5" s="7">
        <f t="shared" si="1"/>
        <v>0</v>
      </c>
    </row>
    <row r="6" spans="2:24">
      <c r="B6" s="5">
        <v>272</v>
      </c>
      <c r="C6" s="5" t="s">
        <v>25</v>
      </c>
      <c r="D6" s="7">
        <v>6057</v>
      </c>
      <c r="E6" s="35">
        <v>0</v>
      </c>
      <c r="F6" s="7">
        <v>6829.5</v>
      </c>
      <c r="G6" s="29">
        <v>0</v>
      </c>
      <c r="H6" s="7">
        <v>6743</v>
      </c>
      <c r="I6" s="29">
        <v>0</v>
      </c>
      <c r="J6" s="7">
        <v>6385</v>
      </c>
      <c r="K6" s="29">
        <v>0</v>
      </c>
      <c r="L6" s="7">
        <v>6846.5</v>
      </c>
      <c r="M6" s="29">
        <v>0</v>
      </c>
      <c r="N6" s="7">
        <v>6431</v>
      </c>
      <c r="O6" s="29">
        <v>0</v>
      </c>
      <c r="P6" s="7">
        <v>4929.25</v>
      </c>
      <c r="Q6" s="29">
        <v>0</v>
      </c>
      <c r="R6" s="14"/>
      <c r="S6" s="29">
        <v>0</v>
      </c>
      <c r="T6" s="7">
        <f t="shared" si="0"/>
        <v>44221.25</v>
      </c>
      <c r="U6" s="29">
        <f t="shared" si="2"/>
        <v>0</v>
      </c>
      <c r="V6" s="29">
        <v>0</v>
      </c>
      <c r="W6" s="7">
        <f t="shared" si="3"/>
        <v>0</v>
      </c>
      <c r="X6" s="7">
        <f t="shared" si="1"/>
        <v>0</v>
      </c>
    </row>
    <row r="7" spans="2:24">
      <c r="B7" s="5">
        <v>277</v>
      </c>
      <c r="C7" s="5" t="s">
        <v>23</v>
      </c>
      <c r="D7" s="7">
        <v>5363.83</v>
      </c>
      <c r="E7" s="35">
        <v>0</v>
      </c>
      <c r="F7" s="7">
        <v>5679.5</v>
      </c>
      <c r="G7" s="29">
        <v>0</v>
      </c>
      <c r="H7" s="7">
        <v>5391.5</v>
      </c>
      <c r="I7" s="29">
        <v>0</v>
      </c>
      <c r="J7" s="7">
        <v>5520</v>
      </c>
      <c r="K7" s="29">
        <v>0</v>
      </c>
      <c r="L7" s="7">
        <v>5639.5</v>
      </c>
      <c r="M7" s="29">
        <v>0</v>
      </c>
      <c r="N7" s="7">
        <v>5669</v>
      </c>
      <c r="O7" s="29">
        <v>0</v>
      </c>
      <c r="P7" s="7">
        <v>4390</v>
      </c>
      <c r="Q7" s="29">
        <v>0</v>
      </c>
      <c r="R7" s="14"/>
      <c r="S7" s="29">
        <v>0</v>
      </c>
      <c r="T7" s="7">
        <f t="shared" si="0"/>
        <v>37653.33</v>
      </c>
      <c r="U7" s="29">
        <f t="shared" si="2"/>
        <v>0</v>
      </c>
      <c r="V7" s="29">
        <v>0</v>
      </c>
      <c r="W7" s="7">
        <f t="shared" si="3"/>
        <v>0</v>
      </c>
      <c r="X7" s="7">
        <f t="shared" si="1"/>
        <v>0</v>
      </c>
    </row>
    <row r="8" spans="2:24">
      <c r="B8" s="5">
        <v>280</v>
      </c>
      <c r="C8" s="5" t="s">
        <v>28</v>
      </c>
      <c r="D8" s="7">
        <v>0</v>
      </c>
      <c r="E8" s="35">
        <v>0</v>
      </c>
      <c r="F8" s="7">
        <v>0</v>
      </c>
      <c r="G8" s="29">
        <v>0</v>
      </c>
      <c r="H8" s="7">
        <v>0</v>
      </c>
      <c r="I8" s="29">
        <v>0</v>
      </c>
      <c r="J8" s="7">
        <v>0</v>
      </c>
      <c r="K8" s="29">
        <v>0</v>
      </c>
      <c r="L8" s="7">
        <v>0</v>
      </c>
      <c r="M8" s="29">
        <v>0</v>
      </c>
      <c r="N8" s="7">
        <v>0</v>
      </c>
      <c r="O8" s="29">
        <v>0</v>
      </c>
      <c r="P8" s="7">
        <v>0</v>
      </c>
      <c r="Q8" s="29">
        <v>0</v>
      </c>
      <c r="R8" s="14"/>
      <c r="S8" s="29">
        <v>0</v>
      </c>
      <c r="T8" s="7">
        <f t="shared" si="0"/>
        <v>0</v>
      </c>
      <c r="U8" s="29">
        <f t="shared" si="2"/>
        <v>0</v>
      </c>
      <c r="V8" s="29">
        <v>0</v>
      </c>
      <c r="W8" s="7" t="e">
        <f t="shared" si="3"/>
        <v>#DIV/0!</v>
      </c>
      <c r="X8" s="7" t="e">
        <f t="shared" si="1"/>
        <v>#DIV/0!</v>
      </c>
    </row>
    <row r="9" spans="2:24">
      <c r="B9" s="5">
        <v>287</v>
      </c>
      <c r="C9" s="5" t="s">
        <v>16</v>
      </c>
      <c r="D9" s="7">
        <v>4904</v>
      </c>
      <c r="E9" s="35">
        <v>0</v>
      </c>
      <c r="F9" s="7">
        <v>5545.5</v>
      </c>
      <c r="G9" s="29">
        <v>0</v>
      </c>
      <c r="H9" s="7">
        <v>5510.92</v>
      </c>
      <c r="I9" s="29">
        <v>0</v>
      </c>
      <c r="J9" s="7">
        <v>5765</v>
      </c>
      <c r="K9" s="29">
        <v>0</v>
      </c>
      <c r="L9" s="7">
        <v>5684.25</v>
      </c>
      <c r="M9" s="29">
        <v>0</v>
      </c>
      <c r="N9" s="7">
        <v>5639.25</v>
      </c>
      <c r="O9" s="29">
        <v>0</v>
      </c>
      <c r="P9" s="7">
        <v>4247.25</v>
      </c>
      <c r="Q9" s="29">
        <v>0</v>
      </c>
      <c r="R9" s="14"/>
      <c r="S9" s="29">
        <v>0</v>
      </c>
      <c r="T9" s="7">
        <f t="shared" si="0"/>
        <v>37296.17</v>
      </c>
      <c r="U9" s="29">
        <f t="shared" si="2"/>
        <v>0</v>
      </c>
      <c r="V9" s="29">
        <v>0</v>
      </c>
      <c r="W9" s="7">
        <f t="shared" si="3"/>
        <v>0</v>
      </c>
      <c r="X9" s="7">
        <f t="shared" si="1"/>
        <v>0</v>
      </c>
    </row>
    <row r="10" spans="2:24">
      <c r="B10" s="5">
        <v>334</v>
      </c>
      <c r="C10" s="5" t="s">
        <v>23</v>
      </c>
      <c r="D10" s="7">
        <v>4650</v>
      </c>
      <c r="E10" s="35">
        <v>0</v>
      </c>
      <c r="F10" s="7">
        <v>5020</v>
      </c>
      <c r="G10" s="29">
        <v>0</v>
      </c>
      <c r="H10" s="7">
        <v>4570.67</v>
      </c>
      <c r="I10" s="29">
        <v>0</v>
      </c>
      <c r="J10" s="7">
        <v>4681</v>
      </c>
      <c r="K10" s="29">
        <v>0</v>
      </c>
      <c r="L10" s="7">
        <v>5443.5</v>
      </c>
      <c r="M10" s="29">
        <v>0</v>
      </c>
      <c r="N10" s="7">
        <v>5748.5</v>
      </c>
      <c r="O10" s="29">
        <v>0</v>
      </c>
      <c r="P10" s="7">
        <v>4125.05</v>
      </c>
      <c r="Q10" s="29">
        <v>0</v>
      </c>
      <c r="R10" s="14"/>
      <c r="S10" s="29">
        <v>0</v>
      </c>
      <c r="T10" s="7">
        <f t="shared" si="0"/>
        <v>34238.720000000001</v>
      </c>
      <c r="U10" s="29">
        <f t="shared" si="2"/>
        <v>0</v>
      </c>
      <c r="V10" s="29">
        <v>0</v>
      </c>
      <c r="W10" s="7">
        <f t="shared" si="3"/>
        <v>0</v>
      </c>
      <c r="X10" s="7">
        <f t="shared" si="1"/>
        <v>0</v>
      </c>
    </row>
    <row r="11" spans="2:24">
      <c r="B11" s="5">
        <v>345</v>
      </c>
      <c r="C11" s="5" t="s">
        <v>25</v>
      </c>
      <c r="D11" s="7">
        <v>5696.5</v>
      </c>
      <c r="E11" s="35">
        <v>0</v>
      </c>
      <c r="F11" s="7">
        <v>6144.5</v>
      </c>
      <c r="G11" s="29">
        <v>0</v>
      </c>
      <c r="H11" s="7">
        <v>5904.75</v>
      </c>
      <c r="I11" s="29">
        <v>0</v>
      </c>
      <c r="J11" s="7">
        <v>6349</v>
      </c>
      <c r="K11" s="29">
        <v>0</v>
      </c>
      <c r="L11" s="7">
        <v>6599.5</v>
      </c>
      <c r="M11" s="29">
        <v>0</v>
      </c>
      <c r="N11" s="7">
        <v>6575.5</v>
      </c>
      <c r="O11" s="29">
        <v>0</v>
      </c>
      <c r="P11" s="7">
        <v>4456.5</v>
      </c>
      <c r="Q11" s="29">
        <v>1</v>
      </c>
      <c r="R11" s="14"/>
      <c r="S11" s="29">
        <v>0</v>
      </c>
      <c r="T11" s="7">
        <f t="shared" si="0"/>
        <v>41726.25</v>
      </c>
      <c r="U11" s="29">
        <f t="shared" si="2"/>
        <v>1</v>
      </c>
      <c r="V11" s="29">
        <v>0</v>
      </c>
      <c r="W11" s="7">
        <f t="shared" si="3"/>
        <v>4.7931458015038491</v>
      </c>
      <c r="X11" s="7">
        <f t="shared" si="1"/>
        <v>0</v>
      </c>
    </row>
    <row r="12" spans="2:24">
      <c r="B12" s="5">
        <v>365</v>
      </c>
      <c r="C12" s="5" t="s">
        <v>16</v>
      </c>
      <c r="D12" s="7">
        <v>5212.5</v>
      </c>
      <c r="E12" s="35">
        <v>0</v>
      </c>
      <c r="F12" s="7">
        <v>5751</v>
      </c>
      <c r="G12" s="29">
        <v>0</v>
      </c>
      <c r="H12" s="7">
        <v>5794.25</v>
      </c>
      <c r="I12" s="29">
        <v>0</v>
      </c>
      <c r="J12" s="7">
        <v>5692.5</v>
      </c>
      <c r="K12" s="29">
        <v>0</v>
      </c>
      <c r="L12" s="7">
        <v>5512</v>
      </c>
      <c r="M12" s="29">
        <v>0</v>
      </c>
      <c r="N12" s="7">
        <v>5504.5</v>
      </c>
      <c r="O12" s="29">
        <v>0</v>
      </c>
      <c r="P12" s="7">
        <v>3989</v>
      </c>
      <c r="Q12" s="29">
        <v>0</v>
      </c>
      <c r="R12" s="14"/>
      <c r="S12" s="29">
        <v>0</v>
      </c>
      <c r="T12" s="7">
        <f t="shared" si="0"/>
        <v>37455.75</v>
      </c>
      <c r="U12" s="29">
        <f t="shared" si="2"/>
        <v>0</v>
      </c>
      <c r="V12" s="29">
        <v>0</v>
      </c>
      <c r="W12" s="7">
        <f t="shared" si="3"/>
        <v>0</v>
      </c>
      <c r="X12" s="7">
        <f t="shared" si="1"/>
        <v>0</v>
      </c>
    </row>
    <row r="13" spans="2:24">
      <c r="B13" s="5">
        <v>563</v>
      </c>
      <c r="C13" s="5" t="s">
        <v>23</v>
      </c>
      <c r="D13" s="7">
        <v>5235</v>
      </c>
      <c r="E13" s="35">
        <v>0</v>
      </c>
      <c r="F13" s="7">
        <v>5730.44</v>
      </c>
      <c r="G13" s="29">
        <v>0</v>
      </c>
      <c r="H13" s="7">
        <v>5327</v>
      </c>
      <c r="I13" s="29">
        <v>0</v>
      </c>
      <c r="J13" s="7">
        <v>5789</v>
      </c>
      <c r="K13" s="29">
        <v>0</v>
      </c>
      <c r="L13" s="7">
        <v>5581</v>
      </c>
      <c r="M13" s="29">
        <v>0</v>
      </c>
      <c r="N13" s="7">
        <v>5760</v>
      </c>
      <c r="O13" s="29">
        <v>0</v>
      </c>
      <c r="P13" s="7">
        <v>4290.08</v>
      </c>
      <c r="Q13" s="29">
        <v>0</v>
      </c>
      <c r="R13" s="14"/>
      <c r="S13" s="29">
        <v>0</v>
      </c>
      <c r="T13" s="7">
        <f t="shared" si="0"/>
        <v>37712.520000000004</v>
      </c>
      <c r="U13" s="29">
        <f t="shared" si="2"/>
        <v>0</v>
      </c>
      <c r="V13" s="29">
        <v>0</v>
      </c>
      <c r="W13" s="7">
        <f t="shared" si="3"/>
        <v>0</v>
      </c>
      <c r="X13" s="7">
        <f t="shared" si="1"/>
        <v>0</v>
      </c>
    </row>
    <row r="14" spans="2:24">
      <c r="B14" s="5">
        <v>572</v>
      </c>
      <c r="C14" s="5" t="s">
        <v>25</v>
      </c>
      <c r="D14" s="7">
        <v>5897.5</v>
      </c>
      <c r="E14" s="35">
        <v>0</v>
      </c>
      <c r="F14" s="7">
        <v>5834</v>
      </c>
      <c r="G14" s="29">
        <v>0</v>
      </c>
      <c r="H14" s="7">
        <v>5847</v>
      </c>
      <c r="I14" s="29">
        <v>0</v>
      </c>
      <c r="J14" s="7">
        <v>5786</v>
      </c>
      <c r="K14" s="29">
        <v>0</v>
      </c>
      <c r="L14" s="7">
        <v>5648.5</v>
      </c>
      <c r="M14" s="29">
        <v>0</v>
      </c>
      <c r="N14" s="7">
        <v>6028.5</v>
      </c>
      <c r="O14" s="29">
        <v>0</v>
      </c>
      <c r="P14" s="7">
        <v>4159.5</v>
      </c>
      <c r="Q14" s="29">
        <v>0</v>
      </c>
      <c r="R14" s="14"/>
      <c r="S14" s="29">
        <v>0</v>
      </c>
      <c r="T14" s="7">
        <f t="shared" si="0"/>
        <v>39201</v>
      </c>
      <c r="U14" s="29">
        <f t="shared" si="2"/>
        <v>0</v>
      </c>
      <c r="V14" s="29">
        <v>0</v>
      </c>
      <c r="W14" s="7">
        <f t="shared" si="3"/>
        <v>0</v>
      </c>
      <c r="X14" s="7">
        <f t="shared" si="1"/>
        <v>0</v>
      </c>
    </row>
    <row r="15" spans="2:24">
      <c r="B15" s="5">
        <v>576</v>
      </c>
      <c r="C15" s="5" t="s">
        <v>16</v>
      </c>
      <c r="D15" s="7">
        <v>5142</v>
      </c>
      <c r="E15" s="35">
        <v>0</v>
      </c>
      <c r="F15" s="7">
        <v>5481.5</v>
      </c>
      <c r="G15" s="29">
        <v>0</v>
      </c>
      <c r="H15" s="7">
        <v>5622.77</v>
      </c>
      <c r="I15" s="29">
        <v>1</v>
      </c>
      <c r="J15" s="7">
        <v>5655.75</v>
      </c>
      <c r="K15" s="29">
        <v>0</v>
      </c>
      <c r="L15" s="7">
        <v>5630.5</v>
      </c>
      <c r="M15" s="29">
        <v>0</v>
      </c>
      <c r="N15" s="7">
        <v>5639</v>
      </c>
      <c r="O15" s="29">
        <v>0</v>
      </c>
      <c r="P15" s="7">
        <v>4367.75</v>
      </c>
      <c r="Q15" s="29">
        <v>0</v>
      </c>
      <c r="R15" s="14"/>
      <c r="S15" s="29">
        <v>1</v>
      </c>
      <c r="T15" s="7">
        <f t="shared" si="0"/>
        <v>37539.270000000004</v>
      </c>
      <c r="U15" s="29">
        <f t="shared" si="2"/>
        <v>2</v>
      </c>
      <c r="V15" s="29">
        <v>0</v>
      </c>
      <c r="W15" s="7">
        <f t="shared" si="3"/>
        <v>10.655508218460295</v>
      </c>
      <c r="X15" s="7">
        <f t="shared" si="1"/>
        <v>0</v>
      </c>
    </row>
    <row r="16" spans="2:24">
      <c r="B16" s="5">
        <v>577</v>
      </c>
      <c r="C16" s="5" t="s">
        <v>23</v>
      </c>
      <c r="D16" s="7">
        <v>5518.5</v>
      </c>
      <c r="E16" s="35">
        <v>0</v>
      </c>
      <c r="F16" s="7">
        <v>6172</v>
      </c>
      <c r="G16" s="29">
        <v>0</v>
      </c>
      <c r="H16" s="7">
        <v>5718</v>
      </c>
      <c r="I16" s="29">
        <v>0</v>
      </c>
      <c r="J16" s="7">
        <v>5695.5</v>
      </c>
      <c r="K16" s="29">
        <v>0</v>
      </c>
      <c r="L16" s="7">
        <v>5508</v>
      </c>
      <c r="M16" s="29">
        <v>1</v>
      </c>
      <c r="N16" s="7">
        <v>5844.5</v>
      </c>
      <c r="O16" s="29">
        <v>0</v>
      </c>
      <c r="P16" s="7">
        <v>4602.5</v>
      </c>
      <c r="Q16" s="29">
        <v>0</v>
      </c>
      <c r="R16" s="14"/>
      <c r="S16" s="29">
        <v>0</v>
      </c>
      <c r="T16" s="7">
        <f t="shared" si="0"/>
        <v>39059</v>
      </c>
      <c r="U16" s="29">
        <f t="shared" si="2"/>
        <v>1</v>
      </c>
      <c r="V16" s="29">
        <v>0</v>
      </c>
      <c r="W16" s="7">
        <f t="shared" si="3"/>
        <v>5.1204587931078622</v>
      </c>
      <c r="X16" s="7">
        <f t="shared" si="1"/>
        <v>0</v>
      </c>
    </row>
    <row r="17" spans="2:24">
      <c r="B17" s="5">
        <v>581</v>
      </c>
      <c r="C17" s="5" t="s">
        <v>23</v>
      </c>
      <c r="D17" s="7">
        <v>5965.83</v>
      </c>
      <c r="E17" s="35">
        <v>0</v>
      </c>
      <c r="F17" s="7">
        <v>6306.25</v>
      </c>
      <c r="G17" s="29">
        <v>0</v>
      </c>
      <c r="H17" s="7">
        <v>6275.43</v>
      </c>
      <c r="I17" s="29">
        <v>0</v>
      </c>
      <c r="J17" s="7">
        <v>6390.5</v>
      </c>
      <c r="K17" s="29">
        <v>0</v>
      </c>
      <c r="L17" s="7">
        <v>6104</v>
      </c>
      <c r="M17" s="29">
        <v>0</v>
      </c>
      <c r="N17" s="7">
        <v>6544.66</v>
      </c>
      <c r="O17" s="29">
        <v>0</v>
      </c>
      <c r="P17" s="7">
        <v>4818.5</v>
      </c>
      <c r="Q17" s="29">
        <v>0</v>
      </c>
      <c r="R17" s="14"/>
      <c r="S17" s="29">
        <v>0</v>
      </c>
      <c r="T17" s="7">
        <f t="shared" si="0"/>
        <v>42405.17</v>
      </c>
      <c r="U17" s="29">
        <f t="shared" si="2"/>
        <v>0</v>
      </c>
      <c r="V17" s="29">
        <v>0</v>
      </c>
      <c r="W17" s="7">
        <f t="shared" si="3"/>
        <v>0</v>
      </c>
      <c r="X17" s="7">
        <f t="shared" si="1"/>
        <v>0</v>
      </c>
    </row>
    <row r="18" spans="2:24">
      <c r="B18" s="5">
        <v>589</v>
      </c>
      <c r="C18" s="5" t="s">
        <v>16</v>
      </c>
      <c r="D18" s="7">
        <v>5429.5</v>
      </c>
      <c r="E18" s="35">
        <v>0</v>
      </c>
      <c r="F18" s="7">
        <v>5912.5</v>
      </c>
      <c r="G18" s="29">
        <v>0</v>
      </c>
      <c r="H18" s="7">
        <v>5474.5</v>
      </c>
      <c r="I18" s="29">
        <v>0</v>
      </c>
      <c r="J18" s="7">
        <v>5523.67</v>
      </c>
      <c r="K18" s="29">
        <v>0</v>
      </c>
      <c r="L18" s="7">
        <v>5419.5</v>
      </c>
      <c r="M18" s="29">
        <v>0</v>
      </c>
      <c r="N18" s="7">
        <v>5560</v>
      </c>
      <c r="O18" s="29">
        <v>0</v>
      </c>
      <c r="P18" s="7">
        <v>4124</v>
      </c>
      <c r="Q18" s="29">
        <v>0</v>
      </c>
      <c r="R18" s="14"/>
      <c r="S18" s="29">
        <v>0</v>
      </c>
      <c r="T18" s="7">
        <f t="shared" si="0"/>
        <v>37443.67</v>
      </c>
      <c r="U18" s="29">
        <f t="shared" si="2"/>
        <v>0</v>
      </c>
      <c r="V18" s="29">
        <v>0</v>
      </c>
      <c r="W18" s="7">
        <f t="shared" si="3"/>
        <v>0</v>
      </c>
      <c r="X18" s="7">
        <f t="shared" si="1"/>
        <v>0</v>
      </c>
    </row>
    <row r="19" spans="2:24">
      <c r="B19" s="5">
        <v>801</v>
      </c>
      <c r="C19" s="5" t="s">
        <v>23</v>
      </c>
      <c r="D19" s="7">
        <v>4305.16</v>
      </c>
      <c r="E19" s="35">
        <v>0</v>
      </c>
      <c r="F19" s="7">
        <v>4957.5</v>
      </c>
      <c r="G19" s="29">
        <v>0</v>
      </c>
      <c r="H19" s="7">
        <v>4901</v>
      </c>
      <c r="I19" s="29">
        <v>0</v>
      </c>
      <c r="J19" s="7">
        <v>4949</v>
      </c>
      <c r="K19" s="29">
        <v>0</v>
      </c>
      <c r="L19" s="7">
        <v>4776.5</v>
      </c>
      <c r="M19" s="29">
        <v>0</v>
      </c>
      <c r="N19" s="7">
        <v>4924.5</v>
      </c>
      <c r="O19" s="29">
        <v>0</v>
      </c>
      <c r="P19" s="7">
        <v>3736.5</v>
      </c>
      <c r="Q19" s="29">
        <v>0</v>
      </c>
      <c r="R19" s="14"/>
      <c r="S19" s="29">
        <v>0</v>
      </c>
      <c r="T19" s="7">
        <f t="shared" si="0"/>
        <v>32550.16</v>
      </c>
      <c r="U19" s="29">
        <f t="shared" si="2"/>
        <v>0</v>
      </c>
      <c r="V19" s="29">
        <v>0</v>
      </c>
      <c r="W19" s="7">
        <f t="shared" si="3"/>
        <v>0</v>
      </c>
      <c r="X19" s="7">
        <f t="shared" si="1"/>
        <v>0</v>
      </c>
    </row>
    <row r="20" spans="2:24">
      <c r="B20" s="5">
        <v>805</v>
      </c>
      <c r="C20" s="5" t="s">
        <v>23</v>
      </c>
      <c r="D20" s="7">
        <v>4493.5</v>
      </c>
      <c r="E20" s="35">
        <v>0</v>
      </c>
      <c r="F20" s="7">
        <v>4857.5</v>
      </c>
      <c r="G20" s="29">
        <v>0</v>
      </c>
      <c r="H20" s="7">
        <v>4755.5</v>
      </c>
      <c r="I20" s="29">
        <v>0</v>
      </c>
      <c r="J20" s="7">
        <v>4695.5</v>
      </c>
      <c r="K20" s="29">
        <v>0</v>
      </c>
      <c r="L20" s="7">
        <v>4656.16</v>
      </c>
      <c r="M20" s="29">
        <v>0</v>
      </c>
      <c r="N20" s="7">
        <v>4787.25</v>
      </c>
      <c r="O20" s="29">
        <v>0</v>
      </c>
      <c r="P20" s="7">
        <v>3595.15</v>
      </c>
      <c r="Q20" s="29">
        <v>0</v>
      </c>
      <c r="R20" s="14"/>
      <c r="S20" s="29">
        <v>0</v>
      </c>
      <c r="T20" s="7">
        <f t="shared" si="0"/>
        <v>31840.560000000001</v>
      </c>
      <c r="U20" s="29">
        <f t="shared" si="2"/>
        <v>0</v>
      </c>
      <c r="V20" s="29">
        <v>0</v>
      </c>
      <c r="W20" s="7">
        <f t="shared" si="3"/>
        <v>0</v>
      </c>
      <c r="X20" s="7">
        <f t="shared" si="1"/>
        <v>0</v>
      </c>
    </row>
    <row r="21" spans="2:24">
      <c r="B21" s="5">
        <v>806</v>
      </c>
      <c r="C21" s="5" t="s">
        <v>28</v>
      </c>
      <c r="D21" s="7">
        <v>5768</v>
      </c>
      <c r="E21" s="35">
        <v>0</v>
      </c>
      <c r="F21" s="7">
        <v>6734.5</v>
      </c>
      <c r="G21" s="29">
        <v>0</v>
      </c>
      <c r="H21" s="7">
        <v>6328.5</v>
      </c>
      <c r="I21" s="29">
        <v>0</v>
      </c>
      <c r="J21" s="7">
        <v>7031</v>
      </c>
      <c r="K21" s="29">
        <v>0</v>
      </c>
      <c r="L21" s="7">
        <v>6240.47</v>
      </c>
      <c r="M21" s="29">
        <v>0</v>
      </c>
      <c r="N21" s="7">
        <v>6519</v>
      </c>
      <c r="O21" s="29">
        <v>0</v>
      </c>
      <c r="P21" s="7">
        <v>4724.5</v>
      </c>
      <c r="Q21" s="29">
        <v>1</v>
      </c>
      <c r="R21" s="14"/>
      <c r="S21" s="29">
        <v>0</v>
      </c>
      <c r="T21" s="7">
        <f t="shared" si="0"/>
        <v>43345.97</v>
      </c>
      <c r="U21" s="29">
        <f t="shared" si="2"/>
        <v>1</v>
      </c>
      <c r="V21" s="29">
        <v>0</v>
      </c>
      <c r="W21" s="7">
        <f t="shared" si="3"/>
        <v>4.6140390906005795</v>
      </c>
      <c r="X21" s="7">
        <f t="shared" si="1"/>
        <v>0</v>
      </c>
    </row>
    <row r="22" spans="2:24">
      <c r="B22" s="5">
        <v>808</v>
      </c>
      <c r="C22" s="5" t="s">
        <v>28</v>
      </c>
      <c r="D22" s="7">
        <v>5761.5</v>
      </c>
      <c r="E22" s="35">
        <v>1</v>
      </c>
      <c r="F22" s="7">
        <v>5901</v>
      </c>
      <c r="G22" s="29">
        <v>0</v>
      </c>
      <c r="H22" s="7">
        <v>6066.5</v>
      </c>
      <c r="I22" s="29">
        <v>0</v>
      </c>
      <c r="J22" s="7">
        <v>6560.5</v>
      </c>
      <c r="K22" s="29">
        <v>0</v>
      </c>
      <c r="L22" s="7">
        <v>6703.4</v>
      </c>
      <c r="M22" s="29">
        <v>0</v>
      </c>
      <c r="N22" s="7">
        <v>6197</v>
      </c>
      <c r="O22" s="29">
        <v>0</v>
      </c>
      <c r="P22" s="7">
        <v>4761</v>
      </c>
      <c r="Q22" s="29">
        <v>0</v>
      </c>
      <c r="R22" s="14"/>
      <c r="S22" s="29">
        <v>0</v>
      </c>
      <c r="T22" s="7">
        <f t="shared" si="0"/>
        <v>41950.9</v>
      </c>
      <c r="U22" s="29">
        <f>SUM(E22,G22,I22,K22,M22,O22,Q22,S22)</f>
        <v>1</v>
      </c>
      <c r="V22" s="29">
        <v>0</v>
      </c>
      <c r="W22" s="7">
        <f t="shared" si="3"/>
        <v>4.7674781709093246</v>
      </c>
      <c r="X22" s="7">
        <f t="shared" si="1"/>
        <v>0</v>
      </c>
    </row>
    <row r="23" spans="2:24">
      <c r="B23" s="5">
        <v>811</v>
      </c>
      <c r="C23" s="5" t="s">
        <v>28</v>
      </c>
      <c r="D23" s="7">
        <v>6293.5</v>
      </c>
      <c r="E23" s="35">
        <v>1</v>
      </c>
      <c r="F23" s="7">
        <v>6379.5</v>
      </c>
      <c r="G23" s="29">
        <v>0</v>
      </c>
      <c r="H23" s="7">
        <v>6105</v>
      </c>
      <c r="I23" s="29">
        <v>0</v>
      </c>
      <c r="J23" s="7">
        <v>6819.5</v>
      </c>
      <c r="K23" s="29">
        <v>0</v>
      </c>
      <c r="L23" s="7">
        <v>6328.5</v>
      </c>
      <c r="M23" s="29">
        <v>2</v>
      </c>
      <c r="N23" s="7">
        <v>6415</v>
      </c>
      <c r="O23" s="29">
        <v>0</v>
      </c>
      <c r="P23" s="7">
        <v>4678.5</v>
      </c>
      <c r="Q23" s="29">
        <v>1</v>
      </c>
      <c r="R23" s="14"/>
      <c r="S23" s="29">
        <v>0</v>
      </c>
      <c r="T23" s="7">
        <f t="shared" si="0"/>
        <v>43019.5</v>
      </c>
      <c r="U23" s="29">
        <f t="shared" si="2"/>
        <v>4</v>
      </c>
      <c r="V23" s="29">
        <v>3</v>
      </c>
      <c r="W23" s="7">
        <f t="shared" si="3"/>
        <v>18.596217994165436</v>
      </c>
      <c r="X23" s="7">
        <f t="shared" si="1"/>
        <v>13.947163495624077</v>
      </c>
    </row>
    <row r="24" spans="2:24">
      <c r="B24" s="5">
        <v>814</v>
      </c>
      <c r="C24" s="5" t="s">
        <v>18</v>
      </c>
      <c r="D24" s="7">
        <v>6219</v>
      </c>
      <c r="E24" s="35">
        <v>0</v>
      </c>
      <c r="F24" s="7">
        <v>7440.08</v>
      </c>
      <c r="G24" s="29">
        <v>1</v>
      </c>
      <c r="H24" s="7">
        <v>6813.5</v>
      </c>
      <c r="I24" s="29">
        <v>0</v>
      </c>
      <c r="J24" s="7">
        <v>7055.25</v>
      </c>
      <c r="K24" s="29">
        <v>0</v>
      </c>
      <c r="L24" s="7">
        <v>6056</v>
      </c>
      <c r="M24" s="29">
        <v>0</v>
      </c>
      <c r="N24" s="7">
        <v>7073.08</v>
      </c>
      <c r="O24" s="29">
        <v>0</v>
      </c>
      <c r="P24" s="7">
        <v>4335.75</v>
      </c>
      <c r="Q24" s="29">
        <v>2</v>
      </c>
      <c r="R24" s="14"/>
      <c r="S24" s="29">
        <v>0</v>
      </c>
      <c r="T24" s="7">
        <f t="shared" si="0"/>
        <v>44992.66</v>
      </c>
      <c r="U24" s="29">
        <f t="shared" si="2"/>
        <v>3</v>
      </c>
      <c r="V24" s="29">
        <v>0</v>
      </c>
      <c r="W24" s="7">
        <f t="shared" si="3"/>
        <v>13.33550850294248</v>
      </c>
      <c r="X24" s="7">
        <f t="shared" si="1"/>
        <v>0</v>
      </c>
    </row>
    <row r="25" spans="2:24">
      <c r="B25" s="17">
        <v>876</v>
      </c>
      <c r="C25" s="17" t="s">
        <v>23</v>
      </c>
      <c r="D25" s="42">
        <v>5226</v>
      </c>
      <c r="E25" s="36">
        <v>0</v>
      </c>
      <c r="F25" s="42">
        <v>6324</v>
      </c>
      <c r="G25" s="30">
        <v>1</v>
      </c>
      <c r="H25" s="42">
        <v>5779.5</v>
      </c>
      <c r="I25" s="30">
        <v>0</v>
      </c>
      <c r="J25" s="42">
        <v>6189.5</v>
      </c>
      <c r="K25" s="30">
        <v>0</v>
      </c>
      <c r="L25" s="42">
        <v>5791.5</v>
      </c>
      <c r="M25" s="30">
        <v>0</v>
      </c>
      <c r="N25" s="42">
        <v>6064</v>
      </c>
      <c r="O25" s="30">
        <v>0</v>
      </c>
      <c r="P25" s="42">
        <v>5213.33</v>
      </c>
      <c r="Q25" s="30">
        <v>0</v>
      </c>
      <c r="R25" s="19"/>
      <c r="S25" s="30">
        <v>0</v>
      </c>
      <c r="T25" s="18">
        <f t="shared" si="0"/>
        <v>40587.83</v>
      </c>
      <c r="U25" s="30">
        <f t="shared" si="2"/>
        <v>1</v>
      </c>
      <c r="V25" s="30">
        <v>0</v>
      </c>
      <c r="W25" s="18">
        <f t="shared" si="3"/>
        <v>4.9275854363241391</v>
      </c>
      <c r="X25" s="18">
        <f t="shared" si="1"/>
        <v>0</v>
      </c>
    </row>
    <row r="26" spans="2:24">
      <c r="B26" s="5">
        <f>COUNT(B4:B25)</f>
        <v>22</v>
      </c>
      <c r="D26" s="41">
        <f>SUM(D4:D25)</f>
        <v>116332.32</v>
      </c>
      <c r="E26" s="29">
        <f t="shared" ref="E26:V26" si="4">SUM(E4:E25)</f>
        <v>2</v>
      </c>
      <c r="F26" s="41">
        <f t="shared" si="4"/>
        <v>126737.52</v>
      </c>
      <c r="G26" s="29">
        <f t="shared" si="4"/>
        <v>2</v>
      </c>
      <c r="H26" s="41">
        <f t="shared" si="4"/>
        <v>122478.29000000001</v>
      </c>
      <c r="I26" s="29">
        <f t="shared" si="4"/>
        <v>1</v>
      </c>
      <c r="J26" s="41">
        <f t="shared" si="4"/>
        <v>126659.42</v>
      </c>
      <c r="K26" s="29">
        <f t="shared" si="4"/>
        <v>0</v>
      </c>
      <c r="L26" s="41">
        <f t="shared" si="4"/>
        <v>123940.28</v>
      </c>
      <c r="M26" s="29">
        <f t="shared" si="4"/>
        <v>3</v>
      </c>
      <c r="N26" s="41">
        <f t="shared" si="4"/>
        <v>125804.74</v>
      </c>
      <c r="O26" s="29">
        <f t="shared" si="4"/>
        <v>0</v>
      </c>
      <c r="P26" s="41">
        <f t="shared" si="4"/>
        <v>93238.73</v>
      </c>
      <c r="Q26" s="29">
        <f t="shared" si="4"/>
        <v>5</v>
      </c>
      <c r="R26" s="29">
        <f t="shared" si="4"/>
        <v>0</v>
      </c>
      <c r="S26" s="29">
        <f t="shared" si="4"/>
        <v>1</v>
      </c>
      <c r="T26" s="41">
        <f t="shared" si="4"/>
        <v>835191.3</v>
      </c>
      <c r="U26" s="29">
        <f t="shared" si="4"/>
        <v>14</v>
      </c>
      <c r="V26" s="29">
        <f t="shared" si="4"/>
        <v>3</v>
      </c>
      <c r="W26" s="7">
        <f>(U26*200000)/T26</f>
        <v>3.3525253435949343</v>
      </c>
      <c r="X26" s="7">
        <f>V26*200000/T26</f>
        <v>0.71839828791320015</v>
      </c>
    </row>
    <row r="28" spans="2:24">
      <c r="R28" t="s">
        <v>40</v>
      </c>
      <c r="T28">
        <v>4256664.74</v>
      </c>
      <c r="U28" s="5">
        <v>104</v>
      </c>
      <c r="V28" s="5">
        <v>21</v>
      </c>
      <c r="W28" s="7">
        <f>(U28*200000)/T28</f>
        <v>4.8864548350594319</v>
      </c>
      <c r="X28" s="7">
        <f>V28*200000/T28</f>
        <v>0.98668799554084674</v>
      </c>
    </row>
    <row r="29" spans="2:24">
      <c r="W29" s="7"/>
      <c r="X29" s="7"/>
    </row>
    <row r="30" spans="2:24">
      <c r="S30" t="s">
        <v>41</v>
      </c>
      <c r="T30" s="7">
        <f>SUM(T26:T28)</f>
        <v>5091856.04</v>
      </c>
      <c r="U30" s="29">
        <f t="shared" ref="U30:V30" si="5">SUM(U26:U28)</f>
        <v>118</v>
      </c>
      <c r="V30" s="29">
        <f t="shared" si="5"/>
        <v>24</v>
      </c>
      <c r="W30" s="7">
        <f t="shared" ref="W29:W30" si="6">(U30*200000)/T30</f>
        <v>4.6348521667945661</v>
      </c>
      <c r="X30" s="7">
        <f t="shared" ref="X29:X30" si="7">V30*200000/T30</f>
        <v>0.94268179663618301</v>
      </c>
    </row>
  </sheetData>
  <sortState xmlns:xlrd2="http://schemas.microsoft.com/office/spreadsheetml/2017/richdata2" ref="B4:C25">
    <sortCondition ref="B4:B25"/>
  </sortState>
  <mergeCells count="13">
    <mergeCell ref="N2:O2"/>
    <mergeCell ref="P2:Q2"/>
    <mergeCell ref="R2:S2"/>
    <mergeCell ref="D2:E2"/>
    <mergeCell ref="F2:G2"/>
    <mergeCell ref="H2:I2"/>
    <mergeCell ref="J2:K2"/>
    <mergeCell ref="L2:M2"/>
    <mergeCell ref="T2:T3"/>
    <mergeCell ref="U2:U3"/>
    <mergeCell ref="V2:V3"/>
    <mergeCell ref="W2:W3"/>
    <mergeCell ref="X2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9EB2-AB99-4832-86D9-05BCEEF04E05}">
  <dimension ref="A1:M46"/>
  <sheetViews>
    <sheetView topLeftCell="A23" workbookViewId="0">
      <selection activeCell="P48" sqref="P48"/>
    </sheetView>
  </sheetViews>
  <sheetFormatPr defaultRowHeight="15"/>
  <cols>
    <col min="1" max="1" width="44.5703125" bestFit="1" customWidth="1"/>
    <col min="2" max="8" width="10.42578125" bestFit="1" customWidth="1"/>
    <col min="9" max="9" width="15.42578125" bestFit="1" customWidth="1"/>
    <col min="10" max="10" width="18.140625" style="5" bestFit="1" customWidth="1"/>
    <col min="11" max="11" width="16.5703125" style="27" bestFit="1" customWidth="1"/>
    <col min="12" max="12" width="13" bestFit="1" customWidth="1"/>
  </cols>
  <sheetData>
    <row r="1" spans="1:13" ht="15" customHeight="1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1" t="s">
        <v>4</v>
      </c>
      <c r="J1" s="2" t="s">
        <v>5</v>
      </c>
      <c r="K1" s="26" t="s">
        <v>6</v>
      </c>
      <c r="L1" s="1" t="s">
        <v>7</v>
      </c>
      <c r="M1" s="25" t="s">
        <v>8</v>
      </c>
    </row>
    <row r="2" spans="1:13">
      <c r="A2" s="2" t="s">
        <v>50</v>
      </c>
      <c r="B2" s="7">
        <v>5203</v>
      </c>
      <c r="C2" s="7">
        <v>5718</v>
      </c>
      <c r="D2" s="7">
        <v>5564</v>
      </c>
      <c r="E2" s="7">
        <v>12064</v>
      </c>
      <c r="F2" s="7">
        <v>12701</v>
      </c>
      <c r="G2" s="7">
        <v>12129</v>
      </c>
      <c r="H2" s="7">
        <v>8624</v>
      </c>
      <c r="I2" s="3">
        <f>SUM(B2:H2)</f>
        <v>62003</v>
      </c>
      <c r="J2" s="5">
        <v>2</v>
      </c>
      <c r="K2" s="27">
        <v>1</v>
      </c>
      <c r="L2" s="7">
        <f>(J2*200000)/I2</f>
        <v>6.4513007435124106</v>
      </c>
      <c r="M2" s="7">
        <f>K2*200000/I2</f>
        <v>3.2256503717562053</v>
      </c>
    </row>
    <row r="3" spans="1:13">
      <c r="A3" s="2" t="s">
        <v>51</v>
      </c>
      <c r="B3" s="6">
        <v>0</v>
      </c>
      <c r="C3" s="6">
        <v>816</v>
      </c>
      <c r="D3" s="6">
        <v>5711</v>
      </c>
      <c r="E3" s="6">
        <v>5908</v>
      </c>
      <c r="F3" s="6">
        <v>5275</v>
      </c>
      <c r="G3" s="6">
        <v>5680</v>
      </c>
      <c r="H3" s="6">
        <v>3799</v>
      </c>
      <c r="I3" s="3">
        <f>SUM(B3:H3)</f>
        <v>27189</v>
      </c>
      <c r="J3" s="5">
        <v>1</v>
      </c>
      <c r="K3" s="27">
        <v>0</v>
      </c>
      <c r="L3" s="7">
        <f>(J3*200000)/I3</f>
        <v>7.3559159954393323</v>
      </c>
      <c r="M3" s="7">
        <f t="shared" ref="M3:M45" si="0">K3*200000/I3</f>
        <v>0</v>
      </c>
    </row>
    <row r="4" spans="1:13">
      <c r="A4" s="1" t="s">
        <v>52</v>
      </c>
      <c r="B4" s="6">
        <v>22534</v>
      </c>
      <c r="C4" s="6">
        <v>24534</v>
      </c>
      <c r="D4" s="6">
        <v>24221</v>
      </c>
      <c r="E4" s="6">
        <v>29862</v>
      </c>
      <c r="F4" s="6">
        <v>26851</v>
      </c>
      <c r="G4" s="6">
        <v>26054</v>
      </c>
      <c r="H4" s="6">
        <v>18405</v>
      </c>
      <c r="I4" s="3">
        <f>SUM(B4:H4)</f>
        <v>172461</v>
      </c>
      <c r="J4" s="5">
        <v>0</v>
      </c>
      <c r="K4" s="27">
        <v>0</v>
      </c>
      <c r="L4" s="7">
        <f>(J4*200000)/I4</f>
        <v>0</v>
      </c>
      <c r="M4" s="7">
        <f t="shared" si="0"/>
        <v>0</v>
      </c>
    </row>
    <row r="5" spans="1:13">
      <c r="A5" s="8" t="s">
        <v>53</v>
      </c>
      <c r="B5" s="6">
        <v>5862</v>
      </c>
      <c r="C5" s="6">
        <v>6517</v>
      </c>
      <c r="D5" s="6">
        <v>11110</v>
      </c>
      <c r="E5" s="6">
        <v>12333</v>
      </c>
      <c r="F5" s="6">
        <v>11795</v>
      </c>
      <c r="G5" s="6">
        <v>10022</v>
      </c>
      <c r="H5" s="6">
        <v>4557</v>
      </c>
      <c r="I5" s="3">
        <f>SUM(B5:H5)</f>
        <v>62196</v>
      </c>
      <c r="J5" s="5">
        <v>2</v>
      </c>
      <c r="K5" s="27">
        <v>1</v>
      </c>
      <c r="L5" s="7">
        <f>(J5*200000)/I5</f>
        <v>6.4312817544536625</v>
      </c>
      <c r="M5" s="7">
        <f t="shared" si="0"/>
        <v>3.2156408772268312</v>
      </c>
    </row>
    <row r="6" spans="1:13">
      <c r="A6" s="8" t="s">
        <v>54</v>
      </c>
      <c r="B6" s="6">
        <v>15839</v>
      </c>
      <c r="C6" s="6">
        <v>16907</v>
      </c>
      <c r="D6" s="6">
        <v>16677</v>
      </c>
      <c r="E6" s="6">
        <v>16660</v>
      </c>
      <c r="F6" s="6">
        <v>16680</v>
      </c>
      <c r="G6" s="6">
        <v>16814</v>
      </c>
      <c r="H6" s="6">
        <v>11805</v>
      </c>
      <c r="I6" s="3">
        <f>SUM(B6:H6)</f>
        <v>111382</v>
      </c>
      <c r="J6" s="5">
        <v>5</v>
      </c>
      <c r="K6" s="27">
        <v>1</v>
      </c>
      <c r="L6" s="7">
        <f>(J6*200000)/I6</f>
        <v>8.9781113644933654</v>
      </c>
      <c r="M6" s="7">
        <f t="shared" si="0"/>
        <v>1.795622272898673</v>
      </c>
    </row>
    <row r="7" spans="1:13">
      <c r="A7" s="8" t="s">
        <v>55</v>
      </c>
      <c r="B7" s="6">
        <v>12031</v>
      </c>
      <c r="C7" s="6">
        <v>15726</v>
      </c>
      <c r="D7" s="6">
        <v>22564</v>
      </c>
      <c r="E7" s="6">
        <v>25713</v>
      </c>
      <c r="F7" s="6">
        <v>24988</v>
      </c>
      <c r="G7" s="6">
        <v>25856</v>
      </c>
      <c r="H7" s="6">
        <v>18601</v>
      </c>
      <c r="I7" s="3">
        <f>SUM(B7:H7)</f>
        <v>145479</v>
      </c>
      <c r="J7" s="5">
        <v>8</v>
      </c>
      <c r="K7" s="27">
        <v>2</v>
      </c>
      <c r="L7" s="7">
        <f>(J7*200000)/I7</f>
        <v>10.998150935873905</v>
      </c>
      <c r="M7" s="7">
        <f t="shared" si="0"/>
        <v>2.7495377339684763</v>
      </c>
    </row>
    <row r="8" spans="1:13">
      <c r="A8" s="8" t="s">
        <v>56</v>
      </c>
      <c r="B8" s="6">
        <v>76857</v>
      </c>
      <c r="C8" s="6">
        <v>89105</v>
      </c>
      <c r="D8" s="6">
        <v>84949</v>
      </c>
      <c r="E8" s="6">
        <v>95016</v>
      </c>
      <c r="F8" s="6">
        <v>93647</v>
      </c>
      <c r="G8" s="6">
        <v>93722</v>
      </c>
      <c r="H8" s="6">
        <v>66227</v>
      </c>
      <c r="I8" s="3">
        <f>SUM(B8:H8)</f>
        <v>599523</v>
      </c>
      <c r="J8" s="5">
        <v>25</v>
      </c>
      <c r="K8" s="27">
        <v>1</v>
      </c>
      <c r="L8" s="7">
        <f>(J8*200000)/I8</f>
        <v>8.3399636043988306</v>
      </c>
      <c r="M8" s="7">
        <f t="shared" si="0"/>
        <v>0.33359854417595319</v>
      </c>
    </row>
    <row r="9" spans="1:13">
      <c r="A9" s="8" t="s">
        <v>57</v>
      </c>
      <c r="B9" s="6">
        <v>11594</v>
      </c>
      <c r="C9" s="6">
        <v>11979</v>
      </c>
      <c r="D9" s="6">
        <v>11752</v>
      </c>
      <c r="E9" s="6">
        <v>12123</v>
      </c>
      <c r="F9" s="6">
        <v>12170</v>
      </c>
      <c r="G9" s="6">
        <v>12476</v>
      </c>
      <c r="H9" s="6">
        <v>8552</v>
      </c>
      <c r="I9" s="3">
        <f>SUM(B9:H9)</f>
        <v>80646</v>
      </c>
      <c r="J9" s="5">
        <v>1</v>
      </c>
      <c r="K9" s="27">
        <v>0</v>
      </c>
      <c r="L9" s="7">
        <f>(J9*200000)/I9</f>
        <v>2.4799742082682341</v>
      </c>
      <c r="M9" s="7">
        <f t="shared" si="0"/>
        <v>0</v>
      </c>
    </row>
    <row r="10" spans="1:13">
      <c r="A10" s="8" t="s">
        <v>58</v>
      </c>
      <c r="B10" s="6">
        <v>4284</v>
      </c>
      <c r="C10" s="6">
        <v>4648</v>
      </c>
      <c r="D10" s="6">
        <v>4449</v>
      </c>
      <c r="E10" s="6">
        <v>4748</v>
      </c>
      <c r="F10" s="6">
        <v>4497</v>
      </c>
      <c r="G10" s="6">
        <v>4627</v>
      </c>
      <c r="H10" s="6">
        <v>3329</v>
      </c>
      <c r="I10" s="3">
        <f>SUM(B10:H10)</f>
        <v>30582</v>
      </c>
      <c r="J10" s="5">
        <v>0</v>
      </c>
      <c r="K10" s="27">
        <v>0</v>
      </c>
      <c r="L10" s="7">
        <f>(J10*200000)/I10</f>
        <v>0</v>
      </c>
      <c r="M10" s="7">
        <f t="shared" si="0"/>
        <v>0</v>
      </c>
    </row>
    <row r="11" spans="1:13">
      <c r="A11" s="8" t="s">
        <v>59</v>
      </c>
      <c r="B11" s="6">
        <v>5924</v>
      </c>
      <c r="C11" s="6">
        <v>7158</v>
      </c>
      <c r="D11" s="6">
        <v>6487</v>
      </c>
      <c r="E11" s="6">
        <v>6362</v>
      </c>
      <c r="F11" s="6">
        <v>6595</v>
      </c>
      <c r="G11" s="6">
        <v>4590</v>
      </c>
      <c r="H11" s="6">
        <v>0</v>
      </c>
      <c r="I11" s="3">
        <f>SUM(B11:H11)</f>
        <v>37116</v>
      </c>
      <c r="J11" s="5">
        <v>0</v>
      </c>
      <c r="K11" s="27">
        <v>0</v>
      </c>
      <c r="L11" s="7">
        <f>(J11*200000)/I11</f>
        <v>0</v>
      </c>
      <c r="M11" s="7">
        <f t="shared" si="0"/>
        <v>0</v>
      </c>
    </row>
    <row r="12" spans="1:13">
      <c r="A12" s="8" t="s">
        <v>60</v>
      </c>
      <c r="B12" s="6">
        <v>22677</v>
      </c>
      <c r="C12" s="6">
        <v>20786</v>
      </c>
      <c r="D12" s="6">
        <v>17462</v>
      </c>
      <c r="E12" s="6">
        <v>18011</v>
      </c>
      <c r="F12" s="6">
        <v>17152</v>
      </c>
      <c r="G12" s="6">
        <v>17914</v>
      </c>
      <c r="H12" s="6">
        <v>12459</v>
      </c>
      <c r="I12" s="3">
        <f>SUM(B12:H12)</f>
        <v>126461</v>
      </c>
      <c r="J12" s="5">
        <v>3</v>
      </c>
      <c r="K12" s="27">
        <v>1</v>
      </c>
      <c r="L12" s="7">
        <f>(J12*200000)/I12</f>
        <v>4.7445457492823877</v>
      </c>
      <c r="M12" s="7">
        <f t="shared" si="0"/>
        <v>1.5815152497607958</v>
      </c>
    </row>
    <row r="13" spans="1:13">
      <c r="A13" s="8" t="s">
        <v>61</v>
      </c>
      <c r="B13" s="6">
        <v>11551</v>
      </c>
      <c r="C13" s="6">
        <v>12736</v>
      </c>
      <c r="D13" s="6">
        <v>12217</v>
      </c>
      <c r="E13" s="6">
        <v>13185</v>
      </c>
      <c r="F13" s="6">
        <v>12465</v>
      </c>
      <c r="G13" s="6">
        <v>13738</v>
      </c>
      <c r="H13" s="6">
        <v>9350</v>
      </c>
      <c r="I13" s="3">
        <f>SUM(B13:H13)</f>
        <v>85242</v>
      </c>
      <c r="J13" s="5">
        <v>0</v>
      </c>
      <c r="K13" s="27">
        <v>0</v>
      </c>
      <c r="L13" s="7">
        <f>(J13*200000)/I13</f>
        <v>0</v>
      </c>
      <c r="M13" s="7">
        <f t="shared" si="0"/>
        <v>0</v>
      </c>
    </row>
    <row r="14" spans="1:13">
      <c r="A14" s="8" t="s">
        <v>62</v>
      </c>
      <c r="B14" s="6">
        <v>50616</v>
      </c>
      <c r="C14" s="6">
        <v>54019</v>
      </c>
      <c r="D14" s="6">
        <v>51514</v>
      </c>
      <c r="E14" s="6">
        <v>40329</v>
      </c>
      <c r="F14" s="6">
        <v>36738</v>
      </c>
      <c r="G14" s="6">
        <v>35807</v>
      </c>
      <c r="H14" s="6">
        <v>25512</v>
      </c>
      <c r="I14" s="3">
        <f>SUM(B14:H14)</f>
        <v>294535</v>
      </c>
      <c r="J14" s="5">
        <v>7</v>
      </c>
      <c r="K14" s="27">
        <v>3</v>
      </c>
      <c r="L14" s="7">
        <f>(J14*200000)/I14</f>
        <v>4.7532551309691549</v>
      </c>
      <c r="M14" s="7">
        <f t="shared" si="0"/>
        <v>2.0371093418439234</v>
      </c>
    </row>
    <row r="15" spans="1:13">
      <c r="A15" s="8" t="s">
        <v>63</v>
      </c>
      <c r="B15" s="6">
        <v>33962</v>
      </c>
      <c r="C15" s="6">
        <v>37410</v>
      </c>
      <c r="D15" s="6">
        <v>34467</v>
      </c>
      <c r="E15" s="6">
        <v>37544</v>
      </c>
      <c r="F15" s="6">
        <v>34066</v>
      </c>
      <c r="G15" s="6">
        <v>34200</v>
      </c>
      <c r="H15" s="6">
        <v>22040</v>
      </c>
      <c r="I15" s="3">
        <f>SUM(B15:H15)</f>
        <v>233689</v>
      </c>
      <c r="J15" s="5">
        <v>10</v>
      </c>
      <c r="K15" s="27">
        <v>1</v>
      </c>
      <c r="L15" s="7">
        <f>(J15*200000)/I15</f>
        <v>8.5583831502552545</v>
      </c>
      <c r="M15" s="7">
        <f t="shared" si="0"/>
        <v>0.85583831502552543</v>
      </c>
    </row>
    <row r="16" spans="1:13">
      <c r="A16" s="8" t="s">
        <v>64</v>
      </c>
      <c r="B16" s="6">
        <v>12929</v>
      </c>
      <c r="C16" s="6">
        <v>12667</v>
      </c>
      <c r="D16" s="6">
        <v>12156</v>
      </c>
      <c r="E16" s="6">
        <v>12466</v>
      </c>
      <c r="F16" s="6">
        <v>12068</v>
      </c>
      <c r="G16" s="6">
        <v>12948</v>
      </c>
      <c r="H16" s="6">
        <v>9440</v>
      </c>
      <c r="I16" s="3">
        <f>SUM(B16:H16)</f>
        <v>84674</v>
      </c>
      <c r="J16" s="5">
        <v>0</v>
      </c>
      <c r="K16" s="27">
        <v>0</v>
      </c>
      <c r="L16" s="7">
        <f>(J16*200000)/I16</f>
        <v>0</v>
      </c>
      <c r="M16" s="7">
        <f t="shared" si="0"/>
        <v>0</v>
      </c>
    </row>
    <row r="17" spans="1:13">
      <c r="A17" s="8" t="s">
        <v>65</v>
      </c>
      <c r="B17" s="6">
        <v>24951</v>
      </c>
      <c r="C17" s="6">
        <v>26850</v>
      </c>
      <c r="D17" s="6">
        <v>27014</v>
      </c>
      <c r="E17" s="6">
        <v>26221</v>
      </c>
      <c r="F17" s="6">
        <v>30586</v>
      </c>
      <c r="G17" s="6">
        <v>31358</v>
      </c>
      <c r="H17" s="6">
        <v>22612</v>
      </c>
      <c r="I17" s="3">
        <f>SUM(B17:H17)</f>
        <v>189592</v>
      </c>
      <c r="J17" s="5">
        <v>2</v>
      </c>
      <c r="K17" s="27">
        <v>0</v>
      </c>
      <c r="L17" s="7">
        <f>(J17*200000)/I17</f>
        <v>2.1097936621798388</v>
      </c>
      <c r="M17" s="7">
        <f t="shared" si="0"/>
        <v>0</v>
      </c>
    </row>
    <row r="18" spans="1:13">
      <c r="A18" s="8" t="s">
        <v>66</v>
      </c>
      <c r="B18" s="6">
        <v>5302</v>
      </c>
      <c r="C18" s="6">
        <v>7917</v>
      </c>
      <c r="D18" s="6">
        <v>11354</v>
      </c>
      <c r="E18" s="6">
        <v>11380</v>
      </c>
      <c r="F18" s="6">
        <v>10434</v>
      </c>
      <c r="G18" s="6">
        <v>11385</v>
      </c>
      <c r="H18" s="6">
        <v>8753</v>
      </c>
      <c r="I18" s="3">
        <f>SUM(B18:H18)</f>
        <v>66525</v>
      </c>
      <c r="J18" s="5">
        <v>1</v>
      </c>
      <c r="K18" s="27">
        <v>0</v>
      </c>
      <c r="L18" s="7">
        <f>(J18*200000)/I18</f>
        <v>3.0063885757234123</v>
      </c>
      <c r="M18" s="7">
        <f t="shared" si="0"/>
        <v>0</v>
      </c>
    </row>
    <row r="19" spans="1:13">
      <c r="A19" s="8" t="s">
        <v>67</v>
      </c>
      <c r="B19" s="6">
        <v>6294</v>
      </c>
      <c r="C19" s="6">
        <v>6380</v>
      </c>
      <c r="D19" s="6">
        <v>6105</v>
      </c>
      <c r="E19" s="6">
        <v>6820</v>
      </c>
      <c r="F19" s="6">
        <v>6274</v>
      </c>
      <c r="G19" s="6">
        <v>6415</v>
      </c>
      <c r="H19" s="6">
        <v>4679</v>
      </c>
      <c r="I19" s="3">
        <f>SUM(B19:H19)</f>
        <v>42967</v>
      </c>
      <c r="J19" s="5">
        <v>4</v>
      </c>
      <c r="K19" s="27">
        <v>3</v>
      </c>
      <c r="L19" s="7">
        <f>(J19*200000)/I19</f>
        <v>18.618940116833848</v>
      </c>
      <c r="M19" s="7">
        <f t="shared" si="0"/>
        <v>13.964205087625388</v>
      </c>
    </row>
    <row r="20" spans="1:13">
      <c r="A20" s="8" t="s">
        <v>68</v>
      </c>
      <c r="B20" s="6">
        <v>0</v>
      </c>
      <c r="C20" s="6">
        <v>0</v>
      </c>
      <c r="D20" s="6">
        <v>0</v>
      </c>
      <c r="E20" s="6">
        <v>0</v>
      </c>
      <c r="F20" s="6">
        <v>4195</v>
      </c>
      <c r="G20" s="6">
        <v>5749</v>
      </c>
      <c r="H20" s="6">
        <v>4119</v>
      </c>
      <c r="I20" s="3">
        <f>SUM(B20:H20)</f>
        <v>14063</v>
      </c>
      <c r="J20" s="5">
        <v>0</v>
      </c>
      <c r="K20" s="27">
        <v>0</v>
      </c>
      <c r="L20" s="7">
        <f>(J20*200000)/I20</f>
        <v>0</v>
      </c>
      <c r="M20" s="7">
        <f t="shared" si="0"/>
        <v>0</v>
      </c>
    </row>
    <row r="21" spans="1:13">
      <c r="A21" s="8" t="s">
        <v>69</v>
      </c>
      <c r="B21" s="6">
        <v>5538</v>
      </c>
      <c r="C21" s="6">
        <v>6399</v>
      </c>
      <c r="D21" s="6">
        <v>5613</v>
      </c>
      <c r="E21" s="6">
        <v>5653</v>
      </c>
      <c r="F21" s="6">
        <v>5686</v>
      </c>
      <c r="G21" s="6">
        <v>6053</v>
      </c>
      <c r="H21" s="6">
        <v>4449</v>
      </c>
      <c r="I21" s="3">
        <f>SUM(B21:H21)</f>
        <v>39391</v>
      </c>
      <c r="J21" s="5">
        <v>0</v>
      </c>
      <c r="K21" s="27">
        <v>0</v>
      </c>
      <c r="L21" s="7">
        <f>(J21*200000)/I21</f>
        <v>0</v>
      </c>
      <c r="M21" s="7">
        <f t="shared" si="0"/>
        <v>0</v>
      </c>
    </row>
    <row r="22" spans="1:13">
      <c r="A22" s="8" t="s">
        <v>70</v>
      </c>
      <c r="B22" s="6">
        <v>5235</v>
      </c>
      <c r="C22" s="6">
        <v>5727</v>
      </c>
      <c r="D22" s="6">
        <v>5327</v>
      </c>
      <c r="E22" s="6">
        <v>5789</v>
      </c>
      <c r="F22" s="6">
        <v>5581</v>
      </c>
      <c r="G22" s="6">
        <v>5758</v>
      </c>
      <c r="H22" s="6">
        <v>4270</v>
      </c>
      <c r="I22" s="3">
        <f>SUM(B22:H22)</f>
        <v>37687</v>
      </c>
      <c r="J22" s="5">
        <v>0</v>
      </c>
      <c r="K22" s="27">
        <v>0</v>
      </c>
      <c r="L22" s="7">
        <f>(J22*200000)/I22</f>
        <v>0</v>
      </c>
      <c r="M22" s="7">
        <f t="shared" si="0"/>
        <v>0</v>
      </c>
    </row>
    <row r="23" spans="1:13">
      <c r="A23" s="8" t="s">
        <v>71</v>
      </c>
      <c r="B23" s="6">
        <v>14372</v>
      </c>
      <c r="C23" s="6">
        <v>16374</v>
      </c>
      <c r="D23" s="6">
        <v>15775</v>
      </c>
      <c r="E23" s="6">
        <v>12143</v>
      </c>
      <c r="F23" s="6">
        <v>10236</v>
      </c>
      <c r="G23" s="6">
        <v>11310</v>
      </c>
      <c r="H23" s="6">
        <v>8485</v>
      </c>
      <c r="I23" s="3">
        <f>SUM(B23:H23)</f>
        <v>88695</v>
      </c>
      <c r="J23" s="5">
        <v>1</v>
      </c>
      <c r="K23" s="27">
        <v>0</v>
      </c>
      <c r="L23" s="7">
        <f>(J23*200000)/I23</f>
        <v>2.254918541067704</v>
      </c>
      <c r="M23" s="7">
        <f t="shared" si="0"/>
        <v>0</v>
      </c>
    </row>
    <row r="24" spans="1:13">
      <c r="A24" s="8" t="s">
        <v>72</v>
      </c>
      <c r="B24" s="6">
        <v>5696</v>
      </c>
      <c r="C24" s="6">
        <v>6187</v>
      </c>
      <c r="D24" s="6">
        <v>6364</v>
      </c>
      <c r="E24" s="6">
        <v>6307</v>
      </c>
      <c r="F24" s="6">
        <v>5859</v>
      </c>
      <c r="G24" s="6">
        <v>5207</v>
      </c>
      <c r="H24" s="6">
        <v>1902</v>
      </c>
      <c r="I24" s="3">
        <f>SUM(B24:H24)</f>
        <v>37522</v>
      </c>
      <c r="J24" s="5">
        <v>0</v>
      </c>
      <c r="K24" s="27">
        <v>0</v>
      </c>
      <c r="L24" s="7">
        <f>(J24*200000)/I24</f>
        <v>0</v>
      </c>
      <c r="M24" s="7">
        <f t="shared" si="0"/>
        <v>0</v>
      </c>
    </row>
    <row r="25" spans="1:13">
      <c r="A25" s="8" t="s">
        <v>73</v>
      </c>
      <c r="B25" s="6">
        <v>0</v>
      </c>
      <c r="C25" s="6">
        <v>0</v>
      </c>
      <c r="D25" s="6">
        <v>0</v>
      </c>
      <c r="E25" s="6">
        <v>0</v>
      </c>
      <c r="F25" s="6">
        <v>6596</v>
      </c>
      <c r="G25" s="6">
        <v>11011</v>
      </c>
      <c r="H25" s="6">
        <v>7785</v>
      </c>
      <c r="I25" s="3">
        <f>SUM(B25:H25)</f>
        <v>25392</v>
      </c>
      <c r="J25" s="5">
        <v>0</v>
      </c>
      <c r="K25" s="27">
        <v>0</v>
      </c>
      <c r="L25" s="7">
        <f>(J25*200000)/I25</f>
        <v>0</v>
      </c>
      <c r="M25" s="7">
        <f t="shared" si="0"/>
        <v>0</v>
      </c>
    </row>
    <row r="26" spans="1:13">
      <c r="A26" s="8" t="s">
        <v>74</v>
      </c>
      <c r="B26" s="6">
        <v>12040</v>
      </c>
      <c r="C26" s="6">
        <v>12712</v>
      </c>
      <c r="D26" s="6">
        <v>13032</v>
      </c>
      <c r="E26" s="6">
        <v>13055</v>
      </c>
      <c r="F26" s="6">
        <v>12536</v>
      </c>
      <c r="G26" s="6">
        <v>12727</v>
      </c>
      <c r="H26" s="6">
        <v>9342</v>
      </c>
      <c r="I26" s="3">
        <f>SUM(B26:H26)</f>
        <v>85444</v>
      </c>
      <c r="J26" s="5">
        <v>1</v>
      </c>
      <c r="K26" s="27">
        <v>0</v>
      </c>
      <c r="L26" s="7">
        <f>(J26*200000)/I26</f>
        <v>2.3407143860306165</v>
      </c>
      <c r="M26" s="7">
        <f t="shared" si="0"/>
        <v>0</v>
      </c>
    </row>
    <row r="27" spans="1:13">
      <c r="A27" s="8" t="s">
        <v>75</v>
      </c>
      <c r="B27" s="6">
        <v>34084</v>
      </c>
      <c r="C27" s="6">
        <v>37992</v>
      </c>
      <c r="D27" s="6">
        <v>37351</v>
      </c>
      <c r="E27" s="6">
        <v>37224</v>
      </c>
      <c r="F27" s="6">
        <v>36565</v>
      </c>
      <c r="G27" s="6">
        <v>35412</v>
      </c>
      <c r="H27" s="6">
        <v>24929</v>
      </c>
      <c r="I27" s="3">
        <f>SUM(B27:H27)</f>
        <v>243557</v>
      </c>
      <c r="J27" s="5">
        <v>5</v>
      </c>
      <c r="K27" s="27">
        <v>1</v>
      </c>
      <c r="L27" s="7">
        <f>(J27*200000)/I27</f>
        <v>4.1058150658778025</v>
      </c>
      <c r="M27" s="7">
        <f t="shared" si="0"/>
        <v>0.82116301317556051</v>
      </c>
    </row>
    <row r="28" spans="1:13">
      <c r="A28" s="8" t="s">
        <v>76</v>
      </c>
      <c r="B28" s="6">
        <v>130782</v>
      </c>
      <c r="C28" s="6">
        <v>145380</v>
      </c>
      <c r="D28" s="6">
        <v>137274</v>
      </c>
      <c r="E28" s="6">
        <v>141326</v>
      </c>
      <c r="F28" s="6">
        <v>131761</v>
      </c>
      <c r="G28" s="6">
        <v>129443</v>
      </c>
      <c r="H28" s="6">
        <v>90463</v>
      </c>
      <c r="I28" s="3">
        <f>SUM(B28:H28)</f>
        <v>906429</v>
      </c>
      <c r="J28" s="5">
        <v>15</v>
      </c>
      <c r="K28" s="27">
        <v>3</v>
      </c>
      <c r="L28" s="7">
        <f>(J28*200000)/I28</f>
        <v>3.3096911065290278</v>
      </c>
      <c r="M28" s="7">
        <f t="shared" si="0"/>
        <v>0.66193822130580549</v>
      </c>
    </row>
    <row r="29" spans="1:13">
      <c r="A29" s="8" t="s">
        <v>77</v>
      </c>
      <c r="B29" s="6">
        <v>5363</v>
      </c>
      <c r="C29" s="6">
        <v>5680</v>
      </c>
      <c r="D29" s="6">
        <v>5392</v>
      </c>
      <c r="E29" s="6">
        <v>5520</v>
      </c>
      <c r="F29" s="6">
        <v>5640</v>
      </c>
      <c r="G29" s="6">
        <v>5669</v>
      </c>
      <c r="H29" s="6">
        <v>4388</v>
      </c>
      <c r="I29" s="3">
        <f>SUM(B29:H29)</f>
        <v>37652</v>
      </c>
      <c r="J29" s="5">
        <v>0</v>
      </c>
      <c r="K29" s="27">
        <v>0</v>
      </c>
      <c r="L29" s="7">
        <f>(J29*200000)/I29</f>
        <v>0</v>
      </c>
      <c r="M29" s="7">
        <f t="shared" si="0"/>
        <v>0</v>
      </c>
    </row>
    <row r="30" spans="1:13">
      <c r="A30" s="8" t="s">
        <v>78</v>
      </c>
      <c r="B30" s="6">
        <v>9983</v>
      </c>
      <c r="C30" s="6">
        <v>844</v>
      </c>
      <c r="D30" s="6">
        <v>0</v>
      </c>
      <c r="E30" s="6">
        <v>3154</v>
      </c>
      <c r="F30" s="6">
        <v>6170</v>
      </c>
      <c r="G30" s="6">
        <v>6519</v>
      </c>
      <c r="H30" s="6">
        <v>6395</v>
      </c>
      <c r="I30" s="3">
        <f>SUM(B30:H30)</f>
        <v>33065</v>
      </c>
      <c r="J30" s="5">
        <v>2</v>
      </c>
      <c r="K30" s="27">
        <v>0</v>
      </c>
      <c r="L30" s="7">
        <f>(J30*200000)/I30</f>
        <v>12.097383940722819</v>
      </c>
      <c r="M30" s="7">
        <f t="shared" si="0"/>
        <v>0</v>
      </c>
    </row>
    <row r="31" spans="1:13">
      <c r="A31" s="8" t="s">
        <v>79</v>
      </c>
      <c r="B31" s="6">
        <v>7677</v>
      </c>
      <c r="C31" s="6">
        <v>13907</v>
      </c>
      <c r="D31" s="6">
        <v>12736</v>
      </c>
      <c r="E31" s="6">
        <v>14061</v>
      </c>
      <c r="F31" s="6">
        <v>12980</v>
      </c>
      <c r="G31" s="6">
        <v>14183</v>
      </c>
      <c r="H31" s="6">
        <v>9880</v>
      </c>
      <c r="I31" s="3">
        <f>SUM(B31:H31)</f>
        <v>85424</v>
      </c>
      <c r="J31" s="5">
        <v>0</v>
      </c>
      <c r="K31" s="27">
        <v>0</v>
      </c>
      <c r="L31" s="7">
        <f>(J31*200000)/I31</f>
        <v>0</v>
      </c>
      <c r="M31" s="7">
        <f t="shared" si="0"/>
        <v>0</v>
      </c>
    </row>
    <row r="32" spans="1:13">
      <c r="A32" s="8" t="s">
        <v>80</v>
      </c>
      <c r="B32" s="6">
        <v>6057</v>
      </c>
      <c r="C32" s="6">
        <v>1161</v>
      </c>
      <c r="D32" s="6">
        <v>2031</v>
      </c>
      <c r="E32" s="6">
        <v>6385</v>
      </c>
      <c r="F32" s="6">
        <v>6838</v>
      </c>
      <c r="G32" s="6">
        <v>6417</v>
      </c>
      <c r="H32" s="6">
        <v>4893</v>
      </c>
      <c r="I32" s="3">
        <f>SUM(B32:H32)</f>
        <v>33782</v>
      </c>
      <c r="J32" s="5">
        <v>0</v>
      </c>
      <c r="K32" s="27">
        <v>0</v>
      </c>
      <c r="L32" s="7">
        <f>(J32*200000)/I32</f>
        <v>0</v>
      </c>
      <c r="M32" s="7">
        <f t="shared" si="0"/>
        <v>0</v>
      </c>
    </row>
    <row r="33" spans="1:13">
      <c r="A33" s="8" t="s">
        <v>81</v>
      </c>
      <c r="B33" s="6">
        <v>5519</v>
      </c>
      <c r="C33" s="6">
        <v>6148</v>
      </c>
      <c r="D33" s="6">
        <v>5713</v>
      </c>
      <c r="E33" s="6">
        <v>5696</v>
      </c>
      <c r="F33" s="6">
        <v>5508</v>
      </c>
      <c r="G33" s="6">
        <v>5842</v>
      </c>
      <c r="H33" s="6">
        <v>4597</v>
      </c>
      <c r="I33" s="3">
        <f>SUM(B33:H33)</f>
        <v>39023</v>
      </c>
      <c r="J33" s="5">
        <v>1</v>
      </c>
      <c r="K33" s="27">
        <v>0</v>
      </c>
      <c r="L33" s="7">
        <f>(J33*200000)/I33</f>
        <v>5.1251825846295773</v>
      </c>
      <c r="M33" s="7">
        <f t="shared" si="0"/>
        <v>0</v>
      </c>
    </row>
    <row r="34" spans="1:13">
      <c r="A34" s="8" t="s">
        <v>82</v>
      </c>
      <c r="B34" s="6">
        <v>24804</v>
      </c>
      <c r="C34" s="6">
        <v>26084</v>
      </c>
      <c r="D34" s="6">
        <v>25914</v>
      </c>
      <c r="E34" s="6">
        <v>25382</v>
      </c>
      <c r="F34" s="6">
        <v>27027</v>
      </c>
      <c r="G34" s="6">
        <v>20082</v>
      </c>
      <c r="H34" s="6">
        <v>9350</v>
      </c>
      <c r="I34" s="3">
        <f>SUM(B34:H34)</f>
        <v>158643</v>
      </c>
      <c r="J34" s="5">
        <v>1</v>
      </c>
      <c r="K34" s="27">
        <v>0</v>
      </c>
      <c r="L34" s="7">
        <f>(J34*200000)/I34</f>
        <v>1.2606922461123402</v>
      </c>
      <c r="M34" s="7">
        <f t="shared" si="0"/>
        <v>0</v>
      </c>
    </row>
    <row r="35" spans="1:13">
      <c r="A35" s="8" t="s">
        <v>83</v>
      </c>
      <c r="B35" s="6">
        <v>0</v>
      </c>
      <c r="C35" s="6">
        <v>0</v>
      </c>
      <c r="D35" s="6">
        <v>4985</v>
      </c>
      <c r="E35" s="6">
        <v>5727</v>
      </c>
      <c r="F35" s="6">
        <v>5074</v>
      </c>
      <c r="G35" s="6">
        <v>0</v>
      </c>
      <c r="H35" s="6">
        <v>0</v>
      </c>
      <c r="I35" s="3">
        <f>SUM(B35:H35)</f>
        <v>15786</v>
      </c>
      <c r="J35" s="5">
        <v>1</v>
      </c>
      <c r="K35" s="27">
        <v>0</v>
      </c>
      <c r="L35" s="7">
        <f>(J35*200000)/I35</f>
        <v>12.669453946534905</v>
      </c>
      <c r="M35" s="7">
        <f t="shared" si="0"/>
        <v>0</v>
      </c>
    </row>
    <row r="36" spans="1:13">
      <c r="A36" s="8" t="s">
        <v>84</v>
      </c>
      <c r="B36" s="6">
        <v>8167</v>
      </c>
      <c r="C36" s="6">
        <v>12781</v>
      </c>
      <c r="D36" s="6">
        <v>12102</v>
      </c>
      <c r="E36" s="6">
        <v>12618</v>
      </c>
      <c r="F36" s="6">
        <v>12341</v>
      </c>
      <c r="G36" s="6">
        <v>10321</v>
      </c>
      <c r="H36" s="6">
        <v>5196</v>
      </c>
      <c r="I36" s="3">
        <f>SUM(B36:H36)</f>
        <v>73526</v>
      </c>
      <c r="J36" s="5">
        <v>1</v>
      </c>
      <c r="K36" s="27">
        <v>0</v>
      </c>
      <c r="L36" s="7">
        <f>(J36*200000)/I36</f>
        <v>2.7201262138563229</v>
      </c>
      <c r="M36" s="7">
        <f t="shared" si="0"/>
        <v>0</v>
      </c>
    </row>
    <row r="37" spans="1:13">
      <c r="A37" s="8" t="s">
        <v>85</v>
      </c>
      <c r="B37" s="6">
        <v>5841</v>
      </c>
      <c r="C37" s="6">
        <v>6060</v>
      </c>
      <c r="D37" s="6">
        <v>1004</v>
      </c>
      <c r="E37" s="6">
        <v>0</v>
      </c>
      <c r="F37" s="6">
        <v>0</v>
      </c>
      <c r="G37" s="6">
        <v>0</v>
      </c>
      <c r="H37" s="6">
        <v>0</v>
      </c>
      <c r="I37" s="3">
        <f>SUM(B37:H37)</f>
        <v>12905</v>
      </c>
      <c r="J37" s="5">
        <v>1</v>
      </c>
      <c r="K37" s="27">
        <v>0</v>
      </c>
      <c r="L37" s="7">
        <f>(J37*200000)/I37</f>
        <v>15.497869043006586</v>
      </c>
      <c r="M37" s="7">
        <f t="shared" si="0"/>
        <v>0</v>
      </c>
    </row>
    <row r="38" spans="1:13">
      <c r="A38" s="8" t="s">
        <v>86</v>
      </c>
      <c r="B38" s="6">
        <v>8795</v>
      </c>
      <c r="C38" s="6">
        <v>9815</v>
      </c>
      <c r="D38" s="6">
        <v>9657</v>
      </c>
      <c r="E38" s="6">
        <v>9645</v>
      </c>
      <c r="F38" s="6">
        <v>9424</v>
      </c>
      <c r="G38" s="6">
        <v>9702</v>
      </c>
      <c r="H38" s="6">
        <v>7304</v>
      </c>
      <c r="I38" s="3">
        <f>SUM(B38:H38)</f>
        <v>64342</v>
      </c>
      <c r="J38" s="5">
        <v>0</v>
      </c>
      <c r="K38" s="27">
        <v>0</v>
      </c>
      <c r="L38" s="7">
        <f>(J38*200000)/I38</f>
        <v>0</v>
      </c>
      <c r="M38" s="7">
        <f t="shared" si="0"/>
        <v>0</v>
      </c>
    </row>
    <row r="39" spans="1:13">
      <c r="A39" s="8" t="s">
        <v>87</v>
      </c>
      <c r="B39" s="6">
        <v>10894</v>
      </c>
      <c r="C39" s="6">
        <v>6641</v>
      </c>
      <c r="D39" s="6">
        <v>6228</v>
      </c>
      <c r="E39" s="6">
        <v>6677</v>
      </c>
      <c r="F39" s="6">
        <v>6141</v>
      </c>
      <c r="G39" s="6">
        <v>6104</v>
      </c>
      <c r="H39" s="6">
        <v>3719</v>
      </c>
      <c r="I39" s="3">
        <f>SUM(B39:H39)</f>
        <v>46404</v>
      </c>
      <c r="J39" s="5">
        <v>1</v>
      </c>
      <c r="K39" s="27">
        <v>0</v>
      </c>
      <c r="L39" s="7">
        <f>(J39*200000)/I39</f>
        <v>4.3099732781656757</v>
      </c>
      <c r="M39" s="7">
        <f t="shared" si="0"/>
        <v>0</v>
      </c>
    </row>
    <row r="40" spans="1:13">
      <c r="A40" s="8" t="s">
        <v>88</v>
      </c>
      <c r="B40" s="6">
        <v>10217</v>
      </c>
      <c r="C40" s="6">
        <v>11978</v>
      </c>
      <c r="D40" s="6">
        <v>11251</v>
      </c>
      <c r="E40" s="6">
        <v>12281</v>
      </c>
      <c r="F40" s="6">
        <v>11066</v>
      </c>
      <c r="G40" s="6">
        <v>11043</v>
      </c>
      <c r="H40" s="6">
        <v>6972</v>
      </c>
      <c r="I40" s="3">
        <f>SUM(B40:H40)</f>
        <v>74808</v>
      </c>
      <c r="J40" s="5">
        <v>0</v>
      </c>
      <c r="K40" s="27">
        <v>0</v>
      </c>
      <c r="L40" s="7">
        <f>(J40*200000)/I40</f>
        <v>0</v>
      </c>
      <c r="M40" s="7">
        <f t="shared" si="0"/>
        <v>0</v>
      </c>
    </row>
    <row r="41" spans="1:13">
      <c r="A41" s="8" t="s">
        <v>89</v>
      </c>
      <c r="B41" s="6">
        <v>16216</v>
      </c>
      <c r="C41" s="6">
        <v>23486</v>
      </c>
      <c r="D41" s="6">
        <v>25614</v>
      </c>
      <c r="E41" s="6">
        <v>20166</v>
      </c>
      <c r="F41" s="6">
        <v>18564</v>
      </c>
      <c r="G41" s="6">
        <v>19769</v>
      </c>
      <c r="H41" s="6">
        <v>14034</v>
      </c>
      <c r="I41" s="3">
        <f>SUM(B41:H41)</f>
        <v>137849</v>
      </c>
      <c r="J41" s="5">
        <v>16</v>
      </c>
      <c r="K41" s="27">
        <v>4</v>
      </c>
      <c r="L41" s="7">
        <f>(J41*200000)/I41</f>
        <v>23.213806411363159</v>
      </c>
      <c r="M41" s="7">
        <f t="shared" si="0"/>
        <v>5.8034516028407896</v>
      </c>
    </row>
    <row r="42" spans="1:13">
      <c r="A42" s="8" t="s">
        <v>90</v>
      </c>
      <c r="B42" s="6">
        <v>5313</v>
      </c>
      <c r="C42" s="6">
        <v>6134</v>
      </c>
      <c r="D42" s="6">
        <v>5682</v>
      </c>
      <c r="E42" s="6">
        <v>5688</v>
      </c>
      <c r="F42" s="6">
        <v>5351</v>
      </c>
      <c r="G42" s="6">
        <v>5346</v>
      </c>
      <c r="H42" s="6">
        <v>3927</v>
      </c>
      <c r="I42" s="3">
        <f>SUM(B42:H42)</f>
        <v>37441</v>
      </c>
      <c r="J42" s="5">
        <v>0</v>
      </c>
      <c r="K42" s="27">
        <v>0</v>
      </c>
      <c r="L42" s="7">
        <f>(J42*200000)/I42</f>
        <v>0</v>
      </c>
      <c r="M42" s="7">
        <f t="shared" si="0"/>
        <v>0</v>
      </c>
    </row>
    <row r="43" spans="1:13">
      <c r="A43" s="8" t="s">
        <v>91</v>
      </c>
      <c r="B43" s="6">
        <v>2384</v>
      </c>
      <c r="C43" s="6">
        <v>5582</v>
      </c>
      <c r="D43" s="6">
        <v>661</v>
      </c>
      <c r="E43" s="6">
        <v>0</v>
      </c>
      <c r="F43" s="6">
        <v>331</v>
      </c>
      <c r="G43" s="6">
        <v>5699</v>
      </c>
      <c r="H43" s="6">
        <v>4367</v>
      </c>
      <c r="I43" s="3">
        <f>SUM(B43:H43)</f>
        <v>19024</v>
      </c>
      <c r="J43" s="5">
        <v>0</v>
      </c>
      <c r="K43" s="27">
        <v>0</v>
      </c>
      <c r="L43" s="7">
        <f>(J43*200000)/I43</f>
        <v>0</v>
      </c>
      <c r="M43" s="7">
        <f t="shared" si="0"/>
        <v>0</v>
      </c>
    </row>
    <row r="44" spans="1:13">
      <c r="A44" s="8" t="s">
        <v>92</v>
      </c>
      <c r="B44" s="6">
        <v>5071</v>
      </c>
      <c r="C44" s="6">
        <v>6592</v>
      </c>
      <c r="D44" s="6">
        <v>5966</v>
      </c>
      <c r="E44" s="6">
        <v>2872</v>
      </c>
      <c r="F44" s="6">
        <v>0</v>
      </c>
      <c r="G44" s="6">
        <v>0</v>
      </c>
      <c r="H44" s="6">
        <v>0</v>
      </c>
      <c r="I44" s="3">
        <f>SUM(B44:H44)</f>
        <v>20501</v>
      </c>
      <c r="J44" s="5">
        <v>1</v>
      </c>
      <c r="K44" s="27">
        <v>1</v>
      </c>
      <c r="L44" s="7">
        <f>(J44*200000)/I44</f>
        <v>9.7556216769913657</v>
      </c>
      <c r="M44" s="7">
        <f t="shared" si="0"/>
        <v>9.7556216769913657</v>
      </c>
    </row>
    <row r="45" spans="1:13">
      <c r="A45" s="20" t="s">
        <v>93</v>
      </c>
      <c r="B45" s="18">
        <v>1547</v>
      </c>
      <c r="C45" s="18">
        <v>11792</v>
      </c>
      <c r="D45" s="18">
        <v>12395</v>
      </c>
      <c r="E45" s="18">
        <v>10438</v>
      </c>
      <c r="F45" s="18">
        <v>6631</v>
      </c>
      <c r="G45" s="18">
        <v>6197</v>
      </c>
      <c r="H45" s="18">
        <v>3091</v>
      </c>
      <c r="I45" s="16">
        <f>SUM(B45:H45)</f>
        <v>52091</v>
      </c>
      <c r="J45" s="17">
        <v>0</v>
      </c>
      <c r="K45" s="28">
        <v>0</v>
      </c>
      <c r="L45" s="18">
        <f>(J45*200000)/I45</f>
        <v>0</v>
      </c>
      <c r="M45" s="18">
        <f t="shared" si="0"/>
        <v>0</v>
      </c>
    </row>
    <row r="46" spans="1:13">
      <c r="B46">
        <f>SUM(B2:B45)</f>
        <v>670005</v>
      </c>
      <c r="C46">
        <f>SUM(C2:C45)</f>
        <v>747329</v>
      </c>
      <c r="D46">
        <f>SUM(D2:D45)</f>
        <v>733840</v>
      </c>
      <c r="E46">
        <f>SUM(E2:E45)</f>
        <v>754552</v>
      </c>
      <c r="F46">
        <f>SUM(F2:F45)</f>
        <v>733083</v>
      </c>
      <c r="G46">
        <f>SUM(G2:G45)</f>
        <v>731298</v>
      </c>
      <c r="H46">
        <f>SUM(H2:H45)</f>
        <v>502601</v>
      </c>
      <c r="I46">
        <f>SUM(I2:I45)</f>
        <v>4872708</v>
      </c>
      <c r="J46" s="5">
        <f>SUM(J2:J45)</f>
        <v>118</v>
      </c>
      <c r="K46" s="27">
        <f>SUM(K2:K45)</f>
        <v>23</v>
      </c>
      <c r="L46" s="7">
        <f>J46*200000/I46</f>
        <v>4.8433027384362042</v>
      </c>
      <c r="M46" s="7">
        <f>AVERAGE(M2:M45)</f>
        <v>1.0636566433771657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BEB-34D5-48EC-96CF-1A4419AC3FC2}">
  <dimension ref="A1:K18"/>
  <sheetViews>
    <sheetView workbookViewId="0">
      <selection activeCell="E22" sqref="E22"/>
    </sheetView>
  </sheetViews>
  <sheetFormatPr defaultRowHeight="15"/>
  <cols>
    <col min="1" max="1" width="17.28515625" bestFit="1" customWidth="1"/>
    <col min="2" max="2" width="18.42578125" bestFit="1" customWidth="1"/>
    <col min="3" max="6" width="10" bestFit="1" customWidth="1"/>
    <col min="7" max="7" width="9" bestFit="1" customWidth="1"/>
    <col min="8" max="8" width="10" bestFit="1" customWidth="1"/>
    <col min="9" max="9" width="9" bestFit="1" customWidth="1"/>
    <col min="10" max="10" width="11" bestFit="1" customWidth="1"/>
  </cols>
  <sheetData>
    <row r="1" spans="1:11">
      <c r="A1" s="1" t="s">
        <v>94</v>
      </c>
      <c r="B1" s="1" t="s">
        <v>95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96</v>
      </c>
      <c r="K1" s="1" t="s">
        <v>97</v>
      </c>
    </row>
    <row r="2" spans="1:11">
      <c r="A2" s="1" t="s">
        <v>98</v>
      </c>
      <c r="B2">
        <v>1</v>
      </c>
      <c r="C2">
        <v>5826.75</v>
      </c>
      <c r="D2">
        <v>6343.25</v>
      </c>
      <c r="E2">
        <v>6521</v>
      </c>
      <c r="F2">
        <v>6600.5</v>
      </c>
      <c r="G2">
        <v>5995</v>
      </c>
      <c r="H2">
        <v>6328</v>
      </c>
      <c r="I2">
        <v>4573.5</v>
      </c>
      <c r="J2">
        <v>42436</v>
      </c>
      <c r="K2" s="7">
        <f>(B2*200000)/J2</f>
        <v>4.7129795456687722</v>
      </c>
    </row>
    <row r="3" spans="1:11">
      <c r="A3" s="1" t="s">
        <v>99</v>
      </c>
      <c r="B3">
        <v>1</v>
      </c>
      <c r="C3">
        <v>5212.75</v>
      </c>
      <c r="D3">
        <v>5539</v>
      </c>
      <c r="E3">
        <v>5287.25</v>
      </c>
      <c r="F3">
        <v>5492.83</v>
      </c>
      <c r="G3">
        <v>5470.75</v>
      </c>
      <c r="H3">
        <v>5562.5</v>
      </c>
      <c r="I3">
        <v>3845</v>
      </c>
      <c r="J3">
        <v>37007.08</v>
      </c>
      <c r="K3" s="7">
        <f t="shared" ref="K3:K18" si="0">(B3*200000)/J3</f>
        <v>5.404371271659369</v>
      </c>
    </row>
    <row r="4" spans="1:11">
      <c r="A4" s="1" t="s">
        <v>100</v>
      </c>
      <c r="B4">
        <v>21</v>
      </c>
      <c r="C4">
        <v>115787.23</v>
      </c>
      <c r="D4">
        <v>131995.25</v>
      </c>
      <c r="E4">
        <v>124996.87</v>
      </c>
      <c r="F4">
        <v>132437.4</v>
      </c>
      <c r="G4">
        <v>125898.5</v>
      </c>
      <c r="H4">
        <v>124355.49</v>
      </c>
      <c r="I4">
        <v>89944.41</v>
      </c>
      <c r="J4">
        <v>855787.15</v>
      </c>
      <c r="K4" s="7">
        <f t="shared" si="0"/>
        <v>4.9077624033032041</v>
      </c>
    </row>
    <row r="5" spans="1:11">
      <c r="A5" s="1" t="s">
        <v>101</v>
      </c>
      <c r="B5">
        <v>2</v>
      </c>
      <c r="C5">
        <v>11155.5</v>
      </c>
      <c r="D5">
        <v>12842.92</v>
      </c>
      <c r="E5">
        <v>11867.25</v>
      </c>
      <c r="F5">
        <v>12289.25</v>
      </c>
      <c r="G5">
        <v>12445</v>
      </c>
      <c r="H5">
        <v>11677.88</v>
      </c>
      <c r="I5">
        <v>8404.5</v>
      </c>
      <c r="J5">
        <v>81227.299999999988</v>
      </c>
      <c r="K5" s="7">
        <f t="shared" si="0"/>
        <v>4.9244527394115041</v>
      </c>
    </row>
    <row r="6" spans="1:11">
      <c r="A6" s="1" t="s">
        <v>102</v>
      </c>
      <c r="B6">
        <v>4</v>
      </c>
      <c r="C6">
        <v>23639</v>
      </c>
      <c r="D6">
        <v>27653.74</v>
      </c>
      <c r="E6">
        <v>25759</v>
      </c>
      <c r="F6">
        <v>26870.75</v>
      </c>
      <c r="G6">
        <v>23045</v>
      </c>
      <c r="H6">
        <v>26895.99</v>
      </c>
      <c r="I6">
        <v>16804.75</v>
      </c>
      <c r="J6">
        <v>173365.23</v>
      </c>
      <c r="K6" s="7">
        <f t="shared" si="0"/>
        <v>4.614535452120359</v>
      </c>
    </row>
    <row r="7" spans="1:11">
      <c r="A7" s="1" t="s">
        <v>103</v>
      </c>
      <c r="B7">
        <v>1</v>
      </c>
      <c r="C7">
        <v>5365</v>
      </c>
      <c r="D7">
        <v>5740.5</v>
      </c>
      <c r="E7">
        <v>5684.5</v>
      </c>
      <c r="F7">
        <v>5556</v>
      </c>
      <c r="G7">
        <v>5555.5</v>
      </c>
      <c r="H7">
        <v>5756.5</v>
      </c>
      <c r="I7">
        <v>3913</v>
      </c>
      <c r="J7">
        <v>38137</v>
      </c>
      <c r="K7" s="7">
        <f t="shared" si="0"/>
        <v>5.2442509898523744</v>
      </c>
    </row>
    <row r="8" spans="1:11">
      <c r="A8" s="1" t="s">
        <v>104</v>
      </c>
      <c r="B8">
        <v>6</v>
      </c>
      <c r="C8">
        <v>33327.25</v>
      </c>
      <c r="D8">
        <v>30281</v>
      </c>
      <c r="E8">
        <v>29452.58</v>
      </c>
      <c r="F8">
        <v>31030.25</v>
      </c>
      <c r="G8">
        <v>30111.25</v>
      </c>
      <c r="H8">
        <v>31328.84</v>
      </c>
      <c r="I8">
        <v>22463.75</v>
      </c>
      <c r="J8">
        <v>209587.92</v>
      </c>
      <c r="K8" s="7">
        <f t="shared" si="0"/>
        <v>5.725520822001573</v>
      </c>
    </row>
    <row r="9" spans="1:11">
      <c r="A9" s="1" t="s">
        <v>105</v>
      </c>
      <c r="B9">
        <v>34</v>
      </c>
      <c r="C9">
        <v>202441.75</v>
      </c>
      <c r="D9">
        <v>222130.75</v>
      </c>
      <c r="E9">
        <v>220294.86</v>
      </c>
      <c r="F9">
        <v>215284.42</v>
      </c>
      <c r="G9">
        <v>210675.4</v>
      </c>
      <c r="H9">
        <v>228629.5</v>
      </c>
      <c r="I9">
        <v>156984.4</v>
      </c>
      <c r="J9">
        <v>1473558.08</v>
      </c>
      <c r="K9" s="7">
        <f t="shared" si="0"/>
        <v>4.6146806782125616</v>
      </c>
    </row>
    <row r="10" spans="1:11">
      <c r="A10" s="1" t="s">
        <v>106</v>
      </c>
      <c r="B10">
        <v>4</v>
      </c>
      <c r="C10">
        <v>20842.580000000002</v>
      </c>
      <c r="D10">
        <v>24509</v>
      </c>
      <c r="E10">
        <v>23900</v>
      </c>
      <c r="F10">
        <v>24271</v>
      </c>
      <c r="G10">
        <v>23465</v>
      </c>
      <c r="H10">
        <v>23036</v>
      </c>
      <c r="I10">
        <v>13567.17</v>
      </c>
      <c r="J10">
        <v>155922.75</v>
      </c>
      <c r="K10" s="7">
        <f t="shared" si="0"/>
        <v>5.1307458340748866</v>
      </c>
    </row>
    <row r="11" spans="1:11">
      <c r="A11" s="1" t="s">
        <v>107</v>
      </c>
      <c r="B11">
        <v>8</v>
      </c>
      <c r="C11">
        <v>47429</v>
      </c>
      <c r="D11">
        <v>50272.15</v>
      </c>
      <c r="E11">
        <v>48140.5</v>
      </c>
      <c r="F11">
        <v>54044.25</v>
      </c>
      <c r="G11">
        <v>50527.63</v>
      </c>
      <c r="H11">
        <v>50773.58</v>
      </c>
      <c r="I11">
        <v>37064.6</v>
      </c>
      <c r="J11">
        <v>344286.71</v>
      </c>
      <c r="K11" s="7">
        <f t="shared" si="0"/>
        <v>4.6472894640632507</v>
      </c>
    </row>
    <row r="12" spans="1:11">
      <c r="A12" s="1" t="s">
        <v>108</v>
      </c>
      <c r="B12">
        <v>1</v>
      </c>
      <c r="C12">
        <v>5696.5</v>
      </c>
      <c r="D12">
        <v>6144.5</v>
      </c>
      <c r="E12">
        <v>5904.75</v>
      </c>
      <c r="F12">
        <v>6349</v>
      </c>
      <c r="G12">
        <v>6599.5</v>
      </c>
      <c r="H12">
        <v>6575.5</v>
      </c>
      <c r="I12">
        <v>4456.5</v>
      </c>
      <c r="J12">
        <v>42071.25</v>
      </c>
      <c r="K12" s="7">
        <f t="shared" si="0"/>
        <v>4.7538402115458895</v>
      </c>
    </row>
    <row r="13" spans="1:11">
      <c r="A13" s="1" t="s">
        <v>109</v>
      </c>
      <c r="B13">
        <v>2</v>
      </c>
      <c r="C13">
        <v>11286.75</v>
      </c>
      <c r="D13">
        <v>11533.5</v>
      </c>
      <c r="E13">
        <v>11641</v>
      </c>
      <c r="F13">
        <v>11839.34</v>
      </c>
      <c r="G13">
        <v>11972</v>
      </c>
      <c r="H13">
        <v>11750.68</v>
      </c>
      <c r="I13">
        <v>7999</v>
      </c>
      <c r="J13">
        <v>79087.27</v>
      </c>
      <c r="K13" s="7">
        <f t="shared" si="0"/>
        <v>5.0577039768852812</v>
      </c>
    </row>
    <row r="14" spans="1:11">
      <c r="A14" s="1" t="s">
        <v>110</v>
      </c>
      <c r="B14">
        <v>4</v>
      </c>
      <c r="C14">
        <v>22198.3</v>
      </c>
      <c r="D14">
        <v>25205</v>
      </c>
      <c r="E14">
        <v>23799.84</v>
      </c>
      <c r="F14">
        <v>25963.66</v>
      </c>
      <c r="G14">
        <v>24382.04</v>
      </c>
      <c r="H14">
        <v>24600</v>
      </c>
      <c r="I14">
        <v>18840.5</v>
      </c>
      <c r="J14">
        <v>168373.34</v>
      </c>
      <c r="K14" s="7">
        <f t="shared" si="0"/>
        <v>4.7513460266334331</v>
      </c>
    </row>
    <row r="15" spans="1:11">
      <c r="A15" s="1" t="s">
        <v>111</v>
      </c>
      <c r="B15">
        <v>3</v>
      </c>
      <c r="C15">
        <v>15942</v>
      </c>
      <c r="D15">
        <v>18180.45</v>
      </c>
      <c r="E15">
        <v>17658</v>
      </c>
      <c r="F15">
        <v>19925.25</v>
      </c>
      <c r="G15">
        <v>18554.28</v>
      </c>
      <c r="H15">
        <v>19010.25</v>
      </c>
      <c r="I15">
        <v>14027.85</v>
      </c>
      <c r="J15">
        <v>124126.08</v>
      </c>
      <c r="K15" s="7">
        <f t="shared" si="0"/>
        <v>4.8337947996102031</v>
      </c>
    </row>
    <row r="16" spans="1:11">
      <c r="A16" s="1" t="s">
        <v>112</v>
      </c>
      <c r="B16">
        <v>16</v>
      </c>
      <c r="C16">
        <v>87027.45</v>
      </c>
      <c r="D16">
        <v>96890.75</v>
      </c>
      <c r="E16">
        <v>91244.05</v>
      </c>
      <c r="F16">
        <v>97715.7</v>
      </c>
      <c r="G16">
        <v>94424.5</v>
      </c>
      <c r="H16">
        <v>94743.83</v>
      </c>
      <c r="I16">
        <v>66974</v>
      </c>
      <c r="J16">
        <v>637682.28</v>
      </c>
      <c r="K16" s="7">
        <f t="shared" si="0"/>
        <v>5.0181729998832649</v>
      </c>
    </row>
    <row r="17" spans="1:11">
      <c r="A17" s="22" t="s">
        <v>113</v>
      </c>
      <c r="B17" s="16">
        <v>10</v>
      </c>
      <c r="C17" s="16">
        <v>52138.84</v>
      </c>
      <c r="D17" s="16">
        <v>54951.91</v>
      </c>
      <c r="E17" s="16">
        <v>51997.38</v>
      </c>
      <c r="F17" s="16">
        <v>56504.75</v>
      </c>
      <c r="G17" s="16">
        <v>53525</v>
      </c>
      <c r="H17" s="16">
        <v>52368.25</v>
      </c>
      <c r="I17" s="16">
        <v>36801.160000000003</v>
      </c>
      <c r="J17" s="16">
        <v>363226.29</v>
      </c>
      <c r="K17" s="18">
        <f t="shared" si="0"/>
        <v>5.5062093660676386</v>
      </c>
    </row>
    <row r="18" spans="1:11">
      <c r="B18">
        <f>SUM(B2:B17)</f>
        <v>118</v>
      </c>
      <c r="J18">
        <f>SUM(J2:J17)</f>
        <v>4825881.7299999995</v>
      </c>
      <c r="K18" s="7">
        <f t="shared" si="0"/>
        <v>4.8902980471508579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B969-5194-4612-B850-A307DBF0BF91}">
  <dimension ref="A1:K13"/>
  <sheetViews>
    <sheetView workbookViewId="0">
      <selection activeCell="I20" sqref="I20"/>
    </sheetView>
  </sheetViews>
  <sheetFormatPr defaultRowHeight="15"/>
  <cols>
    <col min="1" max="1" width="16.7109375" bestFit="1" customWidth="1"/>
    <col min="2" max="2" width="19.7109375" bestFit="1" customWidth="1"/>
    <col min="10" max="10" width="11.7109375" bestFit="1" customWidth="1"/>
    <col min="11" max="11" width="13" bestFit="1" customWidth="1"/>
  </cols>
  <sheetData>
    <row r="1" spans="1:11">
      <c r="A1" s="1" t="s">
        <v>2</v>
      </c>
      <c r="B1" s="1" t="s">
        <v>95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96</v>
      </c>
      <c r="K1" s="1" t="s">
        <v>97</v>
      </c>
    </row>
    <row r="2" spans="1:11">
      <c r="A2" s="1" t="s">
        <v>17</v>
      </c>
      <c r="B2">
        <v>7</v>
      </c>
      <c r="C2">
        <v>38080.839999999997</v>
      </c>
      <c r="D2">
        <v>39593.410000000003</v>
      </c>
      <c r="E2">
        <v>37226.879999999997</v>
      </c>
      <c r="F2">
        <v>40379.75</v>
      </c>
      <c r="G2">
        <v>39129.5</v>
      </c>
      <c r="H2">
        <v>38314.75</v>
      </c>
      <c r="I2">
        <v>25359.16</v>
      </c>
      <c r="J2">
        <v>261253.29</v>
      </c>
      <c r="K2" s="7">
        <f>(B2*200000)/J2</f>
        <v>5.3587841898565181</v>
      </c>
    </row>
    <row r="3" spans="1:11">
      <c r="A3" s="1" t="s">
        <v>24</v>
      </c>
      <c r="B3">
        <v>4</v>
      </c>
      <c r="C3">
        <v>20842.580000000002</v>
      </c>
      <c r="D3">
        <v>24509</v>
      </c>
      <c r="E3">
        <v>23900</v>
      </c>
      <c r="F3">
        <v>24271</v>
      </c>
      <c r="G3">
        <v>23465</v>
      </c>
      <c r="H3">
        <v>23036</v>
      </c>
      <c r="I3">
        <v>13567.17</v>
      </c>
      <c r="J3">
        <v>155922.75</v>
      </c>
      <c r="K3" s="7">
        <f t="shared" ref="K3:K12" si="0">(B3*200000)/J3</f>
        <v>5.1307458340748866</v>
      </c>
    </row>
    <row r="4" spans="1:11">
      <c r="A4" s="1" t="s">
        <v>31</v>
      </c>
      <c r="B4">
        <v>3</v>
      </c>
      <c r="C4">
        <v>14058</v>
      </c>
      <c r="D4">
        <v>15358.5</v>
      </c>
      <c r="E4">
        <v>14770.5</v>
      </c>
      <c r="F4">
        <v>16125</v>
      </c>
      <c r="G4">
        <v>14395.5</v>
      </c>
      <c r="H4">
        <v>14053.5</v>
      </c>
      <c r="I4">
        <v>11442</v>
      </c>
      <c r="J4">
        <v>101973</v>
      </c>
      <c r="K4" s="7">
        <f>(B4*200000)/J4</f>
        <v>5.8839104468829984</v>
      </c>
    </row>
    <row r="5" spans="1:11">
      <c r="A5" s="1" t="s">
        <v>19</v>
      </c>
      <c r="B5">
        <v>3</v>
      </c>
      <c r="C5">
        <v>16610.419999999998</v>
      </c>
      <c r="D5">
        <v>18188.75</v>
      </c>
      <c r="E5">
        <v>16200.75</v>
      </c>
      <c r="F5">
        <v>18044.75</v>
      </c>
      <c r="G5">
        <v>16364.25</v>
      </c>
      <c r="H5">
        <v>16961.25</v>
      </c>
      <c r="I5">
        <v>12613.5</v>
      </c>
      <c r="J5">
        <v>116365.67</v>
      </c>
      <c r="K5" s="7">
        <f t="shared" si="0"/>
        <v>5.1561598880494568</v>
      </c>
    </row>
    <row r="6" spans="1:11">
      <c r="A6" s="1" t="s">
        <v>26</v>
      </c>
      <c r="B6">
        <v>1</v>
      </c>
      <c r="C6">
        <v>5696.5</v>
      </c>
      <c r="D6">
        <v>6144.5</v>
      </c>
      <c r="E6">
        <v>5904.75</v>
      </c>
      <c r="F6">
        <v>6349</v>
      </c>
      <c r="G6">
        <v>6599.5</v>
      </c>
      <c r="H6">
        <v>6575.5</v>
      </c>
      <c r="I6">
        <v>4456.5</v>
      </c>
      <c r="J6">
        <v>42071.25</v>
      </c>
      <c r="K6" s="7">
        <f t="shared" si="0"/>
        <v>4.7538402115458895</v>
      </c>
    </row>
    <row r="7" spans="1:11">
      <c r="A7" s="1" t="s">
        <v>21</v>
      </c>
      <c r="B7">
        <v>6</v>
      </c>
      <c r="C7">
        <v>32441.75</v>
      </c>
      <c r="D7">
        <v>36999</v>
      </c>
      <c r="E7">
        <v>33594.25</v>
      </c>
      <c r="F7">
        <v>36934</v>
      </c>
      <c r="G7">
        <v>34881.5</v>
      </c>
      <c r="H7">
        <v>35038.83</v>
      </c>
      <c r="I7">
        <v>25825.5</v>
      </c>
      <c r="J7">
        <v>239384.83</v>
      </c>
      <c r="K7" s="7">
        <f t="shared" si="0"/>
        <v>5.0128489762697166</v>
      </c>
    </row>
    <row r="8" spans="1:11">
      <c r="A8" s="1" t="s">
        <v>20</v>
      </c>
      <c r="B8">
        <v>42</v>
      </c>
      <c r="C8">
        <v>232619.81</v>
      </c>
      <c r="D8">
        <v>262212.90999999997</v>
      </c>
      <c r="E8">
        <v>250484.76</v>
      </c>
      <c r="F8">
        <v>263186.18</v>
      </c>
      <c r="G8">
        <v>251947.54</v>
      </c>
      <c r="H8">
        <v>253342.79</v>
      </c>
      <c r="I8">
        <v>178286.16</v>
      </c>
      <c r="J8">
        <v>1714916.15</v>
      </c>
      <c r="K8" s="7">
        <f t="shared" si="0"/>
        <v>4.8981986670310382</v>
      </c>
    </row>
    <row r="9" spans="1:11">
      <c r="A9" s="1" t="s">
        <v>12</v>
      </c>
      <c r="B9">
        <v>34</v>
      </c>
      <c r="C9">
        <v>202441.75</v>
      </c>
      <c r="D9">
        <v>222130.75</v>
      </c>
      <c r="E9">
        <v>220294.86</v>
      </c>
      <c r="F9">
        <v>215284.42</v>
      </c>
      <c r="G9">
        <v>210675.4</v>
      </c>
      <c r="H9">
        <v>228629.5</v>
      </c>
      <c r="I9">
        <v>156984.4</v>
      </c>
      <c r="J9">
        <v>1473558.08</v>
      </c>
      <c r="K9" s="7">
        <f t="shared" si="0"/>
        <v>4.6146806782125616</v>
      </c>
    </row>
    <row r="10" spans="1:11">
      <c r="A10" s="1" t="s">
        <v>15</v>
      </c>
      <c r="B10">
        <v>7</v>
      </c>
      <c r="C10">
        <v>39154</v>
      </c>
      <c r="D10">
        <v>36624.25</v>
      </c>
      <c r="E10">
        <v>35973.58</v>
      </c>
      <c r="F10">
        <v>37630.75</v>
      </c>
      <c r="G10">
        <v>36106.25</v>
      </c>
      <c r="H10">
        <v>37656.839999999997</v>
      </c>
      <c r="I10">
        <v>27037.25</v>
      </c>
      <c r="J10">
        <v>252023.92</v>
      </c>
      <c r="K10" s="7">
        <f t="shared" si="0"/>
        <v>5.5550282687452839</v>
      </c>
    </row>
    <row r="11" spans="1:11">
      <c r="A11" s="22" t="s">
        <v>29</v>
      </c>
      <c r="B11" s="16">
        <v>11</v>
      </c>
      <c r="C11" s="16">
        <v>63371</v>
      </c>
      <c r="D11" s="16">
        <v>68452.600000000006</v>
      </c>
      <c r="E11" s="16">
        <v>65798.5</v>
      </c>
      <c r="F11" s="16">
        <v>73969.5</v>
      </c>
      <c r="G11" s="16">
        <v>69081.91</v>
      </c>
      <c r="H11" s="16">
        <v>69783.83</v>
      </c>
      <c r="I11" s="16">
        <v>51092.45</v>
      </c>
      <c r="J11" s="16">
        <v>468412.79</v>
      </c>
      <c r="K11" s="18">
        <f t="shared" si="0"/>
        <v>4.6967120603175676</v>
      </c>
    </row>
    <row r="12" spans="1:11">
      <c r="B12">
        <f>SUM(B2:B11)</f>
        <v>118</v>
      </c>
      <c r="J12">
        <f>SUM(J2:J11)</f>
        <v>4825881.7300000004</v>
      </c>
      <c r="K12" s="6">
        <f t="shared" si="0"/>
        <v>4.890298047150857</v>
      </c>
    </row>
    <row r="13" spans="1:11">
      <c r="K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8EDF-AEC6-4AEE-9910-F9876ED0A2CC}">
  <dimension ref="A1:K20"/>
  <sheetViews>
    <sheetView workbookViewId="0">
      <selection activeCell="N18" sqref="N18"/>
    </sheetView>
  </sheetViews>
  <sheetFormatPr defaultRowHeight="15"/>
  <sheetData>
    <row r="1" spans="1:11">
      <c r="A1" s="2" t="s">
        <v>0</v>
      </c>
      <c r="B1" s="2" t="s">
        <v>95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96</v>
      </c>
      <c r="K1" s="1" t="s">
        <v>97</v>
      </c>
    </row>
    <row r="2" spans="1:11">
      <c r="A2" s="2">
        <v>221</v>
      </c>
      <c r="B2" s="3">
        <v>1</v>
      </c>
      <c r="C2" s="3">
        <v>5846.08</v>
      </c>
      <c r="D2" s="3">
        <v>6059.75</v>
      </c>
      <c r="E2" s="3">
        <v>6019.25</v>
      </c>
      <c r="F2" s="3">
        <v>6173.5</v>
      </c>
      <c r="G2" s="3">
        <v>5942.25</v>
      </c>
      <c r="H2" s="3">
        <v>6424</v>
      </c>
      <c r="I2" s="3">
        <v>4556.5</v>
      </c>
      <c r="J2" s="3">
        <v>41242.33</v>
      </c>
      <c r="K2" s="7">
        <f>(B2*200000)/J2</f>
        <v>4.8493865404791627</v>
      </c>
    </row>
    <row r="3" spans="1:11">
      <c r="A3" s="2">
        <v>263</v>
      </c>
      <c r="B3" s="3">
        <v>1</v>
      </c>
      <c r="C3" s="3">
        <v>5564.5</v>
      </c>
      <c r="D3" s="3">
        <v>5551.25</v>
      </c>
      <c r="E3" s="3">
        <v>5221.5</v>
      </c>
      <c r="F3" s="3">
        <v>5512</v>
      </c>
      <c r="G3" s="3">
        <v>5202.5</v>
      </c>
      <c r="H3" s="3">
        <v>5394.5</v>
      </c>
      <c r="I3" s="3">
        <v>4129.5</v>
      </c>
      <c r="J3" s="3">
        <v>36838.75</v>
      </c>
      <c r="K3" s="7">
        <f t="shared" ref="K3:K20" si="0">(B3*200000)/J3</f>
        <v>5.4290658613552303</v>
      </c>
    </row>
    <row r="4" spans="1:11">
      <c r="A4" s="2">
        <v>269</v>
      </c>
      <c r="B4" s="3">
        <v>1</v>
      </c>
      <c r="C4" s="3">
        <v>4920.75</v>
      </c>
      <c r="D4" s="3">
        <v>5633.5</v>
      </c>
      <c r="E4" s="3">
        <v>5376.5</v>
      </c>
      <c r="F4" s="3">
        <v>5472.25</v>
      </c>
      <c r="G4" s="3">
        <v>5175</v>
      </c>
      <c r="H4" s="3">
        <v>5566.5</v>
      </c>
      <c r="I4" s="3">
        <v>3970.67</v>
      </c>
      <c r="J4" s="3">
        <v>36384.17</v>
      </c>
      <c r="K4" s="7">
        <f t="shared" si="0"/>
        <v>5.4968960402284841</v>
      </c>
    </row>
    <row r="5" spans="1:11">
      <c r="A5" s="2">
        <v>284</v>
      </c>
      <c r="B5" s="4">
        <v>1</v>
      </c>
      <c r="C5" s="3">
        <v>6319.92</v>
      </c>
      <c r="D5" s="3">
        <v>6629.5</v>
      </c>
      <c r="E5" s="3">
        <v>5990.5</v>
      </c>
      <c r="F5" s="3">
        <v>6599.25</v>
      </c>
      <c r="G5" s="3">
        <v>6346</v>
      </c>
      <c r="H5" s="3">
        <v>6264.5</v>
      </c>
      <c r="I5" s="3">
        <v>4746.75</v>
      </c>
      <c r="J5" s="3">
        <v>43180.42</v>
      </c>
      <c r="K5" s="7">
        <f t="shared" si="0"/>
        <v>4.6317289178752779</v>
      </c>
    </row>
    <row r="6" spans="1:11">
      <c r="A6" s="2">
        <v>290</v>
      </c>
      <c r="B6" s="4">
        <v>1</v>
      </c>
      <c r="C6" s="3">
        <v>6024.42</v>
      </c>
      <c r="D6" s="3">
        <v>6269.58</v>
      </c>
      <c r="E6" s="3">
        <v>5604</v>
      </c>
      <c r="F6" s="3">
        <v>6399.5</v>
      </c>
      <c r="G6" s="3">
        <v>5779</v>
      </c>
      <c r="H6" s="3">
        <v>6089.5</v>
      </c>
      <c r="I6" s="3">
        <v>4582</v>
      </c>
      <c r="J6" s="3">
        <v>41038</v>
      </c>
      <c r="K6" s="7">
        <f t="shared" si="0"/>
        <v>4.8735318485306305</v>
      </c>
    </row>
    <row r="7" spans="1:11">
      <c r="A7" s="2">
        <v>333</v>
      </c>
      <c r="B7" s="4">
        <v>1</v>
      </c>
      <c r="C7" s="3">
        <v>5070.75</v>
      </c>
      <c r="D7" s="3">
        <v>6596</v>
      </c>
      <c r="E7" s="3">
        <v>5989.08</v>
      </c>
      <c r="F7" s="3">
        <v>7041.75</v>
      </c>
      <c r="G7" s="3">
        <v>7130</v>
      </c>
      <c r="H7" s="3">
        <v>7152</v>
      </c>
      <c r="I7" s="3">
        <v>5233.75</v>
      </c>
      <c r="J7" s="3">
        <v>44546.33</v>
      </c>
      <c r="K7" s="7">
        <f t="shared" si="0"/>
        <v>4.4897076818673947</v>
      </c>
    </row>
    <row r="8" spans="1:11">
      <c r="A8" s="2">
        <v>566</v>
      </c>
      <c r="B8" s="4">
        <v>1</v>
      </c>
      <c r="C8" s="3">
        <v>5365</v>
      </c>
      <c r="D8" s="3">
        <v>5740.5</v>
      </c>
      <c r="E8" s="3">
        <v>5684.5</v>
      </c>
      <c r="F8" s="3">
        <v>5556</v>
      </c>
      <c r="G8" s="3">
        <v>5555.5</v>
      </c>
      <c r="H8" s="3">
        <v>5756.5</v>
      </c>
      <c r="I8" s="3">
        <v>3913</v>
      </c>
      <c r="J8" s="3">
        <v>38137</v>
      </c>
      <c r="K8" s="7">
        <f t="shared" si="0"/>
        <v>5.2442509898523744</v>
      </c>
    </row>
    <row r="9" spans="1:11">
      <c r="A9" s="2">
        <v>570</v>
      </c>
      <c r="B9" s="3">
        <v>2</v>
      </c>
      <c r="C9" s="34">
        <v>6080.25</v>
      </c>
      <c r="D9" s="34">
        <v>6580.25</v>
      </c>
      <c r="E9" s="34">
        <v>6439.25</v>
      </c>
      <c r="F9" s="34">
        <v>6429</v>
      </c>
      <c r="G9" s="34">
        <v>6045.25</v>
      </c>
      <c r="H9" s="34">
        <v>6857</v>
      </c>
      <c r="I9" s="34">
        <v>4429.25</v>
      </c>
      <c r="J9" s="34">
        <v>43430.25</v>
      </c>
      <c r="K9" s="7">
        <f t="shared" si="0"/>
        <v>9.2101703305875517</v>
      </c>
    </row>
    <row r="10" spans="1:11">
      <c r="A10" s="2">
        <v>573</v>
      </c>
      <c r="B10" s="4">
        <v>1</v>
      </c>
      <c r="C10" s="3">
        <v>4779</v>
      </c>
      <c r="D10" s="3">
        <v>4983.5</v>
      </c>
      <c r="E10" s="3">
        <v>4575</v>
      </c>
      <c r="F10" s="3">
        <v>5266</v>
      </c>
      <c r="G10" s="3">
        <v>5228</v>
      </c>
      <c r="H10" s="3">
        <v>4753.5</v>
      </c>
      <c r="I10" s="3">
        <v>3557.58</v>
      </c>
      <c r="J10" s="3">
        <v>33715.58</v>
      </c>
      <c r="K10" s="7">
        <f t="shared" si="0"/>
        <v>5.9319756622902524</v>
      </c>
    </row>
    <row r="11" spans="1:11">
      <c r="A11" s="2">
        <v>575</v>
      </c>
      <c r="B11" s="4">
        <v>1</v>
      </c>
      <c r="C11" s="3">
        <v>5126.5</v>
      </c>
      <c r="D11" s="3">
        <v>5415.25</v>
      </c>
      <c r="E11" s="3">
        <v>5300.5</v>
      </c>
      <c r="F11" s="3">
        <v>5681.5</v>
      </c>
      <c r="G11" s="3">
        <v>5492.5</v>
      </c>
      <c r="H11" s="3">
        <v>5557</v>
      </c>
      <c r="I11" s="3">
        <v>3840</v>
      </c>
      <c r="J11" s="3">
        <v>36988.25</v>
      </c>
      <c r="K11" s="7">
        <f t="shared" si="0"/>
        <v>5.4071225321554817</v>
      </c>
    </row>
    <row r="12" spans="1:11">
      <c r="A12" s="2">
        <v>586</v>
      </c>
      <c r="B12" s="4">
        <v>1</v>
      </c>
      <c r="C12" s="3">
        <v>5919.17</v>
      </c>
      <c r="D12" s="3">
        <v>6650.25</v>
      </c>
      <c r="E12" s="3">
        <v>6228.75</v>
      </c>
      <c r="F12" s="3">
        <v>6277</v>
      </c>
      <c r="G12" s="3">
        <v>6179.75</v>
      </c>
      <c r="H12" s="3">
        <v>6233</v>
      </c>
      <c r="I12" s="3">
        <v>4529.5</v>
      </c>
      <c r="J12" s="3">
        <v>42603.42</v>
      </c>
      <c r="K12" s="7">
        <f t="shared" si="0"/>
        <v>4.6944588016642799</v>
      </c>
    </row>
    <row r="13" spans="1:11">
      <c r="A13" s="2">
        <v>587</v>
      </c>
      <c r="B13" s="3">
        <v>2</v>
      </c>
      <c r="C13" s="34">
        <v>5875.75</v>
      </c>
      <c r="D13" s="34">
        <v>6410.5</v>
      </c>
      <c r="E13" s="34">
        <v>6422.83</v>
      </c>
      <c r="F13" s="34">
        <v>6432.25</v>
      </c>
      <c r="G13" s="34">
        <v>6242.75</v>
      </c>
      <c r="H13" s="34">
        <v>6835</v>
      </c>
      <c r="I13" s="34">
        <v>5015.75</v>
      </c>
      <c r="J13" s="34">
        <v>43821.83</v>
      </c>
      <c r="K13" s="7">
        <f t="shared" si="0"/>
        <v>9.1278707438735438</v>
      </c>
    </row>
    <row r="14" spans="1:11">
      <c r="A14" s="2">
        <v>590</v>
      </c>
      <c r="B14" s="3">
        <v>2</v>
      </c>
      <c r="C14" s="34">
        <v>4686</v>
      </c>
      <c r="D14" s="34">
        <v>5119.5</v>
      </c>
      <c r="E14" s="34">
        <v>4923.5</v>
      </c>
      <c r="F14" s="34">
        <v>5375</v>
      </c>
      <c r="G14" s="34">
        <v>4798.5</v>
      </c>
      <c r="H14" s="34">
        <v>4684.5</v>
      </c>
      <c r="I14" s="34">
        <v>3814</v>
      </c>
      <c r="J14" s="34">
        <v>33991</v>
      </c>
      <c r="K14" s="7">
        <f t="shared" si="0"/>
        <v>11.767820893765997</v>
      </c>
    </row>
    <row r="15" spans="1:11">
      <c r="A15" s="2">
        <v>591</v>
      </c>
      <c r="B15" s="4">
        <v>1</v>
      </c>
      <c r="C15" s="3">
        <v>5820.5</v>
      </c>
      <c r="D15" s="3">
        <v>6476.25</v>
      </c>
      <c r="E15" s="3">
        <v>6947.08</v>
      </c>
      <c r="F15" s="3">
        <v>6479.75</v>
      </c>
      <c r="G15" s="3">
        <v>6266</v>
      </c>
      <c r="H15" s="3">
        <v>6707.25</v>
      </c>
      <c r="I15" s="3">
        <v>4612.33</v>
      </c>
      <c r="J15" s="3">
        <v>43900.160000000003</v>
      </c>
      <c r="K15" s="7">
        <f t="shared" si="0"/>
        <v>4.5557920517829542</v>
      </c>
    </row>
    <row r="16" spans="1:11">
      <c r="A16" s="2">
        <v>811</v>
      </c>
      <c r="B16" s="3">
        <v>3</v>
      </c>
      <c r="C16" s="34">
        <v>6293.5</v>
      </c>
      <c r="D16" s="34">
        <v>6379.5</v>
      </c>
      <c r="E16" s="34">
        <v>6105</v>
      </c>
      <c r="F16" s="34">
        <v>6819.5</v>
      </c>
      <c r="G16" s="34">
        <v>6328.5</v>
      </c>
      <c r="H16" s="34">
        <v>6415</v>
      </c>
      <c r="I16" s="34">
        <v>4678.5</v>
      </c>
      <c r="J16" s="34">
        <v>43830.5</v>
      </c>
      <c r="K16" s="7">
        <f>(B16*200000)/J16</f>
        <v>13.689097774380853</v>
      </c>
    </row>
    <row r="17" spans="1:11">
      <c r="A17" s="2">
        <v>813</v>
      </c>
      <c r="B17" s="4">
        <v>1</v>
      </c>
      <c r="C17" s="3">
        <v>4527.25</v>
      </c>
      <c r="D17" s="3">
        <v>5370</v>
      </c>
      <c r="E17" s="3">
        <v>5646.5</v>
      </c>
      <c r="F17" s="3">
        <v>5465</v>
      </c>
      <c r="G17" s="3">
        <v>4792.5</v>
      </c>
      <c r="H17" s="3">
        <v>4973.75</v>
      </c>
      <c r="I17" s="3">
        <v>3357</v>
      </c>
      <c r="J17" s="3">
        <v>34945</v>
      </c>
      <c r="K17" s="7">
        <f t="shared" si="0"/>
        <v>5.723279439118615</v>
      </c>
    </row>
    <row r="18" spans="1:11">
      <c r="A18" s="2">
        <v>816</v>
      </c>
      <c r="B18" s="4">
        <v>1</v>
      </c>
      <c r="C18" s="3">
        <v>4993.5</v>
      </c>
      <c r="D18" s="3">
        <v>5485.5</v>
      </c>
      <c r="E18" s="3">
        <v>5575.5</v>
      </c>
      <c r="F18" s="3">
        <v>6076.5</v>
      </c>
      <c r="G18" s="3">
        <v>5411.5</v>
      </c>
      <c r="H18" s="3">
        <v>5388.5</v>
      </c>
      <c r="I18" s="3">
        <v>4292.25</v>
      </c>
      <c r="J18" s="3">
        <v>38039.25</v>
      </c>
      <c r="K18" s="7">
        <f t="shared" si="0"/>
        <v>5.2577272159677175</v>
      </c>
    </row>
    <row r="19" spans="1:11">
      <c r="A19" s="22">
        <v>880</v>
      </c>
      <c r="B19" s="23">
        <v>1</v>
      </c>
      <c r="C19" s="16">
        <v>5256.65</v>
      </c>
      <c r="D19" s="16">
        <v>5737.75</v>
      </c>
      <c r="E19" s="16">
        <v>5592.42</v>
      </c>
      <c r="F19" s="16">
        <v>6261.33</v>
      </c>
      <c r="G19" s="16">
        <v>5903.52</v>
      </c>
      <c r="H19" s="16">
        <v>5943</v>
      </c>
      <c r="I19" s="16">
        <v>4431.75</v>
      </c>
      <c r="J19" s="16">
        <v>40006.42</v>
      </c>
      <c r="K19" s="18">
        <f t="shared" si="0"/>
        <v>4.999197628780581</v>
      </c>
    </row>
    <row r="20" spans="1:11">
      <c r="B20">
        <f>SUM(B2:B19)</f>
        <v>23</v>
      </c>
      <c r="K2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239C-840E-46CE-920A-B0474A519858}">
  <dimension ref="A1:K46"/>
  <sheetViews>
    <sheetView topLeftCell="A28" workbookViewId="0">
      <selection activeCell="H51" sqref="H51"/>
    </sheetView>
  </sheetViews>
  <sheetFormatPr defaultColWidth="8.85546875" defaultRowHeight="15"/>
  <cols>
    <col min="1" max="1" width="38.7109375" style="3" bestFit="1" customWidth="1"/>
    <col min="2" max="2" width="18.42578125" style="3" bestFit="1" customWidth="1"/>
    <col min="3" max="8" width="10.42578125" style="3" bestFit="1" customWidth="1"/>
    <col min="9" max="9" width="9.28515625" style="3" bestFit="1" customWidth="1"/>
    <col min="10" max="10" width="15.42578125" style="3" bestFit="1" customWidth="1"/>
    <col min="11" max="11" width="13" style="3" bestFit="1" customWidth="1"/>
    <col min="12" max="16384" width="8.85546875" style="3"/>
  </cols>
  <sheetData>
    <row r="1" spans="1:11">
      <c r="A1" s="2" t="s">
        <v>42</v>
      </c>
      <c r="B1" s="2" t="s">
        <v>114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1" t="s">
        <v>4</v>
      </c>
      <c r="K1" s="1" t="s">
        <v>97</v>
      </c>
    </row>
    <row r="2" spans="1:11">
      <c r="A2" s="2" t="s">
        <v>50</v>
      </c>
      <c r="B2" s="5">
        <v>1</v>
      </c>
      <c r="C2" s="7">
        <v>5203</v>
      </c>
      <c r="D2" s="7">
        <v>5718</v>
      </c>
      <c r="E2" s="7">
        <v>5564</v>
      </c>
      <c r="F2" s="7">
        <v>12064</v>
      </c>
      <c r="G2" s="7">
        <v>12701</v>
      </c>
      <c r="H2" s="7">
        <v>12129</v>
      </c>
      <c r="I2" s="7">
        <v>8624</v>
      </c>
      <c r="J2" s="3">
        <f>SUM(C2:I2)</f>
        <v>62003</v>
      </c>
      <c r="K2" s="7">
        <f>(B2*200000)/J2</f>
        <v>3.2256503717562053</v>
      </c>
    </row>
    <row r="3" spans="1:11">
      <c r="A3" s="2" t="s">
        <v>51</v>
      </c>
      <c r="B3" s="5">
        <v>0</v>
      </c>
      <c r="C3" s="7">
        <v>0</v>
      </c>
      <c r="D3" s="7">
        <v>816</v>
      </c>
      <c r="E3" s="7">
        <v>5711</v>
      </c>
      <c r="F3" s="7">
        <v>5908</v>
      </c>
      <c r="G3" s="7">
        <v>5275</v>
      </c>
      <c r="H3" s="7">
        <v>5680</v>
      </c>
      <c r="I3" s="7">
        <v>3799</v>
      </c>
      <c r="J3" s="3">
        <f>SUM(C3:I3)</f>
        <v>27189</v>
      </c>
      <c r="K3" s="7">
        <f>(B3*200000)/J3</f>
        <v>0</v>
      </c>
    </row>
    <row r="4" spans="1:11">
      <c r="A4" s="2" t="s">
        <v>52</v>
      </c>
      <c r="B4" s="5">
        <v>0</v>
      </c>
      <c r="C4" s="7">
        <v>22534</v>
      </c>
      <c r="D4" s="7">
        <v>24534</v>
      </c>
      <c r="E4" s="7">
        <v>24221</v>
      </c>
      <c r="F4" s="7">
        <v>29862</v>
      </c>
      <c r="G4" s="7">
        <v>26851</v>
      </c>
      <c r="H4" s="7">
        <v>26054</v>
      </c>
      <c r="I4" s="7">
        <v>18405</v>
      </c>
      <c r="J4" s="3">
        <f>SUM(C4:I4)</f>
        <v>172461</v>
      </c>
      <c r="K4" s="7">
        <f>(B4*200000)/J4</f>
        <v>0</v>
      </c>
    </row>
    <row r="5" spans="1:11">
      <c r="A5" s="1" t="s">
        <v>53</v>
      </c>
      <c r="B5" s="5">
        <v>1</v>
      </c>
      <c r="C5" s="7">
        <v>5862</v>
      </c>
      <c r="D5" s="7">
        <v>6517</v>
      </c>
      <c r="E5" s="7">
        <v>11110</v>
      </c>
      <c r="F5" s="7">
        <v>12333</v>
      </c>
      <c r="G5" s="7">
        <v>11795</v>
      </c>
      <c r="H5" s="7">
        <v>10022</v>
      </c>
      <c r="I5" s="7">
        <v>4557</v>
      </c>
      <c r="J5" s="3">
        <f>SUM(C5:I5)</f>
        <v>62196</v>
      </c>
      <c r="K5" s="7">
        <f>(B5*200000)/J5</f>
        <v>3.2156408772268312</v>
      </c>
    </row>
    <row r="6" spans="1:11">
      <c r="A6" s="1" t="s">
        <v>54</v>
      </c>
      <c r="B6" s="5">
        <v>1</v>
      </c>
      <c r="C6" s="7">
        <v>15839</v>
      </c>
      <c r="D6" s="7">
        <v>16907</v>
      </c>
      <c r="E6" s="7">
        <v>16677</v>
      </c>
      <c r="F6" s="7">
        <v>16660</v>
      </c>
      <c r="G6" s="7">
        <v>16680</v>
      </c>
      <c r="H6" s="7">
        <v>16814</v>
      </c>
      <c r="I6" s="7">
        <v>11805</v>
      </c>
      <c r="J6" s="3">
        <f>SUM(C6:I6)</f>
        <v>111382</v>
      </c>
      <c r="K6" s="7">
        <f>(B6*200000)/J6</f>
        <v>1.795622272898673</v>
      </c>
    </row>
    <row r="7" spans="1:11">
      <c r="A7" s="1" t="s">
        <v>55</v>
      </c>
      <c r="B7" s="5">
        <v>2</v>
      </c>
      <c r="C7" s="7">
        <v>12031</v>
      </c>
      <c r="D7" s="7">
        <v>15726</v>
      </c>
      <c r="E7" s="7">
        <v>22564</v>
      </c>
      <c r="F7" s="7">
        <v>25713</v>
      </c>
      <c r="G7" s="7">
        <v>24988</v>
      </c>
      <c r="H7" s="7">
        <v>25856</v>
      </c>
      <c r="I7" s="7">
        <v>18601</v>
      </c>
      <c r="J7" s="3">
        <f>SUM(C7:I7)</f>
        <v>145479</v>
      </c>
      <c r="K7" s="7">
        <f>(B7*200000)/J7</f>
        <v>2.7495377339684763</v>
      </c>
    </row>
    <row r="8" spans="1:11">
      <c r="A8" s="1" t="s">
        <v>56</v>
      </c>
      <c r="B8" s="5">
        <v>1</v>
      </c>
      <c r="C8" s="7">
        <v>76857</v>
      </c>
      <c r="D8" s="7">
        <v>89105</v>
      </c>
      <c r="E8" s="7">
        <v>84949</v>
      </c>
      <c r="F8" s="7">
        <v>95016</v>
      </c>
      <c r="G8" s="7">
        <v>93647</v>
      </c>
      <c r="H8" s="7">
        <v>93722</v>
      </c>
      <c r="I8" s="7">
        <v>66227</v>
      </c>
      <c r="J8" s="3">
        <f>SUM(C8:I8)</f>
        <v>599523</v>
      </c>
      <c r="K8" s="7">
        <f>(B8*200000)/J8</f>
        <v>0.33359854417595319</v>
      </c>
    </row>
    <row r="9" spans="1:11">
      <c r="A9" s="1" t="s">
        <v>57</v>
      </c>
      <c r="B9" s="5">
        <v>0</v>
      </c>
      <c r="C9" s="7">
        <v>11594</v>
      </c>
      <c r="D9" s="7">
        <v>11979</v>
      </c>
      <c r="E9" s="7">
        <v>11752</v>
      </c>
      <c r="F9" s="7">
        <v>12123</v>
      </c>
      <c r="G9" s="7">
        <v>12170</v>
      </c>
      <c r="H9" s="7">
        <v>12476</v>
      </c>
      <c r="I9" s="7">
        <v>8552</v>
      </c>
      <c r="J9" s="3">
        <f>SUM(C9:I9)</f>
        <v>80646</v>
      </c>
      <c r="K9" s="7">
        <f>(B9*200000)/J9</f>
        <v>0</v>
      </c>
    </row>
    <row r="10" spans="1:11">
      <c r="A10" s="1" t="s">
        <v>58</v>
      </c>
      <c r="B10" s="5">
        <v>0</v>
      </c>
      <c r="C10" s="7">
        <v>4284</v>
      </c>
      <c r="D10" s="7">
        <v>4648</v>
      </c>
      <c r="E10" s="7">
        <v>4449</v>
      </c>
      <c r="F10" s="7">
        <v>4748</v>
      </c>
      <c r="G10" s="7">
        <v>4497</v>
      </c>
      <c r="H10" s="7">
        <v>4627</v>
      </c>
      <c r="I10" s="7">
        <v>3329</v>
      </c>
      <c r="J10" s="3">
        <f>SUM(C10:I10)</f>
        <v>30582</v>
      </c>
      <c r="K10" s="7">
        <f>(B10*200000)/J10</f>
        <v>0</v>
      </c>
    </row>
    <row r="11" spans="1:11">
      <c r="A11" s="1" t="s">
        <v>59</v>
      </c>
      <c r="B11" s="5">
        <v>0</v>
      </c>
      <c r="C11" s="7">
        <v>5924</v>
      </c>
      <c r="D11" s="7">
        <v>7158</v>
      </c>
      <c r="E11" s="7">
        <v>6487</v>
      </c>
      <c r="F11" s="7">
        <v>6362</v>
      </c>
      <c r="G11" s="7">
        <v>6595</v>
      </c>
      <c r="H11" s="7">
        <v>4590</v>
      </c>
      <c r="I11" s="7">
        <v>0</v>
      </c>
      <c r="J11" s="3">
        <f>SUM(C11:I11)</f>
        <v>37116</v>
      </c>
      <c r="K11" s="7">
        <f>(B11*200000)/J11</f>
        <v>0</v>
      </c>
    </row>
    <row r="12" spans="1:11">
      <c r="A12" s="1" t="s">
        <v>60</v>
      </c>
      <c r="B12" s="5">
        <v>1</v>
      </c>
      <c r="C12" s="7">
        <v>22677</v>
      </c>
      <c r="D12" s="7">
        <v>20786</v>
      </c>
      <c r="E12" s="7">
        <v>17462</v>
      </c>
      <c r="F12" s="7">
        <v>18011</v>
      </c>
      <c r="G12" s="7">
        <v>17152</v>
      </c>
      <c r="H12" s="7">
        <v>17914</v>
      </c>
      <c r="I12" s="7">
        <v>12459</v>
      </c>
      <c r="J12" s="3">
        <f>SUM(C12:I12)</f>
        <v>126461</v>
      </c>
      <c r="K12" s="7">
        <f>(B12*200000)/J12</f>
        <v>1.5815152497607958</v>
      </c>
    </row>
    <row r="13" spans="1:11">
      <c r="A13" s="1" t="s">
        <v>61</v>
      </c>
      <c r="B13" s="5">
        <v>0</v>
      </c>
      <c r="C13" s="7">
        <v>11551</v>
      </c>
      <c r="D13" s="7">
        <v>12736</v>
      </c>
      <c r="E13" s="7">
        <v>12217</v>
      </c>
      <c r="F13" s="7">
        <v>13185</v>
      </c>
      <c r="G13" s="7">
        <v>12465</v>
      </c>
      <c r="H13" s="7">
        <v>13738</v>
      </c>
      <c r="I13" s="7">
        <v>9350</v>
      </c>
      <c r="J13" s="3">
        <f>SUM(C13:I13)</f>
        <v>85242</v>
      </c>
      <c r="K13" s="7">
        <f>(B13*200000)/J13</f>
        <v>0</v>
      </c>
    </row>
    <row r="14" spans="1:11">
      <c r="A14" s="1" t="s">
        <v>62</v>
      </c>
      <c r="B14" s="5">
        <v>3</v>
      </c>
      <c r="C14" s="7">
        <v>50616</v>
      </c>
      <c r="D14" s="7">
        <v>54019</v>
      </c>
      <c r="E14" s="7">
        <v>51514</v>
      </c>
      <c r="F14" s="7">
        <v>40329</v>
      </c>
      <c r="G14" s="7">
        <v>36738</v>
      </c>
      <c r="H14" s="7">
        <v>35807</v>
      </c>
      <c r="I14" s="7">
        <v>25512</v>
      </c>
      <c r="J14" s="3">
        <f>SUM(C14:I14)</f>
        <v>294535</v>
      </c>
      <c r="K14" s="7">
        <f>(B14*200000)/J14</f>
        <v>2.0371093418439234</v>
      </c>
    </row>
    <row r="15" spans="1:11">
      <c r="A15" s="1" t="s">
        <v>63</v>
      </c>
      <c r="B15" s="5">
        <v>1</v>
      </c>
      <c r="C15" s="7">
        <v>33962</v>
      </c>
      <c r="D15" s="7">
        <v>37410</v>
      </c>
      <c r="E15" s="7">
        <v>34467</v>
      </c>
      <c r="F15" s="7">
        <v>37544</v>
      </c>
      <c r="G15" s="7">
        <v>34066</v>
      </c>
      <c r="H15" s="7">
        <v>34200</v>
      </c>
      <c r="I15" s="7">
        <v>22040</v>
      </c>
      <c r="J15" s="3">
        <f>SUM(C15:I15)</f>
        <v>233689</v>
      </c>
      <c r="K15" s="7">
        <f>(B15*200000)/J15</f>
        <v>0.85583831502552543</v>
      </c>
    </row>
    <row r="16" spans="1:11">
      <c r="A16" s="1" t="s">
        <v>64</v>
      </c>
      <c r="B16" s="5">
        <v>0</v>
      </c>
      <c r="C16" s="7">
        <v>12929</v>
      </c>
      <c r="D16" s="7">
        <v>12667</v>
      </c>
      <c r="E16" s="7">
        <v>12156</v>
      </c>
      <c r="F16" s="7">
        <v>12466</v>
      </c>
      <c r="G16" s="7">
        <v>12068</v>
      </c>
      <c r="H16" s="7">
        <v>12948</v>
      </c>
      <c r="I16" s="7">
        <v>9440</v>
      </c>
      <c r="J16" s="3">
        <f>SUM(C16:I16)</f>
        <v>84674</v>
      </c>
      <c r="K16" s="7">
        <f>(B16*200000)/J16</f>
        <v>0</v>
      </c>
    </row>
    <row r="17" spans="1:11">
      <c r="A17" s="1" t="s">
        <v>65</v>
      </c>
      <c r="B17" s="5">
        <v>0</v>
      </c>
      <c r="C17" s="7">
        <v>24951</v>
      </c>
      <c r="D17" s="7">
        <v>26850</v>
      </c>
      <c r="E17" s="7">
        <v>27014</v>
      </c>
      <c r="F17" s="7">
        <v>26221</v>
      </c>
      <c r="G17" s="7">
        <v>30586</v>
      </c>
      <c r="H17" s="7">
        <v>31358</v>
      </c>
      <c r="I17" s="7">
        <v>22612</v>
      </c>
      <c r="J17" s="3">
        <f>SUM(C17:I17)</f>
        <v>189592</v>
      </c>
      <c r="K17" s="7">
        <f>(B17*200000)/J17</f>
        <v>0</v>
      </c>
    </row>
    <row r="18" spans="1:11">
      <c r="A18" s="1" t="s">
        <v>66</v>
      </c>
      <c r="B18" s="5">
        <v>0</v>
      </c>
      <c r="C18" s="7">
        <v>5302</v>
      </c>
      <c r="D18" s="7">
        <v>7917</v>
      </c>
      <c r="E18" s="7">
        <v>11354</v>
      </c>
      <c r="F18" s="7">
        <v>11380</v>
      </c>
      <c r="G18" s="7">
        <v>10434</v>
      </c>
      <c r="H18" s="7">
        <v>11385</v>
      </c>
      <c r="I18" s="7">
        <v>8753</v>
      </c>
      <c r="J18" s="3">
        <f>SUM(C18:I18)</f>
        <v>66525</v>
      </c>
      <c r="K18" s="7">
        <f>(B18*200000)/J18</f>
        <v>0</v>
      </c>
    </row>
    <row r="19" spans="1:11">
      <c r="A19" s="1" t="s">
        <v>67</v>
      </c>
      <c r="B19" s="5">
        <v>3</v>
      </c>
      <c r="C19" s="7">
        <v>6294</v>
      </c>
      <c r="D19" s="7">
        <v>6380</v>
      </c>
      <c r="E19" s="7">
        <v>6105</v>
      </c>
      <c r="F19" s="7">
        <v>6820</v>
      </c>
      <c r="G19" s="7">
        <v>6274</v>
      </c>
      <c r="H19" s="7">
        <v>6415</v>
      </c>
      <c r="I19" s="7">
        <v>4679</v>
      </c>
      <c r="J19" s="3">
        <f>SUM(C19:I19)</f>
        <v>42967</v>
      </c>
      <c r="K19" s="7">
        <f>(B19*200000)/J19</f>
        <v>13.964205087625388</v>
      </c>
    </row>
    <row r="20" spans="1:11">
      <c r="A20" s="1" t="s">
        <v>68</v>
      </c>
      <c r="B20" s="5">
        <v>0</v>
      </c>
      <c r="C20" s="7">
        <v>0</v>
      </c>
      <c r="D20" s="7">
        <v>0</v>
      </c>
      <c r="E20" s="7">
        <v>0</v>
      </c>
      <c r="F20" s="7">
        <v>0</v>
      </c>
      <c r="G20" s="7">
        <v>4195</v>
      </c>
      <c r="H20" s="7">
        <v>5749</v>
      </c>
      <c r="I20" s="7">
        <v>4119</v>
      </c>
      <c r="J20" s="3">
        <f>SUM(C20:I20)</f>
        <v>14063</v>
      </c>
      <c r="K20" s="7">
        <f>(B20*200000)/J20</f>
        <v>0</v>
      </c>
    </row>
    <row r="21" spans="1:11">
      <c r="A21" s="1" t="s">
        <v>69</v>
      </c>
      <c r="B21" s="5">
        <v>0</v>
      </c>
      <c r="C21" s="7">
        <v>5538</v>
      </c>
      <c r="D21" s="7">
        <v>6399</v>
      </c>
      <c r="E21" s="7">
        <v>5613</v>
      </c>
      <c r="F21" s="7">
        <v>5653</v>
      </c>
      <c r="G21" s="7">
        <v>5686</v>
      </c>
      <c r="H21" s="7">
        <v>6053</v>
      </c>
      <c r="I21" s="7">
        <v>4449</v>
      </c>
      <c r="J21" s="3">
        <f>SUM(C21:I21)</f>
        <v>39391</v>
      </c>
      <c r="K21" s="7">
        <f>(B21*200000)/J21</f>
        <v>0</v>
      </c>
    </row>
    <row r="22" spans="1:11">
      <c r="A22" s="1" t="s">
        <v>70</v>
      </c>
      <c r="B22" s="5">
        <v>0</v>
      </c>
      <c r="C22" s="7">
        <v>5235</v>
      </c>
      <c r="D22" s="7">
        <v>5727</v>
      </c>
      <c r="E22" s="7">
        <v>5327</v>
      </c>
      <c r="F22" s="7">
        <v>5789</v>
      </c>
      <c r="G22" s="7">
        <v>5581</v>
      </c>
      <c r="H22" s="7">
        <v>5758</v>
      </c>
      <c r="I22" s="7">
        <v>4270</v>
      </c>
      <c r="J22" s="3">
        <f>SUM(C22:I22)</f>
        <v>37687</v>
      </c>
      <c r="K22" s="7">
        <f>(B22*200000)/J22</f>
        <v>0</v>
      </c>
    </row>
    <row r="23" spans="1:11">
      <c r="A23" s="1" t="s">
        <v>71</v>
      </c>
      <c r="B23" s="5">
        <v>0</v>
      </c>
      <c r="C23" s="7">
        <v>14372</v>
      </c>
      <c r="D23" s="7">
        <v>16374</v>
      </c>
      <c r="E23" s="7">
        <v>15775</v>
      </c>
      <c r="F23" s="7">
        <v>12143</v>
      </c>
      <c r="G23" s="7">
        <v>10236</v>
      </c>
      <c r="H23" s="7">
        <v>11310</v>
      </c>
      <c r="I23" s="7">
        <v>8485</v>
      </c>
      <c r="J23" s="3">
        <f>SUM(C23:I23)</f>
        <v>88695</v>
      </c>
      <c r="K23" s="7">
        <f>(B23*200000)/J23</f>
        <v>0</v>
      </c>
    </row>
    <row r="24" spans="1:11">
      <c r="A24" s="1" t="s">
        <v>72</v>
      </c>
      <c r="B24" s="5">
        <v>0</v>
      </c>
      <c r="C24" s="7">
        <v>5696</v>
      </c>
      <c r="D24" s="7">
        <v>6187</v>
      </c>
      <c r="E24" s="7">
        <v>6364</v>
      </c>
      <c r="F24" s="7">
        <v>6307</v>
      </c>
      <c r="G24" s="7">
        <v>5859</v>
      </c>
      <c r="H24" s="7">
        <v>5207</v>
      </c>
      <c r="I24" s="7">
        <v>1902</v>
      </c>
      <c r="J24" s="3">
        <f>SUM(C24:I24)</f>
        <v>37522</v>
      </c>
      <c r="K24" s="7">
        <f>(B24*200000)/J24</f>
        <v>0</v>
      </c>
    </row>
    <row r="25" spans="1:11">
      <c r="A25" s="1" t="s">
        <v>73</v>
      </c>
      <c r="B25" s="5">
        <v>0</v>
      </c>
      <c r="C25" s="7">
        <v>0</v>
      </c>
      <c r="D25" s="7">
        <v>0</v>
      </c>
      <c r="E25" s="7">
        <v>0</v>
      </c>
      <c r="F25" s="7">
        <v>0</v>
      </c>
      <c r="G25" s="7">
        <v>6596</v>
      </c>
      <c r="H25" s="7">
        <v>11011</v>
      </c>
      <c r="I25" s="7">
        <v>7785</v>
      </c>
      <c r="J25" s="3">
        <f>SUM(C25:I25)</f>
        <v>25392</v>
      </c>
      <c r="K25" s="7">
        <f>(B25*200000)/J25</f>
        <v>0</v>
      </c>
    </row>
    <row r="26" spans="1:11">
      <c r="A26" s="1" t="s">
        <v>74</v>
      </c>
      <c r="B26" s="5">
        <v>0</v>
      </c>
      <c r="C26" s="7">
        <v>12040</v>
      </c>
      <c r="D26" s="7">
        <v>12712</v>
      </c>
      <c r="E26" s="7">
        <v>13032</v>
      </c>
      <c r="F26" s="7">
        <v>13055</v>
      </c>
      <c r="G26" s="7">
        <v>12536</v>
      </c>
      <c r="H26" s="7">
        <v>12727</v>
      </c>
      <c r="I26" s="7">
        <v>9342</v>
      </c>
      <c r="J26" s="3">
        <f>SUM(C26:I26)</f>
        <v>85444</v>
      </c>
      <c r="K26" s="7">
        <f>(B26*200000)/J26</f>
        <v>0</v>
      </c>
    </row>
    <row r="27" spans="1:11">
      <c r="A27" s="1" t="s">
        <v>75</v>
      </c>
      <c r="B27" s="5">
        <v>1</v>
      </c>
      <c r="C27" s="7">
        <v>34084</v>
      </c>
      <c r="D27" s="7">
        <v>37992</v>
      </c>
      <c r="E27" s="7">
        <v>37351</v>
      </c>
      <c r="F27" s="7">
        <v>37224</v>
      </c>
      <c r="G27" s="7">
        <v>36565</v>
      </c>
      <c r="H27" s="7">
        <v>35412</v>
      </c>
      <c r="I27" s="7">
        <v>24929</v>
      </c>
      <c r="J27" s="3">
        <f>SUM(C27:I27)</f>
        <v>243557</v>
      </c>
      <c r="K27" s="7">
        <f>(B27*200000)/J27</f>
        <v>0.82116301317556051</v>
      </c>
    </row>
    <row r="28" spans="1:11">
      <c r="A28" s="1" t="s">
        <v>76</v>
      </c>
      <c r="B28" s="5">
        <v>3</v>
      </c>
      <c r="C28" s="7">
        <v>130782</v>
      </c>
      <c r="D28" s="7">
        <v>145380</v>
      </c>
      <c r="E28" s="7">
        <v>137274</v>
      </c>
      <c r="F28" s="7">
        <v>141326</v>
      </c>
      <c r="G28" s="7">
        <v>131761</v>
      </c>
      <c r="H28" s="7">
        <v>129443</v>
      </c>
      <c r="I28" s="7">
        <v>90463</v>
      </c>
      <c r="J28" s="3">
        <f>SUM(C28:I28)</f>
        <v>906429</v>
      </c>
      <c r="K28" s="7">
        <f>(B28*200000)/J28</f>
        <v>0.66193822130580549</v>
      </c>
    </row>
    <row r="29" spans="1:11">
      <c r="A29" s="1" t="s">
        <v>77</v>
      </c>
      <c r="B29" s="5">
        <v>0</v>
      </c>
      <c r="C29" s="7">
        <v>5363</v>
      </c>
      <c r="D29" s="7">
        <v>5680</v>
      </c>
      <c r="E29" s="7">
        <v>5392</v>
      </c>
      <c r="F29" s="7">
        <v>5520</v>
      </c>
      <c r="G29" s="7">
        <v>5640</v>
      </c>
      <c r="H29" s="7">
        <v>5669</v>
      </c>
      <c r="I29" s="7">
        <v>4388</v>
      </c>
      <c r="J29" s="3">
        <f>SUM(C29:I29)</f>
        <v>37652</v>
      </c>
      <c r="K29" s="7">
        <f>(B29*200000)/J29</f>
        <v>0</v>
      </c>
    </row>
    <row r="30" spans="1:11">
      <c r="A30" s="1" t="s">
        <v>78</v>
      </c>
      <c r="B30" s="5">
        <v>0</v>
      </c>
      <c r="C30" s="7">
        <v>9983</v>
      </c>
      <c r="D30" s="7">
        <v>844</v>
      </c>
      <c r="E30" s="7">
        <v>0</v>
      </c>
      <c r="F30" s="7">
        <v>3154</v>
      </c>
      <c r="G30" s="7">
        <v>6170</v>
      </c>
      <c r="H30" s="7">
        <v>6519</v>
      </c>
      <c r="I30" s="7">
        <v>6395</v>
      </c>
      <c r="J30" s="3">
        <f>SUM(C30:I30)</f>
        <v>33065</v>
      </c>
      <c r="K30" s="7">
        <f>(B30*200000)/J30</f>
        <v>0</v>
      </c>
    </row>
    <row r="31" spans="1:11">
      <c r="A31" s="1" t="s">
        <v>79</v>
      </c>
      <c r="B31" s="5">
        <v>0</v>
      </c>
      <c r="C31" s="7">
        <v>7677</v>
      </c>
      <c r="D31" s="7">
        <v>13907</v>
      </c>
      <c r="E31" s="7">
        <v>12736</v>
      </c>
      <c r="F31" s="7">
        <v>14061</v>
      </c>
      <c r="G31" s="7">
        <v>12980</v>
      </c>
      <c r="H31" s="7">
        <v>14183</v>
      </c>
      <c r="I31" s="7">
        <v>9880</v>
      </c>
      <c r="J31" s="3">
        <f>SUM(C31:I31)</f>
        <v>85424</v>
      </c>
      <c r="K31" s="7">
        <f>(B31*200000)/J31</f>
        <v>0</v>
      </c>
    </row>
    <row r="32" spans="1:11">
      <c r="A32" s="1" t="s">
        <v>80</v>
      </c>
      <c r="B32" s="5">
        <v>0</v>
      </c>
      <c r="C32" s="7">
        <v>6057</v>
      </c>
      <c r="D32" s="7">
        <v>1161</v>
      </c>
      <c r="E32" s="7">
        <v>2031</v>
      </c>
      <c r="F32" s="7">
        <v>6385</v>
      </c>
      <c r="G32" s="7">
        <v>6838</v>
      </c>
      <c r="H32" s="7">
        <v>6417</v>
      </c>
      <c r="I32" s="7">
        <v>4893</v>
      </c>
      <c r="J32" s="3">
        <f>SUM(C32:I32)</f>
        <v>33782</v>
      </c>
      <c r="K32" s="7">
        <f>(B32*200000)/J32</f>
        <v>0</v>
      </c>
    </row>
    <row r="33" spans="1:11">
      <c r="A33" s="1" t="s">
        <v>81</v>
      </c>
      <c r="B33" s="5">
        <v>0</v>
      </c>
      <c r="C33" s="7">
        <v>5519</v>
      </c>
      <c r="D33" s="7">
        <v>6148</v>
      </c>
      <c r="E33" s="7">
        <v>5713</v>
      </c>
      <c r="F33" s="7">
        <v>5696</v>
      </c>
      <c r="G33" s="7">
        <v>5508</v>
      </c>
      <c r="H33" s="7">
        <v>5842</v>
      </c>
      <c r="I33" s="7">
        <v>4597</v>
      </c>
      <c r="J33" s="3">
        <f>SUM(C33:I33)</f>
        <v>39023</v>
      </c>
      <c r="K33" s="7">
        <f>(B33*200000)/J33</f>
        <v>0</v>
      </c>
    </row>
    <row r="34" spans="1:11">
      <c r="A34" s="1" t="s">
        <v>82</v>
      </c>
      <c r="B34" s="5">
        <v>0</v>
      </c>
      <c r="C34" s="7">
        <v>24804</v>
      </c>
      <c r="D34" s="7">
        <v>26084</v>
      </c>
      <c r="E34" s="7">
        <v>25914</v>
      </c>
      <c r="F34" s="7">
        <v>25382</v>
      </c>
      <c r="G34" s="7">
        <v>27027</v>
      </c>
      <c r="H34" s="7">
        <v>20082</v>
      </c>
      <c r="I34" s="7">
        <v>9350</v>
      </c>
      <c r="J34" s="3">
        <f>SUM(C34:I34)</f>
        <v>158643</v>
      </c>
      <c r="K34" s="7">
        <f>(B34*200000)/J34</f>
        <v>0</v>
      </c>
    </row>
    <row r="35" spans="1:11">
      <c r="A35" s="1" t="s">
        <v>83</v>
      </c>
      <c r="B35" s="5">
        <v>0</v>
      </c>
      <c r="C35" s="7">
        <v>0</v>
      </c>
      <c r="D35" s="7">
        <v>0</v>
      </c>
      <c r="E35" s="7">
        <v>4985</v>
      </c>
      <c r="F35" s="7">
        <v>5727</v>
      </c>
      <c r="G35" s="7">
        <v>5074</v>
      </c>
      <c r="H35" s="7">
        <v>0</v>
      </c>
      <c r="I35" s="7">
        <v>0</v>
      </c>
      <c r="J35" s="3">
        <f>SUM(C35:I35)</f>
        <v>15786</v>
      </c>
      <c r="K35" s="7">
        <f>(B35*200000)/J35</f>
        <v>0</v>
      </c>
    </row>
    <row r="36" spans="1:11">
      <c r="A36" s="1" t="s">
        <v>84</v>
      </c>
      <c r="B36" s="5">
        <v>0</v>
      </c>
      <c r="C36" s="7">
        <v>8167</v>
      </c>
      <c r="D36" s="7">
        <v>12781</v>
      </c>
      <c r="E36" s="7">
        <v>12102</v>
      </c>
      <c r="F36" s="7">
        <v>12618</v>
      </c>
      <c r="G36" s="7">
        <v>12341</v>
      </c>
      <c r="H36" s="7">
        <v>10321</v>
      </c>
      <c r="I36" s="7">
        <v>5196</v>
      </c>
      <c r="J36" s="3">
        <f>SUM(C36:I36)</f>
        <v>73526</v>
      </c>
      <c r="K36" s="7">
        <f>(B36*200000)/J36</f>
        <v>0</v>
      </c>
    </row>
    <row r="37" spans="1:11">
      <c r="A37" s="1" t="s">
        <v>85</v>
      </c>
      <c r="B37" s="5">
        <v>0</v>
      </c>
      <c r="C37" s="7">
        <v>5841</v>
      </c>
      <c r="D37" s="7">
        <v>6060</v>
      </c>
      <c r="E37" s="7">
        <v>1004</v>
      </c>
      <c r="F37" s="7">
        <v>0</v>
      </c>
      <c r="G37" s="7">
        <v>0</v>
      </c>
      <c r="H37" s="7">
        <v>0</v>
      </c>
      <c r="I37" s="7">
        <v>0</v>
      </c>
      <c r="J37" s="3">
        <f>SUM(C37:I37)</f>
        <v>12905</v>
      </c>
      <c r="K37" s="7">
        <f>(B37*200000)/J37</f>
        <v>0</v>
      </c>
    </row>
    <row r="38" spans="1:11">
      <c r="A38" s="1" t="s">
        <v>86</v>
      </c>
      <c r="B38" s="5">
        <v>0</v>
      </c>
      <c r="C38" s="7">
        <v>8795</v>
      </c>
      <c r="D38" s="7">
        <v>9815</v>
      </c>
      <c r="E38" s="7">
        <v>9657</v>
      </c>
      <c r="F38" s="7">
        <v>9645</v>
      </c>
      <c r="G38" s="7">
        <v>9424</v>
      </c>
      <c r="H38" s="7">
        <v>9702</v>
      </c>
      <c r="I38" s="7">
        <v>7304</v>
      </c>
      <c r="J38" s="3">
        <f>SUM(C38:I38)</f>
        <v>64342</v>
      </c>
      <c r="K38" s="7">
        <f>(B38*200000)/J38</f>
        <v>0</v>
      </c>
    </row>
    <row r="39" spans="1:11">
      <c r="A39" s="1" t="s">
        <v>87</v>
      </c>
      <c r="B39" s="5">
        <v>0</v>
      </c>
      <c r="C39" s="7">
        <v>10894</v>
      </c>
      <c r="D39" s="7">
        <v>6641</v>
      </c>
      <c r="E39" s="7">
        <v>6228</v>
      </c>
      <c r="F39" s="7">
        <v>6677</v>
      </c>
      <c r="G39" s="7">
        <v>6141</v>
      </c>
      <c r="H39" s="7">
        <v>6104</v>
      </c>
      <c r="I39" s="7">
        <v>3719</v>
      </c>
      <c r="J39" s="3">
        <f>SUM(C39:I39)</f>
        <v>46404</v>
      </c>
      <c r="K39" s="7">
        <f>(B39*200000)/J39</f>
        <v>0</v>
      </c>
    </row>
    <row r="40" spans="1:11">
      <c r="A40" s="1" t="s">
        <v>88</v>
      </c>
      <c r="B40" s="5">
        <v>0</v>
      </c>
      <c r="C40" s="7">
        <v>10217</v>
      </c>
      <c r="D40" s="7">
        <v>11978</v>
      </c>
      <c r="E40" s="7">
        <v>11251</v>
      </c>
      <c r="F40" s="7">
        <v>12281</v>
      </c>
      <c r="G40" s="7">
        <v>11066</v>
      </c>
      <c r="H40" s="7">
        <v>11043</v>
      </c>
      <c r="I40" s="7">
        <v>6972</v>
      </c>
      <c r="J40" s="3">
        <f>SUM(C40:I40)</f>
        <v>74808</v>
      </c>
      <c r="K40" s="7">
        <f>(B40*200000)/J40</f>
        <v>0</v>
      </c>
    </row>
    <row r="41" spans="1:11">
      <c r="A41" s="1" t="s">
        <v>89</v>
      </c>
      <c r="B41" s="5">
        <v>4</v>
      </c>
      <c r="C41" s="7">
        <v>16216</v>
      </c>
      <c r="D41" s="7">
        <v>23486</v>
      </c>
      <c r="E41" s="7">
        <v>25614</v>
      </c>
      <c r="F41" s="7">
        <v>20166</v>
      </c>
      <c r="G41" s="7">
        <v>18564</v>
      </c>
      <c r="H41" s="7">
        <v>19769</v>
      </c>
      <c r="I41" s="7">
        <v>14034</v>
      </c>
      <c r="J41" s="3">
        <f>SUM(C41:I41)</f>
        <v>137849</v>
      </c>
      <c r="K41" s="7">
        <f>(B41*200000)/J41</f>
        <v>5.8034516028407896</v>
      </c>
    </row>
    <row r="42" spans="1:11">
      <c r="A42" s="1" t="s">
        <v>90</v>
      </c>
      <c r="B42" s="5">
        <v>0</v>
      </c>
      <c r="C42" s="7">
        <v>5313</v>
      </c>
      <c r="D42" s="7">
        <v>6134</v>
      </c>
      <c r="E42" s="7">
        <v>5682</v>
      </c>
      <c r="F42" s="7">
        <v>5688</v>
      </c>
      <c r="G42" s="7">
        <v>5351</v>
      </c>
      <c r="H42" s="7">
        <v>5346</v>
      </c>
      <c r="I42" s="7">
        <v>3927</v>
      </c>
      <c r="J42" s="3">
        <f>SUM(C42:I42)</f>
        <v>37441</v>
      </c>
      <c r="K42" s="7">
        <f>(B42*200000)/J42</f>
        <v>0</v>
      </c>
    </row>
    <row r="43" spans="1:11">
      <c r="A43" s="1" t="s">
        <v>91</v>
      </c>
      <c r="B43" s="5">
        <v>0</v>
      </c>
      <c r="C43" s="7">
        <v>2384</v>
      </c>
      <c r="D43" s="7">
        <v>5582</v>
      </c>
      <c r="E43" s="7">
        <v>661</v>
      </c>
      <c r="F43" s="7">
        <v>0</v>
      </c>
      <c r="G43" s="7">
        <v>331</v>
      </c>
      <c r="H43" s="7">
        <v>5699</v>
      </c>
      <c r="I43" s="7">
        <v>4367</v>
      </c>
      <c r="J43" s="3">
        <f>SUM(C43:I43)</f>
        <v>19024</v>
      </c>
      <c r="K43" s="7">
        <f>(B43*200000)/J43</f>
        <v>0</v>
      </c>
    </row>
    <row r="44" spans="1:11">
      <c r="A44" s="1" t="s">
        <v>92</v>
      </c>
      <c r="B44" s="5">
        <v>1</v>
      </c>
      <c r="C44" s="7">
        <v>5071</v>
      </c>
      <c r="D44" s="7">
        <v>6592</v>
      </c>
      <c r="E44" s="7">
        <v>5966</v>
      </c>
      <c r="F44" s="7">
        <v>2872</v>
      </c>
      <c r="G44" s="7">
        <v>0</v>
      </c>
      <c r="H44" s="7">
        <v>0</v>
      </c>
      <c r="I44" s="7">
        <v>0</v>
      </c>
      <c r="J44" s="3">
        <f>SUM(C44:I44)</f>
        <v>20501</v>
      </c>
      <c r="K44" s="7">
        <f>(B44*200000)/J44</f>
        <v>9.7556216769913657</v>
      </c>
    </row>
    <row r="45" spans="1:11">
      <c r="A45" s="24" t="s">
        <v>93</v>
      </c>
      <c r="B45" s="17">
        <v>0</v>
      </c>
      <c r="C45" s="18">
        <v>1547</v>
      </c>
      <c r="D45" s="18">
        <v>11792</v>
      </c>
      <c r="E45" s="18">
        <v>12395</v>
      </c>
      <c r="F45" s="18">
        <v>10438</v>
      </c>
      <c r="G45" s="18">
        <v>6631</v>
      </c>
      <c r="H45" s="18">
        <v>6197</v>
      </c>
      <c r="I45" s="18">
        <v>3091</v>
      </c>
      <c r="J45" s="16">
        <f>SUM(C45:I45)</f>
        <v>52091</v>
      </c>
      <c r="K45" s="18">
        <f>(B45*200000)/J45</f>
        <v>0</v>
      </c>
    </row>
    <row r="46" spans="1:11">
      <c r="B46" s="21">
        <f>SUM(B2:B45)</f>
        <v>23</v>
      </c>
      <c r="J46" s="3">
        <f>SUM(J2:J45)</f>
        <v>4872708</v>
      </c>
      <c r="K46" s="7">
        <f>(B46*200000)/J46</f>
        <v>0.94403358461044662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B910-3518-47BD-B47A-FA3EFE9B7B8F}">
  <dimension ref="A1:K11"/>
  <sheetViews>
    <sheetView workbookViewId="0">
      <selection activeCell="G23" sqref="G23"/>
    </sheetView>
  </sheetViews>
  <sheetFormatPr defaultRowHeight="15"/>
  <cols>
    <col min="1" max="1" width="17.28515625" bestFit="1" customWidth="1"/>
    <col min="2" max="2" width="18.42578125" bestFit="1" customWidth="1"/>
  </cols>
  <sheetData>
    <row r="1" spans="1:11">
      <c r="A1" s="1" t="s">
        <v>94</v>
      </c>
      <c r="B1" s="1" t="s">
        <v>95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96</v>
      </c>
      <c r="K1" s="1" t="s">
        <v>97</v>
      </c>
    </row>
    <row r="2" spans="1:11">
      <c r="A2" s="1" t="s">
        <v>100</v>
      </c>
      <c r="B2">
        <v>1</v>
      </c>
      <c r="C2">
        <v>6319.92</v>
      </c>
      <c r="D2">
        <v>6629.5</v>
      </c>
      <c r="E2">
        <v>5990.5</v>
      </c>
      <c r="F2">
        <v>6599.25</v>
      </c>
      <c r="G2">
        <v>6346</v>
      </c>
      <c r="H2">
        <v>6264.5</v>
      </c>
      <c r="I2">
        <v>4746.75</v>
      </c>
      <c r="J2">
        <v>43180.42</v>
      </c>
      <c r="K2" s="7">
        <f>(B2*200000)/J2</f>
        <v>4.6317289178752779</v>
      </c>
    </row>
    <row r="3" spans="1:11">
      <c r="A3" s="1" t="s">
        <v>103</v>
      </c>
      <c r="B3">
        <v>1</v>
      </c>
      <c r="C3">
        <v>5365</v>
      </c>
      <c r="D3">
        <v>5740.5</v>
      </c>
      <c r="E3">
        <v>5684.5</v>
      </c>
      <c r="F3">
        <v>5556</v>
      </c>
      <c r="G3">
        <v>5555.5</v>
      </c>
      <c r="H3">
        <v>5756.5</v>
      </c>
      <c r="I3">
        <v>3913</v>
      </c>
      <c r="J3">
        <v>38137</v>
      </c>
      <c r="K3" s="7">
        <f t="shared" ref="K3:K11" si="0">(B3*200000)/J3</f>
        <v>5.2442509898523744</v>
      </c>
    </row>
    <row r="4" spans="1:11">
      <c r="A4" s="1" t="s">
        <v>104</v>
      </c>
      <c r="B4">
        <v>1</v>
      </c>
      <c r="C4">
        <v>5070.75</v>
      </c>
      <c r="D4">
        <v>6596</v>
      </c>
      <c r="E4">
        <v>5989.08</v>
      </c>
      <c r="F4">
        <v>7041.75</v>
      </c>
      <c r="G4">
        <v>7130</v>
      </c>
      <c r="H4">
        <v>7152</v>
      </c>
      <c r="I4">
        <v>5233.75</v>
      </c>
      <c r="J4">
        <v>44546.33</v>
      </c>
      <c r="K4" s="7">
        <f t="shared" si="0"/>
        <v>4.4897076818673947</v>
      </c>
    </row>
    <row r="5" spans="1:11">
      <c r="A5" s="1" t="s">
        <v>105</v>
      </c>
      <c r="B5">
        <v>8</v>
      </c>
      <c r="C5">
        <v>46418.5</v>
      </c>
      <c r="D5">
        <v>50801.25</v>
      </c>
      <c r="E5">
        <v>50295.74</v>
      </c>
      <c r="F5">
        <v>50125</v>
      </c>
      <c r="G5">
        <v>48139</v>
      </c>
      <c r="H5">
        <v>52314.75</v>
      </c>
      <c r="I5">
        <v>36559</v>
      </c>
      <c r="J5">
        <v>338634.23999999999</v>
      </c>
      <c r="K5" s="7">
        <f t="shared" si="0"/>
        <v>4.7248618450396513</v>
      </c>
    </row>
    <row r="6" spans="1:11">
      <c r="A6" s="1" t="s">
        <v>107</v>
      </c>
      <c r="B6">
        <v>3</v>
      </c>
      <c r="C6">
        <v>18880.5</v>
      </c>
      <c r="D6">
        <v>19138.5</v>
      </c>
      <c r="E6">
        <v>18315</v>
      </c>
      <c r="F6">
        <v>20458.5</v>
      </c>
      <c r="G6">
        <v>18985.5</v>
      </c>
      <c r="H6">
        <v>19245</v>
      </c>
      <c r="I6">
        <v>14035.5</v>
      </c>
      <c r="J6">
        <v>131491.5</v>
      </c>
      <c r="K6" s="7">
        <f t="shared" si="0"/>
        <v>4.5630325914602849</v>
      </c>
    </row>
    <row r="7" spans="1:11">
      <c r="A7" s="1" t="s">
        <v>109</v>
      </c>
      <c r="B7">
        <v>1</v>
      </c>
      <c r="C7">
        <v>4527.25</v>
      </c>
      <c r="D7">
        <v>5370</v>
      </c>
      <c r="E7">
        <v>5646.5</v>
      </c>
      <c r="F7">
        <v>5465</v>
      </c>
      <c r="G7">
        <v>4792.5</v>
      </c>
      <c r="H7">
        <v>4973.75</v>
      </c>
      <c r="I7">
        <v>3357</v>
      </c>
      <c r="J7">
        <v>34945</v>
      </c>
      <c r="K7" s="7">
        <f t="shared" si="0"/>
        <v>5.723279439118615</v>
      </c>
    </row>
    <row r="8" spans="1:11">
      <c r="A8" s="1" t="s">
        <v>110</v>
      </c>
      <c r="B8">
        <v>1</v>
      </c>
      <c r="C8">
        <v>5256.65</v>
      </c>
      <c r="D8">
        <v>5737.75</v>
      </c>
      <c r="E8">
        <v>5592.42</v>
      </c>
      <c r="F8">
        <v>6261.33</v>
      </c>
      <c r="G8">
        <v>5903.52</v>
      </c>
      <c r="H8">
        <v>5943</v>
      </c>
      <c r="I8">
        <v>4431.75</v>
      </c>
      <c r="J8">
        <v>40006.42</v>
      </c>
      <c r="K8" s="7">
        <f t="shared" si="0"/>
        <v>4.999197628780581</v>
      </c>
    </row>
    <row r="9" spans="1:11">
      <c r="A9" s="1" t="s">
        <v>112</v>
      </c>
      <c r="B9">
        <v>3</v>
      </c>
      <c r="C9">
        <v>15684.5</v>
      </c>
      <c r="D9">
        <v>16452</v>
      </c>
      <c r="E9">
        <v>16097.5</v>
      </c>
      <c r="F9">
        <v>17270</v>
      </c>
      <c r="G9">
        <v>16106.5</v>
      </c>
      <c r="H9">
        <v>16340</v>
      </c>
      <c r="I9">
        <v>12261.75</v>
      </c>
      <c r="J9">
        <v>111866.25</v>
      </c>
      <c r="K9" s="7">
        <f t="shared" si="0"/>
        <v>5.363547986993396</v>
      </c>
    </row>
    <row r="10" spans="1:11">
      <c r="A10" s="22" t="s">
        <v>113</v>
      </c>
      <c r="B10" s="16">
        <v>4</v>
      </c>
      <c r="C10" s="16">
        <v>20175.419999999998</v>
      </c>
      <c r="D10" s="16">
        <v>21492.080000000002</v>
      </c>
      <c r="E10" s="16">
        <v>20026</v>
      </c>
      <c r="F10" s="16">
        <v>22415.5</v>
      </c>
      <c r="G10" s="16">
        <v>20604</v>
      </c>
      <c r="H10" s="16">
        <v>20212</v>
      </c>
      <c r="I10" s="16">
        <v>15767.58</v>
      </c>
      <c r="J10" s="16">
        <v>142735.57999999999</v>
      </c>
      <c r="K10" s="18">
        <f t="shared" si="0"/>
        <v>5.6047693224072095</v>
      </c>
    </row>
    <row r="11" spans="1:11">
      <c r="B11">
        <f>SUM(B2:B10)</f>
        <v>23</v>
      </c>
      <c r="J11">
        <f>SUM(J2:J10)</f>
        <v>925542.74</v>
      </c>
      <c r="K11" s="7">
        <f>(B11*200000)/J11</f>
        <v>4.9700568122872424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AE2A-C0CE-4527-AA1D-3C3F01AD4DAC}">
  <dimension ref="A1:K9"/>
  <sheetViews>
    <sheetView workbookViewId="0">
      <selection activeCell="G24" sqref="G24"/>
    </sheetView>
  </sheetViews>
  <sheetFormatPr defaultRowHeight="15"/>
  <cols>
    <col min="1" max="1" width="11.85546875" bestFit="1" customWidth="1"/>
    <col min="2" max="2" width="18.42578125" bestFit="1" customWidth="1"/>
  </cols>
  <sheetData>
    <row r="1" spans="1:11">
      <c r="A1" s="2" t="s">
        <v>2</v>
      </c>
      <c r="B1" s="2" t="s">
        <v>95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96</v>
      </c>
      <c r="K1" s="1" t="s">
        <v>97</v>
      </c>
    </row>
    <row r="2" spans="1:11">
      <c r="A2" s="2" t="s">
        <v>17</v>
      </c>
      <c r="B2" s="3">
        <v>2</v>
      </c>
      <c r="C2" s="3">
        <v>10803.42</v>
      </c>
      <c r="D2" s="3">
        <v>11253.08</v>
      </c>
      <c r="E2" s="3">
        <v>10179</v>
      </c>
      <c r="F2" s="3">
        <v>11665.5</v>
      </c>
      <c r="G2" s="3">
        <v>11007</v>
      </c>
      <c r="H2" s="3">
        <v>10843</v>
      </c>
      <c r="I2" s="3">
        <v>8139.58</v>
      </c>
      <c r="J2" s="3">
        <v>74753.58</v>
      </c>
      <c r="K2" s="7">
        <f>(B2*200000)/J2</f>
        <v>5.3509142973487025</v>
      </c>
    </row>
    <row r="3" spans="1:11">
      <c r="A3" s="2" t="s">
        <v>31</v>
      </c>
      <c r="B3" s="3">
        <v>2</v>
      </c>
      <c r="C3" s="3">
        <v>9372</v>
      </c>
      <c r="D3" s="3">
        <v>10239</v>
      </c>
      <c r="E3" s="3">
        <v>9847</v>
      </c>
      <c r="F3" s="3">
        <v>10750</v>
      </c>
      <c r="G3" s="3">
        <v>9597</v>
      </c>
      <c r="H3" s="3">
        <v>9369</v>
      </c>
      <c r="I3" s="3">
        <v>7628</v>
      </c>
      <c r="J3" s="3">
        <v>67982</v>
      </c>
      <c r="K3" s="7">
        <f t="shared" ref="K3:K9" si="0">(B3*200000)/J3</f>
        <v>5.8839104468829984</v>
      </c>
    </row>
    <row r="4" spans="1:11">
      <c r="A4" s="2" t="s">
        <v>21</v>
      </c>
      <c r="B4" s="3">
        <v>1</v>
      </c>
      <c r="C4" s="3">
        <v>5564.5</v>
      </c>
      <c r="D4" s="3">
        <v>5551.25</v>
      </c>
      <c r="E4" s="3">
        <v>5221.5</v>
      </c>
      <c r="F4" s="3">
        <v>5512</v>
      </c>
      <c r="G4" s="3">
        <v>5202.5</v>
      </c>
      <c r="H4" s="3">
        <v>5394.5</v>
      </c>
      <c r="I4" s="3">
        <v>4129.5</v>
      </c>
      <c r="J4" s="3">
        <v>36838.75</v>
      </c>
      <c r="K4" s="7">
        <f t="shared" si="0"/>
        <v>5.4290658613552303</v>
      </c>
    </row>
    <row r="5" spans="1:11">
      <c r="A5" s="2" t="s">
        <v>20</v>
      </c>
      <c r="B5" s="3">
        <v>6</v>
      </c>
      <c r="C5" s="3">
        <v>31588.82</v>
      </c>
      <c r="D5" s="3">
        <v>34378.5</v>
      </c>
      <c r="E5" s="3">
        <v>33789.919999999998</v>
      </c>
      <c r="F5" s="3">
        <v>35639.58</v>
      </c>
      <c r="G5" s="3">
        <v>33501.519999999997</v>
      </c>
      <c r="H5" s="3">
        <v>33883.25</v>
      </c>
      <c r="I5" s="3">
        <v>24580.75</v>
      </c>
      <c r="J5" s="3">
        <v>231296.34</v>
      </c>
      <c r="K5" s="7">
        <f t="shared" si="0"/>
        <v>5.1881495401094542</v>
      </c>
    </row>
    <row r="6" spans="1:11">
      <c r="A6" s="2" t="s">
        <v>12</v>
      </c>
      <c r="B6" s="3">
        <v>8</v>
      </c>
      <c r="C6" s="3">
        <v>46418.5</v>
      </c>
      <c r="D6" s="3">
        <v>50801.25</v>
      </c>
      <c r="E6" s="3">
        <v>50295.74</v>
      </c>
      <c r="F6" s="3">
        <v>50125</v>
      </c>
      <c r="G6" s="3">
        <v>48139</v>
      </c>
      <c r="H6" s="3">
        <v>52314.75</v>
      </c>
      <c r="I6" s="3">
        <v>36559</v>
      </c>
      <c r="J6" s="3">
        <v>338634.23999999999</v>
      </c>
      <c r="K6" s="7">
        <f t="shared" si="0"/>
        <v>4.7248618450396513</v>
      </c>
    </row>
    <row r="7" spans="1:11">
      <c r="A7" s="2" t="s">
        <v>15</v>
      </c>
      <c r="B7" s="3">
        <v>1</v>
      </c>
      <c r="C7" s="3">
        <v>5070.75</v>
      </c>
      <c r="D7" s="3">
        <v>6596</v>
      </c>
      <c r="E7" s="3">
        <v>5989.08</v>
      </c>
      <c r="F7" s="3">
        <v>7041.75</v>
      </c>
      <c r="G7" s="3">
        <v>7130</v>
      </c>
      <c r="H7" s="3">
        <v>7152</v>
      </c>
      <c r="I7" s="3">
        <v>5233.75</v>
      </c>
      <c r="J7" s="3">
        <v>44546.33</v>
      </c>
      <c r="K7" s="7">
        <f t="shared" si="0"/>
        <v>4.4897076818673947</v>
      </c>
    </row>
    <row r="8" spans="1:11">
      <c r="A8" s="22" t="s">
        <v>29</v>
      </c>
      <c r="B8" s="16">
        <v>3</v>
      </c>
      <c r="C8" s="16">
        <v>18880.5</v>
      </c>
      <c r="D8" s="16">
        <v>19138.5</v>
      </c>
      <c r="E8" s="16">
        <v>18315</v>
      </c>
      <c r="F8" s="16">
        <v>20458.5</v>
      </c>
      <c r="G8" s="16">
        <v>18985.5</v>
      </c>
      <c r="H8" s="16">
        <v>19245</v>
      </c>
      <c r="I8" s="16">
        <v>14035.5</v>
      </c>
      <c r="J8" s="16">
        <v>131491.5</v>
      </c>
      <c r="K8" s="18">
        <f t="shared" si="0"/>
        <v>4.5630325914602849</v>
      </c>
    </row>
    <row r="9" spans="1:11">
      <c r="B9">
        <f>SUM(B2:B8)</f>
        <v>23</v>
      </c>
      <c r="J9">
        <f>SUM(J2:J8)</f>
        <v>925542.74</v>
      </c>
      <c r="K9" s="7">
        <f t="shared" si="0"/>
        <v>4.9700568122872424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Ryan Kracaw</cp:lastModifiedBy>
  <cp:revision/>
  <dcterms:created xsi:type="dcterms:W3CDTF">2023-09-19T20:02:25Z</dcterms:created>
  <dcterms:modified xsi:type="dcterms:W3CDTF">2023-10-05T19:16:17Z</dcterms:modified>
  <cp:category/>
  <cp:contentStatus/>
</cp:coreProperties>
</file>