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71b6cf5e2f4c2/Documents/GradSchool/Research-Wissel/NuLeptonSim/"/>
    </mc:Choice>
  </mc:AlternateContent>
  <xr:revisionPtr revIDLastSave="198" documentId="8_{404386C6-84A4-4C34-BF0E-FB583BB98025}" xr6:coauthVersionLast="46" xr6:coauthVersionMax="46" xr10:uidLastSave="{29906739-9AFA-4D94-A111-7AFDE2752821}"/>
  <bookViews>
    <workbookView xWindow="-28920" yWindow="-120" windowWidth="29040" windowHeight="15840" xr2:uid="{C987A556-F2C3-41A8-87C4-F048703FA6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G27" i="1"/>
  <c r="F27" i="1"/>
  <c r="E27" i="1"/>
  <c r="G24" i="1"/>
  <c r="G25" i="1"/>
  <c r="G26" i="1"/>
  <c r="F24" i="1"/>
  <c r="F26" i="1"/>
  <c r="E26" i="1"/>
  <c r="E25" i="1"/>
  <c r="E24" i="1"/>
  <c r="G22" i="1"/>
  <c r="G23" i="1"/>
  <c r="F22" i="1"/>
  <c r="F23" i="1"/>
  <c r="L27" i="1"/>
  <c r="E23" i="1"/>
  <c r="E22" i="1"/>
  <c r="G21" i="1"/>
  <c r="F21" i="1"/>
  <c r="E21" i="1"/>
  <c r="G20" i="1"/>
  <c r="F20" i="1"/>
  <c r="E20" i="1"/>
  <c r="M22" i="1"/>
  <c r="M21" i="1"/>
  <c r="M20" i="1"/>
  <c r="M19" i="1"/>
  <c r="L19" i="1"/>
  <c r="G19" i="1"/>
  <c r="F19" i="1"/>
  <c r="E19" i="1"/>
  <c r="G18" i="1"/>
  <c r="F18" i="1"/>
  <c r="E18" i="1"/>
  <c r="G16" i="1"/>
  <c r="G17" i="1"/>
  <c r="F17" i="1"/>
  <c r="F16" i="1"/>
  <c r="E17" i="1"/>
  <c r="E16" i="1"/>
  <c r="G15" i="1"/>
  <c r="F15" i="1"/>
  <c r="G14" i="1"/>
  <c r="F14" i="1"/>
  <c r="E14" i="1"/>
  <c r="G13" i="1"/>
  <c r="F13" i="1"/>
  <c r="E13" i="1"/>
  <c r="G12" i="1"/>
  <c r="F12" i="1"/>
  <c r="E11" i="1"/>
  <c r="F11" i="1" s="1"/>
  <c r="G10" i="1"/>
  <c r="F10" i="1"/>
  <c r="E10" i="1"/>
  <c r="G9" i="1"/>
  <c r="F9" i="1"/>
  <c r="E9" i="1"/>
  <c r="G8" i="1"/>
  <c r="F8" i="1"/>
  <c r="G7" i="1"/>
  <c r="F7" i="1"/>
  <c r="G6" i="1"/>
  <c r="F6" i="1"/>
  <c r="D4" i="1"/>
  <c r="E5" i="1"/>
  <c r="G5" i="1" s="1"/>
  <c r="G4" i="1"/>
  <c r="E4" i="1"/>
  <c r="C5" i="1"/>
  <c r="G11" i="1" l="1"/>
  <c r="F5" i="1"/>
  <c r="F4" i="1"/>
</calcChain>
</file>

<file path=xl/sharedStrings.xml><?xml version="1.0" encoding="utf-8"?>
<sst xmlns="http://schemas.openxmlformats.org/spreadsheetml/2006/main" count="66" uniqueCount="42">
  <si>
    <t>NuSimRunTimes</t>
  </si>
  <si>
    <t>n particles</t>
  </si>
  <si>
    <t>m angles</t>
  </si>
  <si>
    <t>time per angle</t>
  </si>
  <si>
    <t>time per particle</t>
  </si>
  <si>
    <t>NuSimRun</t>
  </si>
  <si>
    <t>O-Tau/NuTau</t>
  </si>
  <si>
    <t>Device</t>
  </si>
  <si>
    <t>laptop</t>
  </si>
  <si>
    <t>desktop</t>
  </si>
  <si>
    <t>N- mu/nuMu</t>
  </si>
  <si>
    <t>total time seconds</t>
  </si>
  <si>
    <t>mu_nuMu is only mu numu</t>
  </si>
  <si>
    <t>muon_data is all data starting with numu</t>
  </si>
  <si>
    <t>tau data is starting with nu tau and all conversion</t>
  </si>
  <si>
    <t>all_data starts with tau and has all conversions</t>
  </si>
  <si>
    <t>o t</t>
  </si>
  <si>
    <t>o m</t>
  </si>
  <si>
    <t>*I was playing games during this one</t>
  </si>
  <si>
    <t>def seems like taus take plonger to run</t>
  </si>
  <si>
    <t>n tau all 1Ev</t>
  </si>
  <si>
    <t>n tau all 0.1Ev</t>
  </si>
  <si>
    <t>n tau all 10eEv</t>
  </si>
  <si>
    <t>o t 10^18</t>
  </si>
  <si>
    <t>n tall 10^20</t>
  </si>
  <si>
    <t>n tall 10^16</t>
  </si>
  <si>
    <t>o tall 10^20</t>
  </si>
  <si>
    <t>*had a few stopages, about 20 min total while moving around</t>
  </si>
  <si>
    <t>n tall 10^15 not icecube</t>
  </si>
  <si>
    <t>n tall 10^16 not icecube</t>
  </si>
  <si>
    <t>ntall 10^17 not icecube</t>
  </si>
  <si>
    <t>*laptop cpu at 3.4-3.5 GHz, desktop at 3.9-4.0 GHz</t>
  </si>
  <si>
    <t>ntall 10^18 not icecube</t>
  </si>
  <si>
    <t>ntall 10^19 not icecube</t>
  </si>
  <si>
    <t>ntall 10^20</t>
  </si>
  <si>
    <t xml:space="preserve">desktop </t>
  </si>
  <si>
    <t>nmuall 10^18</t>
  </si>
  <si>
    <t>nmuall 10^16</t>
  </si>
  <si>
    <t>nmuall 10^19</t>
  </si>
  <si>
    <t>nmuall 10^17</t>
  </si>
  <si>
    <t>nmuall 10^15</t>
  </si>
  <si>
    <t>nmuall 10^20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</si>
</sst>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total time vs energy for 10^5</a:t>
            </a:r>
            <a:r>
              <a:rPr lang="en-US" baseline="0"/>
              <a:t> starting neutrnio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Sheet1!$L$19:$L$24</c:f>
              <c:numCache>
                <c:formatCode>0.00E+00</c:formatCode>
                <c:ptCount val="6"/>
                <c:pt idx="0" formatCode="General">
                  <c:v>1000000000000000</c:v>
                </c:pt>
                <c:pt idx="1">
                  <c:v>1E+16</c:v>
                </c:pt>
                <c:pt idx="2">
                  <c:v>1E+17</c:v>
                </c:pt>
                <c:pt idx="3">
                  <c:v>1E+18</c:v>
                </c:pt>
                <c:pt idx="4">
                  <c:v>1E+19</c:v>
                </c:pt>
                <c:pt idx="5">
                  <c:v>1E+20</c:v>
                </c:pt>
              </c:numCache>
            </c:numRef>
          </c:xVal>
          <c:yVal>
            <c:numRef>
              <c:f>Sheet1!$M$19:$M$24</c:f>
              <c:numCache>
                <c:formatCode>General</c:formatCode>
                <c:ptCount val="6"/>
                <c:pt idx="0">
                  <c:v>1921.9998000000001</c:v>
                </c:pt>
                <c:pt idx="1">
                  <c:v>5533.0000200000004</c:v>
                </c:pt>
                <c:pt idx="2">
                  <c:v>9733.0000199999995</c:v>
                </c:pt>
                <c:pt idx="3">
                  <c:v>14886</c:v>
                </c:pt>
                <c:pt idx="4">
                  <c:v>20198</c:v>
                </c:pt>
                <c:pt idx="5">
                  <c:v>25810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9-48F4-A0C3-30A5882C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80384"/>
        <c:axId val="2051680800"/>
      </c:scatterChart>
      <c:valAx>
        <c:axId val="2051680384"/>
        <c:scaling>
          <c:logBase val="10"/>
          <c:orientation val="minMax"/>
          <c:min val="1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80800"/>
        <c:crosses val="autoZero"/>
        <c:crossBetween val="midCat"/>
      </c:valAx>
      <c:valAx>
        <c:axId val="20516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muon total time vs energy for10^15 starting enutrinos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Sheet1!$L$27:$L$32</c:f>
              <c:numCache>
                <c:formatCode>0.00E+00</c:formatCode>
                <c:ptCount val="6"/>
                <c:pt idx="0" formatCode="General">
                  <c:v>1000000000000000</c:v>
                </c:pt>
                <c:pt idx="1">
                  <c:v>1E+16</c:v>
                </c:pt>
                <c:pt idx="2">
                  <c:v>1E+17</c:v>
                </c:pt>
                <c:pt idx="3">
                  <c:v>1E+18</c:v>
                </c:pt>
                <c:pt idx="4">
                  <c:v>1E+19</c:v>
                </c:pt>
                <c:pt idx="5">
                  <c:v>1E+20</c:v>
                </c:pt>
              </c:numCache>
            </c:numRef>
          </c:xVal>
          <c:yVal>
            <c:numRef>
              <c:f>Sheet1!$M$27:$M$32</c:f>
              <c:numCache>
                <c:formatCode>General</c:formatCode>
                <c:ptCount val="6"/>
                <c:pt idx="0">
                  <c:v>1078</c:v>
                </c:pt>
                <c:pt idx="1">
                  <c:v>2908</c:v>
                </c:pt>
                <c:pt idx="2">
                  <c:v>5083</c:v>
                </c:pt>
                <c:pt idx="3">
                  <c:v>7096</c:v>
                </c:pt>
                <c:pt idx="4">
                  <c:v>9516</c:v>
                </c:pt>
                <c:pt idx="5">
                  <c:v>11653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9-4F0F-A9B8-AE8EB425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65296"/>
        <c:axId val="535028736"/>
      </c:scatterChart>
      <c:valAx>
        <c:axId val="531765296"/>
        <c:scaling>
          <c:logBase val="10"/>
          <c:orientation val="minMax"/>
          <c:min val="1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28736"/>
        <c:crosses val="autoZero"/>
        <c:crossBetween val="midCat"/>
      </c:valAx>
      <c:valAx>
        <c:axId val="5350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run time per</a:t>
            </a:r>
            <a:r>
              <a:rPr lang="en-US" baseline="0"/>
              <a:t> angle vs energy for 10^5 neutrinos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Sheet1!$L$19:$L$24</c:f>
              <c:strCache>
                <c:ptCount val="6"/>
                <c:pt idx="0">
                  <c:v>1E+15</c:v>
                </c:pt>
                <c:pt idx="1">
                  <c:v>1.00E+16</c:v>
                </c:pt>
                <c:pt idx="2">
                  <c:v>1.00E+17</c:v>
                </c:pt>
                <c:pt idx="3">
                  <c:v>1.00E+18</c:v>
                </c:pt>
                <c:pt idx="4">
                  <c:v>1.00E+19</c:v>
                </c:pt>
                <c:pt idx="5">
                  <c:v>1.00E+20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Sheet1!$L$19:$L$24</c:f>
              <c:numCache>
                <c:formatCode>0.00E+00</c:formatCode>
                <c:ptCount val="6"/>
                <c:pt idx="0" formatCode="General">
                  <c:v>1000000000000000</c:v>
                </c:pt>
                <c:pt idx="1">
                  <c:v>1E+16</c:v>
                </c:pt>
                <c:pt idx="2">
                  <c:v>1E+17</c:v>
                </c:pt>
                <c:pt idx="3">
                  <c:v>1E+18</c:v>
                </c:pt>
                <c:pt idx="4">
                  <c:v>1E+19</c:v>
                </c:pt>
                <c:pt idx="5">
                  <c:v>1E+20</c:v>
                </c:pt>
              </c:numCache>
            </c:numRef>
          </c:xVal>
          <c:yVal>
            <c:numRef>
              <c:f>Sheet1!$N$19:$N$24</c:f>
              <c:numCache>
                <c:formatCode>General</c:formatCode>
                <c:ptCount val="6"/>
                <c:pt idx="0">
                  <c:v>14.237035555555556</c:v>
                </c:pt>
                <c:pt idx="1">
                  <c:v>40.985185333333334</c:v>
                </c:pt>
                <c:pt idx="2">
                  <c:v>72.096296444444434</c:v>
                </c:pt>
                <c:pt idx="3">
                  <c:v>110.26666666666667</c:v>
                </c:pt>
                <c:pt idx="4">
                  <c:v>149.61481333333333</c:v>
                </c:pt>
                <c:pt idx="5">
                  <c:v>191.18520000000001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C5-4500-96B7-1AC3171F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68800"/>
        <c:axId val="963165888"/>
      </c:scatterChart>
      <c:valAx>
        <c:axId val="963168800"/>
        <c:scaling>
          <c:logBase val="10"/>
          <c:orientation val="minMax"/>
          <c:max val="1E+21"/>
          <c:min val="1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65888"/>
        <c:crosses val="autoZero"/>
        <c:crossBetween val="midCat"/>
      </c:valAx>
      <c:valAx>
        <c:axId val="9631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Muon run time per</a:t>
            </a:r>
            <a:r>
              <a:rPr lang="en-US" baseline="0"/>
              <a:t> angle vs energy for 10^5 neutrinos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Sheet1!$L$19:$L$24</c:f>
              <c:numCache>
                <c:formatCode>0.00E+00</c:formatCode>
                <c:ptCount val="6"/>
                <c:pt idx="0" formatCode="General">
                  <c:v>1000000000000000</c:v>
                </c:pt>
                <c:pt idx="1">
                  <c:v>1E+16</c:v>
                </c:pt>
                <c:pt idx="2">
                  <c:v>1E+17</c:v>
                </c:pt>
                <c:pt idx="3">
                  <c:v>1E+18</c:v>
                </c:pt>
                <c:pt idx="4">
                  <c:v>1E+19</c:v>
                </c:pt>
                <c:pt idx="5">
                  <c:v>1E+20</c:v>
                </c:pt>
              </c:numCache>
            </c:numRef>
          </c:xVal>
          <c:yVal>
            <c:numRef>
              <c:f>Sheet1!$N$27:$N$32</c:f>
              <c:numCache>
                <c:formatCode>General</c:formatCode>
                <c:ptCount val="6"/>
                <c:pt idx="0">
                  <c:v>7.9851853333333329</c:v>
                </c:pt>
                <c:pt idx="1">
                  <c:v>21.540742222222221</c:v>
                </c:pt>
                <c:pt idx="2">
                  <c:v>37.651852000000005</c:v>
                </c:pt>
                <c:pt idx="3">
                  <c:v>52.562964444444447</c:v>
                </c:pt>
                <c:pt idx="4">
                  <c:v>70.488888888888894</c:v>
                </c:pt>
                <c:pt idx="5">
                  <c:v>86.318518666666662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4-497E-A03A-27906456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68800"/>
        <c:axId val="963165888"/>
      </c:scatterChart>
      <c:valAx>
        <c:axId val="963168800"/>
        <c:scaling>
          <c:logBase val="10"/>
          <c:orientation val="minMax"/>
          <c:max val="1E+21"/>
          <c:min val="1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65888"/>
        <c:crosses val="autoZero"/>
        <c:crossBetween val="midCat"/>
      </c:valAx>
      <c:valAx>
        <c:axId val="9631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28</xdr:row>
      <xdr:rowOff>9525</xdr:rowOff>
    </xdr:from>
    <xdr:to>
      <xdr:col>8</xdr:col>
      <xdr:colOff>581025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3F0FF-A809-422E-92A5-D9B81071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176212</xdr:colOff>
      <xdr:row>33</xdr:row>
      <xdr:rowOff>80962</xdr:rowOff>
    </xdr:from>
    <xdr:to>
      <xdr:col>9</xdr:col>
      <xdr:colOff>423862</xdr:colOff>
      <xdr:row>47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8DD95-16A7-41E5-AA8C-4CE0A6575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24</xdr:row>
      <xdr:rowOff>185737</xdr:rowOff>
    </xdr:from>
    <xdr:to>
      <xdr:col>23</xdr:col>
      <xdr:colOff>323850</xdr:colOff>
      <xdr:row>39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C05D61-92B0-45E7-8F2F-34C5A634C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41</xdr:row>
      <xdr:rowOff>104775</xdr:rowOff>
    </xdr:from>
    <xdr:to>
      <xdr:col>23</xdr:col>
      <xdr:colOff>342900</xdr:colOff>
      <xdr:row>55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9A016F-CCE0-44BA-8C1D-EF5EE810A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662C-61A9-42F2-8593-3AE9D8575422}">
  <dimension ref="A1:P32"/>
  <sheetViews>
    <sheetView tabSelected="1" topLeftCell="A19" workbookViewId="0">
      <selection activeCell="O43" sqref="O43"/>
    </sheetView>
  </sheetViews>
  <sheetFormatPr defaultRowHeight="15" x14ac:dyDescent="0.25"/>
  <cols>
    <col min="1" max="2" width="9.140625" customWidth="1"/>
    <col min="5" max="5" width="11" bestFit="1" customWidth="1"/>
    <col min="7" max="7" width="10" bestFit="1" customWidth="1"/>
  </cols>
  <sheetData>
    <row r="1" spans="1:16" x14ac:dyDescent="0.25">
      <c r="A1" t="s">
        <v>0</v>
      </c>
    </row>
    <row r="3" spans="1:16" x14ac:dyDescent="0.25">
      <c r="A3" t="s">
        <v>7</v>
      </c>
      <c r="B3" t="s">
        <v>5</v>
      </c>
      <c r="C3" t="s">
        <v>1</v>
      </c>
      <c r="D3" t="s">
        <v>2</v>
      </c>
      <c r="E3" t="s">
        <v>11</v>
      </c>
      <c r="F3" t="s">
        <v>3</v>
      </c>
      <c r="G3" t="s">
        <v>4</v>
      </c>
    </row>
    <row r="4" spans="1:16" x14ac:dyDescent="0.25">
      <c r="A4" t="s">
        <v>8</v>
      </c>
      <c r="B4" t="s">
        <v>6</v>
      </c>
      <c r="C4">
        <v>10000</v>
      </c>
      <c r="D4">
        <f>180-95+(95-90)*10</f>
        <v>135</v>
      </c>
      <c r="E4">
        <f>35*60+50</f>
        <v>2150</v>
      </c>
      <c r="F4">
        <f t="shared" ref="F4:F27" si="0">E4/D4</f>
        <v>15.925925925925926</v>
      </c>
      <c r="G4">
        <f>E4/(C4*D4)</f>
        <v>1.5925925925925925E-3</v>
      </c>
    </row>
    <row r="5" spans="1:16" x14ac:dyDescent="0.25">
      <c r="A5" t="s">
        <v>9</v>
      </c>
      <c r="B5" t="s">
        <v>10</v>
      </c>
      <c r="C5">
        <f>10^5</f>
        <v>100000</v>
      </c>
      <c r="D5">
        <v>112</v>
      </c>
      <c r="E5">
        <f>135.31*60</f>
        <v>8118.6</v>
      </c>
      <c r="F5">
        <f t="shared" si="0"/>
        <v>72.487499999999997</v>
      </c>
      <c r="G5">
        <f t="shared" ref="G5:G16" si="1">E5/(D5*C5)</f>
        <v>7.2487500000000004E-4</v>
      </c>
    </row>
    <row r="6" spans="1:16" x14ac:dyDescent="0.25">
      <c r="A6" t="s">
        <v>8</v>
      </c>
      <c r="B6" t="s">
        <v>16</v>
      </c>
      <c r="C6">
        <v>100000</v>
      </c>
      <c r="D6">
        <v>135</v>
      </c>
      <c r="E6">
        <v>21338</v>
      </c>
      <c r="F6">
        <f t="shared" si="0"/>
        <v>158.05925925925925</v>
      </c>
      <c r="G6">
        <f t="shared" si="1"/>
        <v>1.5805925925925926E-3</v>
      </c>
    </row>
    <row r="7" spans="1:16" x14ac:dyDescent="0.25">
      <c r="A7" t="s">
        <v>8</v>
      </c>
      <c r="B7" t="s">
        <v>17</v>
      </c>
      <c r="C7">
        <v>10000</v>
      </c>
      <c r="D7">
        <v>135</v>
      </c>
      <c r="E7">
        <v>272</v>
      </c>
      <c r="F7">
        <f t="shared" si="0"/>
        <v>2.0148148148148146</v>
      </c>
      <c r="G7">
        <f t="shared" si="1"/>
        <v>2.0148148148148149E-4</v>
      </c>
    </row>
    <row r="8" spans="1:16" x14ac:dyDescent="0.25">
      <c r="A8" t="s">
        <v>8</v>
      </c>
      <c r="B8" t="s">
        <v>17</v>
      </c>
      <c r="C8">
        <v>100000</v>
      </c>
      <c r="D8">
        <v>135</v>
      </c>
      <c r="E8">
        <v>2568</v>
      </c>
      <c r="F8">
        <f t="shared" si="0"/>
        <v>19.022222222222222</v>
      </c>
      <c r="G8">
        <f t="shared" si="1"/>
        <v>1.9022222222222221E-4</v>
      </c>
      <c r="L8" t="s">
        <v>31</v>
      </c>
    </row>
    <row r="9" spans="1:16" x14ac:dyDescent="0.25">
      <c r="A9" t="s">
        <v>9</v>
      </c>
      <c r="B9" t="s">
        <v>22</v>
      </c>
      <c r="C9">
        <v>100000</v>
      </c>
      <c r="D9">
        <v>112</v>
      </c>
      <c r="E9">
        <f>5*60*60+33</f>
        <v>18033</v>
      </c>
      <c r="F9">
        <f t="shared" si="0"/>
        <v>161.00892857142858</v>
      </c>
      <c r="G9">
        <f t="shared" si="1"/>
        <v>1.6100892857142857E-3</v>
      </c>
      <c r="H9" t="s">
        <v>18</v>
      </c>
    </row>
    <row r="10" spans="1:16" x14ac:dyDescent="0.25">
      <c r="A10" t="s">
        <v>9</v>
      </c>
      <c r="B10" t="s">
        <v>20</v>
      </c>
      <c r="C10">
        <v>100000</v>
      </c>
      <c r="D10">
        <v>112</v>
      </c>
      <c r="E10">
        <f>263.35*60</f>
        <v>15801.000000000002</v>
      </c>
      <c r="F10">
        <f t="shared" si="0"/>
        <v>141.08035714285717</v>
      </c>
      <c r="G10">
        <f t="shared" si="1"/>
        <v>1.4108035714285715E-3</v>
      </c>
      <c r="H10" t="s">
        <v>18</v>
      </c>
      <c r="P10" t="s">
        <v>19</v>
      </c>
    </row>
    <row r="11" spans="1:16" x14ac:dyDescent="0.25">
      <c r="A11" t="s">
        <v>9</v>
      </c>
      <c r="B11" t="s">
        <v>21</v>
      </c>
      <c r="C11">
        <v>100000</v>
      </c>
      <c r="D11">
        <v>112</v>
      </c>
      <c r="E11">
        <f>166.733*60</f>
        <v>10003.98</v>
      </c>
      <c r="F11">
        <f t="shared" si="0"/>
        <v>89.321249999999992</v>
      </c>
      <c r="G11">
        <f t="shared" si="1"/>
        <v>8.9321249999999995E-4</v>
      </c>
      <c r="H11" t="s">
        <v>18</v>
      </c>
    </row>
    <row r="12" spans="1:16" x14ac:dyDescent="0.25">
      <c r="A12" t="s">
        <v>8</v>
      </c>
      <c r="B12" t="s">
        <v>23</v>
      </c>
      <c r="C12">
        <v>100000</v>
      </c>
      <c r="D12">
        <v>135</v>
      </c>
      <c r="E12">
        <v>9247</v>
      </c>
      <c r="F12">
        <f t="shared" si="0"/>
        <v>68.496296296296293</v>
      </c>
      <c r="G12">
        <f t="shared" si="1"/>
        <v>6.8496296296296296E-4</v>
      </c>
      <c r="L12" t="s">
        <v>12</v>
      </c>
    </row>
    <row r="13" spans="1:16" x14ac:dyDescent="0.25">
      <c r="A13" t="s">
        <v>9</v>
      </c>
      <c r="B13" t="s">
        <v>24</v>
      </c>
      <c r="C13">
        <v>100000</v>
      </c>
      <c r="D13">
        <v>112</v>
      </c>
      <c r="E13">
        <f>449.1*60</f>
        <v>26946</v>
      </c>
      <c r="F13">
        <f t="shared" si="0"/>
        <v>240.58928571428572</v>
      </c>
      <c r="G13">
        <f t="shared" si="1"/>
        <v>2.4058928571428573E-3</v>
      </c>
      <c r="L13" t="s">
        <v>13</v>
      </c>
    </row>
    <row r="14" spans="1:16" x14ac:dyDescent="0.25">
      <c r="A14" t="s">
        <v>9</v>
      </c>
      <c r="B14" t="s">
        <v>25</v>
      </c>
      <c r="C14">
        <v>100000</v>
      </c>
      <c r="D14">
        <v>112</v>
      </c>
      <c r="E14">
        <f>91.466667*60</f>
        <v>5488.0000200000004</v>
      </c>
      <c r="F14">
        <f t="shared" si="0"/>
        <v>49.000000178571433</v>
      </c>
      <c r="G14">
        <f t="shared" si="1"/>
        <v>4.9000000178571436E-4</v>
      </c>
      <c r="L14" t="s">
        <v>14</v>
      </c>
    </row>
    <row r="15" spans="1:16" x14ac:dyDescent="0.25">
      <c r="A15" t="s">
        <v>8</v>
      </c>
      <c r="B15" t="s">
        <v>26</v>
      </c>
      <c r="C15">
        <v>100000</v>
      </c>
      <c r="D15">
        <v>135</v>
      </c>
      <c r="E15">
        <v>41497</v>
      </c>
      <c r="F15">
        <f t="shared" si="0"/>
        <v>307.38518518518521</v>
      </c>
      <c r="G15">
        <f t="shared" si="1"/>
        <v>3.0738518518518519E-3</v>
      </c>
      <c r="H15" t="s">
        <v>27</v>
      </c>
      <c r="L15" t="s">
        <v>15</v>
      </c>
    </row>
    <row r="16" spans="1:16" x14ac:dyDescent="0.25">
      <c r="A16" t="s">
        <v>9</v>
      </c>
      <c r="B16" t="s">
        <v>28</v>
      </c>
      <c r="C16">
        <v>100000</v>
      </c>
      <c r="D16">
        <v>135</v>
      </c>
      <c r="E16">
        <f>60*32.03333</f>
        <v>1921.9998000000001</v>
      </c>
      <c r="F16">
        <f t="shared" si="0"/>
        <v>14.237035555555556</v>
      </c>
      <c r="G16">
        <f t="shared" si="1"/>
        <v>1.4237035555555557E-4</v>
      </c>
    </row>
    <row r="17" spans="1:14" x14ac:dyDescent="0.25">
      <c r="A17" t="s">
        <v>9</v>
      </c>
      <c r="B17" t="s">
        <v>29</v>
      </c>
      <c r="C17">
        <v>100000</v>
      </c>
      <c r="D17">
        <v>135</v>
      </c>
      <c r="E17">
        <f>60*92.216667</f>
        <v>5533.0000200000004</v>
      </c>
      <c r="F17">
        <f t="shared" si="0"/>
        <v>40.985185333333334</v>
      </c>
      <c r="G17">
        <f>E17/(D17*C17)</f>
        <v>4.0985185333333339E-4</v>
      </c>
    </row>
    <row r="18" spans="1:14" x14ac:dyDescent="0.25">
      <c r="A18" t="s">
        <v>9</v>
      </c>
      <c r="B18" t="s">
        <v>30</v>
      </c>
      <c r="C18">
        <v>100000</v>
      </c>
      <c r="D18">
        <v>135</v>
      </c>
      <c r="E18">
        <f>162.216667*60</f>
        <v>9733.0000199999995</v>
      </c>
      <c r="F18">
        <f t="shared" si="0"/>
        <v>72.096296444444434</v>
      </c>
      <c r="G18">
        <f>E18/(D18*C18)</f>
        <v>7.2096296444444446E-4</v>
      </c>
    </row>
    <row r="19" spans="1:14" x14ac:dyDescent="0.25">
      <c r="A19" t="s">
        <v>9</v>
      </c>
      <c r="B19" t="s">
        <v>32</v>
      </c>
      <c r="C19">
        <v>100000</v>
      </c>
      <c r="D19">
        <v>135</v>
      </c>
      <c r="E19">
        <f>248.1*60</f>
        <v>14886</v>
      </c>
      <c r="F19">
        <f t="shared" si="0"/>
        <v>110.26666666666667</v>
      </c>
      <c r="G19">
        <f>E19/(D19*C19)</f>
        <v>1.1026666666666667E-3</v>
      </c>
      <c r="L19">
        <f>10^15</f>
        <v>1000000000000000</v>
      </c>
      <c r="M19">
        <f>60*32.03333</f>
        <v>1921.9998000000001</v>
      </c>
      <c r="N19">
        <v>14.237035555555556</v>
      </c>
    </row>
    <row r="20" spans="1:14" x14ac:dyDescent="0.25">
      <c r="A20" t="s">
        <v>9</v>
      </c>
      <c r="B20" t="s">
        <v>33</v>
      </c>
      <c r="C20">
        <v>100000</v>
      </c>
      <c r="D20">
        <v>135</v>
      </c>
      <c r="E20">
        <f>60*336.63333</f>
        <v>20197.999800000001</v>
      </c>
      <c r="F20">
        <f t="shared" si="0"/>
        <v>149.61481333333333</v>
      </c>
      <c r="G20">
        <f>E20/(D20*C20)</f>
        <v>1.4961481333333334E-3</v>
      </c>
      <c r="L20" s="1">
        <v>1E+16</v>
      </c>
      <c r="M20">
        <f>60*92.216667</f>
        <v>5533.0000200000004</v>
      </c>
      <c r="N20">
        <v>40.985185333333334</v>
      </c>
    </row>
    <row r="21" spans="1:14" x14ac:dyDescent="0.25">
      <c r="A21" t="s">
        <v>9</v>
      </c>
      <c r="B21" t="s">
        <v>34</v>
      </c>
      <c r="C21">
        <v>100000</v>
      </c>
      <c r="D21">
        <v>135</v>
      </c>
      <c r="E21">
        <f>430.1667*60</f>
        <v>25810.002</v>
      </c>
      <c r="F21">
        <f t="shared" si="0"/>
        <v>191.18520000000001</v>
      </c>
      <c r="G21">
        <f>E21/(D21*C21)</f>
        <v>1.9118520000000001E-3</v>
      </c>
      <c r="L21" s="1">
        <v>1E+17</v>
      </c>
      <c r="M21">
        <f>162.216667*60</f>
        <v>9733.0000199999995</v>
      </c>
      <c r="N21">
        <v>72.096296444444434</v>
      </c>
    </row>
    <row r="22" spans="1:14" x14ac:dyDescent="0.25">
      <c r="A22" t="s">
        <v>35</v>
      </c>
      <c r="B22" t="s">
        <v>36</v>
      </c>
      <c r="C22">
        <v>100000</v>
      </c>
      <c r="D22">
        <v>135</v>
      </c>
      <c r="E22">
        <f>60*118.26667</f>
        <v>7096.0002000000004</v>
      </c>
      <c r="F22">
        <f t="shared" si="0"/>
        <v>52.562964444444447</v>
      </c>
      <c r="G22">
        <f t="shared" ref="G22:G27" si="2">E22/(D22*C22)</f>
        <v>5.2562964444444443E-4</v>
      </c>
      <c r="L22" s="1">
        <v>1E+18</v>
      </c>
      <c r="M22">
        <f>248.1*60</f>
        <v>14886</v>
      </c>
      <c r="N22">
        <v>110.26666666666667</v>
      </c>
    </row>
    <row r="23" spans="1:14" x14ac:dyDescent="0.25">
      <c r="A23" t="s">
        <v>35</v>
      </c>
      <c r="B23" t="s">
        <v>37</v>
      </c>
      <c r="C23">
        <v>100000</v>
      </c>
      <c r="D23">
        <v>135</v>
      </c>
      <c r="E23">
        <f>60*48.46667</f>
        <v>2908.0001999999999</v>
      </c>
      <c r="F23">
        <f t="shared" si="0"/>
        <v>21.540742222222221</v>
      </c>
      <c r="G23">
        <f t="shared" si="2"/>
        <v>2.1540742222222222E-4</v>
      </c>
      <c r="L23" s="1">
        <v>1E+19</v>
      </c>
      <c r="M23">
        <v>20198</v>
      </c>
      <c r="N23">
        <v>149.61481333333333</v>
      </c>
    </row>
    <row r="24" spans="1:14" x14ac:dyDescent="0.25">
      <c r="A24" t="s">
        <v>35</v>
      </c>
      <c r="B24" t="s">
        <v>38</v>
      </c>
      <c r="C24">
        <v>100000</v>
      </c>
      <c r="D24">
        <v>135</v>
      </c>
      <c r="E24">
        <f>60*158.6</f>
        <v>9516</v>
      </c>
      <c r="F24">
        <f t="shared" si="0"/>
        <v>70.488888888888894</v>
      </c>
      <c r="G24">
        <f t="shared" si="2"/>
        <v>7.048888888888889E-4</v>
      </c>
      <c r="L24" s="1">
        <v>1E+20</v>
      </c>
      <c r="M24">
        <v>25810</v>
      </c>
      <c r="N24">
        <v>191.18520000000001</v>
      </c>
    </row>
    <row r="25" spans="1:14" x14ac:dyDescent="0.25">
      <c r="A25" t="s">
        <v>9</v>
      </c>
      <c r="B25" t="s">
        <v>39</v>
      </c>
      <c r="C25">
        <v>100000</v>
      </c>
      <c r="D25">
        <v>135</v>
      </c>
      <c r="E25">
        <f>60*84.716667</f>
        <v>5083.0000200000004</v>
      </c>
      <c r="F25">
        <f t="shared" si="0"/>
        <v>37.651852000000005</v>
      </c>
      <c r="G25">
        <f t="shared" si="2"/>
        <v>3.7651852000000004E-4</v>
      </c>
    </row>
    <row r="26" spans="1:14" x14ac:dyDescent="0.25">
      <c r="A26" t="s">
        <v>9</v>
      </c>
      <c r="B26" t="s">
        <v>40</v>
      </c>
      <c r="C26">
        <v>100000</v>
      </c>
      <c r="D26">
        <v>135</v>
      </c>
      <c r="E26">
        <f>17.966667*60</f>
        <v>1078.0000199999999</v>
      </c>
      <c r="F26">
        <f t="shared" si="0"/>
        <v>7.9851853333333329</v>
      </c>
      <c r="G26">
        <f t="shared" si="2"/>
        <v>7.9851853333333335E-5</v>
      </c>
    </row>
    <row r="27" spans="1:14" x14ac:dyDescent="0.25">
      <c r="A27" t="s">
        <v>9</v>
      </c>
      <c r="B27" t="s">
        <v>41</v>
      </c>
      <c r="C27">
        <v>100000</v>
      </c>
      <c r="D27">
        <v>135</v>
      </c>
      <c r="E27">
        <f>60*194.216667</f>
        <v>11653.000019999999</v>
      </c>
      <c r="F27">
        <f t="shared" si="0"/>
        <v>86.318518666666662</v>
      </c>
      <c r="G27">
        <f t="shared" si="2"/>
        <v>8.6318518666666664E-4</v>
      </c>
      <c r="L27">
        <f>10^15</f>
        <v>1000000000000000</v>
      </c>
      <c r="M27">
        <v>1078</v>
      </c>
      <c r="N27">
        <v>7.9851853333333329</v>
      </c>
    </row>
    <row r="28" spans="1:14" x14ac:dyDescent="0.25">
      <c r="L28" s="1">
        <v>1E+16</v>
      </c>
      <c r="M28">
        <v>2908</v>
      </c>
      <c r="N28">
        <v>21.540742222222221</v>
      </c>
    </row>
    <row r="29" spans="1:14" x14ac:dyDescent="0.25">
      <c r="L29" s="1">
        <v>1E+17</v>
      </c>
      <c r="M29">
        <v>5083</v>
      </c>
      <c r="N29">
        <v>37.651852000000005</v>
      </c>
    </row>
    <row r="30" spans="1:14" x14ac:dyDescent="0.25">
      <c r="L30" s="1">
        <v>1E+18</v>
      </c>
      <c r="M30">
        <v>7096</v>
      </c>
      <c r="N30">
        <v>52.562964444444447</v>
      </c>
    </row>
    <row r="31" spans="1:14" x14ac:dyDescent="0.25">
      <c r="L31" s="1">
        <v>1E+19</v>
      </c>
      <c r="M31">
        <v>9516</v>
      </c>
      <c r="N31">
        <v>70.488888888888894</v>
      </c>
    </row>
    <row r="32" spans="1:14" x14ac:dyDescent="0.25">
      <c r="L32" s="1">
        <v>1E+20</v>
      </c>
      <c r="M32">
        <v>11653</v>
      </c>
      <c r="N32">
        <v>86.318518666666662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Krebs</dc:creator>
  <cp:lastModifiedBy>Ryan Krebs</cp:lastModifiedBy>
  <dcterms:created xsi:type="dcterms:W3CDTF">2021-04-15T20:15:46Z</dcterms:created>
  <dcterms:modified xsi:type="dcterms:W3CDTF">2021-05-12T23:15:52Z</dcterms:modified>
</cp:coreProperties>
</file>