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Missed Bond Arbitrage" sheetId="3" r:id="rId6"/>
  </sheets>
  <definedNames/>
  <calcPr/>
</workbook>
</file>

<file path=xl/sharedStrings.xml><?xml version="1.0" encoding="utf-8"?>
<sst xmlns="http://schemas.openxmlformats.org/spreadsheetml/2006/main" count="40" uniqueCount="36">
  <si>
    <t>Inputs</t>
  </si>
  <si>
    <t>Additional Info</t>
  </si>
  <si>
    <t>Entry NAV</t>
  </si>
  <si>
    <t>Purchase Units</t>
  </si>
  <si>
    <t>Entry Value</t>
  </si>
  <si>
    <t>Breakeven NAV Increment</t>
  </si>
  <si>
    <t>Redemption NAV</t>
  </si>
  <si>
    <t>Breakeven NAV</t>
  </si>
  <si>
    <t>Difference in NAV</t>
  </si>
  <si>
    <t>Outputs</t>
  </si>
  <si>
    <t>Exit Load</t>
  </si>
  <si>
    <t>Exit Value</t>
  </si>
  <si>
    <t>Capital Gain</t>
  </si>
  <si>
    <t>Profit</t>
  </si>
  <si>
    <t>Capital Gain Tax (CGT)</t>
  </si>
  <si>
    <t>HPR</t>
  </si>
  <si>
    <t>NAV</t>
  </si>
  <si>
    <t>Change in BEP</t>
  </si>
  <si>
    <t>Workings</t>
  </si>
  <si>
    <t>DP Fee (Entry)</t>
  </si>
  <si>
    <t>DP Fee (Exit)</t>
  </si>
  <si>
    <t>Purchase Value</t>
  </si>
  <si>
    <t>Redemption Value</t>
  </si>
  <si>
    <t>CGT</t>
  </si>
  <si>
    <t>Loan Amount</t>
  </si>
  <si>
    <t>Price Per Bond</t>
  </si>
  <si>
    <t>Interest Rate</t>
  </si>
  <si>
    <t>Total Bonds</t>
  </si>
  <si>
    <t>FV of Bond</t>
  </si>
  <si>
    <t>Coupon Rate</t>
  </si>
  <si>
    <t>Yearly Interest Inflow</t>
  </si>
  <si>
    <t>Yearly Interest Outflow</t>
  </si>
  <si>
    <t>Yearly Profit</t>
  </si>
  <si>
    <t>Loan Repayment</t>
  </si>
  <si>
    <t>Principal Return</t>
  </si>
  <si>
    <t>Total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</si>
</sst>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s]#,##0.000000"/>
    <numFmt numFmtId="165" formatCode="[$Rs]#,##0.00"/>
    <numFmt numFmtId="166" formatCode="[$Rs]#,##0.0000000"/>
    <numFmt numFmtId="167" formatCode="&quot;$&quot;#,##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3" numFmtId="165" xfId="0" applyAlignment="1" applyBorder="1" applyFont="1" applyNumberFormat="1">
      <alignment readingOrder="0"/>
    </xf>
    <xf borderId="1" fillId="3" fontId="4" numFmtId="0" xfId="0" applyAlignment="1" applyBorder="1" applyFill="1" applyFont="1">
      <alignment readingOrder="0"/>
    </xf>
    <xf borderId="1" fillId="3" fontId="4" numFmtId="0" xfId="0" applyBorder="1" applyFont="1"/>
    <xf borderId="1" fillId="2" fontId="2" numFmtId="0" xfId="0" applyAlignment="1" applyBorder="1" applyFont="1">
      <alignment readingOrder="0"/>
    </xf>
    <xf borderId="1" fillId="2" fontId="2" numFmtId="165" xfId="0" applyAlignment="1" applyBorder="1" applyFont="1" applyNumberFormat="1">
      <alignment readingOrder="0"/>
    </xf>
    <xf borderId="1" fillId="3" fontId="4" numFmtId="166" xfId="0" applyAlignment="1" applyBorder="1" applyFont="1" applyNumberFormat="1">
      <alignment readingOrder="0"/>
    </xf>
    <xf borderId="1" fillId="4" fontId="3" numFmtId="0" xfId="0" applyAlignment="1" applyBorder="1" applyFill="1" applyFont="1">
      <alignment readingOrder="0"/>
    </xf>
    <xf borderId="1" fillId="4" fontId="3" numFmtId="165" xfId="0" applyAlignment="1" applyBorder="1" applyFont="1" applyNumberFormat="1">
      <alignment readingOrder="0"/>
    </xf>
    <xf borderId="1" fillId="3" fontId="4" numFmtId="165" xfId="0" applyBorder="1" applyFont="1" applyNumberFormat="1"/>
    <xf borderId="1" fillId="3" fontId="4" numFmtId="2" xfId="0" applyBorder="1" applyFont="1" applyNumberFormat="1"/>
    <xf borderId="1" fillId="5" fontId="2" numFmtId="0" xfId="0" applyAlignment="1" applyBorder="1" applyFill="1" applyFont="1">
      <alignment readingOrder="0"/>
    </xf>
    <xf borderId="1" fillId="5" fontId="2" numFmtId="165" xfId="0" applyBorder="1" applyFont="1" applyNumberFormat="1"/>
    <xf borderId="1" fillId="5" fontId="2" numFmtId="165" xfId="0" applyBorder="1" applyFont="1" applyNumberFormat="1"/>
    <xf borderId="1" fillId="5" fontId="2" numFmtId="10" xfId="0" applyBorder="1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2" xfId="0" applyFont="1" applyNumberFormat="1"/>
    <xf borderId="0" fillId="0" fontId="1" numFmtId="9" xfId="0" applyAlignment="1" applyFont="1" applyNumberFormat="1">
      <alignment readingOrder="0"/>
    </xf>
    <xf borderId="0" fillId="0" fontId="1" numFmtId="167" xfId="0" applyFont="1" applyNumberForma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Change in BEP wrt NAV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Sheet1!$G$17</c:f>
            </c:strRef>
          </c:tx>
          <c:spPr>
            <a:ln cmpd="sng" w="38100">
              <a:solidFill>
                <a:schemeClr val="dk1"/>
              </a:solidFill>
            </a:ln>
          </c:spPr>
          <c:marker>
            <c:symbol val="none"/>
          </c:marker>
          <c:cat>
            <c:strRef>
              <c:f>Sheet1!$F$18:$F$38</c:f>
            </c:strRef>
          </c:cat>
          <c:val>
            <c:numRef>
              <c:f>Sheet1!$G$18:$G$38</c:f>
              <c:numCache/>
            </c:numRef>
          </c:val>
          <c:smooth val="0"/>
        </c:ser>
        <c:axId val="1074786687"/>
        <c:axId val="2004220384"/>
      </c:lineChart>
      <c:catAx>
        <c:axId val="107478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NAV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220384"/>
      </c:catAx>
      <c:valAx>
        <c:axId val="2004220384"/>
        <c:scaling>
          <c:orientation val="minMax"/>
          <c:min val="0.16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Change in BEP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786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8</xdr:row>
      <xdr:rowOff>219075</xdr:rowOff>
    </xdr:from>
    <xdr:ext cx="481012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  <col customWidth="1" min="3" max="3" width="30.25"/>
    <col customWidth="1" min="5" max="5" width="28.88"/>
    <col customWidth="1" min="6" max="6" width="14.13"/>
    <col customWidth="1" min="8" max="8" width="19.0"/>
  </cols>
  <sheetData>
    <row r="1">
      <c r="H1" s="1"/>
    </row>
    <row r="2">
      <c r="B2" s="2" t="s">
        <v>0</v>
      </c>
      <c r="E2" s="2" t="s">
        <v>1</v>
      </c>
      <c r="H2" s="1"/>
    </row>
    <row r="3">
      <c r="B3" s="3" t="s">
        <v>2</v>
      </c>
      <c r="C3" s="4">
        <v>11.03</v>
      </c>
      <c r="E3" s="5" t="s">
        <v>3</v>
      </c>
      <c r="F3" s="6">
        <f>Sheet2!C10</f>
        <v>2000</v>
      </c>
      <c r="H3" s="1"/>
    </row>
    <row r="4">
      <c r="B4" s="7" t="s">
        <v>4</v>
      </c>
      <c r="C4" s="8">
        <v>22065.0</v>
      </c>
      <c r="E4" s="5" t="s">
        <v>5</v>
      </c>
      <c r="F4" s="9">
        <f>(10.29+Sheet2!C10*0.015*C3)/(Sheet2!C10*0.935)</f>
        <v>0.1824545455</v>
      </c>
      <c r="H4" s="1"/>
    </row>
    <row r="5">
      <c r="B5" s="10" t="s">
        <v>6</v>
      </c>
      <c r="C5" s="11">
        <f>11.57+0.18</f>
        <v>11.75</v>
      </c>
      <c r="E5" s="5" t="s">
        <v>7</v>
      </c>
      <c r="F5" s="9">
        <f>C3+F4</f>
        <v>11.21245455</v>
      </c>
      <c r="H5" s="1"/>
    </row>
    <row r="6">
      <c r="E6" s="5" t="s">
        <v>8</v>
      </c>
      <c r="F6" s="12">
        <f>C5-C3</f>
        <v>0.72</v>
      </c>
      <c r="H6" s="1"/>
    </row>
    <row r="7">
      <c r="B7" s="2" t="s">
        <v>9</v>
      </c>
      <c r="E7" s="5" t="s">
        <v>10</v>
      </c>
      <c r="F7" s="13">
        <f>Sheet2!C16</f>
        <v>352.5</v>
      </c>
      <c r="H7" s="1"/>
    </row>
    <row r="8">
      <c r="B8" s="14" t="s">
        <v>11</v>
      </c>
      <c r="C8" s="15">
        <f>Sheet2!C14-Sheet2!C16-Sheet2!C19-Sheet2!C7</f>
        <v>23070.21</v>
      </c>
      <c r="E8" s="5" t="s">
        <v>12</v>
      </c>
      <c r="F8" s="12">
        <f>Sheet2!C18</f>
        <v>1445.8</v>
      </c>
      <c r="H8" s="1"/>
    </row>
    <row r="9">
      <c r="B9" s="14" t="s">
        <v>13</v>
      </c>
      <c r="C9" s="16">
        <f>C8-C4</f>
        <v>1005.21</v>
      </c>
      <c r="E9" s="5" t="s">
        <v>14</v>
      </c>
      <c r="F9" s="12">
        <f>Sheet2!C19</f>
        <v>72.29</v>
      </c>
      <c r="H9" s="1"/>
    </row>
    <row r="10">
      <c r="B10" s="14" t="s">
        <v>15</v>
      </c>
      <c r="C10" s="17">
        <f>C9/C4</f>
        <v>0.04555676411</v>
      </c>
      <c r="H10" s="1"/>
    </row>
    <row r="11">
      <c r="H11" s="1"/>
    </row>
    <row r="12">
      <c r="H12" s="1"/>
    </row>
    <row r="13">
      <c r="H13" s="1"/>
    </row>
    <row r="14">
      <c r="H14" s="1"/>
    </row>
    <row r="15">
      <c r="H15" s="1"/>
    </row>
    <row r="16">
      <c r="H16" s="1"/>
    </row>
    <row r="17">
      <c r="F17" s="18" t="s">
        <v>16</v>
      </c>
      <c r="G17" s="18" t="s">
        <v>17</v>
      </c>
      <c r="H17" s="1"/>
    </row>
    <row r="18">
      <c r="F18" s="18">
        <v>10.0</v>
      </c>
      <c r="G18" s="19">
        <v>0.164103902963083</v>
      </c>
      <c r="H18" s="1"/>
    </row>
    <row r="19">
      <c r="F19" s="18">
        <v>10.1</v>
      </c>
      <c r="G19" s="19">
        <v>0.1657449419927138</v>
      </c>
      <c r="H19" s="1">
        <f t="shared" ref="H19:H38" si="1">G19-G18</f>
        <v>0.00164103903</v>
      </c>
    </row>
    <row r="20">
      <c r="F20" s="18">
        <v>10.2</v>
      </c>
      <c r="G20" s="19">
        <v>0.16738598102234464</v>
      </c>
      <c r="H20" s="1">
        <f t="shared" si="1"/>
        <v>0.00164103903</v>
      </c>
    </row>
    <row r="21">
      <c r="F21" s="18">
        <v>10.3</v>
      </c>
      <c r="G21" s="19">
        <v>0.1690270200519755</v>
      </c>
      <c r="H21" s="1">
        <f t="shared" si="1"/>
        <v>0.00164103903</v>
      </c>
    </row>
    <row r="22">
      <c r="F22" s="18">
        <v>10.4</v>
      </c>
      <c r="G22" s="19">
        <v>0.17066805908160632</v>
      </c>
      <c r="H22" s="1">
        <f t="shared" si="1"/>
        <v>0.00164103903</v>
      </c>
    </row>
    <row r="23">
      <c r="F23" s="18">
        <v>10.5</v>
      </c>
      <c r="G23" s="19">
        <v>0.17230909811123712</v>
      </c>
      <c r="H23" s="1">
        <f t="shared" si="1"/>
        <v>0.00164103903</v>
      </c>
    </row>
    <row r="24">
      <c r="F24" s="18">
        <v>10.6</v>
      </c>
      <c r="G24" s="19">
        <v>0.17395013714086793</v>
      </c>
      <c r="H24" s="1">
        <f t="shared" si="1"/>
        <v>0.00164103903</v>
      </c>
    </row>
    <row r="25">
      <c r="F25" s="18">
        <v>10.7</v>
      </c>
      <c r="G25" s="19">
        <v>0.1755911761704988</v>
      </c>
      <c r="H25" s="1">
        <f t="shared" si="1"/>
        <v>0.00164103903</v>
      </c>
    </row>
    <row r="26">
      <c r="F26" s="18">
        <v>10.8</v>
      </c>
      <c r="G26" s="19">
        <v>0.17723221520012963</v>
      </c>
      <c r="H26" s="1">
        <f t="shared" si="1"/>
        <v>0.00164103903</v>
      </c>
    </row>
    <row r="27">
      <c r="F27" s="18">
        <v>10.9</v>
      </c>
      <c r="G27" s="19">
        <v>0.17887325422976047</v>
      </c>
      <c r="H27" s="1">
        <f t="shared" si="1"/>
        <v>0.00164103903</v>
      </c>
    </row>
    <row r="28">
      <c r="F28" s="18">
        <v>11.0</v>
      </c>
      <c r="G28" s="19">
        <v>0.1805142932593913</v>
      </c>
      <c r="H28" s="1">
        <f t="shared" si="1"/>
        <v>0.00164103903</v>
      </c>
    </row>
    <row r="29">
      <c r="F29" s="18">
        <v>11.1</v>
      </c>
      <c r="G29" s="19">
        <v>0.18215533228902211</v>
      </c>
      <c r="H29" s="1">
        <f t="shared" si="1"/>
        <v>0.00164103903</v>
      </c>
    </row>
    <row r="30">
      <c r="F30" s="18">
        <v>11.2</v>
      </c>
      <c r="G30" s="19">
        <v>0.18379637131865295</v>
      </c>
      <c r="H30" s="1">
        <f t="shared" si="1"/>
        <v>0.00164103903</v>
      </c>
    </row>
    <row r="31">
      <c r="F31" s="18">
        <v>11.3</v>
      </c>
      <c r="G31" s="19">
        <v>0.18543741034828382</v>
      </c>
      <c r="H31" s="1">
        <f t="shared" si="1"/>
        <v>0.00164103903</v>
      </c>
    </row>
    <row r="32">
      <c r="F32" s="18">
        <v>11.4</v>
      </c>
      <c r="G32" s="19">
        <v>0.1870784493779146</v>
      </c>
      <c r="H32" s="1">
        <f t="shared" si="1"/>
        <v>0.00164103903</v>
      </c>
    </row>
    <row r="33">
      <c r="F33" s="18">
        <v>11.5</v>
      </c>
      <c r="G33" s="19">
        <v>0.18871948840754543</v>
      </c>
      <c r="H33" s="1">
        <f t="shared" si="1"/>
        <v>0.00164103903</v>
      </c>
    </row>
    <row r="34">
      <c r="F34" s="18">
        <v>11.6</v>
      </c>
      <c r="G34" s="19">
        <v>0.19036052743717627</v>
      </c>
      <c r="H34" s="1">
        <f t="shared" si="1"/>
        <v>0.00164103903</v>
      </c>
    </row>
    <row r="35">
      <c r="F35" s="18">
        <v>11.7</v>
      </c>
      <c r="G35" s="19">
        <v>0.19200156646680708</v>
      </c>
      <c r="H35" s="1">
        <f t="shared" si="1"/>
        <v>0.00164103903</v>
      </c>
    </row>
    <row r="36">
      <c r="F36" s="18">
        <v>11.8</v>
      </c>
      <c r="G36" s="19">
        <v>0.19364260549643791</v>
      </c>
      <c r="H36" s="1">
        <f t="shared" si="1"/>
        <v>0.00164103903</v>
      </c>
    </row>
    <row r="37">
      <c r="F37" s="18">
        <v>11.9</v>
      </c>
      <c r="G37" s="19">
        <v>0.19528364452606878</v>
      </c>
      <c r="H37" s="1">
        <f t="shared" si="1"/>
        <v>0.00164103903</v>
      </c>
    </row>
    <row r="38">
      <c r="F38" s="18">
        <v>12.0</v>
      </c>
      <c r="G38" s="19">
        <v>0.1969246835556996</v>
      </c>
      <c r="H38" s="1">
        <f t="shared" si="1"/>
        <v>0.00164103903</v>
      </c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8" t="s">
        <v>18</v>
      </c>
    </row>
    <row r="5">
      <c r="B5" s="18" t="s">
        <v>10</v>
      </c>
      <c r="C5" s="20">
        <v>0.015</v>
      </c>
    </row>
    <row r="6">
      <c r="B6" s="18" t="s">
        <v>19</v>
      </c>
      <c r="C6" s="18">
        <v>5.0</v>
      </c>
    </row>
    <row r="7">
      <c r="B7" s="18" t="s">
        <v>20</v>
      </c>
      <c r="C7" s="18">
        <v>5.0</v>
      </c>
    </row>
    <row r="10">
      <c r="B10" s="18" t="s">
        <v>3</v>
      </c>
      <c r="C10" s="21">
        <f>(Sheet1!C4-C6)/Sheet1!C3</f>
        <v>2000</v>
      </c>
    </row>
    <row r="11">
      <c r="B11" s="18"/>
    </row>
    <row r="12">
      <c r="B12" s="18" t="s">
        <v>21</v>
      </c>
      <c r="C12" s="22">
        <f>Sheet1!C3*C10</f>
        <v>22060</v>
      </c>
    </row>
    <row r="14">
      <c r="B14" s="18" t="s">
        <v>22</v>
      </c>
      <c r="C14" s="22">
        <f>C10*Sheet1!C5</f>
        <v>23500</v>
      </c>
    </row>
    <row r="16">
      <c r="B16" s="18" t="s">
        <v>10</v>
      </c>
      <c r="C16" s="23">
        <f>C5*C14</f>
        <v>352.5</v>
      </c>
    </row>
    <row r="18">
      <c r="B18" s="18" t="s">
        <v>12</v>
      </c>
      <c r="C18" s="22">
        <f>C14-C12+5.8</f>
        <v>1445.8</v>
      </c>
    </row>
    <row r="19">
      <c r="B19" s="18" t="s">
        <v>23</v>
      </c>
      <c r="C19" s="22">
        <f>5%*C18</f>
        <v>72.29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  <col customWidth="1" min="6" max="6" width="14.88"/>
  </cols>
  <sheetData>
    <row r="4">
      <c r="C4" s="18" t="s">
        <v>24</v>
      </c>
      <c r="D4" s="18">
        <v>300000.0</v>
      </c>
      <c r="F4" s="18" t="s">
        <v>25</v>
      </c>
      <c r="G4" s="18">
        <v>942.0</v>
      </c>
    </row>
    <row r="5">
      <c r="C5" s="18" t="s">
        <v>26</v>
      </c>
      <c r="D5" s="24">
        <v>0.1</v>
      </c>
      <c r="F5" s="18" t="s">
        <v>27</v>
      </c>
      <c r="G5" s="25">
        <f>D4/G4</f>
        <v>318.4713376</v>
      </c>
    </row>
    <row r="6">
      <c r="C6" s="18"/>
      <c r="D6" s="18"/>
      <c r="F6" s="18" t="s">
        <v>28</v>
      </c>
      <c r="G6" s="26">
        <v>318000.0</v>
      </c>
    </row>
    <row r="7">
      <c r="F7" s="18" t="s">
        <v>29</v>
      </c>
      <c r="G7" s="20">
        <v>0.1025</v>
      </c>
    </row>
    <row r="13">
      <c r="C13" s="18" t="s">
        <v>30</v>
      </c>
      <c r="D13" s="21">
        <f>G7*G6</f>
        <v>32595</v>
      </c>
    </row>
    <row r="14">
      <c r="C14" s="18" t="s">
        <v>31</v>
      </c>
      <c r="D14" s="21">
        <f>D4*D5</f>
        <v>30000</v>
      </c>
    </row>
    <row r="16">
      <c r="C16" s="18" t="s">
        <v>32</v>
      </c>
      <c r="D16" s="21">
        <f>D13-D14</f>
        <v>2595</v>
      </c>
    </row>
    <row r="18">
      <c r="C18" s="18" t="s">
        <v>33</v>
      </c>
      <c r="D18" s="21">
        <f>D4</f>
        <v>300000</v>
      </c>
    </row>
    <row r="19">
      <c r="C19" s="18" t="s">
        <v>34</v>
      </c>
      <c r="D19" s="27">
        <f>G6</f>
        <v>318000</v>
      </c>
    </row>
    <row r="21">
      <c r="C21" s="18" t="s">
        <v>35</v>
      </c>
      <c r="D21" s="27">
        <f>D19-D18</f>
        <v>18000</v>
      </c>
    </row>
  </sheetData>
  <drawing r:id="rId1"/>
</worksheet>
</file>