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7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8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9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0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1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2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3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4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lacey/Documents/Personal/GitHubPersonal/Mechnical-Watch-Data-Shiny-App/source/Data/"/>
    </mc:Choice>
  </mc:AlternateContent>
  <xr:revisionPtr revIDLastSave="0" documentId="13_ncr:1_{60E258FB-1CC2-DB47-8A7C-1048E03FA2A5}" xr6:coauthVersionLast="47" xr6:coauthVersionMax="47" xr10:uidLastSave="{00000000-0000-0000-0000-000000000000}"/>
  <bookViews>
    <workbookView minimized="1" xWindow="0" yWindow="500" windowWidth="51200" windowHeight="26540" tabRatio="729" activeTab="10" xr2:uid="{6E47F1C8-5C6F-474F-BCDD-74892FC38030}"/>
  </bookViews>
  <sheets>
    <sheet name="1942 Omega" sheetId="7" r:id="rId1"/>
    <sheet name="1950 Omega PW" sheetId="1" r:id="rId2"/>
    <sheet name="1886 Waltham" sheetId="10" r:id="rId3"/>
    <sheet name="1901 Waltham" sheetId="9" r:id="rId4"/>
    <sheet name="Hamilton" sheetId="2" r:id="rId5"/>
    <sheet name="Elgin" sheetId="4" r:id="rId6"/>
    <sheet name="King Seiko" sheetId="12" r:id="rId7"/>
    <sheet name="De Ville" sheetId="3" r:id="rId8"/>
    <sheet name="Cocktail Seiko" sheetId="14" r:id="rId9"/>
    <sheet name="Seiko Quartz" sheetId="13" r:id="rId10"/>
    <sheet name="Statistics" sheetId="11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8" i="13" l="1"/>
  <c r="D78" i="13"/>
  <c r="F145" i="14"/>
  <c r="D145" i="14" s="1"/>
  <c r="F223" i="3"/>
  <c r="D223" i="3" s="1"/>
  <c r="F62" i="12"/>
  <c r="D62" i="12" s="1"/>
  <c r="F131" i="9"/>
  <c r="D131" i="9" s="1"/>
  <c r="F123" i="10"/>
  <c r="D123" i="10" s="1"/>
  <c r="F206" i="1"/>
  <c r="D206" i="1" s="1"/>
  <c r="F159" i="7"/>
  <c r="D159" i="7" s="1"/>
  <c r="F77" i="13"/>
  <c r="D77" i="13"/>
  <c r="F144" i="14"/>
  <c r="D144" i="14" s="1"/>
  <c r="F222" i="3"/>
  <c r="D222" i="3" s="1"/>
  <c r="F130" i="9"/>
  <c r="D130" i="9" s="1"/>
  <c r="F122" i="10"/>
  <c r="D122" i="10" s="1"/>
  <c r="F205" i="1"/>
  <c r="D205" i="1" s="1"/>
  <c r="F158" i="7"/>
  <c r="D158" i="7" s="1"/>
  <c r="F61" i="12"/>
  <c r="D61" i="12" s="1"/>
  <c r="D76" i="13"/>
  <c r="F76" i="13"/>
  <c r="F143" i="14"/>
  <c r="D143" i="14" s="1"/>
  <c r="F221" i="3"/>
  <c r="D221" i="3" s="1"/>
  <c r="F60" i="12"/>
  <c r="D60" i="12" s="1"/>
  <c r="F129" i="9"/>
  <c r="D129" i="9" s="1"/>
  <c r="F121" i="10"/>
  <c r="D121" i="10" s="1"/>
  <c r="F204" i="1"/>
  <c r="D204" i="1" s="1"/>
  <c r="F157" i="7"/>
  <c r="D157" i="7"/>
  <c r="D75" i="13"/>
  <c r="F75" i="13"/>
  <c r="F142" i="14"/>
  <c r="D142" i="14" s="1"/>
  <c r="F220" i="3"/>
  <c r="D220" i="3" s="1"/>
  <c r="F59" i="12"/>
  <c r="D59" i="12" s="1"/>
  <c r="F128" i="9"/>
  <c r="D128" i="9" s="1"/>
  <c r="F120" i="10"/>
  <c r="D120" i="10" s="1"/>
  <c r="F203" i="1"/>
  <c r="D203" i="1" s="1"/>
  <c r="F156" i="7"/>
  <c r="D156" i="7" s="1"/>
  <c r="F141" i="14" l="1"/>
  <c r="D141" i="14"/>
  <c r="F219" i="3"/>
  <c r="D219" i="3" s="1"/>
  <c r="F74" i="13"/>
  <c r="D74" i="13"/>
  <c r="F58" i="12"/>
  <c r="D58" i="12" s="1"/>
  <c r="F127" i="9"/>
  <c r="D127" i="9" s="1"/>
  <c r="F119" i="10"/>
  <c r="D119" i="10" s="1"/>
  <c r="F202" i="1"/>
  <c r="D202" i="1"/>
  <c r="F155" i="7"/>
  <c r="D155" i="7"/>
  <c r="F73" i="13"/>
  <c r="D73" i="13"/>
  <c r="F140" i="14"/>
  <c r="D140" i="14" s="1"/>
  <c r="F218" i="3"/>
  <c r="D218" i="3" s="1"/>
  <c r="F57" i="12"/>
  <c r="D57" i="12"/>
  <c r="F126" i="9"/>
  <c r="D126" i="9" s="1"/>
  <c r="F118" i="10"/>
  <c r="D118" i="10" s="1"/>
  <c r="F201" i="1"/>
  <c r="D201" i="1" s="1"/>
  <c r="F154" i="7"/>
  <c r="D154" i="7"/>
  <c r="M75" i="12"/>
  <c r="M74" i="12"/>
  <c r="M73" i="12"/>
  <c r="P69" i="13" l="1"/>
  <c r="F72" i="13"/>
  <c r="D72" i="13"/>
  <c r="F139" i="14"/>
  <c r="D139" i="14" s="1"/>
  <c r="F217" i="3"/>
  <c r="D217" i="3" s="1"/>
  <c r="F56" i="12"/>
  <c r="D56" i="12" s="1"/>
  <c r="F125" i="9"/>
  <c r="D125" i="9" s="1"/>
  <c r="F117" i="10"/>
  <c r="D117" i="10" s="1"/>
  <c r="F200" i="1"/>
  <c r="D200" i="1" s="1"/>
  <c r="F153" i="7"/>
  <c r="D153" i="7"/>
  <c r="D62" i="13"/>
  <c r="D63" i="13"/>
  <c r="D64" i="13"/>
  <c r="D65" i="13"/>
  <c r="D66" i="13"/>
  <c r="D67" i="13"/>
  <c r="D68" i="13"/>
  <c r="D69" i="13"/>
  <c r="D70" i="13"/>
  <c r="D71" i="13"/>
  <c r="D61" i="13"/>
  <c r="F71" i="13"/>
  <c r="F138" i="14"/>
  <c r="D138" i="14" s="1"/>
  <c r="F216" i="3"/>
  <c r="D216" i="3" s="1"/>
  <c r="F55" i="12"/>
  <c r="D55" i="12" s="1"/>
  <c r="F124" i="9"/>
  <c r="D124" i="9" s="1"/>
  <c r="F116" i="10"/>
  <c r="D116" i="10" s="1"/>
  <c r="F199" i="1"/>
  <c r="D199" i="1" s="1"/>
  <c r="F152" i="7"/>
  <c r="D152" i="7" s="1"/>
  <c r="F70" i="13"/>
  <c r="F137" i="14"/>
  <c r="D137" i="14" s="1"/>
  <c r="F215" i="3"/>
  <c r="D215" i="3" s="1"/>
  <c r="F54" i="12"/>
  <c r="D54" i="12" s="1"/>
  <c r="F123" i="9"/>
  <c r="D123" i="9" s="1"/>
  <c r="F115" i="10"/>
  <c r="D115" i="10" s="1"/>
  <c r="F198" i="1"/>
  <c r="D198" i="1" s="1"/>
  <c r="F151" i="7"/>
  <c r="D151" i="7" s="1"/>
  <c r="F69" i="13"/>
  <c r="F136" i="14"/>
  <c r="D136" i="14"/>
  <c r="F214" i="3"/>
  <c r="D214" i="3" s="1"/>
  <c r="F53" i="12"/>
  <c r="D53" i="12" s="1"/>
  <c r="F122" i="9"/>
  <c r="D122" i="9"/>
  <c r="F114" i="10"/>
  <c r="D114" i="10" s="1"/>
  <c r="F197" i="1"/>
  <c r="D197" i="1" s="1"/>
  <c r="F150" i="7"/>
  <c r="D150" i="7" s="1"/>
  <c r="B166" i="10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14" i="10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02" i="10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01" i="10"/>
  <c r="D108" i="10"/>
  <c r="D109" i="10" s="1"/>
  <c r="D110" i="10" s="1"/>
  <c r="D111" i="10" s="1"/>
  <c r="D112" i="10" s="1"/>
  <c r="D113" i="10" s="1"/>
  <c r="D107" i="10"/>
  <c r="F108" i="10"/>
  <c r="F109" i="10"/>
  <c r="F110" i="10"/>
  <c r="F111" i="10"/>
  <c r="F112" i="10"/>
  <c r="F113" i="10"/>
  <c r="F107" i="10"/>
  <c r="D82" i="10"/>
  <c r="D83" i="10" s="1"/>
  <c r="D84" i="10" s="1"/>
  <c r="D85" i="10" s="1"/>
  <c r="D86" i="10" s="1"/>
  <c r="D87" i="10" s="1"/>
  <c r="D88" i="10" s="1"/>
  <c r="D81" i="10"/>
  <c r="F81" i="10"/>
  <c r="F82" i="10"/>
  <c r="F83" i="10"/>
  <c r="F84" i="10"/>
  <c r="F85" i="10"/>
  <c r="F86" i="10"/>
  <c r="F87" i="10"/>
  <c r="F88" i="10"/>
  <c r="F63" i="13"/>
  <c r="F64" i="13"/>
  <c r="F65" i="13"/>
  <c r="F66" i="13"/>
  <c r="F67" i="13"/>
  <c r="F68" i="13"/>
  <c r="F62" i="13"/>
  <c r="D130" i="14"/>
  <c r="D131" i="14" s="1"/>
  <c r="D132" i="14" s="1"/>
  <c r="D133" i="14" s="1"/>
  <c r="D134" i="14" s="1"/>
  <c r="D135" i="14" s="1"/>
  <c r="D129" i="14"/>
  <c r="F130" i="14"/>
  <c r="F131" i="14"/>
  <c r="F132" i="14"/>
  <c r="F133" i="14"/>
  <c r="F134" i="14"/>
  <c r="F135" i="14"/>
  <c r="F129" i="14"/>
  <c r="D209" i="3"/>
  <c r="D210" i="3" s="1"/>
  <c r="D211" i="3" s="1"/>
  <c r="D212" i="3" s="1"/>
  <c r="D213" i="3" s="1"/>
  <c r="D208" i="3"/>
  <c r="F209" i="3"/>
  <c r="F210" i="3"/>
  <c r="F211" i="3"/>
  <c r="F212" i="3"/>
  <c r="F213" i="3"/>
  <c r="F208" i="3"/>
  <c r="D116" i="9"/>
  <c r="D117" i="9"/>
  <c r="D118" i="9"/>
  <c r="D119" i="9"/>
  <c r="D120" i="9" s="1"/>
  <c r="D121" i="9" s="1"/>
  <c r="D115" i="9"/>
  <c r="F116" i="9"/>
  <c r="F117" i="9"/>
  <c r="F118" i="9"/>
  <c r="F119" i="9"/>
  <c r="F120" i="9"/>
  <c r="F121" i="9"/>
  <c r="F115" i="9"/>
  <c r="D191" i="1"/>
  <c r="D192" i="1"/>
  <c r="D193" i="1"/>
  <c r="D194" i="1" s="1"/>
  <c r="D195" i="1" s="1"/>
  <c r="D196" i="1" s="1"/>
  <c r="D190" i="1"/>
  <c r="F191" i="1"/>
  <c r="F192" i="1"/>
  <c r="F193" i="1"/>
  <c r="F194" i="1"/>
  <c r="F195" i="1"/>
  <c r="F196" i="1"/>
  <c r="F190" i="1"/>
  <c r="D144" i="7"/>
  <c r="D145" i="7" s="1"/>
  <c r="D146" i="7" s="1"/>
  <c r="D147" i="7" s="1"/>
  <c r="D148" i="7" s="1"/>
  <c r="D149" i="7" s="1"/>
  <c r="D143" i="7"/>
  <c r="F144" i="7"/>
  <c r="F145" i="7"/>
  <c r="F146" i="7"/>
  <c r="F147" i="7"/>
  <c r="F148" i="7"/>
  <c r="F149" i="7"/>
  <c r="F143" i="7"/>
  <c r="F52" i="12"/>
  <c r="D52" i="12" s="1"/>
  <c r="F51" i="12"/>
  <c r="D51" i="12" s="1"/>
  <c r="F50" i="12" l="1"/>
  <c r="D50" i="12"/>
  <c r="F49" i="12" l="1"/>
  <c r="D49" i="12"/>
  <c r="F48" i="12"/>
  <c r="D48" i="12" s="1"/>
  <c r="F47" i="12"/>
  <c r="D47" i="12"/>
  <c r="F46" i="12"/>
  <c r="D46" i="12" s="1"/>
  <c r="F45" i="12" l="1"/>
  <c r="D45" i="12" s="1"/>
  <c r="F44" i="12"/>
  <c r="D44" i="12" s="1"/>
  <c r="F43" i="12" l="1"/>
  <c r="D43" i="12" s="1"/>
  <c r="D42" i="12" l="1"/>
  <c r="F56" i="13"/>
  <c r="D56" i="13" s="1"/>
  <c r="F123" i="14"/>
  <c r="D123" i="14" s="1"/>
  <c r="F203" i="3"/>
  <c r="D203" i="3" s="1"/>
  <c r="F41" i="12"/>
  <c r="D41" i="12" s="1"/>
  <c r="F178" i="4"/>
  <c r="D178" i="4" s="1"/>
  <c r="F110" i="9"/>
  <c r="D110" i="9" s="1"/>
  <c r="F185" i="1"/>
  <c r="D185" i="1" s="1"/>
  <c r="F138" i="7"/>
  <c r="D138" i="7"/>
  <c r="F55" i="13"/>
  <c r="D55" i="13" s="1"/>
  <c r="F122" i="14"/>
  <c r="D122" i="14" s="1"/>
  <c r="F202" i="3"/>
  <c r="D202" i="3" s="1"/>
  <c r="F40" i="12"/>
  <c r="D40" i="12" s="1"/>
  <c r="F177" i="4"/>
  <c r="D177" i="4" s="1"/>
  <c r="F109" i="9"/>
  <c r="D109" i="9" s="1"/>
  <c r="F184" i="1"/>
  <c r="D184" i="1" s="1"/>
  <c r="F137" i="7"/>
  <c r="D137" i="7"/>
  <c r="J8" i="11"/>
  <c r="J4" i="11"/>
  <c r="J3" i="11"/>
  <c r="K8" i="11"/>
  <c r="K4" i="11"/>
  <c r="I8" i="11"/>
  <c r="I4" i="11"/>
  <c r="I3" i="11"/>
  <c r="F54" i="13"/>
  <c r="D54" i="13" s="1"/>
  <c r="F121" i="14"/>
  <c r="D121" i="14" s="1"/>
  <c r="B201" i="3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F201" i="3"/>
  <c r="D201" i="3" s="1"/>
  <c r="F39" i="12"/>
  <c r="D39" i="12" s="1"/>
  <c r="F176" i="4"/>
  <c r="D176" i="4"/>
  <c r="F108" i="9"/>
  <c r="D108" i="9" s="1"/>
  <c r="F183" i="1"/>
  <c r="D183" i="1" s="1"/>
  <c r="F136" i="7"/>
  <c r="D136" i="7"/>
  <c r="F53" i="13"/>
  <c r="D53" i="13" s="1"/>
  <c r="F120" i="14"/>
  <c r="D120" i="14" s="1"/>
  <c r="F200" i="3"/>
  <c r="D200" i="3"/>
  <c r="F38" i="12"/>
  <c r="D38" i="12" s="1"/>
  <c r="F175" i="4"/>
  <c r="D175" i="4"/>
  <c r="F107" i="9"/>
  <c r="D107" i="9"/>
  <c r="F182" i="1"/>
  <c r="D182" i="1" s="1"/>
  <c r="F135" i="7"/>
  <c r="D135" i="7"/>
  <c r="K3" i="11" l="1"/>
  <c r="F119" i="14"/>
  <c r="D119" i="14"/>
  <c r="F199" i="3"/>
  <c r="D199" i="3" s="1"/>
  <c r="F37" i="12"/>
  <c r="D37" i="12" s="1"/>
  <c r="F174" i="4"/>
  <c r="D174" i="4" s="1"/>
  <c r="F106" i="9"/>
  <c r="D106" i="9" s="1"/>
  <c r="F181" i="1"/>
  <c r="D181" i="1" s="1"/>
  <c r="D134" i="7"/>
  <c r="F134" i="7"/>
  <c r="F52" i="13"/>
  <c r="D52" i="13" s="1"/>
  <c r="F118" i="14"/>
  <c r="D118" i="14" s="1"/>
  <c r="F198" i="3"/>
  <c r="D198" i="3" s="1"/>
  <c r="F36" i="12"/>
  <c r="D36" i="12" s="1"/>
  <c r="F173" i="4"/>
  <c r="D173" i="4" s="1"/>
  <c r="F105" i="9"/>
  <c r="D105" i="9" s="1"/>
  <c r="F180" i="1"/>
  <c r="D180" i="1" s="1"/>
  <c r="F133" i="7"/>
  <c r="D133" i="7"/>
  <c r="F51" i="13" l="1"/>
  <c r="D51" i="13" s="1"/>
  <c r="F117" i="14"/>
  <c r="D117" i="14" s="1"/>
  <c r="F197" i="3"/>
  <c r="D197" i="3" s="1"/>
  <c r="F35" i="12"/>
  <c r="D35" i="12" s="1"/>
  <c r="F172" i="4"/>
  <c r="D172" i="4" s="1"/>
  <c r="F104" i="9"/>
  <c r="D104" i="9" s="1"/>
  <c r="F179" i="1"/>
  <c r="D179" i="1" s="1"/>
  <c r="B189" i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D132" i="7"/>
  <c r="F132" i="7"/>
  <c r="F50" i="13"/>
  <c r="D50" i="13" s="1"/>
  <c r="F116" i="14"/>
  <c r="D116" i="14" s="1"/>
  <c r="F196" i="3"/>
  <c r="D196" i="3"/>
  <c r="F33" i="12"/>
  <c r="F34" i="12"/>
  <c r="F171" i="4"/>
  <c r="D171" i="4" s="1"/>
  <c r="F103" i="9"/>
  <c r="D103" i="9" s="1"/>
  <c r="F178" i="1"/>
  <c r="D178" i="1" s="1"/>
  <c r="F131" i="7"/>
  <c r="D131" i="7"/>
  <c r="F49" i="13"/>
  <c r="D49" i="13" s="1"/>
  <c r="F115" i="14"/>
  <c r="D115" i="14" s="1"/>
  <c r="F195" i="3"/>
  <c r="D195" i="3" s="1"/>
  <c r="D33" i="12"/>
  <c r="F170" i="4"/>
  <c r="D170" i="4" s="1"/>
  <c r="F102" i="9"/>
  <c r="D102" i="9" s="1"/>
  <c r="F177" i="1"/>
  <c r="D177" i="1" s="1"/>
  <c r="F130" i="7"/>
  <c r="D130" i="7"/>
  <c r="F48" i="13"/>
  <c r="D48" i="13" s="1"/>
  <c r="F114" i="14"/>
  <c r="D114" i="14" s="1"/>
  <c r="F194" i="3"/>
  <c r="D194" i="3" s="1"/>
  <c r="F32" i="12"/>
  <c r="D32" i="12" s="1"/>
  <c r="F169" i="4"/>
  <c r="F168" i="4"/>
  <c r="D168" i="4" s="1"/>
  <c r="B105" i="9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103" i="9"/>
  <c r="B104" i="9" s="1"/>
  <c r="B102" i="9"/>
  <c r="F101" i="9"/>
  <c r="D101" i="9" s="1"/>
  <c r="F176" i="1"/>
  <c r="D176" i="1" s="1"/>
  <c r="F129" i="7"/>
  <c r="D129" i="7"/>
  <c r="F47" i="13"/>
  <c r="D47" i="13" s="1"/>
  <c r="F113" i="14"/>
  <c r="D113" i="14" s="1"/>
  <c r="F193" i="3"/>
  <c r="D193" i="3" s="1"/>
  <c r="C167" i="4"/>
  <c r="F167" i="4"/>
  <c r="D167" i="4" s="1"/>
  <c r="F100" i="9"/>
  <c r="D100" i="9" s="1"/>
  <c r="F175" i="1"/>
  <c r="D175" i="1" s="1"/>
  <c r="F128" i="7"/>
  <c r="D128" i="7"/>
  <c r="F31" i="12"/>
  <c r="D31" i="12" s="1"/>
  <c r="F46" i="13"/>
  <c r="D46" i="13" s="1"/>
  <c r="F112" i="14"/>
  <c r="D112" i="14" s="1"/>
  <c r="F192" i="3"/>
  <c r="D192" i="3"/>
  <c r="F30" i="12"/>
  <c r="D30" i="12" s="1"/>
  <c r="F166" i="4"/>
  <c r="D166" i="4" s="1"/>
  <c r="F99" i="9"/>
  <c r="D99" i="9" s="1"/>
  <c r="F174" i="1"/>
  <c r="D174" i="1" s="1"/>
  <c r="F127" i="7"/>
  <c r="D127" i="7"/>
  <c r="F45" i="13"/>
  <c r="D45" i="13" s="1"/>
  <c r="F111" i="14"/>
  <c r="D111" i="14" s="1"/>
  <c r="F191" i="3"/>
  <c r="D191" i="3"/>
  <c r="F29" i="12"/>
  <c r="D29" i="12" s="1"/>
  <c r="F165" i="4"/>
  <c r="D165" i="4" s="1"/>
  <c r="F98" i="9"/>
  <c r="D98" i="9" s="1"/>
  <c r="F173" i="1"/>
  <c r="D173" i="1" s="1"/>
  <c r="D126" i="7"/>
  <c r="F126" i="7"/>
  <c r="D34" i="12" l="1"/>
  <c r="D169" i="4"/>
  <c r="L156" i="4"/>
  <c r="F44" i="13"/>
  <c r="D44" i="13" s="1"/>
  <c r="F110" i="14"/>
  <c r="D110" i="14" s="1"/>
  <c r="F190" i="3"/>
  <c r="D190" i="3" s="1"/>
  <c r="F28" i="12"/>
  <c r="D28" i="12" s="1"/>
  <c r="F164" i="4"/>
  <c r="D164" i="4" s="1"/>
  <c r="F97" i="9"/>
  <c r="D97" i="9" s="1"/>
  <c r="F172" i="1"/>
  <c r="D172" i="1" s="1"/>
  <c r="F125" i="7"/>
  <c r="D125" i="7"/>
  <c r="F43" i="13"/>
  <c r="D43" i="13" s="1"/>
  <c r="F109" i="14"/>
  <c r="D109" i="14" s="1"/>
  <c r="F189" i="3"/>
  <c r="D189" i="3" s="1"/>
  <c r="F27" i="12"/>
  <c r="D27" i="12" s="1"/>
  <c r="F163" i="4"/>
  <c r="D163" i="4" s="1"/>
  <c r="F96" i="9"/>
  <c r="D96" i="9" s="1"/>
  <c r="F171" i="1"/>
  <c r="D171" i="1" s="1"/>
  <c r="F124" i="7"/>
  <c r="D124" i="7"/>
  <c r="F42" i="13"/>
  <c r="D42" i="13" s="1"/>
  <c r="F108" i="14"/>
  <c r="D108" i="14" s="1"/>
  <c r="F188" i="3"/>
  <c r="D188" i="3" s="1"/>
  <c r="F26" i="12"/>
  <c r="D26" i="12" s="1"/>
  <c r="F162" i="4"/>
  <c r="D162" i="4" s="1"/>
  <c r="F95" i="9"/>
  <c r="D95" i="9" s="1"/>
  <c r="F170" i="1"/>
  <c r="D170" i="1" s="1"/>
  <c r="F123" i="7"/>
  <c r="D123" i="7"/>
  <c r="F41" i="13"/>
  <c r="D41" i="13" s="1"/>
  <c r="F107" i="14"/>
  <c r="D107" i="14" s="1"/>
  <c r="F187" i="3"/>
  <c r="D187" i="3" s="1"/>
  <c r="F25" i="12"/>
  <c r="D25" i="12" s="1"/>
  <c r="F161" i="4"/>
  <c r="D161" i="4" s="1"/>
  <c r="F94" i="9"/>
  <c r="D94" i="9" s="1"/>
  <c r="F169" i="1"/>
  <c r="D169" i="1" s="1"/>
  <c r="F122" i="7"/>
  <c r="F40" i="13" l="1"/>
  <c r="D40" i="13" s="1"/>
  <c r="F106" i="14"/>
  <c r="D106" i="14"/>
  <c r="F186" i="3"/>
  <c r="D186" i="3" s="1"/>
  <c r="F24" i="12"/>
  <c r="D24" i="12" s="1"/>
  <c r="F160" i="4"/>
  <c r="D160" i="4" s="1"/>
  <c r="F93" i="9"/>
  <c r="D93" i="9" s="1"/>
  <c r="F168" i="1"/>
  <c r="D168" i="1" s="1"/>
  <c r="F121" i="7"/>
  <c r="D121" i="7"/>
  <c r="F105" i="14"/>
  <c r="D105" i="14" s="1"/>
  <c r="F185" i="3"/>
  <c r="D185" i="3" s="1"/>
  <c r="F39" i="13"/>
  <c r="D39" i="13"/>
  <c r="F23" i="12"/>
  <c r="D23" i="12" s="1"/>
  <c r="F159" i="4"/>
  <c r="D159" i="4" s="1"/>
  <c r="F92" i="9"/>
  <c r="D92" i="9" s="1"/>
  <c r="F167" i="1"/>
  <c r="F120" i="7"/>
  <c r="D120" i="7"/>
  <c r="F38" i="13" l="1"/>
  <c r="F36" i="13"/>
  <c r="F184" i="3"/>
  <c r="D184" i="3" s="1"/>
  <c r="F104" i="14"/>
  <c r="D104" i="14" s="1"/>
  <c r="F22" i="12"/>
  <c r="D22" i="12" s="1"/>
  <c r="F158" i="4"/>
  <c r="D158" i="4" s="1"/>
  <c r="F91" i="9"/>
  <c r="D91" i="9" s="1"/>
  <c r="F166" i="1"/>
  <c r="D166" i="1" s="1"/>
  <c r="D167" i="1" s="1"/>
  <c r="F119" i="7"/>
  <c r="D119" i="7"/>
  <c r="F37" i="13"/>
  <c r="F103" i="14"/>
  <c r="D103" i="14" s="1"/>
  <c r="F183" i="3"/>
  <c r="D183" i="3" s="1"/>
  <c r="F21" i="12"/>
  <c r="D21" i="12" s="1"/>
  <c r="F157" i="4"/>
  <c r="D157" i="4" s="1"/>
  <c r="F90" i="9"/>
  <c r="D90" i="9"/>
  <c r="F165" i="1"/>
  <c r="D165" i="1" s="1"/>
  <c r="F118" i="7"/>
  <c r="D118" i="7"/>
  <c r="F182" i="3"/>
  <c r="D182" i="3" s="1"/>
  <c r="F102" i="14"/>
  <c r="D102" i="14" s="1"/>
  <c r="B100" i="14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114" i="14" s="1"/>
  <c r="B115" i="14" s="1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126" i="14" s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139" i="14" s="1"/>
  <c r="B140" i="14" s="1"/>
  <c r="B141" i="14" s="1"/>
  <c r="B142" i="14" s="1"/>
  <c r="B143" i="14" s="1"/>
  <c r="B144" i="14" s="1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61" i="14" s="1"/>
  <c r="B162" i="14" s="1"/>
  <c r="B163" i="14" s="1"/>
  <c r="B164" i="14" s="1"/>
  <c r="B165" i="14" s="1"/>
  <c r="B166" i="14" s="1"/>
  <c r="B167" i="14" s="1"/>
  <c r="B168" i="14" s="1"/>
  <c r="B169" i="14" s="1"/>
  <c r="B170" i="14" s="1"/>
  <c r="B171" i="14" s="1"/>
  <c r="B172" i="14" s="1"/>
  <c r="B173" i="14" s="1"/>
  <c r="B174" i="14" s="1"/>
  <c r="B175" i="14" s="1"/>
  <c r="B176" i="14" s="1"/>
  <c r="B177" i="14" s="1"/>
  <c r="B178" i="14" s="1"/>
  <c r="B179" i="14" s="1"/>
  <c r="B180" i="14" s="1"/>
  <c r="B181" i="14" s="1"/>
  <c r="B182" i="14" s="1"/>
  <c r="B183" i="14" s="1"/>
  <c r="B184" i="14" s="1"/>
  <c r="B185" i="14" s="1"/>
  <c r="B186" i="14" s="1"/>
  <c r="B187" i="14" s="1"/>
  <c r="B188" i="14" s="1"/>
  <c r="B189" i="14" s="1"/>
  <c r="B190" i="14" s="1"/>
  <c r="B191" i="14" s="1"/>
  <c r="B192" i="14" s="1"/>
  <c r="B193" i="14" s="1"/>
  <c r="B194" i="14" s="1"/>
  <c r="B195" i="14" s="1"/>
  <c r="B196" i="14" s="1"/>
  <c r="B197" i="14" s="1"/>
  <c r="B198" i="14" s="1"/>
  <c r="B199" i="14" s="1"/>
  <c r="B200" i="14" s="1"/>
  <c r="B201" i="14" s="1"/>
  <c r="B202" i="14" s="1"/>
  <c r="B203" i="14" s="1"/>
  <c r="B204" i="14" s="1"/>
  <c r="B205" i="14" s="1"/>
  <c r="B206" i="14" s="1"/>
  <c r="B207" i="14" s="1"/>
  <c r="B208" i="14" s="1"/>
  <c r="B209" i="14" s="1"/>
  <c r="B210" i="14" s="1"/>
  <c r="B211" i="14" s="1"/>
  <c r="B212" i="14" s="1"/>
  <c r="B213" i="14" s="1"/>
  <c r="B214" i="14" s="1"/>
  <c r="B215" i="14" s="1"/>
  <c r="B216" i="14" s="1"/>
  <c r="B217" i="14" s="1"/>
  <c r="B99" i="14"/>
  <c r="F20" i="12"/>
  <c r="D20" i="12" s="1"/>
  <c r="F156" i="4"/>
  <c r="D156" i="4" s="1"/>
  <c r="F89" i="9"/>
  <c r="D89" i="9"/>
  <c r="F164" i="1"/>
  <c r="D164" i="1"/>
  <c r="F117" i="7"/>
  <c r="D117" i="7"/>
  <c r="F35" i="13"/>
  <c r="F101" i="14"/>
  <c r="D101" i="14" s="1"/>
  <c r="F181" i="3"/>
  <c r="F19" i="12"/>
  <c r="D19" i="12" s="1"/>
  <c r="F155" i="4"/>
  <c r="D155" i="4" s="1"/>
  <c r="F88" i="9"/>
  <c r="D88" i="9" s="1"/>
  <c r="F163" i="1"/>
  <c r="D163" i="1" s="1"/>
  <c r="F116" i="7"/>
  <c r="D116" i="7"/>
  <c r="F34" i="13"/>
  <c r="F180" i="3"/>
  <c r="D180" i="3" s="1"/>
  <c r="F179" i="3"/>
  <c r="D179" i="3" s="1"/>
  <c r="F18" i="12"/>
  <c r="D18" i="12" s="1"/>
  <c r="F154" i="4"/>
  <c r="D154" i="4" s="1"/>
  <c r="F87" i="9"/>
  <c r="D87" i="9" s="1"/>
  <c r="F162" i="1"/>
  <c r="D162" i="1" s="1"/>
  <c r="F115" i="7"/>
  <c r="D115" i="7"/>
  <c r="S84" i="10"/>
  <c r="F33" i="13"/>
  <c r="F100" i="14"/>
  <c r="D100" i="14" s="1"/>
  <c r="F178" i="3"/>
  <c r="D178" i="3"/>
  <c r="F153" i="4"/>
  <c r="D153" i="4" s="1"/>
  <c r="F86" i="9"/>
  <c r="D86" i="9"/>
  <c r="F77" i="10"/>
  <c r="D77" i="10" s="1"/>
  <c r="F161" i="1"/>
  <c r="D161" i="1"/>
  <c r="F114" i="7"/>
  <c r="D114" i="7"/>
  <c r="F17" i="12"/>
  <c r="D17" i="12" s="1"/>
  <c r="H28" i="12"/>
  <c r="F99" i="14"/>
  <c r="D99" i="14" s="1"/>
  <c r="F32" i="13"/>
  <c r="F177" i="3"/>
  <c r="D177" i="3"/>
  <c r="F16" i="12"/>
  <c r="D16" i="12" s="1"/>
  <c r="F152" i="4"/>
  <c r="D152" i="4" s="1"/>
  <c r="F85" i="9"/>
  <c r="D85" i="9" s="1"/>
  <c r="F76" i="10"/>
  <c r="D76" i="10" s="1"/>
  <c r="F74" i="10"/>
  <c r="C160" i="1"/>
  <c r="F160" i="1"/>
  <c r="D160" i="1" s="1"/>
  <c r="F113" i="7"/>
  <c r="D113" i="7"/>
  <c r="D181" i="3" l="1"/>
  <c r="U34" i="3"/>
  <c r="U33" i="3"/>
  <c r="F31" i="13"/>
  <c r="F98" i="14"/>
  <c r="D98" i="14" s="1"/>
  <c r="F176" i="3"/>
  <c r="D176" i="3" s="1"/>
  <c r="F15" i="12"/>
  <c r="F151" i="4"/>
  <c r="D151" i="4" s="1"/>
  <c r="F84" i="9"/>
  <c r="D84" i="9" s="1"/>
  <c r="F75" i="10"/>
  <c r="D75" i="10" s="1"/>
  <c r="F159" i="1"/>
  <c r="D159" i="1" s="1"/>
  <c r="F112" i="7"/>
  <c r="D112" i="7"/>
  <c r="F30" i="13"/>
  <c r="F97" i="14"/>
  <c r="D97" i="14" s="1"/>
  <c r="F175" i="3"/>
  <c r="D175" i="3" s="1"/>
  <c r="F14" i="12"/>
  <c r="F150" i="4"/>
  <c r="D150" i="4" s="1"/>
  <c r="F83" i="9"/>
  <c r="D83" i="9" s="1"/>
  <c r="F158" i="1"/>
  <c r="D158" i="1" s="1"/>
  <c r="F111" i="7"/>
  <c r="D111" i="7"/>
  <c r="F29" i="13" l="1"/>
  <c r="F13" i="12"/>
  <c r="F149" i="4"/>
  <c r="D149" i="4" s="1"/>
  <c r="F82" i="9"/>
  <c r="D82" i="9" s="1"/>
  <c r="D74" i="10"/>
  <c r="F157" i="1"/>
  <c r="D157" i="1" s="1"/>
  <c r="F110" i="7"/>
  <c r="D110" i="7"/>
  <c r="F174" i="3"/>
  <c r="D174" i="3"/>
  <c r="F96" i="14"/>
  <c r="D96" i="14" s="1"/>
  <c r="B21" i="13" l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F28" i="13"/>
  <c r="F95" i="14"/>
  <c r="D95" i="14" s="1"/>
  <c r="F173" i="3"/>
  <c r="D173" i="3" s="1"/>
  <c r="F12" i="12"/>
  <c r="F148" i="4"/>
  <c r="D148" i="4" s="1"/>
  <c r="F81" i="9"/>
  <c r="D81" i="9" s="1"/>
  <c r="F73" i="10"/>
  <c r="D73" i="10" s="1"/>
  <c r="F156" i="1"/>
  <c r="D156" i="1" s="1"/>
  <c r="F109" i="7"/>
  <c r="D109" i="7"/>
  <c r="F27" i="13"/>
  <c r="F94" i="14"/>
  <c r="D94" i="14" s="1"/>
  <c r="F172" i="3"/>
  <c r="D172" i="3" s="1"/>
  <c r="F11" i="12"/>
  <c r="F147" i="4"/>
  <c r="D147" i="4" s="1"/>
  <c r="F80" i="9"/>
  <c r="D80" i="9" s="1"/>
  <c r="F72" i="10"/>
  <c r="D72" i="10" s="1"/>
  <c r="F155" i="1"/>
  <c r="D155" i="1" s="1"/>
  <c r="F108" i="7"/>
  <c r="D108" i="7"/>
  <c r="L8" i="11" l="1"/>
  <c r="F26" i="13"/>
  <c r="F93" i="14"/>
  <c r="D93" i="14" s="1"/>
  <c r="F171" i="3"/>
  <c r="D171" i="3" s="1"/>
  <c r="F10" i="12"/>
  <c r="F146" i="4"/>
  <c r="D146" i="4" s="1"/>
  <c r="F79" i="9"/>
  <c r="D79" i="9" s="1"/>
  <c r="F71" i="10"/>
  <c r="D71" i="10" s="1"/>
  <c r="F154" i="1"/>
  <c r="D154" i="1" s="1"/>
  <c r="F107" i="7"/>
  <c r="D107" i="7"/>
  <c r="F25" i="13"/>
  <c r="D92" i="14"/>
  <c r="F92" i="14"/>
  <c r="F170" i="3"/>
  <c r="D170" i="3" s="1"/>
  <c r="F9" i="12"/>
  <c r="F145" i="4"/>
  <c r="D145" i="4" s="1"/>
  <c r="F78" i="9"/>
  <c r="D78" i="9" s="1"/>
  <c r="F70" i="10"/>
  <c r="D70" i="10" s="1"/>
  <c r="F153" i="1"/>
  <c r="D153" i="1" s="1"/>
  <c r="F106" i="7"/>
  <c r="D106" i="7"/>
  <c r="F24" i="13"/>
  <c r="F169" i="3"/>
  <c r="D169" i="3" s="1"/>
  <c r="F8" i="12"/>
  <c r="F144" i="4"/>
  <c r="D144" i="4" s="1"/>
  <c r="F77" i="9"/>
  <c r="D77" i="9" s="1"/>
  <c r="F69" i="10"/>
  <c r="D69" i="10" s="1"/>
  <c r="F152" i="1"/>
  <c r="D152" i="1" s="1"/>
  <c r="F105" i="7"/>
  <c r="D105" i="7"/>
  <c r="F23" i="13" l="1"/>
  <c r="F89" i="14"/>
  <c r="D89" i="14"/>
  <c r="F168" i="3"/>
  <c r="D168" i="3"/>
  <c r="F7" i="12"/>
  <c r="F143" i="4"/>
  <c r="D143" i="4" s="1"/>
  <c r="F76" i="9"/>
  <c r="D76" i="9"/>
  <c r="T78" i="9"/>
  <c r="F68" i="10"/>
  <c r="D68" i="10" s="1"/>
  <c r="F151" i="1"/>
  <c r="D151" i="1" s="1"/>
  <c r="F104" i="7"/>
  <c r="D104" i="7"/>
  <c r="M95" i="14" l="1"/>
  <c r="M94" i="14"/>
  <c r="M93" i="14"/>
  <c r="M92" i="14"/>
  <c r="M91" i="14"/>
  <c r="M90" i="14"/>
  <c r="M89" i="14"/>
  <c r="M88" i="14"/>
  <c r="F88" i="14"/>
  <c r="M87" i="14"/>
  <c r="F87" i="14"/>
  <c r="M86" i="14"/>
  <c r="F86" i="14"/>
  <c r="M85" i="14"/>
  <c r="F85" i="14"/>
  <c r="M84" i="14"/>
  <c r="F84" i="14"/>
  <c r="M83" i="14"/>
  <c r="F83" i="14"/>
  <c r="M82" i="14"/>
  <c r="F82" i="14"/>
  <c r="M81" i="14"/>
  <c r="F81" i="14"/>
  <c r="M80" i="14"/>
  <c r="F80" i="14"/>
  <c r="M79" i="14"/>
  <c r="F79" i="14"/>
  <c r="M78" i="14"/>
  <c r="F78" i="14"/>
  <c r="M77" i="14"/>
  <c r="F77" i="14"/>
  <c r="M76" i="14"/>
  <c r="F76" i="14"/>
  <c r="M75" i="14"/>
  <c r="F75" i="14"/>
  <c r="M74" i="14"/>
  <c r="F74" i="14"/>
  <c r="M73" i="14"/>
  <c r="F73" i="14"/>
  <c r="M72" i="14"/>
  <c r="F72" i="14"/>
  <c r="M71" i="14"/>
  <c r="F71" i="14"/>
  <c r="M70" i="14"/>
  <c r="F70" i="14"/>
  <c r="M69" i="14"/>
  <c r="F69" i="14"/>
  <c r="M68" i="14"/>
  <c r="F68" i="14"/>
  <c r="M67" i="14"/>
  <c r="F67" i="14"/>
  <c r="M66" i="14"/>
  <c r="F66" i="14"/>
  <c r="M65" i="14"/>
  <c r="F65" i="14"/>
  <c r="M64" i="14"/>
  <c r="F64" i="14"/>
  <c r="M63" i="14"/>
  <c r="F63" i="14"/>
  <c r="M62" i="14"/>
  <c r="F62" i="14"/>
  <c r="F61" i="14"/>
  <c r="F60" i="14"/>
  <c r="X59" i="14"/>
  <c r="M59" i="14"/>
  <c r="F59" i="14"/>
  <c r="M58" i="14"/>
  <c r="F58" i="14"/>
  <c r="M57" i="14"/>
  <c r="F57" i="14"/>
  <c r="M56" i="14"/>
  <c r="F56" i="14"/>
  <c r="M55" i="14"/>
  <c r="F55" i="14"/>
  <c r="M54" i="14"/>
  <c r="F54" i="14"/>
  <c r="M53" i="14"/>
  <c r="F53" i="14"/>
  <c r="F52" i="14"/>
  <c r="M51" i="14"/>
  <c r="F51" i="14"/>
  <c r="M50" i="14"/>
  <c r="F50" i="14"/>
  <c r="M49" i="14"/>
  <c r="F49" i="14"/>
  <c r="M48" i="14"/>
  <c r="F48" i="14"/>
  <c r="M47" i="14"/>
  <c r="F47" i="14"/>
  <c r="M46" i="14"/>
  <c r="F46" i="14"/>
  <c r="M45" i="14"/>
  <c r="F45" i="14"/>
  <c r="M44" i="14"/>
  <c r="F44" i="14"/>
  <c r="M43" i="14"/>
  <c r="F43" i="14"/>
  <c r="M42" i="14"/>
  <c r="F42" i="14"/>
  <c r="M41" i="14"/>
  <c r="F41" i="14"/>
  <c r="M40" i="14"/>
  <c r="F40" i="14"/>
  <c r="M39" i="14"/>
  <c r="F39" i="14"/>
  <c r="M38" i="14"/>
  <c r="F38" i="14"/>
  <c r="M37" i="14"/>
  <c r="F37" i="14"/>
  <c r="M36" i="14"/>
  <c r="F36" i="14"/>
  <c r="M35" i="14"/>
  <c r="F35" i="14"/>
  <c r="M34" i="14"/>
  <c r="F34" i="14"/>
  <c r="F33" i="14"/>
  <c r="M32" i="14"/>
  <c r="F32" i="14"/>
  <c r="M31" i="14"/>
  <c r="F31" i="14"/>
  <c r="M30" i="14"/>
  <c r="F30" i="14"/>
  <c r="M29" i="14"/>
  <c r="F29" i="14"/>
  <c r="D29" i="14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62" i="14" s="1"/>
  <c r="D63" i="14" s="1"/>
  <c r="D64" i="14" s="1"/>
  <c r="D65" i="14" s="1"/>
  <c r="D66" i="14" s="1"/>
  <c r="D67" i="14" s="1"/>
  <c r="D68" i="14" s="1"/>
  <c r="D69" i="14" s="1"/>
  <c r="D70" i="14" s="1"/>
  <c r="D71" i="14" s="1"/>
  <c r="D72" i="14" s="1"/>
  <c r="D73" i="14" s="1"/>
  <c r="D74" i="14" s="1"/>
  <c r="D75" i="14" s="1"/>
  <c r="D76" i="14" s="1"/>
  <c r="D77" i="14" s="1"/>
  <c r="D78" i="14" s="1"/>
  <c r="D79" i="14" s="1"/>
  <c r="D80" i="14" s="1"/>
  <c r="D81" i="14" s="1"/>
  <c r="D82" i="14" s="1"/>
  <c r="D83" i="14" s="1"/>
  <c r="D84" i="14" s="1"/>
  <c r="D85" i="14" s="1"/>
  <c r="D86" i="14" s="1"/>
  <c r="D87" i="14" s="1"/>
  <c r="D88" i="14" s="1"/>
  <c r="M28" i="14"/>
  <c r="F28" i="14"/>
  <c r="D28" i="14"/>
  <c r="M27" i="14"/>
  <c r="F13" i="14"/>
  <c r="F12" i="14"/>
  <c r="F11" i="14"/>
  <c r="F10" i="14"/>
  <c r="F9" i="14"/>
  <c r="F8" i="14"/>
  <c r="F7" i="14"/>
  <c r="F6" i="14"/>
  <c r="F5" i="14"/>
  <c r="F4" i="14"/>
  <c r="F3" i="14"/>
  <c r="F6" i="12"/>
  <c r="F167" i="3"/>
  <c r="D167" i="3"/>
  <c r="F22" i="13"/>
  <c r="B143" i="4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142" i="4"/>
  <c r="F142" i="4"/>
  <c r="D138" i="4"/>
  <c r="D139" i="4" s="1"/>
  <c r="D140" i="4" s="1"/>
  <c r="D141" i="4" s="1"/>
  <c r="D137" i="4"/>
  <c r="F75" i="9"/>
  <c r="D75" i="9"/>
  <c r="F67" i="10"/>
  <c r="D67" i="10" s="1"/>
  <c r="F150" i="1"/>
  <c r="D150" i="1" s="1"/>
  <c r="F103" i="7"/>
  <c r="D103" i="7"/>
  <c r="F21" i="13"/>
  <c r="F166" i="3"/>
  <c r="D166" i="3" s="1"/>
  <c r="F5" i="12"/>
  <c r="F141" i="4"/>
  <c r="F74" i="9"/>
  <c r="D74" i="9" s="1"/>
  <c r="F66" i="10"/>
  <c r="D66" i="10" s="1"/>
  <c r="D65" i="10"/>
  <c r="F65" i="10"/>
  <c r="F149" i="1"/>
  <c r="D149" i="1" s="1"/>
  <c r="F102" i="7"/>
  <c r="D102" i="7"/>
  <c r="D142" i="4" l="1"/>
  <c r="M112" i="2"/>
  <c r="F4" i="12" l="1"/>
  <c r="F165" i="3"/>
  <c r="D165" i="3" s="1"/>
  <c r="F20" i="13"/>
  <c r="D136" i="4"/>
  <c r="F140" i="4"/>
  <c r="B133" i="2"/>
  <c r="B134" i="2"/>
  <c r="B135" i="2"/>
  <c r="B136" i="2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132" i="2"/>
  <c r="F73" i="9"/>
  <c r="D73" i="9" s="1"/>
  <c r="F148" i="1"/>
  <c r="D148" i="1" s="1"/>
  <c r="F101" i="7"/>
  <c r="D101" i="7"/>
  <c r="B3" i="12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X59" i="12"/>
  <c r="R24" i="12"/>
  <c r="R23" i="12"/>
  <c r="Q22" i="12"/>
  <c r="B166" i="3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165" i="3"/>
  <c r="F164" i="3"/>
  <c r="D164" i="3"/>
  <c r="B164" i="3"/>
  <c r="F19" i="13"/>
  <c r="F139" i="4"/>
  <c r="F72" i="9"/>
  <c r="D72" i="9" s="1"/>
  <c r="F64" i="10"/>
  <c r="D64" i="10" s="1"/>
  <c r="F147" i="1"/>
  <c r="D147" i="1" s="1"/>
  <c r="B149" i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48" i="1"/>
  <c r="F100" i="7"/>
  <c r="D100" i="7"/>
  <c r="B108" i="7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103" i="7"/>
  <c r="B104" i="7"/>
  <c r="B105" i="7" s="1"/>
  <c r="B106" i="7" s="1"/>
  <c r="B107" i="7" s="1"/>
  <c r="B102" i="7"/>
  <c r="F163" i="3"/>
  <c r="D163" i="3"/>
  <c r="F18" i="13"/>
  <c r="F138" i="4"/>
  <c r="F71" i="9"/>
  <c r="D71" i="9" s="1"/>
  <c r="F63" i="10"/>
  <c r="D63" i="10" s="1"/>
  <c r="F146" i="1"/>
  <c r="D146" i="1" s="1"/>
  <c r="F99" i="7"/>
  <c r="D99" i="7"/>
  <c r="F162" i="3"/>
  <c r="D162" i="3" s="1"/>
  <c r="F17" i="13"/>
  <c r="F137" i="4"/>
  <c r="F70" i="9"/>
  <c r="D70" i="9" s="1"/>
  <c r="D62" i="10"/>
  <c r="F62" i="10"/>
  <c r="F145" i="1"/>
  <c r="D145" i="1" s="1"/>
  <c r="F98" i="7"/>
  <c r="D98" i="7"/>
  <c r="F161" i="3"/>
  <c r="D161" i="3" s="1"/>
  <c r="F16" i="13"/>
  <c r="F69" i="9"/>
  <c r="D69" i="9"/>
  <c r="F144" i="1"/>
  <c r="D144" i="1" s="1"/>
  <c r="F97" i="7"/>
  <c r="D97" i="7"/>
  <c r="F160" i="3"/>
  <c r="D160" i="3" s="1"/>
  <c r="F15" i="13"/>
  <c r="F68" i="9"/>
  <c r="D68" i="9" s="1"/>
  <c r="F60" i="10"/>
  <c r="D60" i="10" s="1"/>
  <c r="F143" i="1"/>
  <c r="F96" i="7"/>
  <c r="D96" i="7"/>
  <c r="F159" i="3"/>
  <c r="D159" i="3" s="1"/>
  <c r="F14" i="13"/>
  <c r="F134" i="4"/>
  <c r="D134" i="4" s="1"/>
  <c r="F67" i="9"/>
  <c r="D67" i="9" s="1"/>
  <c r="F59" i="10"/>
  <c r="D59" i="10" s="1"/>
  <c r="F142" i="1"/>
  <c r="D142" i="1" s="1"/>
  <c r="F95" i="7"/>
  <c r="D95" i="7"/>
  <c r="F13" i="13"/>
  <c r="F158" i="3"/>
  <c r="D158" i="3" s="1"/>
  <c r="F133" i="4"/>
  <c r="D133" i="4" s="1"/>
  <c r="F66" i="9"/>
  <c r="D66" i="9" s="1"/>
  <c r="F58" i="10"/>
  <c r="D58" i="10" s="1"/>
  <c r="F141" i="1"/>
  <c r="D141" i="1" s="1"/>
  <c r="F94" i="7"/>
  <c r="D94" i="7"/>
  <c r="D143" i="1" l="1"/>
  <c r="F12" i="13"/>
  <c r="F157" i="3"/>
  <c r="D157" i="3" s="1"/>
  <c r="F132" i="4"/>
  <c r="D132" i="4" s="1"/>
  <c r="F65" i="9"/>
  <c r="D65" i="9" s="1"/>
  <c r="F57" i="10"/>
  <c r="D57" i="10"/>
  <c r="F140" i="1"/>
  <c r="D140" i="1" s="1"/>
  <c r="J141" i="1"/>
  <c r="F93" i="7"/>
  <c r="D93" i="7"/>
  <c r="P101" i="7"/>
  <c r="F11" i="13"/>
  <c r="F156" i="3"/>
  <c r="D156" i="3" s="1"/>
  <c r="F131" i="4"/>
  <c r="D131" i="4" s="1"/>
  <c r="F64" i="9"/>
  <c r="D64" i="9" s="1"/>
  <c r="F56" i="10"/>
  <c r="D56" i="10" s="1"/>
  <c r="F139" i="1"/>
  <c r="D139" i="1" s="1"/>
  <c r="F92" i="7"/>
  <c r="D92" i="7"/>
  <c r="F8" i="11"/>
  <c r="E8" i="11"/>
  <c r="F4" i="11"/>
  <c r="F3" i="11"/>
  <c r="F10" i="13"/>
  <c r="F155" i="3"/>
  <c r="F130" i="4"/>
  <c r="D130" i="4" s="1"/>
  <c r="F63" i="9"/>
  <c r="D63" i="9" s="1"/>
  <c r="F55" i="10"/>
  <c r="D55" i="10" s="1"/>
  <c r="F138" i="1"/>
  <c r="D138" i="1"/>
  <c r="F91" i="7"/>
  <c r="D91" i="7"/>
  <c r="F9" i="13" l="1"/>
  <c r="F154" i="3"/>
  <c r="F129" i="4"/>
  <c r="D129" i="4" s="1"/>
  <c r="F62" i="9"/>
  <c r="D62" i="9" s="1"/>
  <c r="F54" i="10"/>
  <c r="D54" i="10" s="1"/>
  <c r="F137" i="1"/>
  <c r="D137" i="1" s="1"/>
  <c r="F90" i="7"/>
  <c r="D90" i="7"/>
  <c r="F131" i="2" l="1"/>
  <c r="D131" i="2" s="1"/>
  <c r="F8" i="13"/>
  <c r="F153" i="3"/>
  <c r="F128" i="4"/>
  <c r="D128" i="4" s="1"/>
  <c r="F61" i="9"/>
  <c r="D61" i="9" s="1"/>
  <c r="F53" i="10"/>
  <c r="D53" i="10" s="1"/>
  <c r="F136" i="1"/>
  <c r="D136" i="1" s="1"/>
  <c r="F89" i="7"/>
  <c r="D89" i="7"/>
  <c r="F7" i="13"/>
  <c r="F152" i="3"/>
  <c r="F127" i="4"/>
  <c r="D127" i="4" s="1"/>
  <c r="F130" i="2"/>
  <c r="D130" i="2" s="1"/>
  <c r="F60" i="9"/>
  <c r="D60" i="9" s="1"/>
  <c r="F52" i="10"/>
  <c r="D52" i="10" s="1"/>
  <c r="F135" i="1"/>
  <c r="D135" i="1" s="1"/>
  <c r="J131" i="1"/>
  <c r="F88" i="7"/>
  <c r="D88" i="7"/>
  <c r="F6" i="13"/>
  <c r="F151" i="3"/>
  <c r="F126" i="4"/>
  <c r="D126" i="4" s="1"/>
  <c r="F59" i="9"/>
  <c r="D59" i="9" s="1"/>
  <c r="F58" i="9"/>
  <c r="D58" i="9" s="1"/>
  <c r="F51" i="10"/>
  <c r="D51" i="10" s="1"/>
  <c r="F134" i="1"/>
  <c r="D134" i="1" s="1"/>
  <c r="F87" i="7"/>
  <c r="D87" i="7"/>
  <c r="F5" i="13"/>
  <c r="F4" i="13"/>
  <c r="F150" i="3"/>
  <c r="F125" i="4"/>
  <c r="D125" i="4" s="1"/>
  <c r="F129" i="2"/>
  <c r="D129" i="2" s="1"/>
  <c r="F57" i="9"/>
  <c r="D57" i="9" s="1"/>
  <c r="F50" i="10"/>
  <c r="D50" i="10" s="1"/>
  <c r="F133" i="1"/>
  <c r="D133" i="1" s="1"/>
  <c r="F86" i="7"/>
  <c r="D86" i="7"/>
  <c r="F149" i="3"/>
  <c r="F124" i="4"/>
  <c r="D124" i="4" s="1"/>
  <c r="F128" i="2"/>
  <c r="D128" i="2" s="1"/>
  <c r="F56" i="9"/>
  <c r="D56" i="9"/>
  <c r="F49" i="10"/>
  <c r="D49" i="10" s="1"/>
  <c r="F132" i="1"/>
  <c r="D132" i="1" s="1"/>
  <c r="F85" i="7"/>
  <c r="D85" i="7"/>
  <c r="F148" i="3"/>
  <c r="F123" i="4"/>
  <c r="D123" i="4" s="1"/>
  <c r="F127" i="2"/>
  <c r="D127" i="2" s="1"/>
  <c r="F55" i="9"/>
  <c r="D55" i="9" s="1"/>
  <c r="F48" i="10"/>
  <c r="D48" i="10" s="1"/>
  <c r="F131" i="1"/>
  <c r="D131" i="1"/>
  <c r="F84" i="7"/>
  <c r="D84" i="7"/>
  <c r="X59" i="13"/>
  <c r="R24" i="13"/>
  <c r="R23" i="13"/>
  <c r="Q22" i="13"/>
  <c r="F147" i="3"/>
  <c r="F122" i="4"/>
  <c r="D122" i="4" s="1"/>
  <c r="F126" i="2"/>
  <c r="D126" i="2" s="1"/>
  <c r="F54" i="9"/>
  <c r="D54" i="9" s="1"/>
  <c r="F47" i="10"/>
  <c r="D47" i="10" s="1"/>
  <c r="F130" i="1"/>
  <c r="D130" i="1" s="1"/>
  <c r="F83" i="7"/>
  <c r="D83" i="7"/>
  <c r="F146" i="3"/>
  <c r="F121" i="4"/>
  <c r="D121" i="4" s="1"/>
  <c r="F125" i="2"/>
  <c r="D125" i="2" s="1"/>
  <c r="F53" i="9"/>
  <c r="D53" i="9" s="1"/>
  <c r="F46" i="10"/>
  <c r="D46" i="10" s="1"/>
  <c r="F129" i="1"/>
  <c r="D129" i="1"/>
  <c r="F82" i="7"/>
  <c r="D82" i="7"/>
  <c r="F145" i="3"/>
  <c r="F120" i="4"/>
  <c r="D120" i="4" s="1"/>
  <c r="F124" i="2"/>
  <c r="D124" i="2" s="1"/>
  <c r="F52" i="9"/>
  <c r="D52" i="9" s="1"/>
  <c r="F45" i="10"/>
  <c r="D45" i="10" s="1"/>
  <c r="F128" i="1"/>
  <c r="D128" i="1" s="1"/>
  <c r="F81" i="7"/>
  <c r="D81" i="7"/>
  <c r="F144" i="3"/>
  <c r="F119" i="4"/>
  <c r="D119" i="4" s="1"/>
  <c r="F123" i="2"/>
  <c r="D123" i="2" s="1"/>
  <c r="F51" i="9"/>
  <c r="D51" i="9" s="1"/>
  <c r="F44" i="10"/>
  <c r="D44" i="10" s="1"/>
  <c r="F127" i="1"/>
  <c r="D127" i="1" s="1"/>
  <c r="F80" i="7"/>
  <c r="D80" i="7"/>
  <c r="F143" i="3"/>
  <c r="F118" i="4"/>
  <c r="D118" i="4" s="1"/>
  <c r="F122" i="2"/>
  <c r="D122" i="2" s="1"/>
  <c r="F50" i="9"/>
  <c r="D50" i="9" s="1"/>
  <c r="F43" i="10"/>
  <c r="D43" i="10" s="1"/>
  <c r="F126" i="1"/>
  <c r="D126" i="1" s="1"/>
  <c r="F79" i="7"/>
  <c r="D79" i="7"/>
  <c r="F142" i="3"/>
  <c r="F117" i="4"/>
  <c r="D117" i="4" s="1"/>
  <c r="F121" i="2"/>
  <c r="D121" i="2" s="1"/>
  <c r="F49" i="9"/>
  <c r="D49" i="9" s="1"/>
  <c r="F42" i="10"/>
  <c r="D42" i="10" s="1"/>
  <c r="F125" i="1"/>
  <c r="D125" i="1" s="1"/>
  <c r="F78" i="7"/>
  <c r="D78" i="7"/>
  <c r="L4" i="11" l="1"/>
  <c r="L3" i="11"/>
  <c r="D4" i="13"/>
  <c r="D5" i="13" s="1"/>
  <c r="D6" i="13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F141" i="3"/>
  <c r="F116" i="4"/>
  <c r="D116" i="4"/>
  <c r="F120" i="2"/>
  <c r="D120" i="2" s="1"/>
  <c r="F48" i="9"/>
  <c r="D48" i="9" s="1"/>
  <c r="F41" i="10"/>
  <c r="D41" i="10" s="1"/>
  <c r="F124" i="1"/>
  <c r="D124" i="1" s="1"/>
  <c r="F77" i="7"/>
  <c r="D77" i="7"/>
  <c r="D115" i="2"/>
  <c r="D116" i="2"/>
  <c r="D117" i="2"/>
  <c r="D118" i="2"/>
  <c r="D119" i="2"/>
  <c r="D114" i="2"/>
  <c r="F116" i="2"/>
  <c r="F117" i="2"/>
  <c r="F118" i="2"/>
  <c r="F119" i="2"/>
  <c r="F115" i="2"/>
  <c r="D105" i="1"/>
  <c r="D106" i="1"/>
  <c r="D107" i="1"/>
  <c r="D102" i="1"/>
  <c r="D103" i="1" s="1"/>
  <c r="D104" i="1" s="1"/>
  <c r="D95" i="1"/>
  <c r="D96" i="1" s="1"/>
  <c r="D97" i="1" s="1"/>
  <c r="D98" i="1" s="1"/>
  <c r="D99" i="1" s="1"/>
  <c r="D100" i="1" s="1"/>
  <c r="D101" i="1" s="1"/>
  <c r="D88" i="1"/>
  <c r="D89" i="1" s="1"/>
  <c r="D90" i="1" s="1"/>
  <c r="D91" i="1" s="1"/>
  <c r="D92" i="1" s="1"/>
  <c r="D93" i="1" s="1"/>
  <c r="D94" i="1" s="1"/>
  <c r="D83" i="1"/>
  <c r="D84" i="1" s="1"/>
  <c r="D85" i="1" s="1"/>
  <c r="D86" i="1" s="1"/>
  <c r="D87" i="1" s="1"/>
  <c r="D81" i="1"/>
  <c r="D82" i="1" s="1"/>
  <c r="D80" i="1"/>
  <c r="D79" i="1"/>
  <c r="F140" i="3"/>
  <c r="F115" i="4"/>
  <c r="D115" i="4" s="1"/>
  <c r="F47" i="9"/>
  <c r="D47" i="9" s="1"/>
  <c r="F39" i="10"/>
  <c r="F40" i="10"/>
  <c r="D39" i="10"/>
  <c r="D40" i="10" s="1"/>
  <c r="F123" i="1"/>
  <c r="F76" i="7"/>
  <c r="D76" i="7"/>
  <c r="J133" i="3" l="1"/>
  <c r="F139" i="3"/>
  <c r="F114" i="4"/>
  <c r="D114" i="4" s="1"/>
  <c r="F46" i="9"/>
  <c r="D46" i="9" s="1"/>
  <c r="F122" i="1"/>
  <c r="F75" i="7"/>
  <c r="D75" i="7"/>
  <c r="F138" i="3" l="1"/>
  <c r="F113" i="4"/>
  <c r="D113" i="4" s="1"/>
  <c r="F45" i="9"/>
  <c r="D45" i="9" s="1"/>
  <c r="F38" i="10"/>
  <c r="D38" i="10" s="1"/>
  <c r="F121" i="1"/>
  <c r="F74" i="7"/>
  <c r="D74" i="7"/>
  <c r="F137" i="3"/>
  <c r="F112" i="4"/>
  <c r="D112" i="4" s="1"/>
  <c r="F44" i="9"/>
  <c r="D44" i="9" s="1"/>
  <c r="F37" i="10"/>
  <c r="D37" i="10" s="1"/>
  <c r="F120" i="1"/>
  <c r="F73" i="7"/>
  <c r="D73" i="7"/>
  <c r="F110" i="1"/>
  <c r="F111" i="1"/>
  <c r="F112" i="1"/>
  <c r="F113" i="1"/>
  <c r="F114" i="1"/>
  <c r="F115" i="1"/>
  <c r="F116" i="1"/>
  <c r="F117" i="1"/>
  <c r="F118" i="1"/>
  <c r="F119" i="1"/>
  <c r="F136" i="3"/>
  <c r="F111" i="4"/>
  <c r="D111" i="4" s="1"/>
  <c r="F43" i="9"/>
  <c r="D43" i="9" s="1"/>
  <c r="F36" i="10"/>
  <c r="D36" i="10" s="1"/>
  <c r="F72" i="7"/>
  <c r="D72" i="7"/>
  <c r="F32" i="10"/>
  <c r="F33" i="10"/>
  <c r="F34" i="10"/>
  <c r="F35" i="10"/>
  <c r="F106" i="2"/>
  <c r="D106" i="2" s="1"/>
  <c r="F135" i="3"/>
  <c r="F110" i="4"/>
  <c r="D110" i="4" s="1"/>
  <c r="D42" i="9"/>
  <c r="F38" i="9"/>
  <c r="F39" i="9"/>
  <c r="F40" i="9"/>
  <c r="F41" i="9"/>
  <c r="F42" i="9"/>
  <c r="D71" i="7"/>
  <c r="F133" i="3"/>
  <c r="F134" i="3"/>
  <c r="F109" i="4"/>
  <c r="D109" i="4"/>
  <c r="D70" i="7"/>
  <c r="F108" i="4"/>
  <c r="D108" i="4" s="1"/>
  <c r="D69" i="7"/>
  <c r="F132" i="3"/>
  <c r="F107" i="4"/>
  <c r="D107" i="4" s="1"/>
  <c r="D32" i="10"/>
  <c r="D33" i="10" s="1"/>
  <c r="D34" i="10" s="1"/>
  <c r="D35" i="10" s="1"/>
  <c r="D68" i="7"/>
  <c r="F131" i="3"/>
  <c r="F106" i="4"/>
  <c r="D106" i="4" s="1"/>
  <c r="F31" i="10"/>
  <c r="D31" i="10" s="1"/>
  <c r="D67" i="7"/>
  <c r="F130" i="3"/>
  <c r="F105" i="4"/>
  <c r="D105" i="4" s="1"/>
  <c r="D38" i="9"/>
  <c r="D39" i="9" s="1"/>
  <c r="D40" i="9" s="1"/>
  <c r="D41" i="9" s="1"/>
  <c r="F30" i="10"/>
  <c r="D30" i="10" s="1"/>
  <c r="D66" i="7"/>
  <c r="F129" i="3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91" i="4"/>
  <c r="F37" i="9"/>
  <c r="D37" i="9"/>
  <c r="F29" i="10"/>
  <c r="D29" i="10" s="1"/>
  <c r="D65" i="7"/>
  <c r="F128" i="3"/>
  <c r="F34" i="9"/>
  <c r="F35" i="9"/>
  <c r="F36" i="9"/>
  <c r="F28" i="10"/>
  <c r="D28" i="10" s="1"/>
  <c r="D64" i="7"/>
  <c r="F127" i="3"/>
  <c r="D24" i="9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F27" i="10"/>
  <c r="D27" i="10" s="1"/>
  <c r="D63" i="7"/>
  <c r="F126" i="3"/>
  <c r="F124" i="3"/>
  <c r="F105" i="2"/>
  <c r="D105" i="2" s="1"/>
  <c r="F26" i="10"/>
  <c r="D26" i="10" s="1"/>
  <c r="D62" i="7"/>
  <c r="F125" i="3"/>
  <c r="F104" i="2"/>
  <c r="D104" i="2"/>
  <c r="F33" i="9"/>
  <c r="F25" i="10"/>
  <c r="D25" i="10" s="1"/>
  <c r="F107" i="1"/>
  <c r="D61" i="7"/>
  <c r="F103" i="2"/>
  <c r="D103" i="2" s="1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24" i="10"/>
  <c r="D24" i="10" s="1"/>
  <c r="F102" i="1"/>
  <c r="F103" i="1"/>
  <c r="F104" i="1"/>
  <c r="F105" i="1"/>
  <c r="F106" i="1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3" i="7"/>
  <c r="D4" i="7"/>
  <c r="D2" i="7"/>
  <c r="F123" i="3"/>
  <c r="F102" i="2"/>
  <c r="D102" i="2"/>
  <c r="F23" i="10"/>
  <c r="D23" i="10" s="1"/>
  <c r="F122" i="3"/>
  <c r="F101" i="2"/>
  <c r="D101" i="2"/>
  <c r="D22" i="10"/>
  <c r="F22" i="10"/>
  <c r="F121" i="3"/>
  <c r="F100" i="2"/>
  <c r="D100" i="2"/>
  <c r="I29" i="9"/>
  <c r="F21" i="10"/>
  <c r="D20" i="10"/>
  <c r="F120" i="3"/>
  <c r="F99" i="2"/>
  <c r="D99" i="2" s="1"/>
  <c r="F20" i="10"/>
  <c r="D17" i="10"/>
  <c r="D18" i="10" s="1"/>
  <c r="D19" i="10" s="1"/>
  <c r="F119" i="3"/>
  <c r="F98" i="2"/>
  <c r="D98" i="2" s="1"/>
  <c r="F19" i="10"/>
  <c r="F99" i="1"/>
  <c r="F100" i="1"/>
  <c r="F101" i="1"/>
  <c r="D21" i="10" l="1"/>
  <c r="D77" i="1"/>
  <c r="D78" i="1" s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76" i="1"/>
  <c r="D95" i="2"/>
  <c r="D96" i="2" s="1"/>
  <c r="D97" i="2" s="1"/>
  <c r="F89" i="2"/>
  <c r="F90" i="2"/>
  <c r="F91" i="2"/>
  <c r="F92" i="2"/>
  <c r="F93" i="2"/>
  <c r="F94" i="2"/>
  <c r="F95" i="2"/>
  <c r="F96" i="2"/>
  <c r="F97" i="2"/>
  <c r="F88" i="2"/>
  <c r="F118" i="3"/>
  <c r="D90" i="4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5" i="9"/>
  <c r="D16" i="9" s="1"/>
  <c r="D17" i="9" s="1"/>
  <c r="D18" i="9" s="1"/>
  <c r="D19" i="9" s="1"/>
  <c r="D20" i="9" s="1"/>
  <c r="D21" i="9" s="1"/>
  <c r="D22" i="9" s="1"/>
  <c r="D23" i="9" s="1"/>
  <c r="D14" i="10"/>
  <c r="D15" i="10" s="1"/>
  <c r="D16" i="10" s="1"/>
  <c r="F113" i="3"/>
  <c r="F114" i="3"/>
  <c r="F115" i="3"/>
  <c r="F116" i="3"/>
  <c r="F117" i="3"/>
  <c r="D8" i="11" l="1"/>
  <c r="D84" i="4"/>
  <c r="D85" i="4" s="1"/>
  <c r="D86" i="4" s="1"/>
  <c r="D87" i="4" s="1"/>
  <c r="D88" i="4" s="1"/>
  <c r="D89" i="4" s="1"/>
  <c r="F9" i="9"/>
  <c r="F10" i="9"/>
  <c r="F11" i="9"/>
  <c r="F12" i="9"/>
  <c r="F13" i="9"/>
  <c r="F14" i="9"/>
  <c r="F15" i="9"/>
  <c r="F16" i="9"/>
  <c r="F17" i="9"/>
  <c r="F18" i="9"/>
  <c r="F19" i="9"/>
  <c r="F8" i="9"/>
  <c r="D9" i="10"/>
  <c r="D10" i="10" s="1"/>
  <c r="D11" i="10" s="1"/>
  <c r="D12" i="10" s="1"/>
  <c r="D13" i="10" s="1"/>
  <c r="N3" i="2"/>
  <c r="O100" i="2" l="1"/>
  <c r="F106" i="3"/>
  <c r="F107" i="3"/>
  <c r="F108" i="3"/>
  <c r="F109" i="3"/>
  <c r="F110" i="3"/>
  <c r="F111" i="3"/>
  <c r="F112" i="3"/>
  <c r="F105" i="3"/>
  <c r="C3" i="11" l="1"/>
  <c r="H8" i="11"/>
  <c r="G8" i="11"/>
  <c r="C8" i="11"/>
  <c r="H4" i="11"/>
  <c r="G4" i="11"/>
  <c r="C4" i="11"/>
  <c r="H3" i="11"/>
  <c r="G3" i="11"/>
  <c r="D89" i="2"/>
  <c r="D90" i="2" s="1"/>
  <c r="D91" i="2" s="1"/>
  <c r="D92" i="2" s="1"/>
  <c r="D93" i="2" s="1"/>
  <c r="D94" i="2" s="1"/>
  <c r="D88" i="2"/>
  <c r="Q22" i="10" l="1"/>
  <c r="D5" i="10" l="1"/>
  <c r="D6" i="10"/>
  <c r="D7" i="10"/>
  <c r="D8" i="10"/>
  <c r="D4" i="10"/>
  <c r="F3" i="10"/>
  <c r="D83" i="4"/>
  <c r="D87" i="2"/>
  <c r="D82" i="4"/>
  <c r="D86" i="2"/>
  <c r="F104" i="3"/>
  <c r="F103" i="3"/>
  <c r="D81" i="4"/>
  <c r="D85" i="2"/>
  <c r="F4" i="10"/>
  <c r="F5" i="10"/>
  <c r="F6" i="10"/>
  <c r="D80" i="4"/>
  <c r="D84" i="2"/>
  <c r="D7" i="9"/>
  <c r="D8" i="9" s="1"/>
  <c r="D9" i="9" s="1"/>
  <c r="D10" i="9" s="1"/>
  <c r="D11" i="9" s="1"/>
  <c r="D12" i="9" s="1"/>
  <c r="D13" i="9" s="1"/>
  <c r="D14" i="9" s="1"/>
  <c r="D6" i="9"/>
  <c r="D80" i="2" l="1"/>
  <c r="D81" i="2" s="1"/>
  <c r="D82" i="2" s="1"/>
  <c r="D83" i="2" s="1"/>
  <c r="D79" i="4"/>
  <c r="D78" i="4"/>
  <c r="M95" i="10"/>
  <c r="M94" i="10"/>
  <c r="M93" i="10"/>
  <c r="M92" i="10"/>
  <c r="M91" i="10"/>
  <c r="M90" i="10"/>
  <c r="M89" i="10"/>
  <c r="M88" i="10"/>
  <c r="M87" i="10"/>
  <c r="M86" i="10"/>
  <c r="M85" i="10"/>
  <c r="M84" i="10"/>
  <c r="M83" i="10"/>
  <c r="M82" i="10"/>
  <c r="M81" i="10"/>
  <c r="M80" i="10"/>
  <c r="M79" i="10"/>
  <c r="M78" i="10"/>
  <c r="M77" i="10"/>
  <c r="M76" i="10"/>
  <c r="M75" i="10"/>
  <c r="M74" i="10"/>
  <c r="M73" i="10"/>
  <c r="M72" i="10"/>
  <c r="M71" i="10"/>
  <c r="M70" i="10"/>
  <c r="M69" i="10"/>
  <c r="M68" i="10"/>
  <c r="M67" i="10"/>
  <c r="M66" i="10"/>
  <c r="M65" i="10"/>
  <c r="M64" i="10"/>
  <c r="M63" i="10"/>
  <c r="M62" i="10"/>
  <c r="X59" i="10"/>
  <c r="M59" i="10"/>
  <c r="M58" i="10"/>
  <c r="M57" i="10"/>
  <c r="M56" i="10"/>
  <c r="M55" i="10"/>
  <c r="M54" i="10"/>
  <c r="M53" i="10"/>
  <c r="M51" i="10"/>
  <c r="M50" i="10"/>
  <c r="M49" i="10"/>
  <c r="M48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M35" i="10"/>
  <c r="M34" i="10"/>
  <c r="M32" i="10"/>
  <c r="M31" i="10"/>
  <c r="M30" i="10"/>
  <c r="M29" i="10"/>
  <c r="M28" i="10"/>
  <c r="M27" i="10"/>
  <c r="R24" i="10"/>
  <c r="R23" i="10"/>
  <c r="D77" i="4"/>
  <c r="D76" i="4"/>
  <c r="D75" i="4"/>
  <c r="D79" i="2"/>
  <c r="D72" i="4"/>
  <c r="D73" i="4"/>
  <c r="D74" i="4" s="1"/>
  <c r="D78" i="2"/>
  <c r="D77" i="2"/>
  <c r="I78" i="1"/>
  <c r="D76" i="2"/>
  <c r="D71" i="4"/>
  <c r="D70" i="4"/>
  <c r="AB70" i="4"/>
  <c r="M95" i="9"/>
  <c r="M94" i="9"/>
  <c r="M93" i="9"/>
  <c r="M92" i="9"/>
  <c r="M91" i="9"/>
  <c r="M90" i="9"/>
  <c r="M89" i="9"/>
  <c r="M88" i="9"/>
  <c r="M87" i="9"/>
  <c r="M86" i="9"/>
  <c r="M85" i="9"/>
  <c r="M84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M69" i="9"/>
  <c r="M68" i="9"/>
  <c r="M67" i="9"/>
  <c r="M66" i="9"/>
  <c r="M65" i="9"/>
  <c r="M64" i="9"/>
  <c r="M63" i="9"/>
  <c r="M62" i="9"/>
  <c r="X59" i="9"/>
  <c r="M59" i="9"/>
  <c r="M58" i="9"/>
  <c r="M57" i="9"/>
  <c r="M56" i="9"/>
  <c r="M55" i="9"/>
  <c r="M54" i="9"/>
  <c r="M53" i="9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2" i="9"/>
  <c r="M31" i="9"/>
  <c r="M30" i="9"/>
  <c r="M29" i="9"/>
  <c r="M28" i="9"/>
  <c r="M27" i="9"/>
  <c r="R24" i="9"/>
  <c r="R23" i="9"/>
  <c r="D72" i="2"/>
  <c r="D69" i="4"/>
  <c r="D68" i="4"/>
  <c r="D71" i="2"/>
  <c r="D67" i="4"/>
  <c r="L38" i="2" l="1"/>
  <c r="F9" i="4"/>
  <c r="F6" i="4"/>
  <c r="F7" i="4"/>
  <c r="F8" i="4"/>
  <c r="R24" i="7" l="1"/>
  <c r="R23" i="7"/>
  <c r="AG67" i="4" l="1"/>
  <c r="F83" i="3" l="1"/>
  <c r="F84" i="3"/>
  <c r="F85" i="3"/>
  <c r="F82" i="3"/>
  <c r="D60" i="2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59" i="2"/>
  <c r="D58" i="2"/>
  <c r="D57" i="2"/>
  <c r="D30" i="4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32" i="2"/>
  <c r="D33" i="2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31" i="2"/>
  <c r="D27" i="2"/>
  <c r="D28" i="2"/>
  <c r="D29" i="2"/>
  <c r="D26" i="2"/>
  <c r="M95" i="7" l="1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X59" i="7"/>
  <c r="M59" i="7"/>
  <c r="M58" i="7"/>
  <c r="M57" i="7"/>
  <c r="M56" i="7"/>
  <c r="M55" i="7"/>
  <c r="M54" i="7"/>
  <c r="M53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2" i="7"/>
  <c r="M31" i="7"/>
  <c r="M30" i="7"/>
  <c r="M29" i="7"/>
  <c r="M28" i="7"/>
  <c r="M27" i="7"/>
  <c r="D68" i="3" l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67" i="3"/>
  <c r="D66" i="3"/>
  <c r="D65" i="3"/>
  <c r="D64" i="3"/>
  <c r="D63" i="3"/>
  <c r="D62" i="3"/>
  <c r="D61" i="3"/>
  <c r="D60" i="3"/>
  <c r="D59" i="3"/>
  <c r="D31" i="1"/>
  <c r="D30" i="1"/>
  <c r="D58" i="3"/>
  <c r="F56" i="3" l="1"/>
  <c r="F57" i="3"/>
  <c r="D57" i="3"/>
  <c r="D56" i="3"/>
  <c r="D28" i="4"/>
  <c r="F55" i="3"/>
  <c r="D55" i="3"/>
  <c r="F53" i="3"/>
  <c r="F54" i="3"/>
  <c r="D53" i="3"/>
  <c r="D54" i="3"/>
  <c r="D51" i="3"/>
  <c r="D52" i="3"/>
  <c r="D50" i="3"/>
  <c r="F51" i="3"/>
  <c r="F52" i="3"/>
  <c r="D49" i="3" l="1"/>
  <c r="F49" i="3" s="1"/>
  <c r="F28" i="2"/>
  <c r="F29" i="2"/>
  <c r="F27" i="2"/>
  <c r="F33" i="1"/>
  <c r="F34" i="1"/>
  <c r="F48" i="3"/>
  <c r="D48" i="3"/>
  <c r="F32" i="1"/>
  <c r="D32" i="1" s="1"/>
  <c r="D33" i="1" s="1"/>
  <c r="F25" i="4"/>
  <c r="H66" i="2"/>
  <c r="L60" i="2"/>
  <c r="I56" i="2"/>
  <c r="L47" i="2"/>
  <c r="L45" i="2"/>
  <c r="M47" i="1"/>
  <c r="M44" i="1"/>
  <c r="L30" i="2"/>
  <c r="F47" i="3"/>
  <c r="D47" i="3"/>
  <c r="F24" i="4"/>
  <c r="F31" i="1"/>
  <c r="M46" i="1"/>
  <c r="L37" i="2"/>
  <c r="L35" i="2"/>
  <c r="M31" i="1"/>
  <c r="L24" i="2"/>
  <c r="L26" i="2"/>
  <c r="L27" i="2"/>
  <c r="M28" i="1"/>
  <c r="M29" i="1"/>
  <c r="M30" i="1"/>
  <c r="O28" i="1"/>
  <c r="F25" i="2"/>
  <c r="F23" i="4"/>
  <c r="D46" i="3"/>
  <c r="L49" i="2"/>
  <c r="H44" i="2"/>
  <c r="D25" i="2"/>
  <c r="D34" i="1" l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45" i="3"/>
  <c r="F46" i="3" s="1"/>
  <c r="F22" i="4"/>
  <c r="F29" i="1"/>
  <c r="F24" i="2"/>
  <c r="D24" i="2"/>
  <c r="F28" i="1"/>
  <c r="F23" i="2"/>
  <c r="D23" i="2"/>
  <c r="F44" i="3"/>
  <c r="D44" i="3"/>
  <c r="F27" i="1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59" i="1"/>
  <c r="M58" i="1"/>
  <c r="M57" i="1"/>
  <c r="M56" i="1"/>
  <c r="M55" i="1"/>
  <c r="M54" i="1"/>
  <c r="M53" i="1"/>
  <c r="M51" i="1"/>
  <c r="M50" i="1"/>
  <c r="M49" i="1"/>
  <c r="M48" i="1"/>
  <c r="M45" i="1"/>
  <c r="M43" i="1"/>
  <c r="M42" i="1"/>
  <c r="M41" i="1"/>
  <c r="M40" i="1"/>
  <c r="M39" i="1"/>
  <c r="M38" i="1"/>
  <c r="M37" i="1"/>
  <c r="M36" i="1"/>
  <c r="M35" i="1"/>
  <c r="M34" i="1"/>
  <c r="M32" i="1"/>
  <c r="M27" i="1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59" i="2"/>
  <c r="L58" i="2"/>
  <c r="L57" i="2"/>
  <c r="L56" i="2"/>
  <c r="L55" i="2"/>
  <c r="L54" i="2"/>
  <c r="L53" i="2"/>
  <c r="L52" i="2"/>
  <c r="L51" i="2"/>
  <c r="L50" i="2"/>
  <c r="L48" i="2"/>
  <c r="L46" i="2"/>
  <c r="L44" i="2"/>
  <c r="L43" i="2"/>
  <c r="L41" i="2"/>
  <c r="L40" i="2"/>
  <c r="L39" i="2"/>
  <c r="L36" i="2"/>
  <c r="L34" i="2"/>
  <c r="L33" i="2"/>
  <c r="L32" i="2"/>
  <c r="L31" i="2"/>
  <c r="L29" i="2"/>
  <c r="L28" i="2"/>
  <c r="L23" i="2"/>
  <c r="F23" i="1"/>
  <c r="F24" i="1"/>
  <c r="F26" i="1"/>
  <c r="F16" i="4"/>
  <c r="F17" i="4"/>
  <c r="F18" i="4"/>
  <c r="F19" i="4"/>
  <c r="F20" i="4"/>
  <c r="F22" i="2"/>
  <c r="D22" i="2"/>
  <c r="F42" i="3"/>
  <c r="D43" i="3"/>
  <c r="F43" i="3" s="1"/>
  <c r="F20" i="2"/>
  <c r="F21" i="2"/>
  <c r="D21" i="2"/>
  <c r="D42" i="3"/>
  <c r="D20" i="2"/>
  <c r="F41" i="3"/>
  <c r="D41" i="3"/>
  <c r="D33" i="3"/>
  <c r="D34" i="3"/>
  <c r="D35" i="3"/>
  <c r="D36" i="3"/>
  <c r="D37" i="3"/>
  <c r="D38" i="3"/>
  <c r="D39" i="3"/>
  <c r="F40" i="3" s="1"/>
  <c r="D40" i="3"/>
  <c r="D32" i="3"/>
  <c r="D21" i="3"/>
  <c r="D22" i="3"/>
  <c r="D23" i="3"/>
  <c r="D24" i="3"/>
  <c r="D25" i="3"/>
  <c r="D26" i="3"/>
  <c r="D27" i="3"/>
  <c r="D28" i="3"/>
  <c r="D29" i="3"/>
  <c r="D30" i="3"/>
  <c r="D31" i="3"/>
  <c r="D20" i="3"/>
  <c r="D5" i="3"/>
  <c r="D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F19" i="2"/>
  <c r="F22" i="1"/>
  <c r="D19" i="2"/>
  <c r="F45" i="3" l="1"/>
  <c r="F39" i="3"/>
  <c r="F38" i="3" l="1"/>
  <c r="F37" i="3"/>
  <c r="F36" i="3" l="1"/>
  <c r="F34" i="3"/>
  <c r="F35" i="3"/>
  <c r="F33" i="3"/>
  <c r="L49" i="4"/>
  <c r="L48" i="4"/>
  <c r="L44" i="4"/>
  <c r="L82" i="4"/>
  <c r="L79" i="4"/>
  <c r="F30" i="3"/>
  <c r="F31" i="3"/>
  <c r="F14" i="4"/>
  <c r="L39" i="4"/>
  <c r="F11" i="4"/>
  <c r="F12" i="4"/>
  <c r="F13" i="4"/>
  <c r="F10" i="4"/>
  <c r="F29" i="3" l="1"/>
  <c r="F28" i="3"/>
  <c r="F27" i="3"/>
  <c r="L84" i="4"/>
  <c r="L83" i="4"/>
  <c r="L81" i="4"/>
  <c r="AM38" i="4"/>
  <c r="L78" i="4"/>
  <c r="L72" i="4"/>
  <c r="L74" i="4"/>
  <c r="L71" i="4"/>
  <c r="L69" i="4"/>
  <c r="L68" i="4"/>
  <c r="L66" i="4"/>
  <c r="L63" i="4"/>
  <c r="L61" i="4"/>
  <c r="L59" i="4"/>
  <c r="L58" i="4"/>
  <c r="F26" i="3"/>
  <c r="L54" i="4"/>
  <c r="L50" i="4"/>
  <c r="L38" i="4"/>
  <c r="L34" i="4"/>
  <c r="L46" i="4"/>
  <c r="L45" i="4"/>
  <c r="L42" i="4"/>
  <c r="F25" i="3"/>
  <c r="L41" i="4"/>
  <c r="L40" i="4" l="1"/>
  <c r="L36" i="4"/>
  <c r="L80" i="4"/>
  <c r="L77" i="4"/>
  <c r="L76" i="4"/>
  <c r="L75" i="4"/>
  <c r="L73" i="4"/>
  <c r="L70" i="4"/>
  <c r="L67" i="4"/>
  <c r="L65" i="4"/>
  <c r="L64" i="4"/>
  <c r="L62" i="4"/>
  <c r="L60" i="4"/>
  <c r="L57" i="4"/>
  <c r="L56" i="4"/>
  <c r="L55" i="4"/>
  <c r="L53" i="4"/>
  <c r="L24" i="4"/>
  <c r="L25" i="4"/>
  <c r="L26" i="4"/>
  <c r="L27" i="4"/>
  <c r="L28" i="4"/>
  <c r="L29" i="4"/>
  <c r="L30" i="4"/>
  <c r="L31" i="4"/>
  <c r="L32" i="4"/>
  <c r="L33" i="4"/>
  <c r="L35" i="4"/>
  <c r="L37" i="4"/>
  <c r="L43" i="4"/>
  <c r="L47" i="4"/>
  <c r="L51" i="4"/>
  <c r="L52" i="4"/>
  <c r="L23" i="4"/>
  <c r="F24" i="3"/>
  <c r="F23" i="3"/>
  <c r="F22" i="3"/>
  <c r="F5" i="4"/>
  <c r="F4" i="4"/>
  <c r="F21" i="3"/>
  <c r="F3" i="4"/>
  <c r="F19" i="3"/>
  <c r="F18" i="3"/>
  <c r="F17" i="3"/>
  <c r="F16" i="3"/>
  <c r="F15" i="3"/>
  <c r="F14" i="3"/>
  <c r="F13" i="3"/>
  <c r="F17" i="2"/>
  <c r="D17" i="2"/>
  <c r="F12" i="3"/>
  <c r="F20" i="1"/>
  <c r="F11" i="3"/>
  <c r="F19" i="1"/>
  <c r="F15" i="2"/>
  <c r="D15" i="2"/>
  <c r="F10" i="3"/>
  <c r="F18" i="1"/>
  <c r="F14" i="2"/>
  <c r="D14" i="2"/>
  <c r="F9" i="3"/>
  <c r="F17" i="1"/>
  <c r="F8" i="3"/>
  <c r="F16" i="1"/>
  <c r="F12" i="2"/>
  <c r="D12" i="2"/>
  <c r="F7" i="3"/>
  <c r="F15" i="1"/>
  <c r="F11" i="2"/>
  <c r="D11" i="2"/>
  <c r="F6" i="3"/>
  <c r="F14" i="1"/>
  <c r="F4" i="3"/>
  <c r="F5" i="3"/>
  <c r="F3" i="3"/>
  <c r="F10" i="2"/>
  <c r="D10" i="2"/>
  <c r="F13" i="1"/>
  <c r="F4" i="2"/>
  <c r="F5" i="2"/>
  <c r="F6" i="2"/>
  <c r="F7" i="2"/>
  <c r="F8" i="2"/>
  <c r="F9" i="2"/>
  <c r="F3" i="2"/>
  <c r="D9" i="2"/>
  <c r="F4" i="1"/>
  <c r="F5" i="1"/>
  <c r="F6" i="1"/>
  <c r="F7" i="1"/>
  <c r="F8" i="1"/>
  <c r="F9" i="1"/>
  <c r="F10" i="1"/>
  <c r="F11" i="1"/>
  <c r="F12" i="1"/>
  <c r="F3" i="1"/>
  <c r="D4" i="2"/>
  <c r="D5" i="2"/>
  <c r="D6" i="2"/>
  <c r="D7" i="2"/>
  <c r="D8" i="2"/>
  <c r="D3" i="2"/>
  <c r="D2" i="2"/>
  <c r="D3" i="3"/>
  <c r="F109" i="1"/>
  <c r="F108" i="1"/>
  <c r="D3" i="11" s="1"/>
  <c r="D4" i="11" l="1"/>
  <c r="D108" i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F3" i="12"/>
  <c r="D3" i="12"/>
  <c r="D4" i="12" s="1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E4" i="11"/>
  <c r="E3" i="11"/>
</calcChain>
</file>

<file path=xl/sharedStrings.xml><?xml version="1.0" encoding="utf-8"?>
<sst xmlns="http://schemas.openxmlformats.org/spreadsheetml/2006/main" count="611" uniqueCount="161">
  <si>
    <t>Reset</t>
  </si>
  <si>
    <t>Daily Deviation</t>
  </si>
  <si>
    <t>Cumulative deviation</t>
  </si>
  <si>
    <t>Daily measure</t>
  </si>
  <si>
    <t>Position</t>
  </si>
  <si>
    <t>Crown up</t>
  </si>
  <si>
    <t>Crown Right</t>
  </si>
  <si>
    <t>Measure interval</t>
  </si>
  <si>
    <t>Measure Interval</t>
  </si>
  <si>
    <t>Comment</t>
  </si>
  <si>
    <t>Wore for hours</t>
  </si>
  <si>
    <t>Picked up and carrtied to kitchn</t>
  </si>
  <si>
    <t>Stopped</t>
  </si>
  <si>
    <t>wound</t>
  </si>
  <si>
    <t>Actual</t>
  </si>
  <si>
    <t>Measures</t>
  </si>
  <si>
    <t>Unadjusted</t>
  </si>
  <si>
    <t>3 turns fast</t>
  </si>
  <si>
    <t>6 turns fast</t>
  </si>
  <si>
    <t>9 turns fast</t>
  </si>
  <si>
    <t>14 turns fast</t>
  </si>
  <si>
    <t>15 turns (Run A)</t>
  </si>
  <si>
    <t>15 Turns (Run B)</t>
  </si>
  <si>
    <t>15 Turns (Run C)</t>
  </si>
  <si>
    <t>Easier to wind</t>
  </si>
  <si>
    <t>15 Turns (Run D)</t>
  </si>
  <si>
    <t>15 Turns (Run E)</t>
  </si>
  <si>
    <t>15 Turns (Run F)</t>
  </si>
  <si>
    <t>Wore 24 hrs</t>
  </si>
  <si>
    <t>8 Turns</t>
  </si>
  <si>
    <t>12 turns</t>
  </si>
  <si>
    <t>Serviced</t>
  </si>
  <si>
    <t>Adjusted</t>
  </si>
  <si>
    <t>stopped</t>
  </si>
  <si>
    <t>Adjusted 2 turns</t>
  </si>
  <si>
    <t>Adjusted 0.25 turn slow</t>
  </si>
  <si>
    <t>Adjusted slower</t>
  </si>
  <si>
    <t>18/04/2024 Adjusted slower</t>
  </si>
  <si>
    <t>18/04/2024 Adjusted</t>
  </si>
  <si>
    <t>Adjusted 0.33 turn slow</t>
  </si>
  <si>
    <t>Adjusted 3 turns fast</t>
  </si>
  <si>
    <t>16/13</t>
  </si>
  <si>
    <t>Wore 1 hour</t>
  </si>
  <si>
    <t>Madrid</t>
  </si>
  <si>
    <t>Wound 60</t>
  </si>
  <si>
    <t>reset</t>
  </si>
  <si>
    <t>Adjusted 1.5 slow</t>
  </si>
  <si>
    <t>Adjusted 1 slow</t>
  </si>
  <si>
    <t>Adjusted 0.25 turn fast</t>
  </si>
  <si>
    <t>Adjusted 0.5 slow</t>
  </si>
  <si>
    <t>0.5 turn fast</t>
  </si>
  <si>
    <t>Warmer weather</t>
  </si>
  <si>
    <t>Cool</t>
  </si>
  <si>
    <t>1 slow</t>
  </si>
  <si>
    <t xml:space="preserve"> </t>
  </si>
  <si>
    <t>atomic clock</t>
  </si>
  <si>
    <t>0.25 turn fast</t>
  </si>
  <si>
    <t>0.5 slow</t>
  </si>
  <si>
    <t>29@9Am</t>
  </si>
  <si>
    <t>warm</t>
  </si>
  <si>
    <t>Measure 90 mins early</t>
  </si>
  <si>
    <t>cooler</t>
  </si>
  <si>
    <t>2 Slow</t>
  </si>
  <si>
    <t>No reason found</t>
  </si>
  <si>
    <t>Short chain</t>
  </si>
  <si>
    <t>Chain braced</t>
  </si>
  <si>
    <t>72 at 8:30AM</t>
  </si>
  <si>
    <t>0.75 slow</t>
  </si>
  <si>
    <t>74 @ 8:30</t>
  </si>
  <si>
    <t>Day No</t>
  </si>
  <si>
    <t>63 at 8:30</t>
  </si>
  <si>
    <t>0.25 turn slow</t>
  </si>
  <si>
    <t>isochronism and heavily braced</t>
  </si>
  <si>
    <t>not braced</t>
  </si>
  <si>
    <t>single chain</t>
  </si>
  <si>
    <t>at 11:30AM</t>
  </si>
  <si>
    <t>0.5 fast</t>
  </si>
  <si>
    <t>15 at 11:30</t>
  </si>
  <si>
    <t>1 fast plus pushed</t>
  </si>
  <si>
    <t>Chain position affects accuracy</t>
  </si>
  <si>
    <t>1 turn slow</t>
  </si>
  <si>
    <t>0.25 fast</t>
  </si>
  <si>
    <t>fraction slow</t>
  </si>
  <si>
    <t>at 1:40</t>
  </si>
  <si>
    <t>1 line slow</t>
  </si>
  <si>
    <t>adjusted</t>
  </si>
  <si>
    <t>fast</t>
  </si>
  <si>
    <t>Wound twice by mistake</t>
  </si>
  <si>
    <t>Amplitude = 205 degrees full motion</t>
  </si>
  <si>
    <t>fraction fast</t>
  </si>
  <si>
    <t>0.125 slow</t>
  </si>
  <si>
    <t>1942 Omega</t>
  </si>
  <si>
    <t>1950 Omega</t>
  </si>
  <si>
    <t>1886 Waltham</t>
  </si>
  <si>
    <t>1901 Waltham</t>
  </si>
  <si>
    <t>Hamilton</t>
  </si>
  <si>
    <t>Elgin</t>
  </si>
  <si>
    <t>Deville</t>
  </si>
  <si>
    <t>Standard Deviation</t>
  </si>
  <si>
    <t>Begin Row</t>
  </si>
  <si>
    <t>F34</t>
  </si>
  <si>
    <t>F75</t>
  </si>
  <si>
    <t>F61</t>
  </si>
  <si>
    <t>Number of Days</t>
  </si>
  <si>
    <t>No explanation for change</t>
  </si>
  <si>
    <t>1 line fast</t>
  </si>
  <si>
    <t>1.5 turns fast</t>
  </si>
  <si>
    <t>0.5 turn slow</t>
  </si>
  <si>
    <t>27 June 24 Full Amplitude=470</t>
  </si>
  <si>
    <t>27 June 24 Amplitude = 540</t>
  </si>
  <si>
    <t>27 June 24 Amplitude = 420</t>
  </si>
  <si>
    <t>27 June 24 Amplitude = 360</t>
  </si>
  <si>
    <t>Amplitude*</t>
  </si>
  <si>
    <t>N/A</t>
  </si>
  <si>
    <t>Beat error</t>
  </si>
  <si>
    <t>*Full swing</t>
  </si>
  <si>
    <t>F89</t>
  </si>
  <si>
    <t>0.5 line slow</t>
  </si>
  <si>
    <t>0.75 line slow</t>
  </si>
  <si>
    <t>Wore 10 hours</t>
  </si>
  <si>
    <t>Mean daily error</t>
  </si>
  <si>
    <t>Fraction fast</t>
  </si>
  <si>
    <t>0.25 line fast</t>
  </si>
  <si>
    <t>0.5 line fast</t>
  </si>
  <si>
    <t>De magnetized</t>
  </si>
  <si>
    <t>F50</t>
  </si>
  <si>
    <t>F47</t>
  </si>
  <si>
    <t>On winder</t>
  </si>
  <si>
    <t>On Winder</t>
  </si>
  <si>
    <t>Forgot to wind</t>
  </si>
  <si>
    <t>Adjusted time</t>
  </si>
  <si>
    <t>in contact with chain</t>
  </si>
  <si>
    <t>Off winder</t>
  </si>
  <si>
    <t xml:space="preserve">Amplitude = </t>
  </si>
  <si>
    <t>Worn</t>
  </si>
  <si>
    <t>35.3 at 10:38</t>
  </si>
  <si>
    <t>King Seiko</t>
  </si>
  <si>
    <t>Cocktail Seiko</t>
  </si>
  <si>
    <t>Quartz Seiko</t>
  </si>
  <si>
    <t>F2</t>
  </si>
  <si>
    <t>Twelve hr winder</t>
  </si>
  <si>
    <t>Steadied</t>
  </si>
  <si>
    <t>Eleven hr winder</t>
  </si>
  <si>
    <t>25.5 @11:09</t>
  </si>
  <si>
    <t>25.9 @1:0025.5 @ 14:49</t>
  </si>
  <si>
    <t>Adjusted faster</t>
  </si>
  <si>
    <t>17.1@8:59</t>
  </si>
  <si>
    <t>17.8@10PM</t>
  </si>
  <si>
    <t>F38</t>
  </si>
  <si>
    <t>F189</t>
  </si>
  <si>
    <t>F108</t>
  </si>
  <si>
    <t>18.3@2:00</t>
  </si>
  <si>
    <t>Reset to zero</t>
  </si>
  <si>
    <t>UK Worn</t>
  </si>
  <si>
    <t>night Dial down</t>
  </si>
  <si>
    <t>reset to +1</t>
  </si>
  <si>
    <t>8 @12:31</t>
  </si>
  <si>
    <t>Crown down at night</t>
  </si>
  <si>
    <t>Unexplained</t>
  </si>
  <si>
    <t>Adjusted, 23 at 10:45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</si>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</sst>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dd\ mmmm\ yyyy;@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thick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15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14" fontId="0" fillId="0" borderId="0" xfId="0" applyNumberFormat="1"/>
    <xf numFmtId="164" fontId="0" fillId="0" borderId="0" xfId="0" applyNumberFormat="1"/>
    <xf numFmtId="14" fontId="0" fillId="0" borderId="1" xfId="0" applyNumberFormat="1" applyBorder="1"/>
    <xf numFmtId="0" fontId="3" fillId="0" borderId="0" xfId="1"/>
    <xf numFmtId="14" fontId="0" fillId="0" borderId="2" xfId="0" applyNumberFormat="1" applyBorder="1"/>
    <xf numFmtId="0" fontId="2" fillId="0" borderId="0" xfId="0" applyFont="1"/>
    <xf numFmtId="1" fontId="0" fillId="0" borderId="0" xfId="0" applyNumberFormat="1"/>
    <xf numFmtId="165" fontId="0" fillId="0" borderId="0" xfId="0" applyNumberFormat="1"/>
    <xf numFmtId="0" fontId="2" fillId="0" borderId="1" xfId="0" applyFont="1" applyBorder="1"/>
    <xf numFmtId="2" fontId="0" fillId="0" borderId="4" xfId="0" applyNumberFormat="1" applyBorder="1"/>
    <xf numFmtId="2" fontId="4" fillId="0" borderId="5" xfId="0" applyNumberFormat="1" applyFont="1" applyBorder="1"/>
    <xf numFmtId="2" fontId="4" fillId="0" borderId="7" xfId="0" applyNumberFormat="1" applyFont="1" applyBorder="1"/>
    <xf numFmtId="1" fontId="4" fillId="0" borderId="9" xfId="0" applyNumberFormat="1" applyFont="1" applyBorder="1"/>
    <xf numFmtId="1" fontId="0" fillId="0" borderId="1" xfId="0" applyNumberFormat="1" applyBorder="1"/>
    <xf numFmtId="2" fontId="0" fillId="0" borderId="3" xfId="0" applyNumberFormat="1" applyBorder="1" applyAlignment="1">
      <alignment horizontal="right"/>
    </xf>
    <xf numFmtId="1" fontId="0" fillId="0" borderId="10" xfId="0" applyNumberFormat="1" applyBorder="1" applyAlignment="1">
      <alignment horizontal="right"/>
    </xf>
    <xf numFmtId="1" fontId="0" fillId="0" borderId="11" xfId="0" applyNumberFormat="1" applyBorder="1" applyAlignment="1">
      <alignment horizontal="right"/>
    </xf>
    <xf numFmtId="2" fontId="4" fillId="0" borderId="6" xfId="0" applyNumberFormat="1" applyFont="1" applyBorder="1"/>
    <xf numFmtId="0" fontId="0" fillId="0" borderId="8" xfId="0" applyBorder="1" applyAlignment="1">
      <alignment horizontal="right"/>
    </xf>
    <xf numFmtId="2" fontId="0" fillId="0" borderId="8" xfId="0" applyNumberFormat="1" applyBorder="1" applyAlignment="1">
      <alignment horizontal="right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569607370507258"/>
          <c:y val="0.1632653061224489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0.15935553168635877"/>
          <c:w val="0.82117049654507468"/>
          <c:h val="0.7839386993918992"/>
        </c:manualLayout>
      </c:layout>
      <c:scatterChart>
        <c:scatterStyle val="lineMarker"/>
        <c:varyColors val="0"/>
        <c:ser>
          <c:idx val="0"/>
          <c:order val="0"/>
          <c:tx>
            <c:v>1942 Omega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'1942 Omega'!$B$2:$B$1000</c:f>
              <c:numCache>
                <c:formatCode>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xVal>
          <c:yVal>
            <c:numRef>
              <c:f>'1942 Omega'!$F$2:$F$1000</c:f>
              <c:numCache>
                <c:formatCode>General</c:formatCode>
                <c:ptCount val="999"/>
                <c:pt idx="0">
                  <c:v>0</c:v>
                </c:pt>
                <c:pt idx="1">
                  <c:v>-2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1.5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6.5</c:v>
                </c:pt>
                <c:pt idx="10">
                  <c:v>4</c:v>
                </c:pt>
                <c:pt idx="11">
                  <c:v>3</c:v>
                </c:pt>
                <c:pt idx="12">
                  <c:v>4.5</c:v>
                </c:pt>
                <c:pt idx="13">
                  <c:v>5.5</c:v>
                </c:pt>
                <c:pt idx="14">
                  <c:v>1.5</c:v>
                </c:pt>
                <c:pt idx="15">
                  <c:v>1.5</c:v>
                </c:pt>
                <c:pt idx="16">
                  <c:v>3.5</c:v>
                </c:pt>
                <c:pt idx="17">
                  <c:v>3</c:v>
                </c:pt>
                <c:pt idx="18">
                  <c:v>1</c:v>
                </c:pt>
                <c:pt idx="19">
                  <c:v>8</c:v>
                </c:pt>
                <c:pt idx="20">
                  <c:v>1.5</c:v>
                </c:pt>
                <c:pt idx="21">
                  <c:v>0.5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2</c:v>
                </c:pt>
                <c:pt idx="29">
                  <c:v>-1</c:v>
                </c:pt>
                <c:pt idx="30">
                  <c:v>-1</c:v>
                </c:pt>
                <c:pt idx="31">
                  <c:v>0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2</c:v>
                </c:pt>
                <c:pt idx="40">
                  <c:v>-0.5</c:v>
                </c:pt>
                <c:pt idx="41">
                  <c:v>-0.5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2.5</c:v>
                </c:pt>
                <c:pt idx="52">
                  <c:v>-0.5</c:v>
                </c:pt>
                <c:pt idx="53">
                  <c:v>-1</c:v>
                </c:pt>
                <c:pt idx="54">
                  <c:v>0.5</c:v>
                </c:pt>
                <c:pt idx="55">
                  <c:v>0</c:v>
                </c:pt>
                <c:pt idx="56">
                  <c:v>-1</c:v>
                </c:pt>
                <c:pt idx="57">
                  <c:v>1</c:v>
                </c:pt>
                <c:pt idx="58">
                  <c:v>1.5</c:v>
                </c:pt>
                <c:pt idx="59">
                  <c:v>3</c:v>
                </c:pt>
                <c:pt idx="60">
                  <c:v>1</c:v>
                </c:pt>
                <c:pt idx="61">
                  <c:v>1.5</c:v>
                </c:pt>
                <c:pt idx="62">
                  <c:v>1</c:v>
                </c:pt>
                <c:pt idx="63">
                  <c:v>3.5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-0.5</c:v>
                </c:pt>
                <c:pt idx="72">
                  <c:v>-1.5</c:v>
                </c:pt>
                <c:pt idx="73">
                  <c:v>1</c:v>
                </c:pt>
                <c:pt idx="74">
                  <c:v>-0.5</c:v>
                </c:pt>
                <c:pt idx="75">
                  <c:v>1</c:v>
                </c:pt>
                <c:pt idx="76">
                  <c:v>2.5</c:v>
                </c:pt>
                <c:pt idx="77">
                  <c:v>-1</c:v>
                </c:pt>
                <c:pt idx="78">
                  <c:v>-1</c:v>
                </c:pt>
                <c:pt idx="79">
                  <c:v>-1.5</c:v>
                </c:pt>
                <c:pt idx="80">
                  <c:v>-3.5</c:v>
                </c:pt>
                <c:pt idx="81">
                  <c:v>0.5</c:v>
                </c:pt>
                <c:pt idx="82">
                  <c:v>0.5</c:v>
                </c:pt>
                <c:pt idx="83">
                  <c:v>-1</c:v>
                </c:pt>
                <c:pt idx="84">
                  <c:v>-1</c:v>
                </c:pt>
                <c:pt idx="85">
                  <c:v>0</c:v>
                </c:pt>
                <c:pt idx="86">
                  <c:v>-2</c:v>
                </c:pt>
                <c:pt idx="87">
                  <c:v>2</c:v>
                </c:pt>
                <c:pt idx="88">
                  <c:v>-2</c:v>
                </c:pt>
                <c:pt idx="89">
                  <c:v>-4</c:v>
                </c:pt>
                <c:pt idx="90">
                  <c:v>-3</c:v>
                </c:pt>
                <c:pt idx="91">
                  <c:v>0.5</c:v>
                </c:pt>
                <c:pt idx="92">
                  <c:v>-4</c:v>
                </c:pt>
                <c:pt idx="93">
                  <c:v>-0.5</c:v>
                </c:pt>
                <c:pt idx="94">
                  <c:v>-2.5</c:v>
                </c:pt>
                <c:pt idx="95">
                  <c:v>0</c:v>
                </c:pt>
                <c:pt idx="96">
                  <c:v>-1</c:v>
                </c:pt>
                <c:pt idx="97">
                  <c:v>3.5</c:v>
                </c:pt>
                <c:pt idx="98">
                  <c:v>1</c:v>
                </c:pt>
                <c:pt idx="99">
                  <c:v>-1.5</c:v>
                </c:pt>
                <c:pt idx="100">
                  <c:v>1</c:v>
                </c:pt>
                <c:pt idx="101">
                  <c:v>-3.5</c:v>
                </c:pt>
                <c:pt idx="102">
                  <c:v>-3</c:v>
                </c:pt>
                <c:pt idx="103">
                  <c:v>-1</c:v>
                </c:pt>
                <c:pt idx="104">
                  <c:v>-4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-2.5</c:v>
                </c:pt>
                <c:pt idx="112">
                  <c:v>0.5</c:v>
                </c:pt>
                <c:pt idx="113">
                  <c:v>2</c:v>
                </c:pt>
                <c:pt idx="114">
                  <c:v>-8</c:v>
                </c:pt>
                <c:pt idx="115">
                  <c:v>0</c:v>
                </c:pt>
                <c:pt idx="116">
                  <c:v>0.5</c:v>
                </c:pt>
                <c:pt idx="117">
                  <c:v>0</c:v>
                </c:pt>
                <c:pt idx="118">
                  <c:v>-1.5</c:v>
                </c:pt>
                <c:pt idx="119">
                  <c:v>-1.5</c:v>
                </c:pt>
                <c:pt idx="120">
                  <c:v>1</c:v>
                </c:pt>
                <c:pt idx="121">
                  <c:v>-1.5</c:v>
                </c:pt>
                <c:pt idx="122">
                  <c:v>-1</c:v>
                </c:pt>
                <c:pt idx="123">
                  <c:v>-0.5</c:v>
                </c:pt>
                <c:pt idx="124">
                  <c:v>-0.5</c:v>
                </c:pt>
                <c:pt idx="125">
                  <c:v>-4</c:v>
                </c:pt>
                <c:pt idx="126">
                  <c:v>-4.5</c:v>
                </c:pt>
                <c:pt idx="127">
                  <c:v>-2.5</c:v>
                </c:pt>
                <c:pt idx="128">
                  <c:v>-2</c:v>
                </c:pt>
                <c:pt idx="129">
                  <c:v>-2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-1.5</c:v>
                </c:pt>
                <c:pt idx="134">
                  <c:v>-1</c:v>
                </c:pt>
                <c:pt idx="135">
                  <c:v>-1.5</c:v>
                </c:pt>
                <c:pt idx="136">
                  <c:v>-1</c:v>
                </c:pt>
                <c:pt idx="141">
                  <c:v>-4.5</c:v>
                </c:pt>
                <c:pt idx="142">
                  <c:v>-3</c:v>
                </c:pt>
                <c:pt idx="143">
                  <c:v>-3</c:v>
                </c:pt>
                <c:pt idx="144">
                  <c:v>-5</c:v>
                </c:pt>
                <c:pt idx="145">
                  <c:v>-3</c:v>
                </c:pt>
                <c:pt idx="146">
                  <c:v>-3</c:v>
                </c:pt>
                <c:pt idx="147">
                  <c:v>0</c:v>
                </c:pt>
                <c:pt idx="148">
                  <c:v>-3.5</c:v>
                </c:pt>
                <c:pt idx="149">
                  <c:v>0</c:v>
                </c:pt>
                <c:pt idx="150">
                  <c:v>-1.5</c:v>
                </c:pt>
                <c:pt idx="151">
                  <c:v>-2</c:v>
                </c:pt>
                <c:pt idx="152">
                  <c:v>-5</c:v>
                </c:pt>
                <c:pt idx="153">
                  <c:v>-2</c:v>
                </c:pt>
                <c:pt idx="154">
                  <c:v>-6</c:v>
                </c:pt>
                <c:pt idx="155">
                  <c:v>0</c:v>
                </c:pt>
                <c:pt idx="156">
                  <c:v>-7</c:v>
                </c:pt>
                <c:pt idx="157">
                  <c:v>-3.5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0E-4907-B4B2-83E937EF8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1.6097112860892389E-2"/>
              <c:y val="0.24742576350888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1821308050779367"/>
          <c:y val="0.158968850698173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0.15935553168635877"/>
          <c:w val="0.82117049654507468"/>
          <c:h val="0.7839386993918992"/>
        </c:manualLayout>
      </c:layout>
      <c:scatterChart>
        <c:scatterStyle val="lineMarker"/>
        <c:varyColors val="0"/>
        <c:ser>
          <c:idx val="0"/>
          <c:order val="0"/>
          <c:tx>
            <c:v>1901 Waltham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'1901 Waltham'!$B$2:$B$1000</c:f>
              <c:numCache>
                <c:formatCode>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'1901 Waltham'!$F$2:$F$1000</c:f>
              <c:numCache>
                <c:formatCode>General</c:formatCode>
                <c:ptCount val="999"/>
                <c:pt idx="1">
                  <c:v>19.5</c:v>
                </c:pt>
                <c:pt idx="2">
                  <c:v>-29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1.5</c:v>
                </c:pt>
                <c:pt idx="9">
                  <c:v>-0.5</c:v>
                </c:pt>
                <c:pt idx="10">
                  <c:v>-0.5</c:v>
                </c:pt>
                <c:pt idx="11">
                  <c:v>-2.5</c:v>
                </c:pt>
                <c:pt idx="12">
                  <c:v>-0.5</c:v>
                </c:pt>
                <c:pt idx="13">
                  <c:v>-1.5</c:v>
                </c:pt>
                <c:pt idx="14">
                  <c:v>-2</c:v>
                </c:pt>
                <c:pt idx="15">
                  <c:v>-1</c:v>
                </c:pt>
                <c:pt idx="16">
                  <c:v>-2</c:v>
                </c:pt>
                <c:pt idx="17">
                  <c:v>0</c:v>
                </c:pt>
                <c:pt idx="18">
                  <c:v>-2</c:v>
                </c:pt>
                <c:pt idx="19">
                  <c:v>-2</c:v>
                </c:pt>
                <c:pt idx="20">
                  <c:v>-2.5</c:v>
                </c:pt>
                <c:pt idx="21">
                  <c:v>-2.5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-0.5</c:v>
                </c:pt>
                <c:pt idx="26">
                  <c:v>1.5</c:v>
                </c:pt>
                <c:pt idx="27">
                  <c:v>0.5</c:v>
                </c:pt>
                <c:pt idx="28">
                  <c:v>1.5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0.5</c:v>
                </c:pt>
                <c:pt idx="33">
                  <c:v>1</c:v>
                </c:pt>
                <c:pt idx="34">
                  <c:v>2.5</c:v>
                </c:pt>
                <c:pt idx="35">
                  <c:v>9.5</c:v>
                </c:pt>
                <c:pt idx="36">
                  <c:v>2.5</c:v>
                </c:pt>
                <c:pt idx="37">
                  <c:v>3</c:v>
                </c:pt>
                <c:pt idx="38">
                  <c:v>2.5</c:v>
                </c:pt>
                <c:pt idx="39">
                  <c:v>0</c:v>
                </c:pt>
                <c:pt idx="40">
                  <c:v>-0.5</c:v>
                </c:pt>
                <c:pt idx="41">
                  <c:v>0</c:v>
                </c:pt>
                <c:pt idx="42">
                  <c:v>-1</c:v>
                </c:pt>
                <c:pt idx="43">
                  <c:v>0</c:v>
                </c:pt>
                <c:pt idx="44">
                  <c:v>-3</c:v>
                </c:pt>
                <c:pt idx="45">
                  <c:v>-5</c:v>
                </c:pt>
                <c:pt idx="46">
                  <c:v>-7</c:v>
                </c:pt>
                <c:pt idx="47">
                  <c:v>-7</c:v>
                </c:pt>
                <c:pt idx="48">
                  <c:v>-7</c:v>
                </c:pt>
                <c:pt idx="49">
                  <c:v>-5.5</c:v>
                </c:pt>
                <c:pt idx="50">
                  <c:v>-1</c:v>
                </c:pt>
                <c:pt idx="51">
                  <c:v>-0.5</c:v>
                </c:pt>
                <c:pt idx="52">
                  <c:v>-0.5</c:v>
                </c:pt>
                <c:pt idx="53">
                  <c:v>0.25</c:v>
                </c:pt>
                <c:pt idx="54">
                  <c:v>0.5</c:v>
                </c:pt>
                <c:pt idx="55">
                  <c:v>-1.25</c:v>
                </c:pt>
                <c:pt idx="56">
                  <c:v>-1</c:v>
                </c:pt>
                <c:pt idx="57">
                  <c:v>-0.5</c:v>
                </c:pt>
                <c:pt idx="58">
                  <c:v>-1.5</c:v>
                </c:pt>
                <c:pt idx="59">
                  <c:v>-0.5</c:v>
                </c:pt>
                <c:pt idx="60">
                  <c:v>-1</c:v>
                </c:pt>
                <c:pt idx="61">
                  <c:v>-0.5</c:v>
                </c:pt>
                <c:pt idx="62">
                  <c:v>-0.5</c:v>
                </c:pt>
                <c:pt idx="63">
                  <c:v>-1.5</c:v>
                </c:pt>
                <c:pt idx="64">
                  <c:v>-1.5</c:v>
                </c:pt>
                <c:pt idx="65">
                  <c:v>-1.5</c:v>
                </c:pt>
                <c:pt idx="66">
                  <c:v>-1</c:v>
                </c:pt>
                <c:pt idx="67">
                  <c:v>-1</c:v>
                </c:pt>
                <c:pt idx="68">
                  <c:v>-8</c:v>
                </c:pt>
                <c:pt idx="69">
                  <c:v>-7</c:v>
                </c:pt>
                <c:pt idx="70">
                  <c:v>-6.5</c:v>
                </c:pt>
                <c:pt idx="71">
                  <c:v>-5.5</c:v>
                </c:pt>
                <c:pt idx="72">
                  <c:v>-4</c:v>
                </c:pt>
                <c:pt idx="73">
                  <c:v>-2</c:v>
                </c:pt>
                <c:pt idx="74">
                  <c:v>-4.5</c:v>
                </c:pt>
                <c:pt idx="75">
                  <c:v>-5.5</c:v>
                </c:pt>
                <c:pt idx="76">
                  <c:v>-5</c:v>
                </c:pt>
                <c:pt idx="77">
                  <c:v>-4</c:v>
                </c:pt>
                <c:pt idx="78">
                  <c:v>-1</c:v>
                </c:pt>
                <c:pt idx="79">
                  <c:v>-4</c:v>
                </c:pt>
                <c:pt idx="80">
                  <c:v>-3.75</c:v>
                </c:pt>
                <c:pt idx="81">
                  <c:v>-2.25</c:v>
                </c:pt>
                <c:pt idx="82">
                  <c:v>-1</c:v>
                </c:pt>
                <c:pt idx="83">
                  <c:v>-4</c:v>
                </c:pt>
                <c:pt idx="84">
                  <c:v>-1.5</c:v>
                </c:pt>
                <c:pt idx="85">
                  <c:v>-5.5</c:v>
                </c:pt>
                <c:pt idx="86">
                  <c:v>-4</c:v>
                </c:pt>
                <c:pt idx="87">
                  <c:v>-2.5</c:v>
                </c:pt>
                <c:pt idx="88">
                  <c:v>-2.5</c:v>
                </c:pt>
                <c:pt idx="89">
                  <c:v>-2</c:v>
                </c:pt>
                <c:pt idx="90">
                  <c:v>-5</c:v>
                </c:pt>
                <c:pt idx="91">
                  <c:v>-2</c:v>
                </c:pt>
                <c:pt idx="92">
                  <c:v>-3</c:v>
                </c:pt>
                <c:pt idx="93">
                  <c:v>-3</c:v>
                </c:pt>
                <c:pt idx="94">
                  <c:v>-3</c:v>
                </c:pt>
                <c:pt idx="95">
                  <c:v>3</c:v>
                </c:pt>
                <c:pt idx="96">
                  <c:v>1</c:v>
                </c:pt>
                <c:pt idx="97">
                  <c:v>-1</c:v>
                </c:pt>
                <c:pt idx="98">
                  <c:v>0</c:v>
                </c:pt>
                <c:pt idx="99">
                  <c:v>0</c:v>
                </c:pt>
                <c:pt idx="100">
                  <c:v>-5</c:v>
                </c:pt>
                <c:pt idx="101">
                  <c:v>-3</c:v>
                </c:pt>
                <c:pt idx="102">
                  <c:v>-4</c:v>
                </c:pt>
                <c:pt idx="103">
                  <c:v>-6</c:v>
                </c:pt>
                <c:pt idx="104">
                  <c:v>-3</c:v>
                </c:pt>
                <c:pt idx="105">
                  <c:v>-4</c:v>
                </c:pt>
                <c:pt idx="106">
                  <c:v>-3</c:v>
                </c:pt>
                <c:pt idx="107">
                  <c:v>-1</c:v>
                </c:pt>
                <c:pt idx="108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2.5</c:v>
                </c:pt>
                <c:pt idx="118">
                  <c:v>1</c:v>
                </c:pt>
                <c:pt idx="119">
                  <c:v>1.5</c:v>
                </c:pt>
                <c:pt idx="120">
                  <c:v>0</c:v>
                </c:pt>
                <c:pt idx="121">
                  <c:v>4</c:v>
                </c:pt>
                <c:pt idx="122">
                  <c:v>-0.5</c:v>
                </c:pt>
                <c:pt idx="123">
                  <c:v>2</c:v>
                </c:pt>
                <c:pt idx="124">
                  <c:v>2</c:v>
                </c:pt>
                <c:pt idx="125">
                  <c:v>1.5</c:v>
                </c:pt>
                <c:pt idx="126">
                  <c:v>0.5</c:v>
                </c:pt>
                <c:pt idx="127">
                  <c:v>6.5</c:v>
                </c:pt>
                <c:pt idx="128">
                  <c:v>2.5</c:v>
                </c:pt>
                <c:pt idx="12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D-4D13-9BF4-8A4FD3CAA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150"/>
          <c:min val="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1.6097112860892389E-2"/>
              <c:y val="0.24742576350888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9736456378372149"/>
          <c:y val="0.1890440386680988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931272739"/>
          <c:y val="0.17654135338345867"/>
          <c:w val="0.83717281280300038"/>
          <c:h val="0.79882270355303331"/>
        </c:manualLayout>
      </c:layout>
      <c:scatterChart>
        <c:scatterStyle val="lineMarker"/>
        <c:varyColors val="0"/>
        <c:ser>
          <c:idx val="0"/>
          <c:order val="0"/>
          <c:tx>
            <c:v>1901 Waltham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'1901 Waltham'!$B$2:$B$1000</c:f>
              <c:numCache>
                <c:formatCode>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'1901 Waltham'!$D$2:$D$1000</c:f>
              <c:numCache>
                <c:formatCode>General</c:formatCode>
                <c:ptCount val="999"/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6.5</c:v>
                </c:pt>
                <c:pt idx="9">
                  <c:v>6</c:v>
                </c:pt>
                <c:pt idx="10">
                  <c:v>5.5</c:v>
                </c:pt>
                <c:pt idx="11">
                  <c:v>3</c:v>
                </c:pt>
                <c:pt idx="12">
                  <c:v>2.5</c:v>
                </c:pt>
                <c:pt idx="13">
                  <c:v>1</c:v>
                </c:pt>
                <c:pt idx="14">
                  <c:v>-1</c:v>
                </c:pt>
                <c:pt idx="15">
                  <c:v>-2</c:v>
                </c:pt>
                <c:pt idx="16">
                  <c:v>-4</c:v>
                </c:pt>
                <c:pt idx="17">
                  <c:v>-4</c:v>
                </c:pt>
                <c:pt idx="18">
                  <c:v>-6</c:v>
                </c:pt>
                <c:pt idx="19">
                  <c:v>-8</c:v>
                </c:pt>
                <c:pt idx="20">
                  <c:v>-10.5</c:v>
                </c:pt>
                <c:pt idx="21">
                  <c:v>-13</c:v>
                </c:pt>
                <c:pt idx="22">
                  <c:v>-12</c:v>
                </c:pt>
                <c:pt idx="23">
                  <c:v>-11</c:v>
                </c:pt>
                <c:pt idx="24">
                  <c:v>-10</c:v>
                </c:pt>
                <c:pt idx="25">
                  <c:v>-10.5</c:v>
                </c:pt>
                <c:pt idx="26">
                  <c:v>-9</c:v>
                </c:pt>
                <c:pt idx="27">
                  <c:v>-8.5</c:v>
                </c:pt>
                <c:pt idx="28">
                  <c:v>-7</c:v>
                </c:pt>
                <c:pt idx="29">
                  <c:v>-5</c:v>
                </c:pt>
                <c:pt idx="30">
                  <c:v>-3</c:v>
                </c:pt>
                <c:pt idx="31">
                  <c:v>-1</c:v>
                </c:pt>
                <c:pt idx="32">
                  <c:v>-0.5</c:v>
                </c:pt>
                <c:pt idx="33">
                  <c:v>0.5</c:v>
                </c:pt>
                <c:pt idx="34">
                  <c:v>3</c:v>
                </c:pt>
                <c:pt idx="35">
                  <c:v>12.5</c:v>
                </c:pt>
                <c:pt idx="36">
                  <c:v>15</c:v>
                </c:pt>
                <c:pt idx="37">
                  <c:v>18</c:v>
                </c:pt>
                <c:pt idx="38">
                  <c:v>20.5</c:v>
                </c:pt>
                <c:pt idx="39">
                  <c:v>20.5</c:v>
                </c:pt>
                <c:pt idx="40">
                  <c:v>20</c:v>
                </c:pt>
                <c:pt idx="41">
                  <c:v>20</c:v>
                </c:pt>
                <c:pt idx="42">
                  <c:v>19</c:v>
                </c:pt>
                <c:pt idx="43">
                  <c:v>19</c:v>
                </c:pt>
                <c:pt idx="44">
                  <c:v>16</c:v>
                </c:pt>
                <c:pt idx="45">
                  <c:v>11</c:v>
                </c:pt>
                <c:pt idx="46">
                  <c:v>4</c:v>
                </c:pt>
                <c:pt idx="47">
                  <c:v>-3</c:v>
                </c:pt>
                <c:pt idx="48">
                  <c:v>-10</c:v>
                </c:pt>
                <c:pt idx="49">
                  <c:v>-15.5</c:v>
                </c:pt>
                <c:pt idx="50">
                  <c:v>-16.5</c:v>
                </c:pt>
                <c:pt idx="51">
                  <c:v>-17</c:v>
                </c:pt>
                <c:pt idx="52">
                  <c:v>-17.5</c:v>
                </c:pt>
                <c:pt idx="53">
                  <c:v>-17.25</c:v>
                </c:pt>
                <c:pt idx="54">
                  <c:v>-16.75</c:v>
                </c:pt>
                <c:pt idx="55">
                  <c:v>-18</c:v>
                </c:pt>
                <c:pt idx="56">
                  <c:v>-19</c:v>
                </c:pt>
                <c:pt idx="57">
                  <c:v>-19.5</c:v>
                </c:pt>
                <c:pt idx="58">
                  <c:v>-21</c:v>
                </c:pt>
                <c:pt idx="59">
                  <c:v>-21.5</c:v>
                </c:pt>
                <c:pt idx="60">
                  <c:v>-22.5</c:v>
                </c:pt>
                <c:pt idx="61">
                  <c:v>-23</c:v>
                </c:pt>
                <c:pt idx="62">
                  <c:v>-23.5</c:v>
                </c:pt>
                <c:pt idx="63">
                  <c:v>-25</c:v>
                </c:pt>
                <c:pt idx="64">
                  <c:v>-26.5</c:v>
                </c:pt>
                <c:pt idx="65">
                  <c:v>-28</c:v>
                </c:pt>
                <c:pt idx="66">
                  <c:v>-29</c:v>
                </c:pt>
                <c:pt idx="67">
                  <c:v>-30</c:v>
                </c:pt>
                <c:pt idx="68">
                  <c:v>-38</c:v>
                </c:pt>
                <c:pt idx="69">
                  <c:v>-45</c:v>
                </c:pt>
                <c:pt idx="70">
                  <c:v>-51.5</c:v>
                </c:pt>
                <c:pt idx="71">
                  <c:v>-57</c:v>
                </c:pt>
                <c:pt idx="72">
                  <c:v>-61</c:v>
                </c:pt>
                <c:pt idx="73">
                  <c:v>-63</c:v>
                </c:pt>
                <c:pt idx="74">
                  <c:v>-67.5</c:v>
                </c:pt>
                <c:pt idx="75">
                  <c:v>-73</c:v>
                </c:pt>
                <c:pt idx="76">
                  <c:v>-78</c:v>
                </c:pt>
                <c:pt idx="77">
                  <c:v>-82</c:v>
                </c:pt>
                <c:pt idx="78">
                  <c:v>-83</c:v>
                </c:pt>
                <c:pt idx="79">
                  <c:v>-87</c:v>
                </c:pt>
                <c:pt idx="80">
                  <c:v>-90.75</c:v>
                </c:pt>
                <c:pt idx="81">
                  <c:v>-93</c:v>
                </c:pt>
                <c:pt idx="82">
                  <c:v>-94</c:v>
                </c:pt>
                <c:pt idx="83">
                  <c:v>-98</c:v>
                </c:pt>
                <c:pt idx="84">
                  <c:v>-99.5</c:v>
                </c:pt>
                <c:pt idx="85">
                  <c:v>-105</c:v>
                </c:pt>
                <c:pt idx="86">
                  <c:v>-109</c:v>
                </c:pt>
                <c:pt idx="87">
                  <c:v>-111.5</c:v>
                </c:pt>
                <c:pt idx="88">
                  <c:v>-114</c:v>
                </c:pt>
                <c:pt idx="89">
                  <c:v>-116</c:v>
                </c:pt>
                <c:pt idx="90">
                  <c:v>-121</c:v>
                </c:pt>
                <c:pt idx="91">
                  <c:v>-123</c:v>
                </c:pt>
                <c:pt idx="92">
                  <c:v>-126</c:v>
                </c:pt>
                <c:pt idx="93">
                  <c:v>-129</c:v>
                </c:pt>
                <c:pt idx="94">
                  <c:v>-132</c:v>
                </c:pt>
                <c:pt idx="95">
                  <c:v>-129</c:v>
                </c:pt>
                <c:pt idx="96">
                  <c:v>-128</c:v>
                </c:pt>
                <c:pt idx="97">
                  <c:v>-129</c:v>
                </c:pt>
                <c:pt idx="98">
                  <c:v>-129</c:v>
                </c:pt>
                <c:pt idx="99">
                  <c:v>-129</c:v>
                </c:pt>
                <c:pt idx="100">
                  <c:v>-134</c:v>
                </c:pt>
                <c:pt idx="101">
                  <c:v>-137</c:v>
                </c:pt>
                <c:pt idx="102">
                  <c:v>-141</c:v>
                </c:pt>
                <c:pt idx="103">
                  <c:v>-147</c:v>
                </c:pt>
                <c:pt idx="104">
                  <c:v>-150</c:v>
                </c:pt>
                <c:pt idx="105">
                  <c:v>-154</c:v>
                </c:pt>
                <c:pt idx="106">
                  <c:v>-157</c:v>
                </c:pt>
                <c:pt idx="107">
                  <c:v>-158</c:v>
                </c:pt>
                <c:pt idx="108">
                  <c:v>-158</c:v>
                </c:pt>
                <c:pt idx="112">
                  <c:v>-158</c:v>
                </c:pt>
                <c:pt idx="113">
                  <c:v>-157</c:v>
                </c:pt>
                <c:pt idx="114">
                  <c:v>-157</c:v>
                </c:pt>
                <c:pt idx="115">
                  <c:v>-157</c:v>
                </c:pt>
                <c:pt idx="116">
                  <c:v>-155</c:v>
                </c:pt>
                <c:pt idx="117">
                  <c:v>-152.5</c:v>
                </c:pt>
                <c:pt idx="118">
                  <c:v>-151.5</c:v>
                </c:pt>
                <c:pt idx="119">
                  <c:v>-150</c:v>
                </c:pt>
                <c:pt idx="120">
                  <c:v>-150</c:v>
                </c:pt>
                <c:pt idx="121">
                  <c:v>-146</c:v>
                </c:pt>
                <c:pt idx="122">
                  <c:v>-146.5</c:v>
                </c:pt>
                <c:pt idx="123">
                  <c:v>-144.5</c:v>
                </c:pt>
                <c:pt idx="124">
                  <c:v>-142.5</c:v>
                </c:pt>
                <c:pt idx="125">
                  <c:v>-141</c:v>
                </c:pt>
                <c:pt idx="126">
                  <c:v>-140.5</c:v>
                </c:pt>
                <c:pt idx="127">
                  <c:v>-134</c:v>
                </c:pt>
                <c:pt idx="128">
                  <c:v>-131.5</c:v>
                </c:pt>
                <c:pt idx="129">
                  <c:v>-129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F-461F-A82D-F393B2370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155"/>
          <c:min val="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3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1.0541557305336832E-2"/>
              <c:y val="0.20016475384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67825896762904"/>
          <c:y val="0.10064324388952466"/>
          <c:w val="0.8456550743657042"/>
          <c:h val="0.85163441337728663"/>
        </c:manualLayout>
      </c:layout>
      <c:scatterChart>
        <c:scatterStyle val="lineMarker"/>
        <c:varyColors val="0"/>
        <c:ser>
          <c:idx val="1"/>
          <c:order val="0"/>
          <c:tx>
            <c:strRef>
              <c:f>'1901 Waltham'!$N$26</c:f>
              <c:strCache>
                <c:ptCount val="1"/>
                <c:pt idx="0">
                  <c:v>10-Jun-24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'1901 Waltham'!$M$27:$M$74</c:f>
              <c:numCache>
                <c:formatCode>General</c:formatCode>
                <c:ptCount val="48"/>
                <c:pt idx="0">
                  <c:v>0</c:v>
                </c:pt>
                <c:pt idx="1">
                  <c:v>0.56666666666666665</c:v>
                </c:pt>
                <c:pt idx="2">
                  <c:v>1</c:v>
                </c:pt>
                <c:pt idx="3">
                  <c:v>1.3333333333333333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6</c:v>
                </c:pt>
                <c:pt idx="16">
                  <c:v>6.666666666666667</c:v>
                </c:pt>
                <c:pt idx="17">
                  <c:v>7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12.5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</c:numCache>
            </c:numRef>
          </c:xVal>
          <c:yVal>
            <c:numRef>
              <c:f>'1901 Waltham'!$N$27:$N$74</c:f>
              <c:numCache>
                <c:formatCode>General</c:formatCode>
                <c:ptCount val="48"/>
                <c:pt idx="0">
                  <c:v>0</c:v>
                </c:pt>
                <c:pt idx="4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0.5</c:v>
                </c:pt>
                <c:pt idx="17">
                  <c:v>0.5</c:v>
                </c:pt>
                <c:pt idx="21">
                  <c:v>1</c:v>
                </c:pt>
                <c:pt idx="25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CC-49A6-8E03-3D181DB8E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2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66601049868767"/>
          <c:y val="0.28193584053180332"/>
          <c:w val="0.217333552055993"/>
          <c:h val="0.1625212427854154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635027569782661"/>
          <c:y val="0.201603665521191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56714785651794"/>
          <c:y val="0.15935553168635874"/>
          <c:w val="0.82075285888991401"/>
          <c:h val="0.77130539094984263"/>
        </c:manualLayout>
      </c:layout>
      <c:scatterChart>
        <c:scatterStyle val="lineMarker"/>
        <c:varyColors val="0"/>
        <c:ser>
          <c:idx val="0"/>
          <c:order val="0"/>
          <c:tx>
            <c:v>Hamilton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Hamilton!$B$2:$B$1000</c:f>
              <c:numCache>
                <c:formatCode>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</c:numCache>
            </c:numRef>
          </c:xVal>
          <c:yVal>
            <c:numRef>
              <c:f>Hamilton!$F$2:$F$1000</c:f>
              <c:numCache>
                <c:formatCode>General</c:formatCode>
                <c:ptCount val="999"/>
                <c:pt idx="0">
                  <c:v>0</c:v>
                </c:pt>
                <c:pt idx="1">
                  <c:v>-31</c:v>
                </c:pt>
                <c:pt idx="2">
                  <c:v>-87</c:v>
                </c:pt>
                <c:pt idx="3">
                  <c:v>-60</c:v>
                </c:pt>
                <c:pt idx="4">
                  <c:v>-79</c:v>
                </c:pt>
                <c:pt idx="5">
                  <c:v>-52</c:v>
                </c:pt>
                <c:pt idx="6">
                  <c:v>-50</c:v>
                </c:pt>
                <c:pt idx="7">
                  <c:v>-79</c:v>
                </c:pt>
                <c:pt idx="8">
                  <c:v>-118</c:v>
                </c:pt>
                <c:pt idx="9">
                  <c:v>-43</c:v>
                </c:pt>
                <c:pt idx="10">
                  <c:v>-46</c:v>
                </c:pt>
                <c:pt idx="12">
                  <c:v>-29</c:v>
                </c:pt>
                <c:pt idx="13">
                  <c:v>-19</c:v>
                </c:pt>
                <c:pt idx="15">
                  <c:v>39</c:v>
                </c:pt>
                <c:pt idx="17">
                  <c:v>-13</c:v>
                </c:pt>
                <c:pt idx="18">
                  <c:v>7</c:v>
                </c:pt>
                <c:pt idx="19">
                  <c:v>13</c:v>
                </c:pt>
                <c:pt idx="20">
                  <c:v>25</c:v>
                </c:pt>
                <c:pt idx="21">
                  <c:v>15</c:v>
                </c:pt>
                <c:pt idx="22">
                  <c:v>5</c:v>
                </c:pt>
                <c:pt idx="23">
                  <c:v>5.5</c:v>
                </c:pt>
                <c:pt idx="25">
                  <c:v>4</c:v>
                </c:pt>
                <c:pt idx="26">
                  <c:v>-8.5</c:v>
                </c:pt>
                <c:pt idx="27">
                  <c:v>-15.5</c:v>
                </c:pt>
                <c:pt idx="29">
                  <c:v>-3</c:v>
                </c:pt>
                <c:pt idx="31">
                  <c:v>2</c:v>
                </c:pt>
                <c:pt idx="32">
                  <c:v>-18</c:v>
                </c:pt>
                <c:pt idx="33">
                  <c:v>-26</c:v>
                </c:pt>
                <c:pt idx="34">
                  <c:v>-15</c:v>
                </c:pt>
                <c:pt idx="35">
                  <c:v>-14</c:v>
                </c:pt>
                <c:pt idx="36">
                  <c:v>9</c:v>
                </c:pt>
                <c:pt idx="37">
                  <c:v>-14</c:v>
                </c:pt>
                <c:pt idx="38">
                  <c:v>3</c:v>
                </c:pt>
                <c:pt idx="39">
                  <c:v>-2</c:v>
                </c:pt>
                <c:pt idx="40">
                  <c:v>-5</c:v>
                </c:pt>
                <c:pt idx="41">
                  <c:v>-14</c:v>
                </c:pt>
                <c:pt idx="42">
                  <c:v>-17</c:v>
                </c:pt>
                <c:pt idx="43">
                  <c:v>-15</c:v>
                </c:pt>
                <c:pt idx="44">
                  <c:v>-10</c:v>
                </c:pt>
                <c:pt idx="45">
                  <c:v>-15</c:v>
                </c:pt>
                <c:pt idx="46">
                  <c:v>-2</c:v>
                </c:pt>
                <c:pt idx="47">
                  <c:v>-6</c:v>
                </c:pt>
                <c:pt idx="48">
                  <c:v>-3</c:v>
                </c:pt>
                <c:pt idx="49">
                  <c:v>-5</c:v>
                </c:pt>
                <c:pt idx="50">
                  <c:v>-5</c:v>
                </c:pt>
                <c:pt idx="51">
                  <c:v>0</c:v>
                </c:pt>
                <c:pt idx="52">
                  <c:v>5</c:v>
                </c:pt>
                <c:pt idx="53">
                  <c:v>-2</c:v>
                </c:pt>
                <c:pt idx="54">
                  <c:v>-3</c:v>
                </c:pt>
                <c:pt idx="55">
                  <c:v>-0.5</c:v>
                </c:pt>
                <c:pt idx="56">
                  <c:v>6.5</c:v>
                </c:pt>
                <c:pt idx="57">
                  <c:v>-1</c:v>
                </c:pt>
                <c:pt idx="58">
                  <c:v>0</c:v>
                </c:pt>
                <c:pt idx="59">
                  <c:v>0</c:v>
                </c:pt>
                <c:pt idx="60">
                  <c:v>-1</c:v>
                </c:pt>
                <c:pt idx="61">
                  <c:v>2</c:v>
                </c:pt>
                <c:pt idx="62">
                  <c:v>5.5</c:v>
                </c:pt>
                <c:pt idx="63">
                  <c:v>1.5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-1</c:v>
                </c:pt>
                <c:pt idx="68">
                  <c:v>4</c:v>
                </c:pt>
                <c:pt idx="69">
                  <c:v>1</c:v>
                </c:pt>
                <c:pt idx="70">
                  <c:v>4</c:v>
                </c:pt>
                <c:pt idx="73">
                  <c:v>-0.5</c:v>
                </c:pt>
                <c:pt idx="74">
                  <c:v>6.5</c:v>
                </c:pt>
                <c:pt idx="75">
                  <c:v>3</c:v>
                </c:pt>
                <c:pt idx="76">
                  <c:v>10</c:v>
                </c:pt>
                <c:pt idx="77">
                  <c:v>-3</c:v>
                </c:pt>
                <c:pt idx="78">
                  <c:v>-4</c:v>
                </c:pt>
                <c:pt idx="79">
                  <c:v>0</c:v>
                </c:pt>
                <c:pt idx="80">
                  <c:v>2.5</c:v>
                </c:pt>
                <c:pt idx="81">
                  <c:v>1.5</c:v>
                </c:pt>
                <c:pt idx="82">
                  <c:v>-2</c:v>
                </c:pt>
                <c:pt idx="83">
                  <c:v>0</c:v>
                </c:pt>
                <c:pt idx="84">
                  <c:v>-20</c:v>
                </c:pt>
                <c:pt idx="85">
                  <c:v>-12</c:v>
                </c:pt>
                <c:pt idx="86">
                  <c:v>-9</c:v>
                </c:pt>
                <c:pt idx="87">
                  <c:v>-10</c:v>
                </c:pt>
                <c:pt idx="88">
                  <c:v>-9</c:v>
                </c:pt>
                <c:pt idx="89">
                  <c:v>-22</c:v>
                </c:pt>
                <c:pt idx="90">
                  <c:v>-12</c:v>
                </c:pt>
                <c:pt idx="91">
                  <c:v>15</c:v>
                </c:pt>
                <c:pt idx="92">
                  <c:v>1</c:v>
                </c:pt>
                <c:pt idx="93">
                  <c:v>107</c:v>
                </c:pt>
                <c:pt idx="94">
                  <c:v>50</c:v>
                </c:pt>
                <c:pt idx="95">
                  <c:v>54</c:v>
                </c:pt>
                <c:pt idx="96">
                  <c:v>45</c:v>
                </c:pt>
                <c:pt idx="97">
                  <c:v>50</c:v>
                </c:pt>
                <c:pt idx="98">
                  <c:v>55</c:v>
                </c:pt>
                <c:pt idx="99">
                  <c:v>32</c:v>
                </c:pt>
                <c:pt idx="100">
                  <c:v>26</c:v>
                </c:pt>
                <c:pt idx="101">
                  <c:v>26</c:v>
                </c:pt>
                <c:pt idx="102">
                  <c:v>28</c:v>
                </c:pt>
                <c:pt idx="103">
                  <c:v>-42</c:v>
                </c:pt>
                <c:pt idx="104">
                  <c:v>95</c:v>
                </c:pt>
                <c:pt idx="113">
                  <c:v>10</c:v>
                </c:pt>
                <c:pt idx="114">
                  <c:v>14</c:v>
                </c:pt>
                <c:pt idx="115">
                  <c:v>31</c:v>
                </c:pt>
                <c:pt idx="116">
                  <c:v>7</c:v>
                </c:pt>
                <c:pt idx="117">
                  <c:v>9</c:v>
                </c:pt>
                <c:pt idx="118">
                  <c:v>16</c:v>
                </c:pt>
                <c:pt idx="119">
                  <c:v>3</c:v>
                </c:pt>
                <c:pt idx="120">
                  <c:v>3</c:v>
                </c:pt>
                <c:pt idx="121">
                  <c:v>-7</c:v>
                </c:pt>
                <c:pt idx="122">
                  <c:v>9</c:v>
                </c:pt>
                <c:pt idx="123">
                  <c:v>-2</c:v>
                </c:pt>
                <c:pt idx="124">
                  <c:v>5</c:v>
                </c:pt>
                <c:pt idx="125">
                  <c:v>-18</c:v>
                </c:pt>
                <c:pt idx="126">
                  <c:v>-29</c:v>
                </c:pt>
                <c:pt idx="127">
                  <c:v>-47</c:v>
                </c:pt>
                <c:pt idx="128">
                  <c:v>142</c:v>
                </c:pt>
                <c:pt idx="129">
                  <c:v>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F-48FC-AC7C-837E2C01B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15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1.3372310068870819E-2"/>
              <c:y val="0.21535261700534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-3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Hamilton</a:t>
            </a:r>
          </a:p>
        </c:rich>
      </c:tx>
      <c:layout>
        <c:manualLayout>
          <c:xMode val="edge"/>
          <c:yMode val="edge"/>
          <c:x val="0.23008331082625225"/>
          <c:y val="0.7789232531500572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99934383202099"/>
          <c:y val="0.15935553168635874"/>
          <c:w val="0.79985520559930012"/>
          <c:h val="0.7942148983954325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Hamilton!$B$31:$B$1000</c:f>
              <c:numCache>
                <c:formatCode>0</c:formatCode>
                <c:ptCount val="970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  <c:pt idx="63">
                  <c:v>92</c:v>
                </c:pt>
                <c:pt idx="64">
                  <c:v>93</c:v>
                </c:pt>
                <c:pt idx="65">
                  <c:v>94</c:v>
                </c:pt>
                <c:pt idx="66">
                  <c:v>95</c:v>
                </c:pt>
                <c:pt idx="67">
                  <c:v>96</c:v>
                </c:pt>
                <c:pt idx="68">
                  <c:v>97</c:v>
                </c:pt>
                <c:pt idx="69">
                  <c:v>98</c:v>
                </c:pt>
                <c:pt idx="70">
                  <c:v>99</c:v>
                </c:pt>
                <c:pt idx="71">
                  <c:v>100</c:v>
                </c:pt>
                <c:pt idx="72">
                  <c:v>101</c:v>
                </c:pt>
                <c:pt idx="73">
                  <c:v>102</c:v>
                </c:pt>
                <c:pt idx="74">
                  <c:v>103</c:v>
                </c:pt>
                <c:pt idx="75">
                  <c:v>104</c:v>
                </c:pt>
                <c:pt idx="76">
                  <c:v>105</c:v>
                </c:pt>
                <c:pt idx="77">
                  <c:v>106</c:v>
                </c:pt>
                <c:pt idx="78">
                  <c:v>107</c:v>
                </c:pt>
                <c:pt idx="79">
                  <c:v>108</c:v>
                </c:pt>
                <c:pt idx="80">
                  <c:v>109</c:v>
                </c:pt>
                <c:pt idx="81">
                  <c:v>110</c:v>
                </c:pt>
                <c:pt idx="82">
                  <c:v>111</c:v>
                </c:pt>
                <c:pt idx="83">
                  <c:v>112</c:v>
                </c:pt>
                <c:pt idx="84">
                  <c:v>113</c:v>
                </c:pt>
                <c:pt idx="85">
                  <c:v>114</c:v>
                </c:pt>
                <c:pt idx="86">
                  <c:v>115</c:v>
                </c:pt>
                <c:pt idx="87">
                  <c:v>116</c:v>
                </c:pt>
                <c:pt idx="88">
                  <c:v>117</c:v>
                </c:pt>
                <c:pt idx="89">
                  <c:v>118</c:v>
                </c:pt>
                <c:pt idx="90">
                  <c:v>119</c:v>
                </c:pt>
                <c:pt idx="91">
                  <c:v>120</c:v>
                </c:pt>
                <c:pt idx="92">
                  <c:v>121</c:v>
                </c:pt>
                <c:pt idx="93">
                  <c:v>122</c:v>
                </c:pt>
                <c:pt idx="94">
                  <c:v>123</c:v>
                </c:pt>
                <c:pt idx="95">
                  <c:v>124</c:v>
                </c:pt>
                <c:pt idx="96">
                  <c:v>125</c:v>
                </c:pt>
                <c:pt idx="97">
                  <c:v>126</c:v>
                </c:pt>
                <c:pt idx="98">
                  <c:v>127</c:v>
                </c:pt>
                <c:pt idx="99">
                  <c:v>128</c:v>
                </c:pt>
                <c:pt idx="100">
                  <c:v>129</c:v>
                </c:pt>
                <c:pt idx="101">
                  <c:v>130</c:v>
                </c:pt>
                <c:pt idx="102">
                  <c:v>131</c:v>
                </c:pt>
                <c:pt idx="103">
                  <c:v>132</c:v>
                </c:pt>
                <c:pt idx="104">
                  <c:v>133</c:v>
                </c:pt>
                <c:pt idx="105">
                  <c:v>134</c:v>
                </c:pt>
                <c:pt idx="106">
                  <c:v>135</c:v>
                </c:pt>
                <c:pt idx="107">
                  <c:v>136</c:v>
                </c:pt>
                <c:pt idx="108">
                  <c:v>137</c:v>
                </c:pt>
                <c:pt idx="109">
                  <c:v>138</c:v>
                </c:pt>
                <c:pt idx="110">
                  <c:v>139</c:v>
                </c:pt>
                <c:pt idx="111">
                  <c:v>140</c:v>
                </c:pt>
                <c:pt idx="112">
                  <c:v>141</c:v>
                </c:pt>
                <c:pt idx="113">
                  <c:v>142</c:v>
                </c:pt>
                <c:pt idx="114">
                  <c:v>143</c:v>
                </c:pt>
                <c:pt idx="115">
                  <c:v>144</c:v>
                </c:pt>
                <c:pt idx="116">
                  <c:v>145</c:v>
                </c:pt>
                <c:pt idx="117">
                  <c:v>146</c:v>
                </c:pt>
                <c:pt idx="118">
                  <c:v>147</c:v>
                </c:pt>
                <c:pt idx="119">
                  <c:v>148</c:v>
                </c:pt>
                <c:pt idx="120">
                  <c:v>149</c:v>
                </c:pt>
                <c:pt idx="121">
                  <c:v>150</c:v>
                </c:pt>
                <c:pt idx="122">
                  <c:v>151</c:v>
                </c:pt>
                <c:pt idx="123">
                  <c:v>152</c:v>
                </c:pt>
                <c:pt idx="124">
                  <c:v>153</c:v>
                </c:pt>
                <c:pt idx="125">
                  <c:v>154</c:v>
                </c:pt>
                <c:pt idx="126">
                  <c:v>155</c:v>
                </c:pt>
                <c:pt idx="127">
                  <c:v>156</c:v>
                </c:pt>
                <c:pt idx="128">
                  <c:v>157</c:v>
                </c:pt>
                <c:pt idx="129">
                  <c:v>158</c:v>
                </c:pt>
                <c:pt idx="130">
                  <c:v>159</c:v>
                </c:pt>
                <c:pt idx="131">
                  <c:v>160</c:v>
                </c:pt>
                <c:pt idx="132">
                  <c:v>161</c:v>
                </c:pt>
                <c:pt idx="133">
                  <c:v>162</c:v>
                </c:pt>
                <c:pt idx="134">
                  <c:v>163</c:v>
                </c:pt>
                <c:pt idx="135">
                  <c:v>164</c:v>
                </c:pt>
                <c:pt idx="136">
                  <c:v>165</c:v>
                </c:pt>
                <c:pt idx="137">
                  <c:v>166</c:v>
                </c:pt>
                <c:pt idx="138">
                  <c:v>167</c:v>
                </c:pt>
                <c:pt idx="139">
                  <c:v>168</c:v>
                </c:pt>
                <c:pt idx="140">
                  <c:v>169</c:v>
                </c:pt>
                <c:pt idx="141">
                  <c:v>170</c:v>
                </c:pt>
                <c:pt idx="142">
                  <c:v>171</c:v>
                </c:pt>
                <c:pt idx="143">
                  <c:v>172</c:v>
                </c:pt>
                <c:pt idx="144">
                  <c:v>173</c:v>
                </c:pt>
                <c:pt idx="145">
                  <c:v>174</c:v>
                </c:pt>
                <c:pt idx="146">
                  <c:v>175</c:v>
                </c:pt>
                <c:pt idx="147">
                  <c:v>176</c:v>
                </c:pt>
                <c:pt idx="148">
                  <c:v>177</c:v>
                </c:pt>
                <c:pt idx="149">
                  <c:v>178</c:v>
                </c:pt>
                <c:pt idx="150">
                  <c:v>179</c:v>
                </c:pt>
                <c:pt idx="151">
                  <c:v>180</c:v>
                </c:pt>
                <c:pt idx="152">
                  <c:v>181</c:v>
                </c:pt>
                <c:pt idx="153">
                  <c:v>182</c:v>
                </c:pt>
                <c:pt idx="154">
                  <c:v>183</c:v>
                </c:pt>
                <c:pt idx="155">
                  <c:v>184</c:v>
                </c:pt>
                <c:pt idx="156">
                  <c:v>185</c:v>
                </c:pt>
                <c:pt idx="157">
                  <c:v>186</c:v>
                </c:pt>
                <c:pt idx="158">
                  <c:v>187</c:v>
                </c:pt>
                <c:pt idx="159">
                  <c:v>188</c:v>
                </c:pt>
                <c:pt idx="160">
                  <c:v>189</c:v>
                </c:pt>
                <c:pt idx="161">
                  <c:v>190</c:v>
                </c:pt>
                <c:pt idx="162">
                  <c:v>191</c:v>
                </c:pt>
                <c:pt idx="163">
                  <c:v>192</c:v>
                </c:pt>
                <c:pt idx="164">
                  <c:v>193</c:v>
                </c:pt>
                <c:pt idx="165">
                  <c:v>194</c:v>
                </c:pt>
                <c:pt idx="166">
                  <c:v>195</c:v>
                </c:pt>
                <c:pt idx="167">
                  <c:v>196</c:v>
                </c:pt>
                <c:pt idx="168">
                  <c:v>197</c:v>
                </c:pt>
                <c:pt idx="169">
                  <c:v>198</c:v>
                </c:pt>
                <c:pt idx="170">
                  <c:v>199</c:v>
                </c:pt>
                <c:pt idx="171">
                  <c:v>200</c:v>
                </c:pt>
                <c:pt idx="172">
                  <c:v>201</c:v>
                </c:pt>
                <c:pt idx="173">
                  <c:v>202</c:v>
                </c:pt>
                <c:pt idx="174">
                  <c:v>203</c:v>
                </c:pt>
                <c:pt idx="175">
                  <c:v>204</c:v>
                </c:pt>
                <c:pt idx="176">
                  <c:v>205</c:v>
                </c:pt>
                <c:pt idx="177">
                  <c:v>206</c:v>
                </c:pt>
                <c:pt idx="178">
                  <c:v>207</c:v>
                </c:pt>
                <c:pt idx="179">
                  <c:v>208</c:v>
                </c:pt>
                <c:pt idx="180">
                  <c:v>209</c:v>
                </c:pt>
                <c:pt idx="181">
                  <c:v>210</c:v>
                </c:pt>
                <c:pt idx="182">
                  <c:v>211</c:v>
                </c:pt>
                <c:pt idx="183">
                  <c:v>212</c:v>
                </c:pt>
                <c:pt idx="184">
                  <c:v>213</c:v>
                </c:pt>
                <c:pt idx="185">
                  <c:v>214</c:v>
                </c:pt>
              </c:numCache>
            </c:numRef>
          </c:xVal>
          <c:yVal>
            <c:numRef>
              <c:f>Hamilton!$D$30:$D$1000</c:f>
              <c:numCache>
                <c:formatCode>0</c:formatCode>
                <c:ptCount val="971"/>
                <c:pt idx="0">
                  <c:v>0</c:v>
                </c:pt>
                <c:pt idx="1">
                  <c:v>-3</c:v>
                </c:pt>
                <c:pt idx="2">
                  <c:v>-3</c:v>
                </c:pt>
                <c:pt idx="3">
                  <c:v>-1</c:v>
                </c:pt>
                <c:pt idx="4">
                  <c:v>-19</c:v>
                </c:pt>
                <c:pt idx="5">
                  <c:v>-45</c:v>
                </c:pt>
                <c:pt idx="6">
                  <c:v>-60</c:v>
                </c:pt>
                <c:pt idx="7">
                  <c:v>-74</c:v>
                </c:pt>
                <c:pt idx="8">
                  <c:v>-65</c:v>
                </c:pt>
                <c:pt idx="9">
                  <c:v>-79</c:v>
                </c:pt>
                <c:pt idx="10">
                  <c:v>-76</c:v>
                </c:pt>
                <c:pt idx="11">
                  <c:v>-78</c:v>
                </c:pt>
                <c:pt idx="12">
                  <c:v>-83</c:v>
                </c:pt>
                <c:pt idx="13">
                  <c:v>-97</c:v>
                </c:pt>
                <c:pt idx="14">
                  <c:v>-114</c:v>
                </c:pt>
                <c:pt idx="15">
                  <c:v>-129</c:v>
                </c:pt>
                <c:pt idx="16">
                  <c:v>-139</c:v>
                </c:pt>
                <c:pt idx="17">
                  <c:v>-154</c:v>
                </c:pt>
                <c:pt idx="18">
                  <c:v>-156</c:v>
                </c:pt>
                <c:pt idx="19">
                  <c:v>-162</c:v>
                </c:pt>
                <c:pt idx="20">
                  <c:v>-165</c:v>
                </c:pt>
                <c:pt idx="21">
                  <c:v>-170</c:v>
                </c:pt>
                <c:pt idx="22">
                  <c:v>-175</c:v>
                </c:pt>
                <c:pt idx="23">
                  <c:v>-175</c:v>
                </c:pt>
                <c:pt idx="24">
                  <c:v>-170</c:v>
                </c:pt>
                <c:pt idx="25">
                  <c:v>-172</c:v>
                </c:pt>
                <c:pt idx="26">
                  <c:v>-175</c:v>
                </c:pt>
                <c:pt idx="27">
                  <c:v>-175.5</c:v>
                </c:pt>
                <c:pt idx="28">
                  <c:v>-169</c:v>
                </c:pt>
                <c:pt idx="29">
                  <c:v>-170</c:v>
                </c:pt>
                <c:pt idx="30">
                  <c:v>-170</c:v>
                </c:pt>
                <c:pt idx="31">
                  <c:v>-170</c:v>
                </c:pt>
                <c:pt idx="32">
                  <c:v>-171</c:v>
                </c:pt>
                <c:pt idx="33">
                  <c:v>-169</c:v>
                </c:pt>
                <c:pt idx="34">
                  <c:v>-163.5</c:v>
                </c:pt>
                <c:pt idx="35">
                  <c:v>-162</c:v>
                </c:pt>
                <c:pt idx="36">
                  <c:v>-159</c:v>
                </c:pt>
                <c:pt idx="37">
                  <c:v>-157</c:v>
                </c:pt>
                <c:pt idx="38">
                  <c:v>-156</c:v>
                </c:pt>
                <c:pt idx="39">
                  <c:v>-157</c:v>
                </c:pt>
                <c:pt idx="40">
                  <c:v>-153</c:v>
                </c:pt>
                <c:pt idx="41">
                  <c:v>-152</c:v>
                </c:pt>
                <c:pt idx="42">
                  <c:v>-148</c:v>
                </c:pt>
                <c:pt idx="45">
                  <c:v>-148.5</c:v>
                </c:pt>
                <c:pt idx="46">
                  <c:v>-142</c:v>
                </c:pt>
                <c:pt idx="47">
                  <c:v>-139</c:v>
                </c:pt>
                <c:pt idx="48">
                  <c:v>-129</c:v>
                </c:pt>
                <c:pt idx="49">
                  <c:v>-132</c:v>
                </c:pt>
                <c:pt idx="50">
                  <c:v>-136</c:v>
                </c:pt>
                <c:pt idx="51">
                  <c:v>-136</c:v>
                </c:pt>
                <c:pt idx="52">
                  <c:v>-133.5</c:v>
                </c:pt>
                <c:pt idx="53">
                  <c:v>-132</c:v>
                </c:pt>
                <c:pt idx="54">
                  <c:v>-134</c:v>
                </c:pt>
                <c:pt idx="55">
                  <c:v>-134</c:v>
                </c:pt>
                <c:pt idx="56">
                  <c:v>-154</c:v>
                </c:pt>
                <c:pt idx="57">
                  <c:v>-166</c:v>
                </c:pt>
                <c:pt idx="58">
                  <c:v>-175</c:v>
                </c:pt>
                <c:pt idx="59">
                  <c:v>-185</c:v>
                </c:pt>
                <c:pt idx="60">
                  <c:v>-194</c:v>
                </c:pt>
                <c:pt idx="61">
                  <c:v>-216</c:v>
                </c:pt>
                <c:pt idx="62">
                  <c:v>-228</c:v>
                </c:pt>
                <c:pt idx="63">
                  <c:v>-213</c:v>
                </c:pt>
                <c:pt idx="64">
                  <c:v>-212</c:v>
                </c:pt>
                <c:pt idx="65">
                  <c:v>-105</c:v>
                </c:pt>
                <c:pt idx="66">
                  <c:v>-55</c:v>
                </c:pt>
                <c:pt idx="67">
                  <c:v>-1</c:v>
                </c:pt>
                <c:pt idx="68">
                  <c:v>44</c:v>
                </c:pt>
                <c:pt idx="69">
                  <c:v>94</c:v>
                </c:pt>
                <c:pt idx="70">
                  <c:v>149</c:v>
                </c:pt>
                <c:pt idx="71">
                  <c:v>181</c:v>
                </c:pt>
                <c:pt idx="72">
                  <c:v>207</c:v>
                </c:pt>
                <c:pt idx="73">
                  <c:v>233</c:v>
                </c:pt>
                <c:pt idx="74">
                  <c:v>261</c:v>
                </c:pt>
                <c:pt idx="75">
                  <c:v>219</c:v>
                </c:pt>
                <c:pt idx="76">
                  <c:v>314</c:v>
                </c:pt>
                <c:pt idx="84">
                  <c:v>314</c:v>
                </c:pt>
                <c:pt idx="85">
                  <c:v>324</c:v>
                </c:pt>
                <c:pt idx="86">
                  <c:v>328</c:v>
                </c:pt>
                <c:pt idx="87">
                  <c:v>345</c:v>
                </c:pt>
                <c:pt idx="88">
                  <c:v>321</c:v>
                </c:pt>
                <c:pt idx="89">
                  <c:v>323</c:v>
                </c:pt>
                <c:pt idx="90">
                  <c:v>330</c:v>
                </c:pt>
                <c:pt idx="91">
                  <c:v>317</c:v>
                </c:pt>
                <c:pt idx="92">
                  <c:v>317</c:v>
                </c:pt>
                <c:pt idx="93">
                  <c:v>307</c:v>
                </c:pt>
                <c:pt idx="94">
                  <c:v>323</c:v>
                </c:pt>
                <c:pt idx="95">
                  <c:v>312</c:v>
                </c:pt>
                <c:pt idx="96">
                  <c:v>319</c:v>
                </c:pt>
                <c:pt idx="97">
                  <c:v>296</c:v>
                </c:pt>
                <c:pt idx="98">
                  <c:v>285</c:v>
                </c:pt>
                <c:pt idx="99">
                  <c:v>267</c:v>
                </c:pt>
                <c:pt idx="100">
                  <c:v>456</c:v>
                </c:pt>
                <c:pt idx="101">
                  <c:v>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6-4BE1-A493-FA4FD8E0D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150"/>
          <c:min val="3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10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4.9860017497812773E-3"/>
              <c:y val="0.23368022296182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7825896762904"/>
          <c:y val="0.13505177717442288"/>
          <c:w val="0.8456550743657042"/>
          <c:h val="0.81722591388567056"/>
        </c:manualLayout>
      </c:layout>
      <c:scatterChart>
        <c:scatterStyle val="lineMarker"/>
        <c:varyColors val="0"/>
        <c:ser>
          <c:idx val="12"/>
          <c:order val="0"/>
          <c:tx>
            <c:strRef>
              <c:f>Hamilton!$M$22</c:f>
              <c:strCache>
                <c:ptCount val="1"/>
                <c:pt idx="0">
                  <c:v>16-Apr-24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Hamilton!$L$23:$L$94</c:f>
              <c:numCache>
                <c:formatCode>General</c:formatCode>
                <c:ptCount val="72"/>
                <c:pt idx="0">
                  <c:v>0</c:v>
                </c:pt>
                <c:pt idx="1">
                  <c:v>0.5</c:v>
                </c:pt>
                <c:pt idx="3">
                  <c:v>1</c:v>
                </c:pt>
                <c:pt idx="4">
                  <c:v>1.1666666666666667</c:v>
                </c:pt>
                <c:pt idx="5">
                  <c:v>1.5</c:v>
                </c:pt>
                <c:pt idx="6">
                  <c:v>1.5833333333333333</c:v>
                </c:pt>
                <c:pt idx="7">
                  <c:v>2</c:v>
                </c:pt>
                <c:pt idx="8">
                  <c:v>2.2166666666666668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4.333333333333333</c:v>
                </c:pt>
                <c:pt idx="14">
                  <c:v>4.75</c:v>
                </c:pt>
                <c:pt idx="15">
                  <c:v>5</c:v>
                </c:pt>
                <c:pt idx="16">
                  <c:v>5.166666666666667</c:v>
                </c:pt>
                <c:pt idx="17">
                  <c:v>6.3</c:v>
                </c:pt>
                <c:pt idx="18">
                  <c:v>7</c:v>
                </c:pt>
                <c:pt idx="19">
                  <c:v>7.5</c:v>
                </c:pt>
                <c:pt idx="20">
                  <c:v>7.833333333333333</c:v>
                </c:pt>
                <c:pt idx="21">
                  <c:v>8.3333333333333339</c:v>
                </c:pt>
                <c:pt idx="22">
                  <c:v>8.6666666666666661</c:v>
                </c:pt>
                <c:pt idx="23">
                  <c:v>9.2833333333333332</c:v>
                </c:pt>
                <c:pt idx="24">
                  <c:v>10.166666666666666</c:v>
                </c:pt>
                <c:pt idx="25">
                  <c:v>10.816666666666666</c:v>
                </c:pt>
                <c:pt idx="26">
                  <c:v>11.666666666666666</c:v>
                </c:pt>
                <c:pt idx="27">
                  <c:v>12.166666666666666</c:v>
                </c:pt>
                <c:pt idx="28">
                  <c:v>12</c:v>
                </c:pt>
                <c:pt idx="29">
                  <c:v>13</c:v>
                </c:pt>
                <c:pt idx="30">
                  <c:v>13.216666666666667</c:v>
                </c:pt>
                <c:pt idx="31">
                  <c:v>14</c:v>
                </c:pt>
                <c:pt idx="32">
                  <c:v>14.5</c:v>
                </c:pt>
                <c:pt idx="33">
                  <c:v>15.25</c:v>
                </c:pt>
                <c:pt idx="34">
                  <c:v>16.216666666666665</c:v>
                </c:pt>
                <c:pt idx="35">
                  <c:v>17</c:v>
                </c:pt>
                <c:pt idx="36">
                  <c:v>17.5</c:v>
                </c:pt>
                <c:pt idx="37">
                  <c:v>18.166666666666668</c:v>
                </c:pt>
                <c:pt idx="38">
                  <c:v>19</c:v>
                </c:pt>
                <c:pt idx="39">
                  <c:v>19.5</c:v>
                </c:pt>
                <c:pt idx="40">
                  <c:v>20.166666666666668</c:v>
                </c:pt>
                <c:pt idx="41">
                  <c:v>20.333333333333332</c:v>
                </c:pt>
                <c:pt idx="42">
                  <c:v>20.666666666666668</c:v>
                </c:pt>
                <c:pt idx="43">
                  <c:v>21.166666666666668</c:v>
                </c:pt>
                <c:pt idx="44">
                  <c:v>22</c:v>
                </c:pt>
                <c:pt idx="45">
                  <c:v>22.5</c:v>
                </c:pt>
                <c:pt idx="46">
                  <c:v>22.616666666666667</c:v>
                </c:pt>
                <c:pt idx="47">
                  <c:v>23</c:v>
                </c:pt>
                <c:pt idx="48">
                  <c:v>23.5</c:v>
                </c:pt>
                <c:pt idx="49">
                  <c:v>23.666666666666668</c:v>
                </c:pt>
                <c:pt idx="50">
                  <c:v>24</c:v>
                </c:pt>
                <c:pt idx="51">
                  <c:v>24.45</c:v>
                </c:pt>
                <c:pt idx="52">
                  <c:v>25</c:v>
                </c:pt>
                <c:pt idx="53">
                  <c:v>25.65</c:v>
                </c:pt>
                <c:pt idx="54">
                  <c:v>26</c:v>
                </c:pt>
                <c:pt idx="55">
                  <c:v>26.333333333333332</c:v>
                </c:pt>
                <c:pt idx="56">
                  <c:v>26.5</c:v>
                </c:pt>
                <c:pt idx="57">
                  <c:v>26.783333333333335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28.833333333333332</c:v>
                </c:pt>
                <c:pt idx="63">
                  <c:v>29.133333333333333</c:v>
                </c:pt>
                <c:pt idx="64">
                  <c:v>29.316666666666666</c:v>
                </c:pt>
                <c:pt idx="65">
                  <c:v>30</c:v>
                </c:pt>
                <c:pt idx="66">
                  <c:v>31</c:v>
                </c:pt>
                <c:pt idx="67">
                  <c:v>31.366666666666667</c:v>
                </c:pt>
                <c:pt idx="68">
                  <c:v>32</c:v>
                </c:pt>
                <c:pt idx="69">
                  <c:v>32.5</c:v>
                </c:pt>
                <c:pt idx="70">
                  <c:v>33</c:v>
                </c:pt>
                <c:pt idx="71">
                  <c:v>34.5</c:v>
                </c:pt>
              </c:numCache>
            </c:numRef>
          </c:xVal>
          <c:yVal>
            <c:numRef>
              <c:f>Hamilton!$M$23:$M$94</c:f>
              <c:numCache>
                <c:formatCode>General</c:formatCode>
                <c:ptCount val="72"/>
                <c:pt idx="0">
                  <c:v>0</c:v>
                </c:pt>
                <c:pt idx="5">
                  <c:v>-1.5</c:v>
                </c:pt>
                <c:pt idx="8">
                  <c:v>-2</c:v>
                </c:pt>
                <c:pt idx="10">
                  <c:v>-3</c:v>
                </c:pt>
                <c:pt idx="11">
                  <c:v>-3</c:v>
                </c:pt>
                <c:pt idx="12">
                  <c:v>-5</c:v>
                </c:pt>
                <c:pt idx="17">
                  <c:v>-8</c:v>
                </c:pt>
                <c:pt idx="23">
                  <c:v>-10</c:v>
                </c:pt>
                <c:pt idx="25">
                  <c:v>-11</c:v>
                </c:pt>
                <c:pt idx="27">
                  <c:v>-12</c:v>
                </c:pt>
                <c:pt idx="5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24A-4C1D-BAA4-6B198CB0A611}"/>
            </c:ext>
          </c:extLst>
        </c:ser>
        <c:ser>
          <c:idx val="0"/>
          <c:order val="1"/>
          <c:tx>
            <c:strRef>
              <c:f>Hamilton!$N$22</c:f>
              <c:strCache>
                <c:ptCount val="1"/>
                <c:pt idx="0">
                  <c:v>17-Apr-24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Hamilton!$L$23:$L$94</c:f>
              <c:numCache>
                <c:formatCode>General</c:formatCode>
                <c:ptCount val="72"/>
                <c:pt idx="0">
                  <c:v>0</c:v>
                </c:pt>
                <c:pt idx="1">
                  <c:v>0.5</c:v>
                </c:pt>
                <c:pt idx="3">
                  <c:v>1</c:v>
                </c:pt>
                <c:pt idx="4">
                  <c:v>1.1666666666666667</c:v>
                </c:pt>
                <c:pt idx="5">
                  <c:v>1.5</c:v>
                </c:pt>
                <c:pt idx="6">
                  <c:v>1.5833333333333333</c:v>
                </c:pt>
                <c:pt idx="7">
                  <c:v>2</c:v>
                </c:pt>
                <c:pt idx="8">
                  <c:v>2.2166666666666668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4.333333333333333</c:v>
                </c:pt>
                <c:pt idx="14">
                  <c:v>4.75</c:v>
                </c:pt>
                <c:pt idx="15">
                  <c:v>5</c:v>
                </c:pt>
                <c:pt idx="16">
                  <c:v>5.166666666666667</c:v>
                </c:pt>
                <c:pt idx="17">
                  <c:v>6.3</c:v>
                </c:pt>
                <c:pt idx="18">
                  <c:v>7</c:v>
                </c:pt>
                <c:pt idx="19">
                  <c:v>7.5</c:v>
                </c:pt>
                <c:pt idx="20">
                  <c:v>7.833333333333333</c:v>
                </c:pt>
                <c:pt idx="21">
                  <c:v>8.3333333333333339</c:v>
                </c:pt>
                <c:pt idx="22">
                  <c:v>8.6666666666666661</c:v>
                </c:pt>
                <c:pt idx="23">
                  <c:v>9.2833333333333332</c:v>
                </c:pt>
                <c:pt idx="24">
                  <c:v>10.166666666666666</c:v>
                </c:pt>
                <c:pt idx="25">
                  <c:v>10.816666666666666</c:v>
                </c:pt>
                <c:pt idx="26">
                  <c:v>11.666666666666666</c:v>
                </c:pt>
                <c:pt idx="27">
                  <c:v>12.166666666666666</c:v>
                </c:pt>
                <c:pt idx="28">
                  <c:v>12</c:v>
                </c:pt>
                <c:pt idx="29">
                  <c:v>13</c:v>
                </c:pt>
                <c:pt idx="30">
                  <c:v>13.216666666666667</c:v>
                </c:pt>
                <c:pt idx="31">
                  <c:v>14</c:v>
                </c:pt>
                <c:pt idx="32">
                  <c:v>14.5</c:v>
                </c:pt>
                <c:pt idx="33">
                  <c:v>15.25</c:v>
                </c:pt>
                <c:pt idx="34">
                  <c:v>16.216666666666665</c:v>
                </c:pt>
                <c:pt idx="35">
                  <c:v>17</c:v>
                </c:pt>
                <c:pt idx="36">
                  <c:v>17.5</c:v>
                </c:pt>
                <c:pt idx="37">
                  <c:v>18.166666666666668</c:v>
                </c:pt>
                <c:pt idx="38">
                  <c:v>19</c:v>
                </c:pt>
                <c:pt idx="39">
                  <c:v>19.5</c:v>
                </c:pt>
                <c:pt idx="40">
                  <c:v>20.166666666666668</c:v>
                </c:pt>
                <c:pt idx="41">
                  <c:v>20.333333333333332</c:v>
                </c:pt>
                <c:pt idx="42">
                  <c:v>20.666666666666668</c:v>
                </c:pt>
                <c:pt idx="43">
                  <c:v>21.166666666666668</c:v>
                </c:pt>
                <c:pt idx="44">
                  <c:v>22</c:v>
                </c:pt>
                <c:pt idx="45">
                  <c:v>22.5</c:v>
                </c:pt>
                <c:pt idx="46">
                  <c:v>22.616666666666667</c:v>
                </c:pt>
                <c:pt idx="47">
                  <c:v>23</c:v>
                </c:pt>
                <c:pt idx="48">
                  <c:v>23.5</c:v>
                </c:pt>
                <c:pt idx="49">
                  <c:v>23.666666666666668</c:v>
                </c:pt>
                <c:pt idx="50">
                  <c:v>24</c:v>
                </c:pt>
                <c:pt idx="51">
                  <c:v>24.45</c:v>
                </c:pt>
                <c:pt idx="52">
                  <c:v>25</c:v>
                </c:pt>
                <c:pt idx="53">
                  <c:v>25.65</c:v>
                </c:pt>
                <c:pt idx="54">
                  <c:v>26</c:v>
                </c:pt>
                <c:pt idx="55">
                  <c:v>26.333333333333332</c:v>
                </c:pt>
                <c:pt idx="56">
                  <c:v>26.5</c:v>
                </c:pt>
                <c:pt idx="57">
                  <c:v>26.783333333333335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28.833333333333332</c:v>
                </c:pt>
                <c:pt idx="63">
                  <c:v>29.133333333333333</c:v>
                </c:pt>
                <c:pt idx="64">
                  <c:v>29.316666666666666</c:v>
                </c:pt>
                <c:pt idx="65">
                  <c:v>30</c:v>
                </c:pt>
                <c:pt idx="66">
                  <c:v>31</c:v>
                </c:pt>
                <c:pt idx="67">
                  <c:v>31.366666666666667</c:v>
                </c:pt>
                <c:pt idx="68">
                  <c:v>32</c:v>
                </c:pt>
                <c:pt idx="69">
                  <c:v>32.5</c:v>
                </c:pt>
                <c:pt idx="70">
                  <c:v>33</c:v>
                </c:pt>
                <c:pt idx="71">
                  <c:v>34.5</c:v>
                </c:pt>
              </c:numCache>
            </c:numRef>
          </c:xVal>
          <c:yVal>
            <c:numRef>
              <c:f>Hamilton!$N$23:$N$94</c:f>
              <c:numCache>
                <c:formatCode>General</c:formatCode>
                <c:ptCount val="72"/>
                <c:pt idx="0">
                  <c:v>0</c:v>
                </c:pt>
                <c:pt idx="3">
                  <c:v>-1</c:v>
                </c:pt>
                <c:pt idx="6">
                  <c:v>-2</c:v>
                </c:pt>
                <c:pt idx="9">
                  <c:v>-2</c:v>
                </c:pt>
                <c:pt idx="11">
                  <c:v>-4</c:v>
                </c:pt>
                <c:pt idx="12">
                  <c:v>-4.5</c:v>
                </c:pt>
                <c:pt idx="13">
                  <c:v>-5</c:v>
                </c:pt>
                <c:pt idx="16">
                  <c:v>-6</c:v>
                </c:pt>
                <c:pt idx="20">
                  <c:v>-9</c:v>
                </c:pt>
                <c:pt idx="23">
                  <c:v>-9.5</c:v>
                </c:pt>
                <c:pt idx="25">
                  <c:v>-10.5</c:v>
                </c:pt>
                <c:pt idx="26">
                  <c:v>-10.5</c:v>
                </c:pt>
                <c:pt idx="32">
                  <c:v>-8</c:v>
                </c:pt>
                <c:pt idx="34">
                  <c:v>-7</c:v>
                </c:pt>
                <c:pt idx="40">
                  <c:v>-4</c:v>
                </c:pt>
                <c:pt idx="45">
                  <c:v>3</c:v>
                </c:pt>
                <c:pt idx="47">
                  <c:v>4</c:v>
                </c:pt>
                <c:pt idx="4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CC-49F4-A583-61178BE405C9}"/>
            </c:ext>
          </c:extLst>
        </c:ser>
        <c:ser>
          <c:idx val="1"/>
          <c:order val="2"/>
          <c:tx>
            <c:strRef>
              <c:f>Hamilton!$O$22</c:f>
              <c:strCache>
                <c:ptCount val="1"/>
                <c:pt idx="0">
                  <c:v>18/04/2024 Adjusted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Hamilton!$L$23:$L$94</c:f>
              <c:numCache>
                <c:formatCode>General</c:formatCode>
                <c:ptCount val="72"/>
                <c:pt idx="0">
                  <c:v>0</c:v>
                </c:pt>
                <c:pt idx="1">
                  <c:v>0.5</c:v>
                </c:pt>
                <c:pt idx="3">
                  <c:v>1</c:v>
                </c:pt>
                <c:pt idx="4">
                  <c:v>1.1666666666666667</c:v>
                </c:pt>
                <c:pt idx="5">
                  <c:v>1.5</c:v>
                </c:pt>
                <c:pt idx="6">
                  <c:v>1.5833333333333333</c:v>
                </c:pt>
                <c:pt idx="7">
                  <c:v>2</c:v>
                </c:pt>
                <c:pt idx="8">
                  <c:v>2.2166666666666668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4.333333333333333</c:v>
                </c:pt>
                <c:pt idx="14">
                  <c:v>4.75</c:v>
                </c:pt>
                <c:pt idx="15">
                  <c:v>5</c:v>
                </c:pt>
                <c:pt idx="16">
                  <c:v>5.166666666666667</c:v>
                </c:pt>
                <c:pt idx="17">
                  <c:v>6.3</c:v>
                </c:pt>
                <c:pt idx="18">
                  <c:v>7</c:v>
                </c:pt>
                <c:pt idx="19">
                  <c:v>7.5</c:v>
                </c:pt>
                <c:pt idx="20">
                  <c:v>7.833333333333333</c:v>
                </c:pt>
                <c:pt idx="21">
                  <c:v>8.3333333333333339</c:v>
                </c:pt>
                <c:pt idx="22">
                  <c:v>8.6666666666666661</c:v>
                </c:pt>
                <c:pt idx="23">
                  <c:v>9.2833333333333332</c:v>
                </c:pt>
                <c:pt idx="24">
                  <c:v>10.166666666666666</c:v>
                </c:pt>
                <c:pt idx="25">
                  <c:v>10.816666666666666</c:v>
                </c:pt>
                <c:pt idx="26">
                  <c:v>11.666666666666666</c:v>
                </c:pt>
                <c:pt idx="27">
                  <c:v>12.166666666666666</c:v>
                </c:pt>
                <c:pt idx="28">
                  <c:v>12</c:v>
                </c:pt>
                <c:pt idx="29">
                  <c:v>13</c:v>
                </c:pt>
                <c:pt idx="30">
                  <c:v>13.216666666666667</c:v>
                </c:pt>
                <c:pt idx="31">
                  <c:v>14</c:v>
                </c:pt>
                <c:pt idx="32">
                  <c:v>14.5</c:v>
                </c:pt>
                <c:pt idx="33">
                  <c:v>15.25</c:v>
                </c:pt>
                <c:pt idx="34">
                  <c:v>16.216666666666665</c:v>
                </c:pt>
                <c:pt idx="35">
                  <c:v>17</c:v>
                </c:pt>
                <c:pt idx="36">
                  <c:v>17.5</c:v>
                </c:pt>
                <c:pt idx="37">
                  <c:v>18.166666666666668</c:v>
                </c:pt>
                <c:pt idx="38">
                  <c:v>19</c:v>
                </c:pt>
                <c:pt idx="39">
                  <c:v>19.5</c:v>
                </c:pt>
                <c:pt idx="40">
                  <c:v>20.166666666666668</c:v>
                </c:pt>
                <c:pt idx="41">
                  <c:v>20.333333333333332</c:v>
                </c:pt>
                <c:pt idx="42">
                  <c:v>20.666666666666668</c:v>
                </c:pt>
                <c:pt idx="43">
                  <c:v>21.166666666666668</c:v>
                </c:pt>
                <c:pt idx="44">
                  <c:v>22</c:v>
                </c:pt>
                <c:pt idx="45">
                  <c:v>22.5</c:v>
                </c:pt>
                <c:pt idx="46">
                  <c:v>22.616666666666667</c:v>
                </c:pt>
                <c:pt idx="47">
                  <c:v>23</c:v>
                </c:pt>
                <c:pt idx="48">
                  <c:v>23.5</c:v>
                </c:pt>
                <c:pt idx="49">
                  <c:v>23.666666666666668</c:v>
                </c:pt>
                <c:pt idx="50">
                  <c:v>24</c:v>
                </c:pt>
                <c:pt idx="51">
                  <c:v>24.45</c:v>
                </c:pt>
                <c:pt idx="52">
                  <c:v>25</c:v>
                </c:pt>
                <c:pt idx="53">
                  <c:v>25.65</c:v>
                </c:pt>
                <c:pt idx="54">
                  <c:v>26</c:v>
                </c:pt>
                <c:pt idx="55">
                  <c:v>26.333333333333332</c:v>
                </c:pt>
                <c:pt idx="56">
                  <c:v>26.5</c:v>
                </c:pt>
                <c:pt idx="57">
                  <c:v>26.783333333333335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28.833333333333332</c:v>
                </c:pt>
                <c:pt idx="63">
                  <c:v>29.133333333333333</c:v>
                </c:pt>
                <c:pt idx="64">
                  <c:v>29.316666666666666</c:v>
                </c:pt>
                <c:pt idx="65">
                  <c:v>30</c:v>
                </c:pt>
                <c:pt idx="66">
                  <c:v>31</c:v>
                </c:pt>
                <c:pt idx="67">
                  <c:v>31.366666666666667</c:v>
                </c:pt>
                <c:pt idx="68">
                  <c:v>32</c:v>
                </c:pt>
                <c:pt idx="69">
                  <c:v>32.5</c:v>
                </c:pt>
                <c:pt idx="70">
                  <c:v>33</c:v>
                </c:pt>
                <c:pt idx="71">
                  <c:v>34.5</c:v>
                </c:pt>
              </c:numCache>
            </c:numRef>
          </c:xVal>
          <c:yVal>
            <c:numRef>
              <c:f>Hamilton!$O$23:$O$94</c:f>
              <c:numCache>
                <c:formatCode>General</c:formatCode>
                <c:ptCount val="72"/>
                <c:pt idx="0">
                  <c:v>0</c:v>
                </c:pt>
                <c:pt idx="1">
                  <c:v>-0.5</c:v>
                </c:pt>
                <c:pt idx="4">
                  <c:v>-1</c:v>
                </c:pt>
                <c:pt idx="5">
                  <c:v>-1.5</c:v>
                </c:pt>
                <c:pt idx="9">
                  <c:v>-4</c:v>
                </c:pt>
                <c:pt idx="11">
                  <c:v>-4.5</c:v>
                </c:pt>
                <c:pt idx="12">
                  <c:v>-5</c:v>
                </c:pt>
                <c:pt idx="14">
                  <c:v>-7</c:v>
                </c:pt>
                <c:pt idx="15">
                  <c:v>-8.5</c:v>
                </c:pt>
                <c:pt idx="17">
                  <c:v>-10</c:v>
                </c:pt>
                <c:pt idx="18">
                  <c:v>-10.5</c:v>
                </c:pt>
                <c:pt idx="21">
                  <c:v>-12</c:v>
                </c:pt>
                <c:pt idx="25">
                  <c:v>-12</c:v>
                </c:pt>
                <c:pt idx="28">
                  <c:v>-13</c:v>
                </c:pt>
                <c:pt idx="36">
                  <c:v>-7</c:v>
                </c:pt>
                <c:pt idx="42">
                  <c:v>-3</c:v>
                </c:pt>
                <c:pt idx="47">
                  <c:v>2</c:v>
                </c:pt>
                <c:pt idx="5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CC-49F4-A583-61178BE405C9}"/>
            </c:ext>
          </c:extLst>
        </c:ser>
        <c:ser>
          <c:idx val="2"/>
          <c:order val="3"/>
          <c:tx>
            <c:strRef>
              <c:f>Hamilton!$P$22</c:f>
              <c:strCache>
                <c:ptCount val="1"/>
                <c:pt idx="0">
                  <c:v>19/04/2024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Hamilton!$L$23:$L$94</c:f>
              <c:numCache>
                <c:formatCode>General</c:formatCode>
                <c:ptCount val="72"/>
                <c:pt idx="0">
                  <c:v>0</c:v>
                </c:pt>
                <c:pt idx="1">
                  <c:v>0.5</c:v>
                </c:pt>
                <c:pt idx="3">
                  <c:v>1</c:v>
                </c:pt>
                <c:pt idx="4">
                  <c:v>1.1666666666666667</c:v>
                </c:pt>
                <c:pt idx="5">
                  <c:v>1.5</c:v>
                </c:pt>
                <c:pt idx="6">
                  <c:v>1.5833333333333333</c:v>
                </c:pt>
                <c:pt idx="7">
                  <c:v>2</c:v>
                </c:pt>
                <c:pt idx="8">
                  <c:v>2.2166666666666668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4.333333333333333</c:v>
                </c:pt>
                <c:pt idx="14">
                  <c:v>4.75</c:v>
                </c:pt>
                <c:pt idx="15">
                  <c:v>5</c:v>
                </c:pt>
                <c:pt idx="16">
                  <c:v>5.166666666666667</c:v>
                </c:pt>
                <c:pt idx="17">
                  <c:v>6.3</c:v>
                </c:pt>
                <c:pt idx="18">
                  <c:v>7</c:v>
                </c:pt>
                <c:pt idx="19">
                  <c:v>7.5</c:v>
                </c:pt>
                <c:pt idx="20">
                  <c:v>7.833333333333333</c:v>
                </c:pt>
                <c:pt idx="21">
                  <c:v>8.3333333333333339</c:v>
                </c:pt>
                <c:pt idx="22">
                  <c:v>8.6666666666666661</c:v>
                </c:pt>
                <c:pt idx="23">
                  <c:v>9.2833333333333332</c:v>
                </c:pt>
                <c:pt idx="24">
                  <c:v>10.166666666666666</c:v>
                </c:pt>
                <c:pt idx="25">
                  <c:v>10.816666666666666</c:v>
                </c:pt>
                <c:pt idx="26">
                  <c:v>11.666666666666666</c:v>
                </c:pt>
                <c:pt idx="27">
                  <c:v>12.166666666666666</c:v>
                </c:pt>
                <c:pt idx="28">
                  <c:v>12</c:v>
                </c:pt>
                <c:pt idx="29">
                  <c:v>13</c:v>
                </c:pt>
                <c:pt idx="30">
                  <c:v>13.216666666666667</c:v>
                </c:pt>
                <c:pt idx="31">
                  <c:v>14</c:v>
                </c:pt>
                <c:pt idx="32">
                  <c:v>14.5</c:v>
                </c:pt>
                <c:pt idx="33">
                  <c:v>15.25</c:v>
                </c:pt>
                <c:pt idx="34">
                  <c:v>16.216666666666665</c:v>
                </c:pt>
                <c:pt idx="35">
                  <c:v>17</c:v>
                </c:pt>
                <c:pt idx="36">
                  <c:v>17.5</c:v>
                </c:pt>
                <c:pt idx="37">
                  <c:v>18.166666666666668</c:v>
                </c:pt>
                <c:pt idx="38">
                  <c:v>19</c:v>
                </c:pt>
                <c:pt idx="39">
                  <c:v>19.5</c:v>
                </c:pt>
                <c:pt idx="40">
                  <c:v>20.166666666666668</c:v>
                </c:pt>
                <c:pt idx="41">
                  <c:v>20.333333333333332</c:v>
                </c:pt>
                <c:pt idx="42">
                  <c:v>20.666666666666668</c:v>
                </c:pt>
                <c:pt idx="43">
                  <c:v>21.166666666666668</c:v>
                </c:pt>
                <c:pt idx="44">
                  <c:v>22</c:v>
                </c:pt>
                <c:pt idx="45">
                  <c:v>22.5</c:v>
                </c:pt>
                <c:pt idx="46">
                  <c:v>22.616666666666667</c:v>
                </c:pt>
                <c:pt idx="47">
                  <c:v>23</c:v>
                </c:pt>
                <c:pt idx="48">
                  <c:v>23.5</c:v>
                </c:pt>
                <c:pt idx="49">
                  <c:v>23.666666666666668</c:v>
                </c:pt>
                <c:pt idx="50">
                  <c:v>24</c:v>
                </c:pt>
                <c:pt idx="51">
                  <c:v>24.45</c:v>
                </c:pt>
                <c:pt idx="52">
                  <c:v>25</c:v>
                </c:pt>
                <c:pt idx="53">
                  <c:v>25.65</c:v>
                </c:pt>
                <c:pt idx="54">
                  <c:v>26</c:v>
                </c:pt>
                <c:pt idx="55">
                  <c:v>26.333333333333332</c:v>
                </c:pt>
                <c:pt idx="56">
                  <c:v>26.5</c:v>
                </c:pt>
                <c:pt idx="57">
                  <c:v>26.783333333333335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28.833333333333332</c:v>
                </c:pt>
                <c:pt idx="63">
                  <c:v>29.133333333333333</c:v>
                </c:pt>
                <c:pt idx="64">
                  <c:v>29.316666666666666</c:v>
                </c:pt>
                <c:pt idx="65">
                  <c:v>30</c:v>
                </c:pt>
                <c:pt idx="66">
                  <c:v>31</c:v>
                </c:pt>
                <c:pt idx="67">
                  <c:v>31.366666666666667</c:v>
                </c:pt>
                <c:pt idx="68">
                  <c:v>32</c:v>
                </c:pt>
                <c:pt idx="69">
                  <c:v>32.5</c:v>
                </c:pt>
                <c:pt idx="70">
                  <c:v>33</c:v>
                </c:pt>
                <c:pt idx="71">
                  <c:v>34.5</c:v>
                </c:pt>
              </c:numCache>
            </c:numRef>
          </c:xVal>
          <c:yVal>
            <c:numRef>
              <c:f>Hamilton!$P$23:$P$94</c:f>
              <c:numCache>
                <c:formatCode>General</c:formatCode>
                <c:ptCount val="72"/>
                <c:pt idx="0">
                  <c:v>0</c:v>
                </c:pt>
                <c:pt idx="2">
                  <c:v>-3</c:v>
                </c:pt>
                <c:pt idx="7">
                  <c:v>-4.5</c:v>
                </c:pt>
                <c:pt idx="8">
                  <c:v>-5</c:v>
                </c:pt>
                <c:pt idx="10">
                  <c:v>-6</c:v>
                </c:pt>
                <c:pt idx="17">
                  <c:v>-12</c:v>
                </c:pt>
                <c:pt idx="19">
                  <c:v>-14</c:v>
                </c:pt>
                <c:pt idx="22">
                  <c:v>-15</c:v>
                </c:pt>
                <c:pt idx="24">
                  <c:v>-16</c:v>
                </c:pt>
                <c:pt idx="25">
                  <c:v>-16</c:v>
                </c:pt>
                <c:pt idx="27">
                  <c:v>-18</c:v>
                </c:pt>
                <c:pt idx="30">
                  <c:v>-19</c:v>
                </c:pt>
                <c:pt idx="33">
                  <c:v>-18</c:v>
                </c:pt>
                <c:pt idx="37">
                  <c:v>-18</c:v>
                </c:pt>
                <c:pt idx="45">
                  <c:v>-5</c:v>
                </c:pt>
                <c:pt idx="50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CC-49F4-A583-61178BE405C9}"/>
            </c:ext>
          </c:extLst>
        </c:ser>
        <c:ser>
          <c:idx val="3"/>
          <c:order val="4"/>
          <c:tx>
            <c:strRef>
              <c:f>Hamilton!$Q$22</c:f>
              <c:strCache>
                <c:ptCount val="1"/>
                <c:pt idx="0">
                  <c:v>04/06/2024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Hamilton!$L$23:$L$73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3">
                  <c:v>1</c:v>
                </c:pt>
                <c:pt idx="4">
                  <c:v>1.1666666666666667</c:v>
                </c:pt>
                <c:pt idx="5">
                  <c:v>1.5</c:v>
                </c:pt>
                <c:pt idx="6">
                  <c:v>1.5833333333333333</c:v>
                </c:pt>
                <c:pt idx="7">
                  <c:v>2</c:v>
                </c:pt>
                <c:pt idx="8">
                  <c:v>2.2166666666666668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4.333333333333333</c:v>
                </c:pt>
                <c:pt idx="14">
                  <c:v>4.75</c:v>
                </c:pt>
                <c:pt idx="15">
                  <c:v>5</c:v>
                </c:pt>
                <c:pt idx="16">
                  <c:v>5.166666666666667</c:v>
                </c:pt>
                <c:pt idx="17">
                  <c:v>6.3</c:v>
                </c:pt>
                <c:pt idx="18">
                  <c:v>7</c:v>
                </c:pt>
                <c:pt idx="19">
                  <c:v>7.5</c:v>
                </c:pt>
                <c:pt idx="20">
                  <c:v>7.833333333333333</c:v>
                </c:pt>
                <c:pt idx="21">
                  <c:v>8.3333333333333339</c:v>
                </c:pt>
                <c:pt idx="22">
                  <c:v>8.6666666666666661</c:v>
                </c:pt>
                <c:pt idx="23">
                  <c:v>9.2833333333333332</c:v>
                </c:pt>
                <c:pt idx="24">
                  <c:v>10.166666666666666</c:v>
                </c:pt>
                <c:pt idx="25">
                  <c:v>10.816666666666666</c:v>
                </c:pt>
                <c:pt idx="26">
                  <c:v>11.666666666666666</c:v>
                </c:pt>
                <c:pt idx="27">
                  <c:v>12.166666666666666</c:v>
                </c:pt>
                <c:pt idx="28">
                  <c:v>12</c:v>
                </c:pt>
                <c:pt idx="29">
                  <c:v>13</c:v>
                </c:pt>
                <c:pt idx="30">
                  <c:v>13.216666666666667</c:v>
                </c:pt>
                <c:pt idx="31">
                  <c:v>14</c:v>
                </c:pt>
                <c:pt idx="32">
                  <c:v>14.5</c:v>
                </c:pt>
                <c:pt idx="33">
                  <c:v>15.25</c:v>
                </c:pt>
                <c:pt idx="34">
                  <c:v>16.216666666666665</c:v>
                </c:pt>
                <c:pt idx="35">
                  <c:v>17</c:v>
                </c:pt>
                <c:pt idx="36">
                  <c:v>17.5</c:v>
                </c:pt>
                <c:pt idx="37">
                  <c:v>18.166666666666668</c:v>
                </c:pt>
                <c:pt idx="38">
                  <c:v>19</c:v>
                </c:pt>
                <c:pt idx="39">
                  <c:v>19.5</c:v>
                </c:pt>
                <c:pt idx="40">
                  <c:v>20.166666666666668</c:v>
                </c:pt>
                <c:pt idx="41">
                  <c:v>20.333333333333332</c:v>
                </c:pt>
                <c:pt idx="42">
                  <c:v>20.666666666666668</c:v>
                </c:pt>
                <c:pt idx="43">
                  <c:v>21.166666666666668</c:v>
                </c:pt>
                <c:pt idx="44">
                  <c:v>22</c:v>
                </c:pt>
                <c:pt idx="45">
                  <c:v>22.5</c:v>
                </c:pt>
                <c:pt idx="46">
                  <c:v>22.616666666666667</c:v>
                </c:pt>
                <c:pt idx="47">
                  <c:v>23</c:v>
                </c:pt>
                <c:pt idx="48">
                  <c:v>23.5</c:v>
                </c:pt>
                <c:pt idx="49">
                  <c:v>23.666666666666668</c:v>
                </c:pt>
                <c:pt idx="50">
                  <c:v>24</c:v>
                </c:pt>
              </c:numCache>
            </c:numRef>
          </c:xVal>
          <c:yVal>
            <c:numRef>
              <c:f>Hamilton!$Q$23:$Q$73</c:f>
              <c:numCache>
                <c:formatCode>General</c:formatCode>
                <c:ptCount val="51"/>
                <c:pt idx="0">
                  <c:v>0</c:v>
                </c:pt>
                <c:pt idx="7">
                  <c:v>-2</c:v>
                </c:pt>
                <c:pt idx="12">
                  <c:v>-2</c:v>
                </c:pt>
                <c:pt idx="15">
                  <c:v>-5</c:v>
                </c:pt>
                <c:pt idx="19">
                  <c:v>-11</c:v>
                </c:pt>
                <c:pt idx="28">
                  <c:v>-12.5</c:v>
                </c:pt>
                <c:pt idx="5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4-454D-827D-C2AD13AD599D}"/>
            </c:ext>
          </c:extLst>
        </c:ser>
        <c:ser>
          <c:idx val="4"/>
          <c:order val="5"/>
          <c:tx>
            <c:strRef>
              <c:f>Hamilton!$R$22</c:f>
              <c:strCache>
                <c:ptCount val="1"/>
                <c:pt idx="0">
                  <c:v>24/06/2024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Hamilton!$L$23:$L$73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3">
                  <c:v>1</c:v>
                </c:pt>
                <c:pt idx="4">
                  <c:v>1.1666666666666667</c:v>
                </c:pt>
                <c:pt idx="5">
                  <c:v>1.5</c:v>
                </c:pt>
                <c:pt idx="6">
                  <c:v>1.5833333333333333</c:v>
                </c:pt>
                <c:pt idx="7">
                  <c:v>2</c:v>
                </c:pt>
                <c:pt idx="8">
                  <c:v>2.2166666666666668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4.333333333333333</c:v>
                </c:pt>
                <c:pt idx="14">
                  <c:v>4.75</c:v>
                </c:pt>
                <c:pt idx="15">
                  <c:v>5</c:v>
                </c:pt>
                <c:pt idx="16">
                  <c:v>5.166666666666667</c:v>
                </c:pt>
                <c:pt idx="17">
                  <c:v>6.3</c:v>
                </c:pt>
                <c:pt idx="18">
                  <c:v>7</c:v>
                </c:pt>
                <c:pt idx="19">
                  <c:v>7.5</c:v>
                </c:pt>
                <c:pt idx="20">
                  <c:v>7.833333333333333</c:v>
                </c:pt>
                <c:pt idx="21">
                  <c:v>8.3333333333333339</c:v>
                </c:pt>
                <c:pt idx="22">
                  <c:v>8.6666666666666661</c:v>
                </c:pt>
                <c:pt idx="23">
                  <c:v>9.2833333333333332</c:v>
                </c:pt>
                <c:pt idx="24">
                  <c:v>10.166666666666666</c:v>
                </c:pt>
                <c:pt idx="25">
                  <c:v>10.816666666666666</c:v>
                </c:pt>
                <c:pt idx="26">
                  <c:v>11.666666666666666</c:v>
                </c:pt>
                <c:pt idx="27">
                  <c:v>12.166666666666666</c:v>
                </c:pt>
                <c:pt idx="28">
                  <c:v>12</c:v>
                </c:pt>
                <c:pt idx="29">
                  <c:v>13</c:v>
                </c:pt>
                <c:pt idx="30">
                  <c:v>13.216666666666667</c:v>
                </c:pt>
                <c:pt idx="31">
                  <c:v>14</c:v>
                </c:pt>
                <c:pt idx="32">
                  <c:v>14.5</c:v>
                </c:pt>
                <c:pt idx="33">
                  <c:v>15.25</c:v>
                </c:pt>
                <c:pt idx="34">
                  <c:v>16.216666666666665</c:v>
                </c:pt>
                <c:pt idx="35">
                  <c:v>17</c:v>
                </c:pt>
                <c:pt idx="36">
                  <c:v>17.5</c:v>
                </c:pt>
                <c:pt idx="37">
                  <c:v>18.166666666666668</c:v>
                </c:pt>
                <c:pt idx="38">
                  <c:v>19</c:v>
                </c:pt>
                <c:pt idx="39">
                  <c:v>19.5</c:v>
                </c:pt>
                <c:pt idx="40">
                  <c:v>20.166666666666668</c:v>
                </c:pt>
                <c:pt idx="41">
                  <c:v>20.333333333333332</c:v>
                </c:pt>
                <c:pt idx="42">
                  <c:v>20.666666666666668</c:v>
                </c:pt>
                <c:pt idx="43">
                  <c:v>21.166666666666668</c:v>
                </c:pt>
                <c:pt idx="44">
                  <c:v>22</c:v>
                </c:pt>
                <c:pt idx="45">
                  <c:v>22.5</c:v>
                </c:pt>
                <c:pt idx="46">
                  <c:v>22.616666666666667</c:v>
                </c:pt>
                <c:pt idx="47">
                  <c:v>23</c:v>
                </c:pt>
                <c:pt idx="48">
                  <c:v>23.5</c:v>
                </c:pt>
                <c:pt idx="49">
                  <c:v>23.666666666666668</c:v>
                </c:pt>
                <c:pt idx="50">
                  <c:v>24</c:v>
                </c:pt>
              </c:numCache>
            </c:numRef>
          </c:xVal>
          <c:yVal>
            <c:numRef>
              <c:f>Hamilton!$R$23:$R$73</c:f>
              <c:numCache>
                <c:formatCode>General</c:formatCode>
                <c:ptCount val="51"/>
                <c:pt idx="0">
                  <c:v>0</c:v>
                </c:pt>
                <c:pt idx="13">
                  <c:v>-12</c:v>
                </c:pt>
                <c:pt idx="18">
                  <c:v>-41</c:v>
                </c:pt>
                <c:pt idx="28">
                  <c:v>-43</c:v>
                </c:pt>
                <c:pt idx="50">
                  <c:v>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D-4FC6-AED8-53F9BC978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2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255489938757655"/>
          <c:y val="1.8996069023389985E-3"/>
          <c:w val="0.30009776902887136"/>
          <c:h val="0.4082691161636767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Elgin</a:t>
            </a:r>
          </a:p>
        </c:rich>
      </c:tx>
      <c:layout>
        <c:manualLayout>
          <c:xMode val="edge"/>
          <c:yMode val="edge"/>
          <c:x val="0.81618407813215843"/>
          <c:y val="6.911445617552426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3280955456"/>
          <c:y val="2.8329641546346748E-2"/>
          <c:w val="0.84807734476228458"/>
          <c:h val="0.83297159210334848"/>
        </c:manualLayout>
      </c:layout>
      <c:scatterChart>
        <c:scatterStyle val="lineMarker"/>
        <c:varyColors val="0"/>
        <c:ser>
          <c:idx val="0"/>
          <c:order val="0"/>
          <c:tx>
            <c:v>Elgin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Elgin!$B$2:$B$1000</c:f>
              <c:numCache>
                <c:formatCode>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</c:numCache>
            </c:numRef>
          </c:xVal>
          <c:yVal>
            <c:numRef>
              <c:f>Elgin!$F$2:$F$1000</c:f>
              <c:numCache>
                <c:formatCode>General</c:formatCode>
                <c:ptCount val="999"/>
                <c:pt idx="1">
                  <c:v>-4</c:v>
                </c:pt>
                <c:pt idx="2">
                  <c:v>-3</c:v>
                </c:pt>
                <c:pt idx="3">
                  <c:v>-32</c:v>
                </c:pt>
                <c:pt idx="4">
                  <c:v>23</c:v>
                </c:pt>
                <c:pt idx="5">
                  <c:v>-60</c:v>
                </c:pt>
                <c:pt idx="6">
                  <c:v>-38</c:v>
                </c:pt>
                <c:pt idx="7">
                  <c:v>112</c:v>
                </c:pt>
                <c:pt idx="8">
                  <c:v>13</c:v>
                </c:pt>
                <c:pt idx="9">
                  <c:v>26</c:v>
                </c:pt>
                <c:pt idx="10">
                  <c:v>0</c:v>
                </c:pt>
                <c:pt idx="11">
                  <c:v>18</c:v>
                </c:pt>
                <c:pt idx="12">
                  <c:v>11</c:v>
                </c:pt>
                <c:pt idx="14">
                  <c:v>-9</c:v>
                </c:pt>
                <c:pt idx="15">
                  <c:v>12</c:v>
                </c:pt>
                <c:pt idx="16">
                  <c:v>-15</c:v>
                </c:pt>
                <c:pt idx="17">
                  <c:v>-46</c:v>
                </c:pt>
                <c:pt idx="18">
                  <c:v>-56</c:v>
                </c:pt>
                <c:pt idx="20">
                  <c:v>-38</c:v>
                </c:pt>
                <c:pt idx="21">
                  <c:v>-24</c:v>
                </c:pt>
                <c:pt idx="22">
                  <c:v>-7</c:v>
                </c:pt>
                <c:pt idx="23">
                  <c:v>23</c:v>
                </c:pt>
                <c:pt idx="25">
                  <c:v>47</c:v>
                </c:pt>
                <c:pt idx="27">
                  <c:v>48</c:v>
                </c:pt>
                <c:pt idx="28">
                  <c:v>14</c:v>
                </c:pt>
                <c:pt idx="29">
                  <c:v>20</c:v>
                </c:pt>
                <c:pt idx="30">
                  <c:v>18</c:v>
                </c:pt>
                <c:pt idx="31">
                  <c:v>-42</c:v>
                </c:pt>
                <c:pt idx="32">
                  <c:v>-3</c:v>
                </c:pt>
                <c:pt idx="33">
                  <c:v>1</c:v>
                </c:pt>
                <c:pt idx="34">
                  <c:v>11</c:v>
                </c:pt>
                <c:pt idx="35">
                  <c:v>16</c:v>
                </c:pt>
                <c:pt idx="36">
                  <c:v>10</c:v>
                </c:pt>
                <c:pt idx="37">
                  <c:v>18</c:v>
                </c:pt>
                <c:pt idx="38">
                  <c:v>3</c:v>
                </c:pt>
                <c:pt idx="40">
                  <c:v>7</c:v>
                </c:pt>
                <c:pt idx="41">
                  <c:v>7</c:v>
                </c:pt>
                <c:pt idx="42">
                  <c:v>12</c:v>
                </c:pt>
                <c:pt idx="43">
                  <c:v>4</c:v>
                </c:pt>
                <c:pt idx="44">
                  <c:v>-2</c:v>
                </c:pt>
                <c:pt idx="45">
                  <c:v>3.5</c:v>
                </c:pt>
                <c:pt idx="46">
                  <c:v>5.5</c:v>
                </c:pt>
                <c:pt idx="47">
                  <c:v>1</c:v>
                </c:pt>
                <c:pt idx="48">
                  <c:v>4.5</c:v>
                </c:pt>
                <c:pt idx="49">
                  <c:v>2.5</c:v>
                </c:pt>
                <c:pt idx="50">
                  <c:v>8</c:v>
                </c:pt>
                <c:pt idx="51">
                  <c:v>-1</c:v>
                </c:pt>
                <c:pt idx="52">
                  <c:v>0.5</c:v>
                </c:pt>
                <c:pt idx="53">
                  <c:v>5.5</c:v>
                </c:pt>
                <c:pt idx="54">
                  <c:v>5</c:v>
                </c:pt>
                <c:pt idx="55">
                  <c:v>7</c:v>
                </c:pt>
                <c:pt idx="56">
                  <c:v>4</c:v>
                </c:pt>
                <c:pt idx="57">
                  <c:v>5</c:v>
                </c:pt>
                <c:pt idx="58">
                  <c:v>0</c:v>
                </c:pt>
                <c:pt idx="59">
                  <c:v>2</c:v>
                </c:pt>
                <c:pt idx="60">
                  <c:v>2</c:v>
                </c:pt>
                <c:pt idx="61">
                  <c:v>-3</c:v>
                </c:pt>
                <c:pt idx="62">
                  <c:v>1.5</c:v>
                </c:pt>
                <c:pt idx="63">
                  <c:v>7.5</c:v>
                </c:pt>
                <c:pt idx="64">
                  <c:v>-2</c:v>
                </c:pt>
                <c:pt idx="65">
                  <c:v>-2</c:v>
                </c:pt>
                <c:pt idx="66">
                  <c:v>-1.5</c:v>
                </c:pt>
                <c:pt idx="67">
                  <c:v>-1</c:v>
                </c:pt>
                <c:pt idx="68">
                  <c:v>-4.5</c:v>
                </c:pt>
                <c:pt idx="69">
                  <c:v>-4</c:v>
                </c:pt>
                <c:pt idx="70">
                  <c:v>-3</c:v>
                </c:pt>
                <c:pt idx="71">
                  <c:v>0</c:v>
                </c:pt>
                <c:pt idx="72">
                  <c:v>1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4</c:v>
                </c:pt>
                <c:pt idx="78">
                  <c:v>-4</c:v>
                </c:pt>
                <c:pt idx="79">
                  <c:v>-3</c:v>
                </c:pt>
                <c:pt idx="80">
                  <c:v>-4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-4</c:v>
                </c:pt>
                <c:pt idx="86">
                  <c:v>-3</c:v>
                </c:pt>
                <c:pt idx="87">
                  <c:v>0</c:v>
                </c:pt>
                <c:pt idx="88">
                  <c:v>0</c:v>
                </c:pt>
                <c:pt idx="89">
                  <c:v>1.5</c:v>
                </c:pt>
                <c:pt idx="90">
                  <c:v>-0.5</c:v>
                </c:pt>
                <c:pt idx="91">
                  <c:v>-4</c:v>
                </c:pt>
                <c:pt idx="92">
                  <c:v>3</c:v>
                </c:pt>
                <c:pt idx="93">
                  <c:v>-6.5</c:v>
                </c:pt>
                <c:pt idx="94">
                  <c:v>-1.5</c:v>
                </c:pt>
                <c:pt idx="95">
                  <c:v>1</c:v>
                </c:pt>
                <c:pt idx="96">
                  <c:v>0</c:v>
                </c:pt>
                <c:pt idx="97">
                  <c:v>0.5</c:v>
                </c:pt>
                <c:pt idx="98">
                  <c:v>0.5</c:v>
                </c:pt>
                <c:pt idx="99">
                  <c:v>0.25</c:v>
                </c:pt>
                <c:pt idx="100">
                  <c:v>1.75</c:v>
                </c:pt>
                <c:pt idx="101">
                  <c:v>-2</c:v>
                </c:pt>
                <c:pt idx="102">
                  <c:v>0.5</c:v>
                </c:pt>
                <c:pt idx="103">
                  <c:v>0</c:v>
                </c:pt>
                <c:pt idx="104">
                  <c:v>-4.5</c:v>
                </c:pt>
                <c:pt idx="105">
                  <c:v>0</c:v>
                </c:pt>
                <c:pt idx="106">
                  <c:v>1.5</c:v>
                </c:pt>
                <c:pt idx="107">
                  <c:v>-1</c:v>
                </c:pt>
                <c:pt idx="108">
                  <c:v>0.5</c:v>
                </c:pt>
                <c:pt idx="109">
                  <c:v>-1</c:v>
                </c:pt>
                <c:pt idx="110">
                  <c:v>-0.5</c:v>
                </c:pt>
                <c:pt idx="111">
                  <c:v>-1.5</c:v>
                </c:pt>
                <c:pt idx="112">
                  <c:v>-2</c:v>
                </c:pt>
                <c:pt idx="113">
                  <c:v>-1.5</c:v>
                </c:pt>
                <c:pt idx="114">
                  <c:v>-0.5</c:v>
                </c:pt>
                <c:pt idx="115">
                  <c:v>-1.25</c:v>
                </c:pt>
                <c:pt idx="116">
                  <c:v>-1.25</c:v>
                </c:pt>
                <c:pt idx="117">
                  <c:v>1</c:v>
                </c:pt>
                <c:pt idx="118">
                  <c:v>0</c:v>
                </c:pt>
                <c:pt idx="119">
                  <c:v>0.5</c:v>
                </c:pt>
                <c:pt idx="120">
                  <c:v>1</c:v>
                </c:pt>
                <c:pt idx="121">
                  <c:v>3</c:v>
                </c:pt>
                <c:pt idx="122">
                  <c:v>3</c:v>
                </c:pt>
                <c:pt idx="123">
                  <c:v>2</c:v>
                </c:pt>
                <c:pt idx="124">
                  <c:v>-2</c:v>
                </c:pt>
                <c:pt idx="125">
                  <c:v>-2</c:v>
                </c:pt>
                <c:pt idx="126">
                  <c:v>-4.5</c:v>
                </c:pt>
                <c:pt idx="127">
                  <c:v>-5.5</c:v>
                </c:pt>
                <c:pt idx="128">
                  <c:v>-2</c:v>
                </c:pt>
                <c:pt idx="129">
                  <c:v>-1</c:v>
                </c:pt>
                <c:pt idx="130">
                  <c:v>-2.5</c:v>
                </c:pt>
                <c:pt idx="131">
                  <c:v>-3.5</c:v>
                </c:pt>
                <c:pt idx="132">
                  <c:v>-3</c:v>
                </c:pt>
                <c:pt idx="134">
                  <c:v>0</c:v>
                </c:pt>
                <c:pt idx="135">
                  <c:v>-2</c:v>
                </c:pt>
                <c:pt idx="136">
                  <c:v>-1</c:v>
                </c:pt>
                <c:pt idx="137">
                  <c:v>-2.5</c:v>
                </c:pt>
                <c:pt idx="138">
                  <c:v>0</c:v>
                </c:pt>
                <c:pt idx="139">
                  <c:v>-0.5</c:v>
                </c:pt>
                <c:pt idx="140">
                  <c:v>-3</c:v>
                </c:pt>
                <c:pt idx="141">
                  <c:v>-6</c:v>
                </c:pt>
                <c:pt idx="142">
                  <c:v>-1</c:v>
                </c:pt>
                <c:pt idx="143">
                  <c:v>-3</c:v>
                </c:pt>
                <c:pt idx="144">
                  <c:v>-4</c:v>
                </c:pt>
                <c:pt idx="145">
                  <c:v>-6</c:v>
                </c:pt>
                <c:pt idx="146">
                  <c:v>-7</c:v>
                </c:pt>
                <c:pt idx="147">
                  <c:v>-6</c:v>
                </c:pt>
                <c:pt idx="148">
                  <c:v>-6</c:v>
                </c:pt>
                <c:pt idx="149">
                  <c:v>-4.5</c:v>
                </c:pt>
                <c:pt idx="150">
                  <c:v>-8</c:v>
                </c:pt>
                <c:pt idx="151">
                  <c:v>-4.5</c:v>
                </c:pt>
                <c:pt idx="152">
                  <c:v>-5</c:v>
                </c:pt>
                <c:pt idx="153">
                  <c:v>-5</c:v>
                </c:pt>
                <c:pt idx="154">
                  <c:v>-3</c:v>
                </c:pt>
                <c:pt idx="155">
                  <c:v>-5</c:v>
                </c:pt>
                <c:pt idx="156">
                  <c:v>-6</c:v>
                </c:pt>
                <c:pt idx="157">
                  <c:v>-7</c:v>
                </c:pt>
                <c:pt idx="158">
                  <c:v>-6.5</c:v>
                </c:pt>
                <c:pt idx="159">
                  <c:v>-8</c:v>
                </c:pt>
                <c:pt idx="160">
                  <c:v>-11.5</c:v>
                </c:pt>
                <c:pt idx="161">
                  <c:v>-11</c:v>
                </c:pt>
                <c:pt idx="162">
                  <c:v>-10</c:v>
                </c:pt>
                <c:pt idx="163">
                  <c:v>-11</c:v>
                </c:pt>
                <c:pt idx="164">
                  <c:v>-11</c:v>
                </c:pt>
                <c:pt idx="165">
                  <c:v>3</c:v>
                </c:pt>
                <c:pt idx="166">
                  <c:v>-20</c:v>
                </c:pt>
                <c:pt idx="167">
                  <c:v>-8</c:v>
                </c:pt>
                <c:pt idx="168">
                  <c:v>-16</c:v>
                </c:pt>
                <c:pt idx="169">
                  <c:v>-15</c:v>
                </c:pt>
                <c:pt idx="170">
                  <c:v>-4</c:v>
                </c:pt>
                <c:pt idx="171">
                  <c:v>-30</c:v>
                </c:pt>
                <c:pt idx="172">
                  <c:v>-17</c:v>
                </c:pt>
                <c:pt idx="173">
                  <c:v>-14</c:v>
                </c:pt>
                <c:pt idx="174">
                  <c:v>-19</c:v>
                </c:pt>
                <c:pt idx="175">
                  <c:v>-17</c:v>
                </c:pt>
                <c:pt idx="176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84-458C-8BDE-18DBFCB0B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18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At val="-60"/>
        <c:crossBetween val="midCat"/>
      </c:valAx>
      <c:valAx>
        <c:axId val="721237024"/>
        <c:scaling>
          <c:orientation val="minMax"/>
          <c:max val="1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4.985981045159669E-3"/>
              <c:y val="0.16223156397031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Elgin</a:t>
            </a:r>
          </a:p>
        </c:rich>
      </c:tx>
      <c:layout>
        <c:manualLayout>
          <c:xMode val="edge"/>
          <c:yMode val="edge"/>
          <c:x val="0.16833706566495701"/>
          <c:y val="7.214428857715431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15437405186738"/>
          <c:y val="3.3087908099663894E-2"/>
          <c:w val="0.83497236870620528"/>
          <c:h val="0.81681346945860223"/>
        </c:manualLayout>
      </c:layout>
      <c:scatterChart>
        <c:scatterStyle val="lineMarker"/>
        <c:varyColors val="0"/>
        <c:ser>
          <c:idx val="0"/>
          <c:order val="0"/>
          <c:tx>
            <c:v>Elgin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Elgin!$B$28:$B$1000</c:f>
              <c:numCache>
                <c:formatCode>0</c:formatCode>
                <c:ptCount val="973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101</c:v>
                </c:pt>
                <c:pt idx="75">
                  <c:v>102</c:v>
                </c:pt>
                <c:pt idx="76">
                  <c:v>103</c:v>
                </c:pt>
                <c:pt idx="77">
                  <c:v>104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109</c:v>
                </c:pt>
                <c:pt idx="83">
                  <c:v>110</c:v>
                </c:pt>
                <c:pt idx="84">
                  <c:v>111</c:v>
                </c:pt>
                <c:pt idx="85">
                  <c:v>112</c:v>
                </c:pt>
                <c:pt idx="86">
                  <c:v>113</c:v>
                </c:pt>
                <c:pt idx="87">
                  <c:v>114</c:v>
                </c:pt>
                <c:pt idx="88">
                  <c:v>115</c:v>
                </c:pt>
                <c:pt idx="89">
                  <c:v>116</c:v>
                </c:pt>
                <c:pt idx="90">
                  <c:v>117</c:v>
                </c:pt>
                <c:pt idx="91">
                  <c:v>118</c:v>
                </c:pt>
                <c:pt idx="92">
                  <c:v>119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123</c:v>
                </c:pt>
                <c:pt idx="97">
                  <c:v>124</c:v>
                </c:pt>
                <c:pt idx="98">
                  <c:v>125</c:v>
                </c:pt>
                <c:pt idx="99">
                  <c:v>126</c:v>
                </c:pt>
                <c:pt idx="100">
                  <c:v>127</c:v>
                </c:pt>
                <c:pt idx="101">
                  <c:v>128</c:v>
                </c:pt>
                <c:pt idx="102">
                  <c:v>129</c:v>
                </c:pt>
                <c:pt idx="103">
                  <c:v>130</c:v>
                </c:pt>
                <c:pt idx="104">
                  <c:v>131</c:v>
                </c:pt>
                <c:pt idx="105">
                  <c:v>132</c:v>
                </c:pt>
                <c:pt idx="106">
                  <c:v>133</c:v>
                </c:pt>
                <c:pt idx="107">
                  <c:v>134</c:v>
                </c:pt>
                <c:pt idx="108">
                  <c:v>135</c:v>
                </c:pt>
                <c:pt idx="109">
                  <c:v>136</c:v>
                </c:pt>
                <c:pt idx="110">
                  <c:v>137</c:v>
                </c:pt>
                <c:pt idx="111">
                  <c:v>138</c:v>
                </c:pt>
                <c:pt idx="112">
                  <c:v>139</c:v>
                </c:pt>
                <c:pt idx="113">
                  <c:v>140</c:v>
                </c:pt>
                <c:pt idx="114">
                  <c:v>141</c:v>
                </c:pt>
                <c:pt idx="115">
                  <c:v>142</c:v>
                </c:pt>
                <c:pt idx="116">
                  <c:v>143</c:v>
                </c:pt>
                <c:pt idx="117">
                  <c:v>144</c:v>
                </c:pt>
                <c:pt idx="118">
                  <c:v>145</c:v>
                </c:pt>
                <c:pt idx="119">
                  <c:v>146</c:v>
                </c:pt>
                <c:pt idx="120">
                  <c:v>147</c:v>
                </c:pt>
                <c:pt idx="121">
                  <c:v>148</c:v>
                </c:pt>
                <c:pt idx="122">
                  <c:v>149</c:v>
                </c:pt>
                <c:pt idx="123">
                  <c:v>150</c:v>
                </c:pt>
                <c:pt idx="124">
                  <c:v>151</c:v>
                </c:pt>
                <c:pt idx="125">
                  <c:v>152</c:v>
                </c:pt>
                <c:pt idx="126">
                  <c:v>153</c:v>
                </c:pt>
                <c:pt idx="127">
                  <c:v>154</c:v>
                </c:pt>
                <c:pt idx="128">
                  <c:v>155</c:v>
                </c:pt>
                <c:pt idx="129">
                  <c:v>156</c:v>
                </c:pt>
                <c:pt idx="130">
                  <c:v>157</c:v>
                </c:pt>
                <c:pt idx="131">
                  <c:v>158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162</c:v>
                </c:pt>
                <c:pt idx="136">
                  <c:v>163</c:v>
                </c:pt>
                <c:pt idx="137">
                  <c:v>164</c:v>
                </c:pt>
                <c:pt idx="138">
                  <c:v>165</c:v>
                </c:pt>
                <c:pt idx="139">
                  <c:v>166</c:v>
                </c:pt>
                <c:pt idx="140">
                  <c:v>167</c:v>
                </c:pt>
                <c:pt idx="141">
                  <c:v>168</c:v>
                </c:pt>
                <c:pt idx="142">
                  <c:v>169</c:v>
                </c:pt>
                <c:pt idx="143">
                  <c:v>170</c:v>
                </c:pt>
                <c:pt idx="144">
                  <c:v>171</c:v>
                </c:pt>
                <c:pt idx="145">
                  <c:v>172</c:v>
                </c:pt>
                <c:pt idx="146">
                  <c:v>173</c:v>
                </c:pt>
                <c:pt idx="147">
                  <c:v>174</c:v>
                </c:pt>
                <c:pt idx="148">
                  <c:v>175</c:v>
                </c:pt>
                <c:pt idx="149">
                  <c:v>176</c:v>
                </c:pt>
                <c:pt idx="150">
                  <c:v>177</c:v>
                </c:pt>
                <c:pt idx="151">
                  <c:v>178</c:v>
                </c:pt>
                <c:pt idx="152">
                  <c:v>179</c:v>
                </c:pt>
                <c:pt idx="153">
                  <c:v>180</c:v>
                </c:pt>
                <c:pt idx="154">
                  <c:v>181</c:v>
                </c:pt>
                <c:pt idx="155">
                  <c:v>182</c:v>
                </c:pt>
                <c:pt idx="156">
                  <c:v>183</c:v>
                </c:pt>
                <c:pt idx="157">
                  <c:v>184</c:v>
                </c:pt>
                <c:pt idx="158">
                  <c:v>185</c:v>
                </c:pt>
                <c:pt idx="159">
                  <c:v>186</c:v>
                </c:pt>
                <c:pt idx="160">
                  <c:v>187</c:v>
                </c:pt>
                <c:pt idx="161">
                  <c:v>188</c:v>
                </c:pt>
                <c:pt idx="162">
                  <c:v>189</c:v>
                </c:pt>
                <c:pt idx="163">
                  <c:v>190</c:v>
                </c:pt>
                <c:pt idx="164">
                  <c:v>191</c:v>
                </c:pt>
                <c:pt idx="165">
                  <c:v>192</c:v>
                </c:pt>
                <c:pt idx="166">
                  <c:v>193</c:v>
                </c:pt>
                <c:pt idx="167">
                  <c:v>194</c:v>
                </c:pt>
                <c:pt idx="168">
                  <c:v>195</c:v>
                </c:pt>
                <c:pt idx="169">
                  <c:v>196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207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218</c:v>
                </c:pt>
                <c:pt idx="192">
                  <c:v>219</c:v>
                </c:pt>
                <c:pt idx="193">
                  <c:v>220</c:v>
                </c:pt>
                <c:pt idx="194">
                  <c:v>221</c:v>
                </c:pt>
                <c:pt idx="195">
                  <c:v>222</c:v>
                </c:pt>
                <c:pt idx="196">
                  <c:v>223</c:v>
                </c:pt>
                <c:pt idx="197">
                  <c:v>224</c:v>
                </c:pt>
                <c:pt idx="198">
                  <c:v>225</c:v>
                </c:pt>
                <c:pt idx="199">
                  <c:v>226</c:v>
                </c:pt>
                <c:pt idx="200">
                  <c:v>227</c:v>
                </c:pt>
                <c:pt idx="201">
                  <c:v>228</c:v>
                </c:pt>
                <c:pt idx="202">
                  <c:v>229</c:v>
                </c:pt>
                <c:pt idx="203">
                  <c:v>230</c:v>
                </c:pt>
                <c:pt idx="204">
                  <c:v>231</c:v>
                </c:pt>
                <c:pt idx="205">
                  <c:v>232</c:v>
                </c:pt>
                <c:pt idx="206">
                  <c:v>233</c:v>
                </c:pt>
                <c:pt idx="207">
                  <c:v>234</c:v>
                </c:pt>
                <c:pt idx="208">
                  <c:v>235</c:v>
                </c:pt>
                <c:pt idx="209">
                  <c:v>236</c:v>
                </c:pt>
                <c:pt idx="210">
                  <c:v>237</c:v>
                </c:pt>
                <c:pt idx="211">
                  <c:v>238</c:v>
                </c:pt>
                <c:pt idx="212">
                  <c:v>239</c:v>
                </c:pt>
                <c:pt idx="213">
                  <c:v>240</c:v>
                </c:pt>
                <c:pt idx="214">
                  <c:v>241</c:v>
                </c:pt>
                <c:pt idx="215">
                  <c:v>242</c:v>
                </c:pt>
                <c:pt idx="216">
                  <c:v>243</c:v>
                </c:pt>
                <c:pt idx="217">
                  <c:v>244</c:v>
                </c:pt>
                <c:pt idx="218">
                  <c:v>245</c:v>
                </c:pt>
                <c:pt idx="219">
                  <c:v>246</c:v>
                </c:pt>
                <c:pt idx="220">
                  <c:v>247</c:v>
                </c:pt>
                <c:pt idx="221">
                  <c:v>248</c:v>
                </c:pt>
                <c:pt idx="222">
                  <c:v>249</c:v>
                </c:pt>
                <c:pt idx="223">
                  <c:v>250</c:v>
                </c:pt>
                <c:pt idx="224">
                  <c:v>251</c:v>
                </c:pt>
                <c:pt idx="225">
                  <c:v>252</c:v>
                </c:pt>
                <c:pt idx="226">
                  <c:v>253</c:v>
                </c:pt>
                <c:pt idx="227">
                  <c:v>254</c:v>
                </c:pt>
                <c:pt idx="228">
                  <c:v>255</c:v>
                </c:pt>
                <c:pt idx="229">
                  <c:v>256</c:v>
                </c:pt>
                <c:pt idx="230">
                  <c:v>257</c:v>
                </c:pt>
                <c:pt idx="231">
                  <c:v>258</c:v>
                </c:pt>
                <c:pt idx="232">
                  <c:v>259</c:v>
                </c:pt>
                <c:pt idx="233">
                  <c:v>260</c:v>
                </c:pt>
                <c:pt idx="234">
                  <c:v>261</c:v>
                </c:pt>
                <c:pt idx="235">
                  <c:v>262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272</c:v>
                </c:pt>
                <c:pt idx="246">
                  <c:v>273</c:v>
                </c:pt>
                <c:pt idx="247">
                  <c:v>274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278</c:v>
                </c:pt>
                <c:pt idx="252">
                  <c:v>279</c:v>
                </c:pt>
                <c:pt idx="253">
                  <c:v>280</c:v>
                </c:pt>
                <c:pt idx="254">
                  <c:v>281</c:v>
                </c:pt>
                <c:pt idx="255">
                  <c:v>282</c:v>
                </c:pt>
                <c:pt idx="256">
                  <c:v>283</c:v>
                </c:pt>
                <c:pt idx="257">
                  <c:v>284</c:v>
                </c:pt>
                <c:pt idx="258">
                  <c:v>285</c:v>
                </c:pt>
                <c:pt idx="259">
                  <c:v>286</c:v>
                </c:pt>
              </c:numCache>
            </c:numRef>
          </c:xVal>
          <c:yVal>
            <c:numRef>
              <c:f>Elgin!$D$28:$D$1000</c:f>
              <c:numCache>
                <c:formatCode>General</c:formatCode>
                <c:ptCount val="973"/>
                <c:pt idx="0">
                  <c:v>-1</c:v>
                </c:pt>
                <c:pt idx="1">
                  <c:v>0</c:v>
                </c:pt>
                <c:pt idx="2">
                  <c:v>14</c:v>
                </c:pt>
                <c:pt idx="3">
                  <c:v>34</c:v>
                </c:pt>
                <c:pt idx="4">
                  <c:v>52</c:v>
                </c:pt>
                <c:pt idx="5">
                  <c:v>10</c:v>
                </c:pt>
                <c:pt idx="6">
                  <c:v>7</c:v>
                </c:pt>
                <c:pt idx="7">
                  <c:v>8</c:v>
                </c:pt>
                <c:pt idx="8">
                  <c:v>19</c:v>
                </c:pt>
                <c:pt idx="9">
                  <c:v>35</c:v>
                </c:pt>
                <c:pt idx="10">
                  <c:v>45</c:v>
                </c:pt>
                <c:pt idx="11">
                  <c:v>63</c:v>
                </c:pt>
                <c:pt idx="12">
                  <c:v>66</c:v>
                </c:pt>
                <c:pt idx="13">
                  <c:v>66</c:v>
                </c:pt>
                <c:pt idx="14">
                  <c:v>73</c:v>
                </c:pt>
                <c:pt idx="15">
                  <c:v>80</c:v>
                </c:pt>
                <c:pt idx="16">
                  <c:v>92</c:v>
                </c:pt>
                <c:pt idx="17">
                  <c:v>96</c:v>
                </c:pt>
                <c:pt idx="18">
                  <c:v>94</c:v>
                </c:pt>
                <c:pt idx="19">
                  <c:v>97.5</c:v>
                </c:pt>
                <c:pt idx="20">
                  <c:v>103</c:v>
                </c:pt>
                <c:pt idx="21">
                  <c:v>104</c:v>
                </c:pt>
                <c:pt idx="22">
                  <c:v>108.5</c:v>
                </c:pt>
                <c:pt idx="23">
                  <c:v>111</c:v>
                </c:pt>
                <c:pt idx="24">
                  <c:v>119</c:v>
                </c:pt>
                <c:pt idx="25">
                  <c:v>118</c:v>
                </c:pt>
                <c:pt idx="26">
                  <c:v>118.5</c:v>
                </c:pt>
                <c:pt idx="27">
                  <c:v>124</c:v>
                </c:pt>
                <c:pt idx="28">
                  <c:v>129</c:v>
                </c:pt>
                <c:pt idx="29">
                  <c:v>136</c:v>
                </c:pt>
                <c:pt idx="30">
                  <c:v>140</c:v>
                </c:pt>
                <c:pt idx="31">
                  <c:v>145</c:v>
                </c:pt>
                <c:pt idx="32">
                  <c:v>145</c:v>
                </c:pt>
                <c:pt idx="33">
                  <c:v>147</c:v>
                </c:pt>
                <c:pt idx="34">
                  <c:v>149</c:v>
                </c:pt>
                <c:pt idx="35">
                  <c:v>146</c:v>
                </c:pt>
                <c:pt idx="36">
                  <c:v>147.5</c:v>
                </c:pt>
                <c:pt idx="37">
                  <c:v>155</c:v>
                </c:pt>
                <c:pt idx="38">
                  <c:v>153</c:v>
                </c:pt>
                <c:pt idx="39">
                  <c:v>151</c:v>
                </c:pt>
                <c:pt idx="40">
                  <c:v>149.5</c:v>
                </c:pt>
                <c:pt idx="41">
                  <c:v>148.5</c:v>
                </c:pt>
                <c:pt idx="42">
                  <c:v>144</c:v>
                </c:pt>
                <c:pt idx="43">
                  <c:v>140</c:v>
                </c:pt>
                <c:pt idx="44">
                  <c:v>137</c:v>
                </c:pt>
                <c:pt idx="45">
                  <c:v>137</c:v>
                </c:pt>
                <c:pt idx="46">
                  <c:v>138</c:v>
                </c:pt>
                <c:pt idx="47">
                  <c:v>141</c:v>
                </c:pt>
                <c:pt idx="48">
                  <c:v>143</c:v>
                </c:pt>
                <c:pt idx="49">
                  <c:v>146</c:v>
                </c:pt>
                <c:pt idx="50">
                  <c:v>148</c:v>
                </c:pt>
                <c:pt idx="51">
                  <c:v>152</c:v>
                </c:pt>
                <c:pt idx="52">
                  <c:v>148</c:v>
                </c:pt>
                <c:pt idx="53">
                  <c:v>145</c:v>
                </c:pt>
                <c:pt idx="54">
                  <c:v>141</c:v>
                </c:pt>
                <c:pt idx="55">
                  <c:v>143</c:v>
                </c:pt>
                <c:pt idx="56">
                  <c:v>145</c:v>
                </c:pt>
                <c:pt idx="57">
                  <c:v>148</c:v>
                </c:pt>
                <c:pt idx="58">
                  <c:v>152</c:v>
                </c:pt>
                <c:pt idx="59">
                  <c:v>148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146.5</c:v>
                </c:pt>
                <c:pt idx="64">
                  <c:v>146</c:v>
                </c:pt>
                <c:pt idx="65">
                  <c:v>142</c:v>
                </c:pt>
                <c:pt idx="66">
                  <c:v>145</c:v>
                </c:pt>
                <c:pt idx="67">
                  <c:v>138.5</c:v>
                </c:pt>
                <c:pt idx="68">
                  <c:v>137</c:v>
                </c:pt>
                <c:pt idx="69">
                  <c:v>138</c:v>
                </c:pt>
                <c:pt idx="70">
                  <c:v>138</c:v>
                </c:pt>
                <c:pt idx="71">
                  <c:v>138.5</c:v>
                </c:pt>
                <c:pt idx="72">
                  <c:v>139</c:v>
                </c:pt>
                <c:pt idx="73">
                  <c:v>139.25</c:v>
                </c:pt>
                <c:pt idx="74">
                  <c:v>141</c:v>
                </c:pt>
                <c:pt idx="75">
                  <c:v>139</c:v>
                </c:pt>
                <c:pt idx="76">
                  <c:v>139.5</c:v>
                </c:pt>
                <c:pt idx="77">
                  <c:v>139.5</c:v>
                </c:pt>
                <c:pt idx="78">
                  <c:v>135</c:v>
                </c:pt>
                <c:pt idx="79">
                  <c:v>135</c:v>
                </c:pt>
                <c:pt idx="80">
                  <c:v>136.5</c:v>
                </c:pt>
                <c:pt idx="81">
                  <c:v>135.5</c:v>
                </c:pt>
                <c:pt idx="82">
                  <c:v>136</c:v>
                </c:pt>
                <c:pt idx="83">
                  <c:v>135</c:v>
                </c:pt>
                <c:pt idx="84">
                  <c:v>134.5</c:v>
                </c:pt>
                <c:pt idx="85">
                  <c:v>133</c:v>
                </c:pt>
                <c:pt idx="86">
                  <c:v>131</c:v>
                </c:pt>
                <c:pt idx="87">
                  <c:v>129.5</c:v>
                </c:pt>
                <c:pt idx="88">
                  <c:v>129</c:v>
                </c:pt>
                <c:pt idx="89">
                  <c:v>127.75</c:v>
                </c:pt>
                <c:pt idx="90">
                  <c:v>126.5</c:v>
                </c:pt>
                <c:pt idx="91">
                  <c:v>127.5</c:v>
                </c:pt>
                <c:pt idx="92">
                  <c:v>127.5</c:v>
                </c:pt>
                <c:pt idx="93">
                  <c:v>128</c:v>
                </c:pt>
                <c:pt idx="94">
                  <c:v>129</c:v>
                </c:pt>
                <c:pt idx="95">
                  <c:v>132</c:v>
                </c:pt>
                <c:pt idx="96">
                  <c:v>135</c:v>
                </c:pt>
                <c:pt idx="97">
                  <c:v>137</c:v>
                </c:pt>
                <c:pt idx="98">
                  <c:v>135</c:v>
                </c:pt>
                <c:pt idx="99">
                  <c:v>133</c:v>
                </c:pt>
                <c:pt idx="100">
                  <c:v>128.5</c:v>
                </c:pt>
                <c:pt idx="101">
                  <c:v>123</c:v>
                </c:pt>
                <c:pt idx="102">
                  <c:v>121</c:v>
                </c:pt>
                <c:pt idx="103">
                  <c:v>120</c:v>
                </c:pt>
                <c:pt idx="104">
                  <c:v>117.5</c:v>
                </c:pt>
                <c:pt idx="105">
                  <c:v>114</c:v>
                </c:pt>
                <c:pt idx="106">
                  <c:v>111</c:v>
                </c:pt>
                <c:pt idx="108">
                  <c:v>111</c:v>
                </c:pt>
                <c:pt idx="109">
                  <c:v>109</c:v>
                </c:pt>
                <c:pt idx="110">
                  <c:v>108</c:v>
                </c:pt>
                <c:pt idx="111">
                  <c:v>105.5</c:v>
                </c:pt>
                <c:pt idx="112">
                  <c:v>105.5</c:v>
                </c:pt>
                <c:pt idx="113">
                  <c:v>105</c:v>
                </c:pt>
                <c:pt idx="114">
                  <c:v>102</c:v>
                </c:pt>
                <c:pt idx="115">
                  <c:v>96</c:v>
                </c:pt>
                <c:pt idx="116">
                  <c:v>95</c:v>
                </c:pt>
                <c:pt idx="117">
                  <c:v>92</c:v>
                </c:pt>
                <c:pt idx="118">
                  <c:v>88</c:v>
                </c:pt>
                <c:pt idx="119">
                  <c:v>82</c:v>
                </c:pt>
                <c:pt idx="120">
                  <c:v>75</c:v>
                </c:pt>
                <c:pt idx="121">
                  <c:v>69</c:v>
                </c:pt>
                <c:pt idx="122">
                  <c:v>63</c:v>
                </c:pt>
                <c:pt idx="123">
                  <c:v>58.5</c:v>
                </c:pt>
                <c:pt idx="124">
                  <c:v>50.5</c:v>
                </c:pt>
                <c:pt idx="125">
                  <c:v>46</c:v>
                </c:pt>
                <c:pt idx="126">
                  <c:v>41</c:v>
                </c:pt>
                <c:pt idx="127">
                  <c:v>36</c:v>
                </c:pt>
                <c:pt idx="128">
                  <c:v>33</c:v>
                </c:pt>
                <c:pt idx="129">
                  <c:v>28</c:v>
                </c:pt>
                <c:pt idx="130">
                  <c:v>22</c:v>
                </c:pt>
                <c:pt idx="131">
                  <c:v>15</c:v>
                </c:pt>
                <c:pt idx="132">
                  <c:v>8.5</c:v>
                </c:pt>
                <c:pt idx="133">
                  <c:v>0.5</c:v>
                </c:pt>
                <c:pt idx="134">
                  <c:v>-11</c:v>
                </c:pt>
                <c:pt idx="135">
                  <c:v>-22</c:v>
                </c:pt>
                <c:pt idx="136">
                  <c:v>-32</c:v>
                </c:pt>
                <c:pt idx="137">
                  <c:v>-43</c:v>
                </c:pt>
                <c:pt idx="138">
                  <c:v>-54</c:v>
                </c:pt>
                <c:pt idx="139">
                  <c:v>-51</c:v>
                </c:pt>
                <c:pt idx="140">
                  <c:v>-71</c:v>
                </c:pt>
                <c:pt idx="141">
                  <c:v>-79</c:v>
                </c:pt>
                <c:pt idx="142">
                  <c:v>-95</c:v>
                </c:pt>
                <c:pt idx="143">
                  <c:v>-110</c:v>
                </c:pt>
                <c:pt idx="144">
                  <c:v>-114</c:v>
                </c:pt>
                <c:pt idx="145">
                  <c:v>-144</c:v>
                </c:pt>
                <c:pt idx="146">
                  <c:v>-161</c:v>
                </c:pt>
                <c:pt idx="147">
                  <c:v>-175</c:v>
                </c:pt>
                <c:pt idx="148">
                  <c:v>-194</c:v>
                </c:pt>
                <c:pt idx="149">
                  <c:v>-211</c:v>
                </c:pt>
                <c:pt idx="150">
                  <c:v>-226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FD-4D09-BE7C-25D2DDD8A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180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layout>
            <c:manualLayout>
              <c:xMode val="edge"/>
              <c:yMode val="edge"/>
              <c:x val="0.50155909123744846"/>
              <c:y val="0.92989317217111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At val="-150"/>
        <c:crossBetween val="midCat"/>
      </c:valAx>
      <c:valAx>
        <c:axId val="721237024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1.0541557305336832E-2"/>
              <c:y val="9.730753655793028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67825896762904"/>
          <c:y val="0.10064324388952466"/>
          <c:w val="0.8456550743657042"/>
          <c:h val="0.85163441337728663"/>
        </c:manualLayout>
      </c:layout>
      <c:scatterChart>
        <c:scatterStyle val="lineMarker"/>
        <c:varyColors val="0"/>
        <c:ser>
          <c:idx val="14"/>
          <c:order val="0"/>
          <c:tx>
            <c:strRef>
              <c:f>Elgin!$Z$22</c:f>
              <c:strCache>
                <c:ptCount val="1"/>
                <c:pt idx="0">
                  <c:v>17-May-24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Elgin!$L$23:$L$63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</c:numCache>
            </c:numRef>
          </c:xVal>
          <c:yVal>
            <c:numRef>
              <c:f>Elgin!$Z$23:$Z$63</c:f>
              <c:numCache>
                <c:formatCode>General</c:formatCode>
                <c:ptCount val="41"/>
                <c:pt idx="0">
                  <c:v>0</c:v>
                </c:pt>
                <c:pt idx="6">
                  <c:v>1</c:v>
                </c:pt>
                <c:pt idx="15">
                  <c:v>4</c:v>
                </c:pt>
                <c:pt idx="19">
                  <c:v>5</c:v>
                </c:pt>
                <c:pt idx="4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48-4FBB-9659-5A85F13A5139}"/>
            </c:ext>
          </c:extLst>
        </c:ser>
        <c:ser>
          <c:idx val="0"/>
          <c:order val="1"/>
          <c:tx>
            <c:strRef>
              <c:f>Elgin!$M$22</c:f>
              <c:strCache>
                <c:ptCount val="1"/>
                <c:pt idx="0">
                  <c:v>Unadjusted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Elgin!$L$23:$L$77</c:f>
              <c:numCache>
                <c:formatCode>General</c:formatCode>
                <c:ptCount val="55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</c:numCache>
            </c:numRef>
          </c:xVal>
          <c:yVal>
            <c:numRef>
              <c:f>Elgin!$M$23:$M$77</c:f>
            </c:numRef>
          </c:yVal>
          <c:smooth val="0"/>
          <c:extLst>
            <c:ext xmlns:c16="http://schemas.microsoft.com/office/drawing/2014/chart" uri="{C3380CC4-5D6E-409C-BE32-E72D297353CC}">
              <c16:uniqueId val="{00000000-19AB-45A1-868A-91F1718A3CE4}"/>
            </c:ext>
          </c:extLst>
        </c:ser>
        <c:ser>
          <c:idx val="1"/>
          <c:order val="2"/>
          <c:tx>
            <c:strRef>
              <c:f>Elgin!$N$22</c:f>
              <c:strCache>
                <c:ptCount val="1"/>
                <c:pt idx="0">
                  <c:v>3 turns fast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Elgin!$L$23:$L$77</c:f>
              <c:numCache>
                <c:formatCode>General</c:formatCode>
                <c:ptCount val="55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</c:numCache>
            </c:numRef>
          </c:xVal>
          <c:yVal>
            <c:numRef>
              <c:f>Elgin!$N$23:$N$77</c:f>
            </c:numRef>
          </c:yVal>
          <c:smooth val="0"/>
          <c:extLst>
            <c:ext xmlns:c16="http://schemas.microsoft.com/office/drawing/2014/chart" uri="{C3380CC4-5D6E-409C-BE32-E72D297353CC}">
              <c16:uniqueId val="{00000004-19AB-45A1-868A-91F1718A3CE4}"/>
            </c:ext>
          </c:extLst>
        </c:ser>
        <c:ser>
          <c:idx val="2"/>
          <c:order val="3"/>
          <c:tx>
            <c:strRef>
              <c:f>Elgin!$O$22</c:f>
              <c:strCache>
                <c:ptCount val="1"/>
                <c:pt idx="0">
                  <c:v>6 turns fast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Elgin!$L$23:$L$77</c:f>
              <c:numCache>
                <c:formatCode>General</c:formatCode>
                <c:ptCount val="55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</c:numCache>
            </c:numRef>
          </c:xVal>
          <c:yVal>
            <c:numRef>
              <c:f>Elgin!$O$23:$O$77</c:f>
            </c:numRef>
          </c:yVal>
          <c:smooth val="0"/>
          <c:extLst>
            <c:ext xmlns:c16="http://schemas.microsoft.com/office/drawing/2014/chart" uri="{C3380CC4-5D6E-409C-BE32-E72D297353CC}">
              <c16:uniqueId val="{00000005-19AB-45A1-868A-91F1718A3CE4}"/>
            </c:ext>
          </c:extLst>
        </c:ser>
        <c:ser>
          <c:idx val="3"/>
          <c:order val="4"/>
          <c:tx>
            <c:strRef>
              <c:f>Elgin!$P$22</c:f>
              <c:strCache>
                <c:ptCount val="1"/>
                <c:pt idx="0">
                  <c:v>9 turns fast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Elgin!$L$23:$L$77</c:f>
              <c:numCache>
                <c:formatCode>General</c:formatCode>
                <c:ptCount val="55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</c:numCache>
            </c:numRef>
          </c:xVal>
          <c:yVal>
            <c:numRef>
              <c:f>Elgin!$P$23:$P$77</c:f>
            </c:numRef>
          </c:yVal>
          <c:smooth val="0"/>
          <c:extLst>
            <c:ext xmlns:c16="http://schemas.microsoft.com/office/drawing/2014/chart" uri="{C3380CC4-5D6E-409C-BE32-E72D297353CC}">
              <c16:uniqueId val="{00000006-19AB-45A1-868A-91F1718A3CE4}"/>
            </c:ext>
          </c:extLst>
        </c:ser>
        <c:ser>
          <c:idx val="4"/>
          <c:order val="5"/>
          <c:tx>
            <c:strRef>
              <c:f>Elgin!$Q$22</c:f>
              <c:strCache>
                <c:ptCount val="1"/>
                <c:pt idx="0">
                  <c:v>14 turns fast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Elgin!$L$23:$L$77</c:f>
              <c:numCache>
                <c:formatCode>General</c:formatCode>
                <c:ptCount val="55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</c:numCache>
            </c:numRef>
          </c:xVal>
          <c:yVal>
            <c:numRef>
              <c:f>Elgin!$Q$23:$Q$77</c:f>
            </c:numRef>
          </c:yVal>
          <c:smooth val="0"/>
          <c:extLst>
            <c:ext xmlns:c16="http://schemas.microsoft.com/office/drawing/2014/chart" uri="{C3380CC4-5D6E-409C-BE32-E72D297353CC}">
              <c16:uniqueId val="{00000007-19AB-45A1-868A-91F1718A3CE4}"/>
            </c:ext>
          </c:extLst>
        </c:ser>
        <c:ser>
          <c:idx val="5"/>
          <c:order val="6"/>
          <c:tx>
            <c:strRef>
              <c:f>Elgin!$R$22</c:f>
              <c:strCache>
                <c:ptCount val="1"/>
                <c:pt idx="0">
                  <c:v>15 turns (Run A)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Elgin!$L$23:$L$93</c:f>
              <c:numCache>
                <c:formatCode>General</c:formatCode>
                <c:ptCount val="71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  <c:pt idx="55">
                  <c:v>30</c:v>
                </c:pt>
                <c:pt idx="56">
                  <c:v>31</c:v>
                </c:pt>
                <c:pt idx="57">
                  <c:v>31.366666666666667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34.5</c:v>
                </c:pt>
              </c:numCache>
            </c:numRef>
          </c:xVal>
          <c:yVal>
            <c:numRef>
              <c:f>Elgin!$R$23:$R$93</c:f>
            </c:numRef>
          </c:yVal>
          <c:smooth val="0"/>
          <c:extLst>
            <c:ext xmlns:c16="http://schemas.microsoft.com/office/drawing/2014/chart" uri="{C3380CC4-5D6E-409C-BE32-E72D297353CC}">
              <c16:uniqueId val="{00000001-E198-421A-B9AB-97443296CA4F}"/>
            </c:ext>
          </c:extLst>
        </c:ser>
        <c:ser>
          <c:idx val="6"/>
          <c:order val="7"/>
          <c:tx>
            <c:strRef>
              <c:f>Elgin!$S$22</c:f>
              <c:strCache>
                <c:ptCount val="1"/>
                <c:pt idx="0">
                  <c:v>15 Turns (Run B)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Elgin!$L$23:$L$235</c:f>
              <c:numCache>
                <c:formatCode>General</c:formatCode>
                <c:ptCount val="213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  <c:pt idx="55">
                  <c:v>30</c:v>
                </c:pt>
                <c:pt idx="56">
                  <c:v>31</c:v>
                </c:pt>
                <c:pt idx="57">
                  <c:v>31.366666666666667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34.5</c:v>
                </c:pt>
                <c:pt idx="133">
                  <c:v>2.2741756748325317</c:v>
                </c:pt>
              </c:numCache>
            </c:numRef>
          </c:xVal>
          <c:yVal>
            <c:numRef>
              <c:f>Elgin!$S$23:$S$235</c:f>
            </c:numRef>
          </c:yVal>
          <c:smooth val="0"/>
          <c:extLst>
            <c:ext xmlns:c16="http://schemas.microsoft.com/office/drawing/2014/chart" uri="{C3380CC4-5D6E-409C-BE32-E72D297353CC}">
              <c16:uniqueId val="{00000001-095B-417F-ACA0-415474FED735}"/>
            </c:ext>
          </c:extLst>
        </c:ser>
        <c:ser>
          <c:idx val="7"/>
          <c:order val="8"/>
          <c:tx>
            <c:strRef>
              <c:f>Elgin!$T$22</c:f>
              <c:strCache>
                <c:ptCount val="1"/>
                <c:pt idx="0">
                  <c:v>15 Turns (Run C)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Elgin!$L$23:$L$84</c:f>
              <c:numCache>
                <c:formatCode>General</c:formatCode>
                <c:ptCount val="62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  <c:pt idx="55">
                  <c:v>30</c:v>
                </c:pt>
                <c:pt idx="56">
                  <c:v>31</c:v>
                </c:pt>
                <c:pt idx="57">
                  <c:v>31.366666666666667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34.5</c:v>
                </c:pt>
              </c:numCache>
            </c:numRef>
          </c:xVal>
          <c:yVal>
            <c:numRef>
              <c:f>Elgin!$T$23:$T$84</c:f>
            </c:numRef>
          </c:yVal>
          <c:smooth val="0"/>
          <c:extLst>
            <c:ext xmlns:c16="http://schemas.microsoft.com/office/drawing/2014/chart" uri="{C3380CC4-5D6E-409C-BE32-E72D297353CC}">
              <c16:uniqueId val="{00000002-095B-417F-ACA0-415474FED735}"/>
            </c:ext>
          </c:extLst>
        </c:ser>
        <c:ser>
          <c:idx val="8"/>
          <c:order val="9"/>
          <c:tx>
            <c:strRef>
              <c:f>Elgin!$U$22</c:f>
              <c:strCache>
                <c:ptCount val="1"/>
                <c:pt idx="0">
                  <c:v>15 Turns (Run D)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Elgin!$L$23:$L$84</c:f>
              <c:numCache>
                <c:formatCode>General</c:formatCode>
                <c:ptCount val="62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  <c:pt idx="55">
                  <c:v>30</c:v>
                </c:pt>
                <c:pt idx="56">
                  <c:v>31</c:v>
                </c:pt>
                <c:pt idx="57">
                  <c:v>31.366666666666667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34.5</c:v>
                </c:pt>
              </c:numCache>
            </c:numRef>
          </c:xVal>
          <c:yVal>
            <c:numRef>
              <c:f>Elgin!$U$23:$U$84</c:f>
            </c:numRef>
          </c:yVal>
          <c:smooth val="0"/>
          <c:extLst>
            <c:ext xmlns:c16="http://schemas.microsoft.com/office/drawing/2014/chart" uri="{C3380CC4-5D6E-409C-BE32-E72D297353CC}">
              <c16:uniqueId val="{00000001-24AD-4A48-BD37-6EE2253F404C}"/>
            </c:ext>
          </c:extLst>
        </c:ser>
        <c:ser>
          <c:idx val="9"/>
          <c:order val="10"/>
          <c:tx>
            <c:strRef>
              <c:f>Elgin!$V$22</c:f>
              <c:strCache>
                <c:ptCount val="1"/>
                <c:pt idx="0">
                  <c:v>15 Turns (Run E)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Elgin!$L$23:$L$84</c:f>
              <c:numCache>
                <c:formatCode>General</c:formatCode>
                <c:ptCount val="62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  <c:pt idx="55">
                  <c:v>30</c:v>
                </c:pt>
                <c:pt idx="56">
                  <c:v>31</c:v>
                </c:pt>
                <c:pt idx="57">
                  <c:v>31.366666666666667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34.5</c:v>
                </c:pt>
              </c:numCache>
            </c:numRef>
          </c:xVal>
          <c:yVal>
            <c:numRef>
              <c:f>Elgin!$V$23:$V$84</c:f>
            </c:numRef>
          </c:yVal>
          <c:smooth val="0"/>
          <c:extLst>
            <c:ext xmlns:c16="http://schemas.microsoft.com/office/drawing/2014/chart" uri="{C3380CC4-5D6E-409C-BE32-E72D297353CC}">
              <c16:uniqueId val="{00000002-24AD-4A48-BD37-6EE2253F404C}"/>
            </c:ext>
          </c:extLst>
        </c:ser>
        <c:ser>
          <c:idx val="10"/>
          <c:order val="11"/>
          <c:tx>
            <c:strRef>
              <c:f>Elgin!$W$22</c:f>
              <c:strCache>
                <c:ptCount val="1"/>
                <c:pt idx="0">
                  <c:v>15 Turns (Run F)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Elgin!$L$23:$L$84</c:f>
              <c:numCache>
                <c:formatCode>General</c:formatCode>
                <c:ptCount val="62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  <c:pt idx="55">
                  <c:v>30</c:v>
                </c:pt>
                <c:pt idx="56">
                  <c:v>31</c:v>
                </c:pt>
                <c:pt idx="57">
                  <c:v>31.366666666666667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34.5</c:v>
                </c:pt>
              </c:numCache>
            </c:numRef>
          </c:xVal>
          <c:yVal>
            <c:numRef>
              <c:f>Elgin!$W$23:$W$84</c:f>
            </c:numRef>
          </c:yVal>
          <c:smooth val="0"/>
          <c:extLst>
            <c:ext xmlns:c16="http://schemas.microsoft.com/office/drawing/2014/chart" uri="{C3380CC4-5D6E-409C-BE32-E72D297353CC}">
              <c16:uniqueId val="{00000003-24AD-4A48-BD37-6EE2253F404C}"/>
            </c:ext>
          </c:extLst>
        </c:ser>
        <c:ser>
          <c:idx val="11"/>
          <c:order val="12"/>
          <c:tx>
            <c:strRef>
              <c:f>Elgin!$X$22</c:f>
              <c:strCache>
                <c:ptCount val="1"/>
                <c:pt idx="0">
                  <c:v>8 Turns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Elgin!$L$23:$L$84</c:f>
              <c:numCache>
                <c:formatCode>General</c:formatCode>
                <c:ptCount val="62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  <c:pt idx="55">
                  <c:v>30</c:v>
                </c:pt>
                <c:pt idx="56">
                  <c:v>31</c:v>
                </c:pt>
                <c:pt idx="57">
                  <c:v>31.366666666666667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34.5</c:v>
                </c:pt>
              </c:numCache>
            </c:numRef>
          </c:xVal>
          <c:yVal>
            <c:numRef>
              <c:f>Elgin!$X$23:$X$84</c:f>
            </c:numRef>
          </c:yVal>
          <c:smooth val="0"/>
          <c:extLst>
            <c:ext xmlns:c16="http://schemas.microsoft.com/office/drawing/2014/chart" uri="{C3380CC4-5D6E-409C-BE32-E72D297353CC}">
              <c16:uniqueId val="{00000004-24AD-4A48-BD37-6EE2253F404C}"/>
            </c:ext>
          </c:extLst>
        </c:ser>
        <c:ser>
          <c:idx val="12"/>
          <c:order val="13"/>
          <c:tx>
            <c:strRef>
              <c:f>Elgin!$Y$22</c:f>
              <c:strCache>
                <c:ptCount val="1"/>
                <c:pt idx="0">
                  <c:v>12 turns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Elgin!$L$23:$L$84</c:f>
              <c:numCache>
                <c:formatCode>General</c:formatCode>
                <c:ptCount val="62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  <c:pt idx="55">
                  <c:v>30</c:v>
                </c:pt>
                <c:pt idx="56">
                  <c:v>31</c:v>
                </c:pt>
                <c:pt idx="57">
                  <c:v>31.366666666666667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34.5</c:v>
                </c:pt>
              </c:numCache>
            </c:numRef>
          </c:xVal>
          <c:yVal>
            <c:numRef>
              <c:f>Elgin!$Y$23:$Y$84</c:f>
            </c:numRef>
          </c:yVal>
          <c:smooth val="0"/>
          <c:extLst>
            <c:ext xmlns:c16="http://schemas.microsoft.com/office/drawing/2014/chart" uri="{C3380CC4-5D6E-409C-BE32-E72D297353CC}">
              <c16:uniqueId val="{00000005-24AD-4A48-BD37-6EE2253F404C}"/>
            </c:ext>
          </c:extLst>
        </c:ser>
        <c:ser>
          <c:idx val="13"/>
          <c:order val="14"/>
          <c:tx>
            <c:strRef>
              <c:f>Elgin!$AA$22</c:f>
              <c:strCache>
                <c:ptCount val="1"/>
                <c:pt idx="0">
                  <c:v>30-May-24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Elgin!$L$23:$L$63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</c:numCache>
            </c:numRef>
          </c:xVal>
          <c:yVal>
            <c:numRef>
              <c:f>Elgin!$AA$23:$AA$63</c:f>
              <c:numCache>
                <c:formatCode>General</c:formatCode>
                <c:ptCount val="41"/>
                <c:pt idx="0">
                  <c:v>0</c:v>
                </c:pt>
                <c:pt idx="8">
                  <c:v>1</c:v>
                </c:pt>
                <c:pt idx="9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7">
                  <c:v>4.5</c:v>
                </c:pt>
                <c:pt idx="19">
                  <c:v>4</c:v>
                </c:pt>
                <c:pt idx="4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48-4FBB-9659-5A85F13A5139}"/>
            </c:ext>
          </c:extLst>
        </c:ser>
        <c:ser>
          <c:idx val="15"/>
          <c:order val="15"/>
          <c:tx>
            <c:strRef>
              <c:f>Elgin!$AB$22</c:f>
              <c:strCache>
                <c:ptCount val="1"/>
                <c:pt idx="0">
                  <c:v>31-May-24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Elgin!$L$23:$L$63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</c:numCache>
            </c:numRef>
          </c:xVal>
          <c:yVal>
            <c:numRef>
              <c:f>Elgin!$AB$23:$AB$63</c:f>
              <c:numCache>
                <c:formatCode>General</c:formatCode>
                <c:ptCount val="41"/>
                <c:pt idx="0">
                  <c:v>0</c:v>
                </c:pt>
                <c:pt idx="4">
                  <c:v>0.5</c:v>
                </c:pt>
                <c:pt idx="7">
                  <c:v>0</c:v>
                </c:pt>
                <c:pt idx="9">
                  <c:v>0</c:v>
                </c:pt>
                <c:pt idx="15">
                  <c:v>0.5</c:v>
                </c:pt>
                <c:pt idx="17">
                  <c:v>1</c:v>
                </c:pt>
                <c:pt idx="19">
                  <c:v>1</c:v>
                </c:pt>
                <c:pt idx="40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48-4FBB-9659-5A85F13A5139}"/>
            </c:ext>
          </c:extLst>
        </c:ser>
        <c:ser>
          <c:idx val="16"/>
          <c:order val="16"/>
          <c:tx>
            <c:strRef>
              <c:f>Elgin!$AC$22</c:f>
              <c:strCache>
                <c:ptCount val="1"/>
                <c:pt idx="0">
                  <c:v>04-Jun-24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Elgin!$L$23:$L$63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</c:numCache>
            </c:numRef>
          </c:xVal>
          <c:yVal>
            <c:numRef>
              <c:f>Elgin!$AC$23:$AC$63</c:f>
              <c:numCache>
                <c:formatCode>General</c:formatCode>
                <c:ptCount val="41"/>
                <c:pt idx="0">
                  <c:v>0</c:v>
                </c:pt>
                <c:pt idx="3">
                  <c:v>0</c:v>
                </c:pt>
                <c:pt idx="9">
                  <c:v>0</c:v>
                </c:pt>
                <c:pt idx="10">
                  <c:v>0</c:v>
                </c:pt>
                <c:pt idx="14">
                  <c:v>0</c:v>
                </c:pt>
                <c:pt idx="19">
                  <c:v>0</c:v>
                </c:pt>
                <c:pt idx="40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48-4FBB-9659-5A85F13A5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36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811045494313212"/>
          <c:y val="0.16123975478162372"/>
          <c:w val="0.19397265966754157"/>
          <c:h val="0.2683914564920848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king</a:t>
            </a:r>
            <a:r>
              <a:rPr lang="en-US" baseline="0"/>
              <a:t> Seiko</a:t>
            </a:r>
            <a:endParaRPr lang="en-US"/>
          </a:p>
        </c:rich>
      </c:tx>
      <c:layout>
        <c:manualLayout>
          <c:xMode val="edge"/>
          <c:yMode val="edge"/>
          <c:x val="0.61821308050779367"/>
          <c:y val="0.158968850698173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0.15935553168635877"/>
          <c:w val="0.82117049654507468"/>
          <c:h val="0.783938699391899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'King Seiko'!$B$2:$B$1000</c:f>
              <c:numCache>
                <c:formatCode>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'King Seiko'!$F$2:$F$1000</c:f>
              <c:numCache>
                <c:formatCode>General</c:formatCode>
                <c:ptCount val="999"/>
                <c:pt idx="0">
                  <c:v>0</c:v>
                </c:pt>
                <c:pt idx="1">
                  <c:v>5.5</c:v>
                </c:pt>
                <c:pt idx="2">
                  <c:v>10.5</c:v>
                </c:pt>
                <c:pt idx="3">
                  <c:v>10</c:v>
                </c:pt>
                <c:pt idx="4">
                  <c:v>10.5</c:v>
                </c:pt>
                <c:pt idx="5">
                  <c:v>-1.5</c:v>
                </c:pt>
                <c:pt idx="6">
                  <c:v>-0.5</c:v>
                </c:pt>
                <c:pt idx="7">
                  <c:v>1.25</c:v>
                </c:pt>
                <c:pt idx="8">
                  <c:v>3.45</c:v>
                </c:pt>
                <c:pt idx="9">
                  <c:v>2.9</c:v>
                </c:pt>
                <c:pt idx="10">
                  <c:v>0.70000000000000007</c:v>
                </c:pt>
                <c:pt idx="11">
                  <c:v>-0.4</c:v>
                </c:pt>
                <c:pt idx="12">
                  <c:v>-0.9</c:v>
                </c:pt>
                <c:pt idx="13">
                  <c:v>0.4</c:v>
                </c:pt>
                <c:pt idx="14">
                  <c:v>-0.30000000000000004</c:v>
                </c:pt>
                <c:pt idx="15">
                  <c:v>-2.6</c:v>
                </c:pt>
                <c:pt idx="16">
                  <c:v>-2.8</c:v>
                </c:pt>
                <c:pt idx="17">
                  <c:v>-0.20000000000000018</c:v>
                </c:pt>
                <c:pt idx="18">
                  <c:v>0.29999999999999982</c:v>
                </c:pt>
                <c:pt idx="19">
                  <c:v>2.5</c:v>
                </c:pt>
                <c:pt idx="20">
                  <c:v>2.7</c:v>
                </c:pt>
                <c:pt idx="21">
                  <c:v>3.5</c:v>
                </c:pt>
                <c:pt idx="22">
                  <c:v>1.5</c:v>
                </c:pt>
                <c:pt idx="23">
                  <c:v>1.5</c:v>
                </c:pt>
                <c:pt idx="24">
                  <c:v>0.90000000000000036</c:v>
                </c:pt>
                <c:pt idx="25">
                  <c:v>-0.40000000000000036</c:v>
                </c:pt>
                <c:pt idx="26">
                  <c:v>1.5</c:v>
                </c:pt>
                <c:pt idx="27">
                  <c:v>0.80000000000000071</c:v>
                </c:pt>
                <c:pt idx="28">
                  <c:v>2.6999999999999993</c:v>
                </c:pt>
                <c:pt idx="29">
                  <c:v>2.6999999999999993</c:v>
                </c:pt>
                <c:pt idx="30">
                  <c:v>-0.39999999999999858</c:v>
                </c:pt>
                <c:pt idx="31">
                  <c:v>1.1999999999999993</c:v>
                </c:pt>
                <c:pt idx="32">
                  <c:v>3.8000000000000007</c:v>
                </c:pt>
                <c:pt idx="33">
                  <c:v>3.0999999999999979</c:v>
                </c:pt>
                <c:pt idx="34">
                  <c:v>2.9000000000000021</c:v>
                </c:pt>
                <c:pt idx="35">
                  <c:v>-7.3000000000000007</c:v>
                </c:pt>
                <c:pt idx="36">
                  <c:v>-1.3999999999999986</c:v>
                </c:pt>
                <c:pt idx="37">
                  <c:v>1.0999999999999979</c:v>
                </c:pt>
                <c:pt idx="38">
                  <c:v>3.1999999999999993</c:v>
                </c:pt>
                <c:pt idx="39">
                  <c:v>5.4000000000000021</c:v>
                </c:pt>
                <c:pt idx="40">
                  <c:v>1.5</c:v>
                </c:pt>
                <c:pt idx="41">
                  <c:v>1</c:v>
                </c:pt>
                <c:pt idx="42">
                  <c:v>3</c:v>
                </c:pt>
                <c:pt idx="43">
                  <c:v>1.5</c:v>
                </c:pt>
                <c:pt idx="44">
                  <c:v>-0.20000000000000018</c:v>
                </c:pt>
                <c:pt idx="45">
                  <c:v>-1.7999999999999998</c:v>
                </c:pt>
                <c:pt idx="46">
                  <c:v>-2.7</c:v>
                </c:pt>
                <c:pt idx="47">
                  <c:v>4.5</c:v>
                </c:pt>
                <c:pt idx="48">
                  <c:v>0.5</c:v>
                </c:pt>
                <c:pt idx="49">
                  <c:v>0.5</c:v>
                </c:pt>
                <c:pt idx="50">
                  <c:v>0.79999999999999982</c:v>
                </c:pt>
                <c:pt idx="51">
                  <c:v>1.0999999999999996</c:v>
                </c:pt>
                <c:pt idx="52">
                  <c:v>2.1000000000000014</c:v>
                </c:pt>
                <c:pt idx="53">
                  <c:v>2.6999999999999993</c:v>
                </c:pt>
                <c:pt idx="54">
                  <c:v>1</c:v>
                </c:pt>
                <c:pt idx="55">
                  <c:v>1.5</c:v>
                </c:pt>
                <c:pt idx="56">
                  <c:v>2.3999999999999986</c:v>
                </c:pt>
                <c:pt idx="57">
                  <c:v>3.1000000000000014</c:v>
                </c:pt>
                <c:pt idx="58">
                  <c:v>-1</c:v>
                </c:pt>
                <c:pt idx="59">
                  <c:v>-4.1000000000000014</c:v>
                </c:pt>
                <c:pt idx="60">
                  <c:v>-4.1999999999999993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C2-4B6C-84FF-8DEF15B98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7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15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1.6097112860892389E-2"/>
              <c:y val="0.24742576350888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3131919064920675"/>
          <c:y val="0.1976369495166487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0.17224489795918368"/>
          <c:w val="0.83717281280300038"/>
          <c:h val="0.79882270355303331"/>
        </c:manualLayout>
      </c:layout>
      <c:scatterChart>
        <c:scatterStyle val="lineMarker"/>
        <c:varyColors val="0"/>
        <c:ser>
          <c:idx val="0"/>
          <c:order val="0"/>
          <c:tx>
            <c:v>1942 Omega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'1942 Omega'!$B$2:$B$1000</c:f>
              <c:numCache>
                <c:formatCode>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xVal>
          <c:yVal>
            <c:numRef>
              <c:f>'1942 Omega'!$D$2:$D$1000</c:f>
              <c:numCache>
                <c:formatCode>General</c:formatCode>
                <c:ptCount val="999"/>
                <c:pt idx="0">
                  <c:v>0</c:v>
                </c:pt>
                <c:pt idx="1">
                  <c:v>-2</c:v>
                </c:pt>
                <c:pt idx="2">
                  <c:v>-1</c:v>
                </c:pt>
                <c:pt idx="3">
                  <c:v>0.5</c:v>
                </c:pt>
                <c:pt idx="4">
                  <c:v>2.5</c:v>
                </c:pt>
                <c:pt idx="5">
                  <c:v>4</c:v>
                </c:pt>
                <c:pt idx="6">
                  <c:v>9</c:v>
                </c:pt>
                <c:pt idx="7">
                  <c:v>13</c:v>
                </c:pt>
                <c:pt idx="8">
                  <c:v>16</c:v>
                </c:pt>
                <c:pt idx="9">
                  <c:v>22.5</c:v>
                </c:pt>
                <c:pt idx="10">
                  <c:v>26.5</c:v>
                </c:pt>
                <c:pt idx="11">
                  <c:v>28.5</c:v>
                </c:pt>
                <c:pt idx="12">
                  <c:v>33</c:v>
                </c:pt>
                <c:pt idx="13">
                  <c:v>38.5</c:v>
                </c:pt>
                <c:pt idx="14">
                  <c:v>40</c:v>
                </c:pt>
                <c:pt idx="15">
                  <c:v>41.5</c:v>
                </c:pt>
                <c:pt idx="16">
                  <c:v>45</c:v>
                </c:pt>
                <c:pt idx="17">
                  <c:v>48</c:v>
                </c:pt>
                <c:pt idx="18">
                  <c:v>49</c:v>
                </c:pt>
                <c:pt idx="19">
                  <c:v>57</c:v>
                </c:pt>
                <c:pt idx="20">
                  <c:v>58.5</c:v>
                </c:pt>
                <c:pt idx="21">
                  <c:v>59</c:v>
                </c:pt>
                <c:pt idx="22">
                  <c:v>61</c:v>
                </c:pt>
                <c:pt idx="23">
                  <c:v>62</c:v>
                </c:pt>
                <c:pt idx="24">
                  <c:v>62</c:v>
                </c:pt>
                <c:pt idx="25">
                  <c:v>67</c:v>
                </c:pt>
                <c:pt idx="26">
                  <c:v>71</c:v>
                </c:pt>
                <c:pt idx="27">
                  <c:v>76</c:v>
                </c:pt>
                <c:pt idx="28">
                  <c:v>78</c:v>
                </c:pt>
                <c:pt idx="29">
                  <c:v>76</c:v>
                </c:pt>
                <c:pt idx="30">
                  <c:v>75</c:v>
                </c:pt>
                <c:pt idx="31">
                  <c:v>75</c:v>
                </c:pt>
                <c:pt idx="32">
                  <c:v>75.5</c:v>
                </c:pt>
                <c:pt idx="33">
                  <c:v>76</c:v>
                </c:pt>
                <c:pt idx="34">
                  <c:v>76</c:v>
                </c:pt>
                <c:pt idx="35">
                  <c:v>77</c:v>
                </c:pt>
                <c:pt idx="36">
                  <c:v>77</c:v>
                </c:pt>
                <c:pt idx="37">
                  <c:v>78</c:v>
                </c:pt>
                <c:pt idx="38">
                  <c:v>81</c:v>
                </c:pt>
                <c:pt idx="39">
                  <c:v>83</c:v>
                </c:pt>
                <c:pt idx="40">
                  <c:v>82.5</c:v>
                </c:pt>
                <c:pt idx="41">
                  <c:v>82</c:v>
                </c:pt>
                <c:pt idx="42">
                  <c:v>84</c:v>
                </c:pt>
                <c:pt idx="43">
                  <c:v>84</c:v>
                </c:pt>
                <c:pt idx="44">
                  <c:v>86</c:v>
                </c:pt>
                <c:pt idx="45">
                  <c:v>86</c:v>
                </c:pt>
                <c:pt idx="46">
                  <c:v>88</c:v>
                </c:pt>
                <c:pt idx="47">
                  <c:v>90</c:v>
                </c:pt>
                <c:pt idx="48">
                  <c:v>91</c:v>
                </c:pt>
                <c:pt idx="49">
                  <c:v>91</c:v>
                </c:pt>
                <c:pt idx="50">
                  <c:v>92</c:v>
                </c:pt>
                <c:pt idx="51">
                  <c:v>94.5</c:v>
                </c:pt>
                <c:pt idx="52">
                  <c:v>95</c:v>
                </c:pt>
                <c:pt idx="53">
                  <c:v>94</c:v>
                </c:pt>
                <c:pt idx="54">
                  <c:v>94.5</c:v>
                </c:pt>
                <c:pt idx="55">
                  <c:v>94.5</c:v>
                </c:pt>
                <c:pt idx="56">
                  <c:v>93.5</c:v>
                </c:pt>
                <c:pt idx="57">
                  <c:v>94.5</c:v>
                </c:pt>
                <c:pt idx="58">
                  <c:v>96</c:v>
                </c:pt>
                <c:pt idx="59">
                  <c:v>99</c:v>
                </c:pt>
                <c:pt idx="60">
                  <c:v>100</c:v>
                </c:pt>
                <c:pt idx="61">
                  <c:v>101.5</c:v>
                </c:pt>
                <c:pt idx="62">
                  <c:v>102.5</c:v>
                </c:pt>
                <c:pt idx="63">
                  <c:v>106</c:v>
                </c:pt>
                <c:pt idx="64">
                  <c:v>106</c:v>
                </c:pt>
                <c:pt idx="65">
                  <c:v>108</c:v>
                </c:pt>
                <c:pt idx="66">
                  <c:v>109</c:v>
                </c:pt>
                <c:pt idx="67">
                  <c:v>110</c:v>
                </c:pt>
                <c:pt idx="68">
                  <c:v>111</c:v>
                </c:pt>
                <c:pt idx="69">
                  <c:v>113</c:v>
                </c:pt>
                <c:pt idx="70">
                  <c:v>116</c:v>
                </c:pt>
                <c:pt idx="71">
                  <c:v>115.5</c:v>
                </c:pt>
                <c:pt idx="72">
                  <c:v>114</c:v>
                </c:pt>
                <c:pt idx="73">
                  <c:v>115</c:v>
                </c:pt>
                <c:pt idx="74">
                  <c:v>114.5</c:v>
                </c:pt>
                <c:pt idx="75">
                  <c:v>115.5</c:v>
                </c:pt>
                <c:pt idx="76">
                  <c:v>118</c:v>
                </c:pt>
                <c:pt idx="77">
                  <c:v>117</c:v>
                </c:pt>
                <c:pt idx="78">
                  <c:v>116</c:v>
                </c:pt>
                <c:pt idx="79">
                  <c:v>114.5</c:v>
                </c:pt>
                <c:pt idx="80">
                  <c:v>111</c:v>
                </c:pt>
                <c:pt idx="81">
                  <c:v>111.5</c:v>
                </c:pt>
                <c:pt idx="82">
                  <c:v>112</c:v>
                </c:pt>
                <c:pt idx="83">
                  <c:v>111</c:v>
                </c:pt>
                <c:pt idx="84">
                  <c:v>110</c:v>
                </c:pt>
                <c:pt idx="85">
                  <c:v>110</c:v>
                </c:pt>
                <c:pt idx="86">
                  <c:v>108</c:v>
                </c:pt>
                <c:pt idx="87">
                  <c:v>110</c:v>
                </c:pt>
                <c:pt idx="88">
                  <c:v>108</c:v>
                </c:pt>
                <c:pt idx="89">
                  <c:v>104</c:v>
                </c:pt>
                <c:pt idx="90">
                  <c:v>101</c:v>
                </c:pt>
                <c:pt idx="91">
                  <c:v>101.5</c:v>
                </c:pt>
                <c:pt idx="92">
                  <c:v>97.5</c:v>
                </c:pt>
                <c:pt idx="93">
                  <c:v>97</c:v>
                </c:pt>
                <c:pt idx="94">
                  <c:v>94.5</c:v>
                </c:pt>
                <c:pt idx="95">
                  <c:v>94.5</c:v>
                </c:pt>
                <c:pt idx="96">
                  <c:v>93.5</c:v>
                </c:pt>
                <c:pt idx="97">
                  <c:v>97</c:v>
                </c:pt>
                <c:pt idx="98">
                  <c:v>98</c:v>
                </c:pt>
                <c:pt idx="99">
                  <c:v>96.5</c:v>
                </c:pt>
                <c:pt idx="100">
                  <c:v>97.5</c:v>
                </c:pt>
                <c:pt idx="101">
                  <c:v>94</c:v>
                </c:pt>
                <c:pt idx="102">
                  <c:v>91</c:v>
                </c:pt>
                <c:pt idx="103">
                  <c:v>90</c:v>
                </c:pt>
                <c:pt idx="104">
                  <c:v>86</c:v>
                </c:pt>
                <c:pt idx="105">
                  <c:v>84</c:v>
                </c:pt>
                <c:pt idx="106">
                  <c:v>82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77.5</c:v>
                </c:pt>
                <c:pt idx="112">
                  <c:v>78</c:v>
                </c:pt>
                <c:pt idx="113">
                  <c:v>80</c:v>
                </c:pt>
                <c:pt idx="114">
                  <c:v>72</c:v>
                </c:pt>
                <c:pt idx="115">
                  <c:v>72</c:v>
                </c:pt>
                <c:pt idx="116">
                  <c:v>72.5</c:v>
                </c:pt>
                <c:pt idx="117">
                  <c:v>72.5</c:v>
                </c:pt>
                <c:pt idx="118">
                  <c:v>71</c:v>
                </c:pt>
                <c:pt idx="119">
                  <c:v>69.5</c:v>
                </c:pt>
                <c:pt idx="120">
                  <c:v>70.5</c:v>
                </c:pt>
                <c:pt idx="121">
                  <c:v>69</c:v>
                </c:pt>
                <c:pt idx="122">
                  <c:v>68</c:v>
                </c:pt>
                <c:pt idx="123">
                  <c:v>67.5</c:v>
                </c:pt>
                <c:pt idx="124">
                  <c:v>67</c:v>
                </c:pt>
                <c:pt idx="125">
                  <c:v>63</c:v>
                </c:pt>
                <c:pt idx="126">
                  <c:v>58.5</c:v>
                </c:pt>
                <c:pt idx="127">
                  <c:v>56</c:v>
                </c:pt>
                <c:pt idx="128">
                  <c:v>54</c:v>
                </c:pt>
                <c:pt idx="129">
                  <c:v>52</c:v>
                </c:pt>
                <c:pt idx="130">
                  <c:v>51</c:v>
                </c:pt>
                <c:pt idx="131">
                  <c:v>50</c:v>
                </c:pt>
                <c:pt idx="132">
                  <c:v>49</c:v>
                </c:pt>
                <c:pt idx="133">
                  <c:v>47.5</c:v>
                </c:pt>
                <c:pt idx="134">
                  <c:v>46.5</c:v>
                </c:pt>
                <c:pt idx="135">
                  <c:v>45</c:v>
                </c:pt>
                <c:pt idx="136">
                  <c:v>44</c:v>
                </c:pt>
                <c:pt idx="140">
                  <c:v>44</c:v>
                </c:pt>
                <c:pt idx="141">
                  <c:v>39.5</c:v>
                </c:pt>
                <c:pt idx="142">
                  <c:v>36.5</c:v>
                </c:pt>
                <c:pt idx="143">
                  <c:v>33.5</c:v>
                </c:pt>
                <c:pt idx="144">
                  <c:v>28.5</c:v>
                </c:pt>
                <c:pt idx="145">
                  <c:v>25.5</c:v>
                </c:pt>
                <c:pt idx="146">
                  <c:v>22.5</c:v>
                </c:pt>
                <c:pt idx="147">
                  <c:v>22.5</c:v>
                </c:pt>
                <c:pt idx="148">
                  <c:v>19</c:v>
                </c:pt>
                <c:pt idx="149">
                  <c:v>19</c:v>
                </c:pt>
                <c:pt idx="150">
                  <c:v>17.5</c:v>
                </c:pt>
                <c:pt idx="151">
                  <c:v>15.5</c:v>
                </c:pt>
                <c:pt idx="152">
                  <c:v>10.5</c:v>
                </c:pt>
                <c:pt idx="153">
                  <c:v>8.5</c:v>
                </c:pt>
                <c:pt idx="154">
                  <c:v>2.5</c:v>
                </c:pt>
                <c:pt idx="155">
                  <c:v>2.5</c:v>
                </c:pt>
                <c:pt idx="156">
                  <c:v>-4.5</c:v>
                </c:pt>
                <c:pt idx="157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AC-40A3-93E6-C651501DF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13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1.0541557305336832E-2"/>
              <c:y val="0.20016475384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king Seiko </a:t>
            </a:r>
          </a:p>
        </c:rich>
      </c:tx>
      <c:layout>
        <c:manualLayout>
          <c:xMode val="edge"/>
          <c:yMode val="edge"/>
          <c:x val="0.70921542929637138"/>
          <c:y val="0.8077336197636949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931272739"/>
          <c:y val="0.17654135338345867"/>
          <c:w val="0.83717281280300038"/>
          <c:h val="0.79882270355303331"/>
        </c:manualLayout>
      </c:layout>
      <c:scatterChart>
        <c:scatterStyle val="lineMarker"/>
        <c:varyColors val="0"/>
        <c:ser>
          <c:idx val="0"/>
          <c:order val="0"/>
          <c:tx>
            <c:v>1886 Waltham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'Seiko Quartz'!$B$2:$B$1000</c:f>
              <c:numCache>
                <c:formatCode>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xVal>
          <c:yVal>
            <c:numRef>
              <c:f>'King Seiko'!$D$2:$D$1000</c:f>
              <c:numCache>
                <c:formatCode>General</c:formatCode>
                <c:ptCount val="999"/>
                <c:pt idx="0">
                  <c:v>-36.5</c:v>
                </c:pt>
                <c:pt idx="1">
                  <c:v>-31</c:v>
                </c:pt>
                <c:pt idx="2">
                  <c:v>-20.5</c:v>
                </c:pt>
                <c:pt idx="3">
                  <c:v>-10.5</c:v>
                </c:pt>
                <c:pt idx="4">
                  <c:v>0</c:v>
                </c:pt>
                <c:pt idx="5">
                  <c:v>-1.5</c:v>
                </c:pt>
                <c:pt idx="6">
                  <c:v>-2</c:v>
                </c:pt>
                <c:pt idx="7">
                  <c:v>-0.75</c:v>
                </c:pt>
                <c:pt idx="8">
                  <c:v>2.7</c:v>
                </c:pt>
                <c:pt idx="9">
                  <c:v>5.6</c:v>
                </c:pt>
                <c:pt idx="10">
                  <c:v>6.3</c:v>
                </c:pt>
                <c:pt idx="11">
                  <c:v>5.8999999999999995</c:v>
                </c:pt>
                <c:pt idx="12">
                  <c:v>4.9999999999999991</c:v>
                </c:pt>
                <c:pt idx="13">
                  <c:v>5.3999999999999995</c:v>
                </c:pt>
                <c:pt idx="14">
                  <c:v>5.0999999999999996</c:v>
                </c:pt>
                <c:pt idx="15">
                  <c:v>2.4999999999999996</c:v>
                </c:pt>
                <c:pt idx="16">
                  <c:v>-0.30000000000000027</c:v>
                </c:pt>
                <c:pt idx="17">
                  <c:v>-0.50000000000000044</c:v>
                </c:pt>
                <c:pt idx="18">
                  <c:v>-0.20000000000000062</c:v>
                </c:pt>
                <c:pt idx="19">
                  <c:v>2.2999999999999994</c:v>
                </c:pt>
                <c:pt idx="20">
                  <c:v>5</c:v>
                </c:pt>
                <c:pt idx="21">
                  <c:v>8.5</c:v>
                </c:pt>
                <c:pt idx="22">
                  <c:v>10</c:v>
                </c:pt>
                <c:pt idx="23">
                  <c:v>11.5</c:v>
                </c:pt>
                <c:pt idx="24">
                  <c:v>12.4</c:v>
                </c:pt>
                <c:pt idx="25">
                  <c:v>12</c:v>
                </c:pt>
                <c:pt idx="26">
                  <c:v>13.5</c:v>
                </c:pt>
                <c:pt idx="27">
                  <c:v>14.3</c:v>
                </c:pt>
                <c:pt idx="28">
                  <c:v>17</c:v>
                </c:pt>
                <c:pt idx="29">
                  <c:v>19.7</c:v>
                </c:pt>
                <c:pt idx="30">
                  <c:v>19.3</c:v>
                </c:pt>
                <c:pt idx="31">
                  <c:v>20.5</c:v>
                </c:pt>
                <c:pt idx="32">
                  <c:v>24.3</c:v>
                </c:pt>
                <c:pt idx="33">
                  <c:v>27.4</c:v>
                </c:pt>
                <c:pt idx="34">
                  <c:v>30.3</c:v>
                </c:pt>
                <c:pt idx="35">
                  <c:v>23</c:v>
                </c:pt>
                <c:pt idx="36">
                  <c:v>21.6</c:v>
                </c:pt>
                <c:pt idx="37">
                  <c:v>22.7</c:v>
                </c:pt>
                <c:pt idx="38">
                  <c:v>25.9</c:v>
                </c:pt>
                <c:pt idx="39">
                  <c:v>31.3</c:v>
                </c:pt>
                <c:pt idx="40">
                  <c:v>32.799999999999997</c:v>
                </c:pt>
                <c:pt idx="41">
                  <c:v>33.799999999999997</c:v>
                </c:pt>
                <c:pt idx="42">
                  <c:v>36.799999999999997</c:v>
                </c:pt>
                <c:pt idx="43">
                  <c:v>38.299999999999997</c:v>
                </c:pt>
                <c:pt idx="44">
                  <c:v>38.099999999999994</c:v>
                </c:pt>
                <c:pt idx="45">
                  <c:v>36.299999999999997</c:v>
                </c:pt>
                <c:pt idx="46">
                  <c:v>33.599999999999994</c:v>
                </c:pt>
                <c:pt idx="47">
                  <c:v>38.099999999999994</c:v>
                </c:pt>
                <c:pt idx="48">
                  <c:v>38.599999999999994</c:v>
                </c:pt>
                <c:pt idx="49">
                  <c:v>39.099999999999994</c:v>
                </c:pt>
                <c:pt idx="50">
                  <c:v>39.899999999999991</c:v>
                </c:pt>
                <c:pt idx="51">
                  <c:v>40.999999999999993</c:v>
                </c:pt>
                <c:pt idx="52">
                  <c:v>43.099999999999994</c:v>
                </c:pt>
                <c:pt idx="53">
                  <c:v>45.8</c:v>
                </c:pt>
                <c:pt idx="54">
                  <c:v>46.8</c:v>
                </c:pt>
                <c:pt idx="55">
                  <c:v>48.3</c:v>
                </c:pt>
                <c:pt idx="56">
                  <c:v>50.699999999999996</c:v>
                </c:pt>
                <c:pt idx="57">
                  <c:v>53.8</c:v>
                </c:pt>
                <c:pt idx="58">
                  <c:v>52.8</c:v>
                </c:pt>
                <c:pt idx="59">
                  <c:v>48.699999999999996</c:v>
                </c:pt>
                <c:pt idx="60">
                  <c:v>44.5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4F-40B4-85E5-62DFE725D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8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8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1.0541557305336832E-2"/>
              <c:y val="0.20016475384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67825896762904"/>
          <c:y val="0.10064324388952466"/>
          <c:w val="0.8456550743657042"/>
          <c:h val="0.85163441337728663"/>
        </c:manualLayout>
      </c:layout>
      <c:scatterChart>
        <c:scatterStyle val="lineMarker"/>
        <c:varyColors val="0"/>
        <c:ser>
          <c:idx val="1"/>
          <c:order val="0"/>
          <c:tx>
            <c:strRef>
              <c:f>'1886 Waltham'!$N$26</c:f>
              <c:strCache>
                <c:ptCount val="1"/>
                <c:pt idx="0">
                  <c:v>15-Jun-24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'1886 Waltham'!$M$27:$M$74</c:f>
              <c:numCache>
                <c:formatCode>General</c:formatCode>
                <c:ptCount val="48"/>
                <c:pt idx="0">
                  <c:v>0</c:v>
                </c:pt>
                <c:pt idx="1">
                  <c:v>0.56666666666666665</c:v>
                </c:pt>
                <c:pt idx="2">
                  <c:v>1</c:v>
                </c:pt>
                <c:pt idx="3">
                  <c:v>1.3333333333333333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6</c:v>
                </c:pt>
                <c:pt idx="16">
                  <c:v>6.666666666666667</c:v>
                </c:pt>
                <c:pt idx="17">
                  <c:v>7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12.5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</c:numCache>
            </c:numRef>
          </c:xVal>
          <c:yVal>
            <c:numRef>
              <c:f>'1886 Waltham'!$N$27:$N$74</c:f>
              <c:numCache>
                <c:formatCode>General</c:formatCode>
                <c:ptCount val="48"/>
                <c:pt idx="0">
                  <c:v>0</c:v>
                </c:pt>
                <c:pt idx="8">
                  <c:v>5</c:v>
                </c:pt>
                <c:pt idx="16">
                  <c:v>11</c:v>
                </c:pt>
                <c:pt idx="17">
                  <c:v>12.5</c:v>
                </c:pt>
                <c:pt idx="47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3-44ED-8F72-9C74239C9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2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66601049868767"/>
          <c:y val="0.13747352472125599"/>
          <c:w val="0.217333552055993"/>
          <c:h val="0.1625212427854154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Omega DeVille</a:t>
            </a:r>
          </a:p>
        </c:rich>
      </c:tx>
      <c:layout>
        <c:manualLayout>
          <c:xMode val="edge"/>
          <c:yMode val="edge"/>
          <c:x val="0.35865416694130231"/>
          <c:y val="6.378132118451025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6.9535989094757236E-2"/>
          <c:w val="0.84079013948111603"/>
          <c:h val="0.77451437590802286"/>
        </c:manualLayout>
      </c:layout>
      <c:scatterChart>
        <c:scatterStyle val="lineMarker"/>
        <c:varyColors val="0"/>
        <c:ser>
          <c:idx val="0"/>
          <c:order val="0"/>
          <c:tx>
            <c:v>Omega DeVille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 Ville'!$B$2:$B$708</c:f>
              <c:numCache>
                <c:formatCode>General</c:formatCode>
                <c:ptCount val="7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110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</c:numCache>
            </c:numRef>
          </c:xVal>
          <c:yVal>
            <c:numRef>
              <c:f>'De Ville'!$F$2:$F$552</c:f>
              <c:numCache>
                <c:formatCode>General</c:formatCode>
                <c:ptCount val="551"/>
                <c:pt idx="1">
                  <c:v>0</c:v>
                </c:pt>
                <c:pt idx="2">
                  <c:v>-0.33333333333333331</c:v>
                </c:pt>
                <c:pt idx="3">
                  <c:v>-0.5</c:v>
                </c:pt>
                <c:pt idx="4">
                  <c:v>-1</c:v>
                </c:pt>
                <c:pt idx="5">
                  <c:v>-1</c:v>
                </c:pt>
                <c:pt idx="6">
                  <c:v>6</c:v>
                </c:pt>
                <c:pt idx="7">
                  <c:v>12</c:v>
                </c:pt>
                <c:pt idx="8">
                  <c:v>4.5</c:v>
                </c:pt>
                <c:pt idx="9">
                  <c:v>8</c:v>
                </c:pt>
                <c:pt idx="10">
                  <c:v>3</c:v>
                </c:pt>
                <c:pt idx="11">
                  <c:v>2</c:v>
                </c:pt>
                <c:pt idx="12">
                  <c:v>5</c:v>
                </c:pt>
                <c:pt idx="13">
                  <c:v>7</c:v>
                </c:pt>
                <c:pt idx="14">
                  <c:v>8</c:v>
                </c:pt>
                <c:pt idx="15">
                  <c:v>4</c:v>
                </c:pt>
                <c:pt idx="16">
                  <c:v>8</c:v>
                </c:pt>
                <c:pt idx="17">
                  <c:v>2</c:v>
                </c:pt>
                <c:pt idx="18">
                  <c:v>0</c:v>
                </c:pt>
                <c:pt idx="19">
                  <c:v>7</c:v>
                </c:pt>
                <c:pt idx="20">
                  <c:v>5</c:v>
                </c:pt>
                <c:pt idx="21">
                  <c:v>6</c:v>
                </c:pt>
                <c:pt idx="22">
                  <c:v>4</c:v>
                </c:pt>
                <c:pt idx="23">
                  <c:v>7.5</c:v>
                </c:pt>
                <c:pt idx="24">
                  <c:v>5</c:v>
                </c:pt>
                <c:pt idx="25">
                  <c:v>6</c:v>
                </c:pt>
                <c:pt idx="26">
                  <c:v>4</c:v>
                </c:pt>
                <c:pt idx="27">
                  <c:v>7</c:v>
                </c:pt>
                <c:pt idx="28">
                  <c:v>1</c:v>
                </c:pt>
                <c:pt idx="29">
                  <c:v>6</c:v>
                </c:pt>
                <c:pt idx="31">
                  <c:v>2</c:v>
                </c:pt>
                <c:pt idx="32">
                  <c:v>7</c:v>
                </c:pt>
                <c:pt idx="33">
                  <c:v>0</c:v>
                </c:pt>
                <c:pt idx="34">
                  <c:v>1.5</c:v>
                </c:pt>
                <c:pt idx="35">
                  <c:v>2.5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1.5</c:v>
                </c:pt>
                <c:pt idx="46">
                  <c:v>2.5</c:v>
                </c:pt>
                <c:pt idx="47">
                  <c:v>4.5</c:v>
                </c:pt>
                <c:pt idx="49">
                  <c:v>-3</c:v>
                </c:pt>
                <c:pt idx="50">
                  <c:v>-4</c:v>
                </c:pt>
                <c:pt idx="51">
                  <c:v>-1</c:v>
                </c:pt>
                <c:pt idx="52">
                  <c:v>-2</c:v>
                </c:pt>
                <c:pt idx="53">
                  <c:v>3</c:v>
                </c:pt>
                <c:pt idx="54">
                  <c:v>2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-2</c:v>
                </c:pt>
                <c:pt idx="59">
                  <c:v>1</c:v>
                </c:pt>
                <c:pt idx="60">
                  <c:v>1</c:v>
                </c:pt>
                <c:pt idx="61">
                  <c:v>6</c:v>
                </c:pt>
                <c:pt idx="62">
                  <c:v>7</c:v>
                </c:pt>
                <c:pt idx="63">
                  <c:v>2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1</c:v>
                </c:pt>
                <c:pt idx="69">
                  <c:v>4</c:v>
                </c:pt>
                <c:pt idx="70">
                  <c:v>9</c:v>
                </c:pt>
                <c:pt idx="71">
                  <c:v>6</c:v>
                </c:pt>
                <c:pt idx="72">
                  <c:v>2</c:v>
                </c:pt>
                <c:pt idx="73">
                  <c:v>11</c:v>
                </c:pt>
                <c:pt idx="74">
                  <c:v>6</c:v>
                </c:pt>
                <c:pt idx="75">
                  <c:v>4</c:v>
                </c:pt>
                <c:pt idx="76">
                  <c:v>5</c:v>
                </c:pt>
                <c:pt idx="77">
                  <c:v>5.5</c:v>
                </c:pt>
                <c:pt idx="78">
                  <c:v>9</c:v>
                </c:pt>
                <c:pt idx="79">
                  <c:v>9</c:v>
                </c:pt>
                <c:pt idx="80">
                  <c:v>5.5</c:v>
                </c:pt>
                <c:pt idx="81">
                  <c:v>6</c:v>
                </c:pt>
                <c:pt idx="82">
                  <c:v>4</c:v>
                </c:pt>
                <c:pt idx="83">
                  <c:v>6</c:v>
                </c:pt>
                <c:pt idx="84">
                  <c:v>7</c:v>
                </c:pt>
                <c:pt idx="85">
                  <c:v>6</c:v>
                </c:pt>
                <c:pt idx="86">
                  <c:v>7</c:v>
                </c:pt>
                <c:pt idx="87">
                  <c:v>4</c:v>
                </c:pt>
                <c:pt idx="88">
                  <c:v>4</c:v>
                </c:pt>
                <c:pt idx="89">
                  <c:v>6</c:v>
                </c:pt>
                <c:pt idx="90">
                  <c:v>7</c:v>
                </c:pt>
                <c:pt idx="91">
                  <c:v>6</c:v>
                </c:pt>
                <c:pt idx="92">
                  <c:v>3</c:v>
                </c:pt>
                <c:pt idx="93">
                  <c:v>5</c:v>
                </c:pt>
                <c:pt idx="94">
                  <c:v>4</c:v>
                </c:pt>
                <c:pt idx="95">
                  <c:v>8</c:v>
                </c:pt>
                <c:pt idx="96">
                  <c:v>6</c:v>
                </c:pt>
                <c:pt idx="97">
                  <c:v>8</c:v>
                </c:pt>
                <c:pt idx="98">
                  <c:v>4.5</c:v>
                </c:pt>
                <c:pt idx="99">
                  <c:v>6.5</c:v>
                </c:pt>
                <c:pt idx="100">
                  <c:v>3</c:v>
                </c:pt>
                <c:pt idx="101">
                  <c:v>4</c:v>
                </c:pt>
                <c:pt idx="102">
                  <c:v>3</c:v>
                </c:pt>
                <c:pt idx="103">
                  <c:v>10</c:v>
                </c:pt>
                <c:pt idx="104">
                  <c:v>6</c:v>
                </c:pt>
                <c:pt idx="105">
                  <c:v>3</c:v>
                </c:pt>
                <c:pt idx="106">
                  <c:v>4</c:v>
                </c:pt>
                <c:pt idx="107">
                  <c:v>5</c:v>
                </c:pt>
                <c:pt idx="108">
                  <c:v>4</c:v>
                </c:pt>
                <c:pt idx="109">
                  <c:v>4</c:v>
                </c:pt>
                <c:pt idx="110">
                  <c:v>1</c:v>
                </c:pt>
                <c:pt idx="111">
                  <c:v>4</c:v>
                </c:pt>
                <c:pt idx="112">
                  <c:v>6</c:v>
                </c:pt>
                <c:pt idx="113">
                  <c:v>2</c:v>
                </c:pt>
                <c:pt idx="114">
                  <c:v>8</c:v>
                </c:pt>
                <c:pt idx="115">
                  <c:v>7</c:v>
                </c:pt>
                <c:pt idx="116">
                  <c:v>5</c:v>
                </c:pt>
                <c:pt idx="117">
                  <c:v>4</c:v>
                </c:pt>
                <c:pt idx="118">
                  <c:v>6</c:v>
                </c:pt>
                <c:pt idx="119">
                  <c:v>5</c:v>
                </c:pt>
                <c:pt idx="120">
                  <c:v>2</c:v>
                </c:pt>
                <c:pt idx="121">
                  <c:v>4.5</c:v>
                </c:pt>
                <c:pt idx="122">
                  <c:v>5.5</c:v>
                </c:pt>
                <c:pt idx="123">
                  <c:v>1</c:v>
                </c:pt>
                <c:pt idx="124">
                  <c:v>5</c:v>
                </c:pt>
                <c:pt idx="125">
                  <c:v>4</c:v>
                </c:pt>
                <c:pt idx="126">
                  <c:v>3</c:v>
                </c:pt>
                <c:pt idx="127">
                  <c:v>5</c:v>
                </c:pt>
                <c:pt idx="128">
                  <c:v>2</c:v>
                </c:pt>
                <c:pt idx="129">
                  <c:v>4</c:v>
                </c:pt>
                <c:pt idx="130">
                  <c:v>4</c:v>
                </c:pt>
                <c:pt idx="131">
                  <c:v>1</c:v>
                </c:pt>
                <c:pt idx="132">
                  <c:v>-1</c:v>
                </c:pt>
                <c:pt idx="133">
                  <c:v>-2</c:v>
                </c:pt>
                <c:pt idx="134">
                  <c:v>2</c:v>
                </c:pt>
                <c:pt idx="135">
                  <c:v>1.5</c:v>
                </c:pt>
                <c:pt idx="136">
                  <c:v>7.5</c:v>
                </c:pt>
                <c:pt idx="137">
                  <c:v>2.5</c:v>
                </c:pt>
                <c:pt idx="138">
                  <c:v>0.5</c:v>
                </c:pt>
                <c:pt idx="139">
                  <c:v>0</c:v>
                </c:pt>
                <c:pt idx="140">
                  <c:v>2</c:v>
                </c:pt>
                <c:pt idx="141">
                  <c:v>3</c:v>
                </c:pt>
                <c:pt idx="142">
                  <c:v>0</c:v>
                </c:pt>
                <c:pt idx="143">
                  <c:v>1</c:v>
                </c:pt>
                <c:pt idx="144">
                  <c:v>2</c:v>
                </c:pt>
                <c:pt idx="145">
                  <c:v>-1.5</c:v>
                </c:pt>
                <c:pt idx="146">
                  <c:v>1.5</c:v>
                </c:pt>
                <c:pt idx="147">
                  <c:v>3</c:v>
                </c:pt>
                <c:pt idx="148">
                  <c:v>-1</c:v>
                </c:pt>
                <c:pt idx="149">
                  <c:v>1</c:v>
                </c:pt>
                <c:pt idx="150">
                  <c:v>4</c:v>
                </c:pt>
                <c:pt idx="151">
                  <c:v>2</c:v>
                </c:pt>
                <c:pt idx="152">
                  <c:v>3</c:v>
                </c:pt>
                <c:pt idx="153">
                  <c:v>1.5</c:v>
                </c:pt>
                <c:pt idx="154">
                  <c:v>2.5</c:v>
                </c:pt>
                <c:pt idx="155">
                  <c:v>5</c:v>
                </c:pt>
                <c:pt idx="156">
                  <c:v>-2</c:v>
                </c:pt>
                <c:pt idx="157">
                  <c:v>-3</c:v>
                </c:pt>
                <c:pt idx="158">
                  <c:v>-3</c:v>
                </c:pt>
                <c:pt idx="159">
                  <c:v>-3</c:v>
                </c:pt>
                <c:pt idx="160">
                  <c:v>-2</c:v>
                </c:pt>
                <c:pt idx="161">
                  <c:v>3</c:v>
                </c:pt>
                <c:pt idx="162">
                  <c:v>-2</c:v>
                </c:pt>
                <c:pt idx="163">
                  <c:v>-3</c:v>
                </c:pt>
                <c:pt idx="164">
                  <c:v>-2</c:v>
                </c:pt>
                <c:pt idx="165">
                  <c:v>-3</c:v>
                </c:pt>
                <c:pt idx="166">
                  <c:v>-3</c:v>
                </c:pt>
                <c:pt idx="167">
                  <c:v>3</c:v>
                </c:pt>
                <c:pt idx="168">
                  <c:v>-2</c:v>
                </c:pt>
                <c:pt idx="169">
                  <c:v>-2.6999999999999886</c:v>
                </c:pt>
                <c:pt idx="170">
                  <c:v>-2.8000000000000114</c:v>
                </c:pt>
                <c:pt idx="171">
                  <c:v>-2</c:v>
                </c:pt>
                <c:pt idx="172">
                  <c:v>-2.5</c:v>
                </c:pt>
                <c:pt idx="173">
                  <c:v>-2</c:v>
                </c:pt>
                <c:pt idx="174">
                  <c:v>-2.5</c:v>
                </c:pt>
                <c:pt idx="175">
                  <c:v>-2.6999999999999886</c:v>
                </c:pt>
                <c:pt idx="176">
                  <c:v>-3.8000000000000114</c:v>
                </c:pt>
                <c:pt idx="177">
                  <c:v>-2.5</c:v>
                </c:pt>
                <c:pt idx="178">
                  <c:v>-1.5</c:v>
                </c:pt>
                <c:pt idx="179">
                  <c:v>0.80000000000001137</c:v>
                </c:pt>
                <c:pt idx="180">
                  <c:v>0.19999999999998863</c:v>
                </c:pt>
                <c:pt idx="181">
                  <c:v>-2</c:v>
                </c:pt>
                <c:pt idx="182">
                  <c:v>-1.1999999999999886</c:v>
                </c:pt>
                <c:pt idx="183">
                  <c:v>-2.3000000000000114</c:v>
                </c:pt>
                <c:pt idx="184">
                  <c:v>-1.5</c:v>
                </c:pt>
                <c:pt idx="185">
                  <c:v>-1.5</c:v>
                </c:pt>
                <c:pt idx="186">
                  <c:v>-0.60000000000002274</c:v>
                </c:pt>
                <c:pt idx="187">
                  <c:v>0.30000000000001137</c:v>
                </c:pt>
                <c:pt idx="188">
                  <c:v>-0.39999999999997726</c:v>
                </c:pt>
                <c:pt idx="189">
                  <c:v>0.19999999999998863</c:v>
                </c:pt>
                <c:pt idx="190">
                  <c:v>0</c:v>
                </c:pt>
                <c:pt idx="191">
                  <c:v>2</c:v>
                </c:pt>
                <c:pt idx="192">
                  <c:v>-3</c:v>
                </c:pt>
                <c:pt idx="193">
                  <c:v>0</c:v>
                </c:pt>
                <c:pt idx="194">
                  <c:v>-0.69999999999998863</c:v>
                </c:pt>
                <c:pt idx="195">
                  <c:v>-2.6999999999999886</c:v>
                </c:pt>
                <c:pt idx="196">
                  <c:v>0.89999999999997726</c:v>
                </c:pt>
                <c:pt idx="197">
                  <c:v>-0.69999999999998863</c:v>
                </c:pt>
                <c:pt idx="198">
                  <c:v>-0.80000000000001137</c:v>
                </c:pt>
                <c:pt idx="199">
                  <c:v>0.89999999999997726</c:v>
                </c:pt>
                <c:pt idx="200">
                  <c:v>-0.19999999999998863</c:v>
                </c:pt>
                <c:pt idx="201">
                  <c:v>-1.1999999999999886</c:v>
                </c:pt>
                <c:pt idx="206">
                  <c:v>-0.80000000000001137</c:v>
                </c:pt>
                <c:pt idx="207">
                  <c:v>-1.8000000000000114</c:v>
                </c:pt>
                <c:pt idx="208">
                  <c:v>-0.5</c:v>
                </c:pt>
                <c:pt idx="209">
                  <c:v>-0.5</c:v>
                </c:pt>
                <c:pt idx="210">
                  <c:v>0</c:v>
                </c:pt>
                <c:pt idx="211">
                  <c:v>-3.1999999999999886</c:v>
                </c:pt>
                <c:pt idx="212">
                  <c:v>-2</c:v>
                </c:pt>
                <c:pt idx="213">
                  <c:v>-1.8000000000000114</c:v>
                </c:pt>
                <c:pt idx="214">
                  <c:v>-1</c:v>
                </c:pt>
                <c:pt idx="215">
                  <c:v>-1</c:v>
                </c:pt>
                <c:pt idx="216">
                  <c:v>-0.39999999999997726</c:v>
                </c:pt>
                <c:pt idx="217">
                  <c:v>-0.60000000000002274</c:v>
                </c:pt>
                <c:pt idx="218">
                  <c:v>-1.1999999999999886</c:v>
                </c:pt>
                <c:pt idx="219">
                  <c:v>1.1999999999999886</c:v>
                </c:pt>
                <c:pt idx="220">
                  <c:v>-1.5</c:v>
                </c:pt>
                <c:pt idx="221">
                  <c:v>-2.5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0E-4279-B2C8-4FE851873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Day</a:t>
                </a:r>
              </a:p>
            </c:rich>
          </c:tx>
          <c:layout>
            <c:manualLayout>
              <c:xMode val="edge"/>
              <c:yMode val="edge"/>
              <c:x val="0.50623786321622866"/>
              <c:y val="0.9216171327103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At val="-6"/>
        <c:crossBetween val="midCat"/>
      </c:valAx>
      <c:valAx>
        <c:axId val="7212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2.4103715947290235E-3"/>
              <c:y val="0.14324108119742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At val="-6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Omega DeVille</a:t>
            </a:r>
          </a:p>
        </c:rich>
      </c:tx>
      <c:layout>
        <c:manualLayout>
          <c:xMode val="edge"/>
          <c:yMode val="edge"/>
          <c:x val="0.1793900922846775"/>
          <c:y val="9.4594594594594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5.7208271263389371E-2"/>
          <c:w val="0.83411561359708075"/>
          <c:h val="0.78066929133858265"/>
        </c:manualLayout>
      </c:layout>
      <c:scatterChart>
        <c:scatterStyle val="lineMarker"/>
        <c:varyColors val="0"/>
        <c:ser>
          <c:idx val="0"/>
          <c:order val="0"/>
          <c:tx>
            <c:v>Omega Deville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 Ville'!$B$2:$B$1000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110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</c:numCache>
            </c:numRef>
          </c:xVal>
          <c:yVal>
            <c:numRef>
              <c:f>'De Ville'!$D$2:$D$1000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2</c:v>
                </c:pt>
                <c:pt idx="7">
                  <c:v>14</c:v>
                </c:pt>
                <c:pt idx="8">
                  <c:v>23</c:v>
                </c:pt>
                <c:pt idx="9">
                  <c:v>31</c:v>
                </c:pt>
                <c:pt idx="10">
                  <c:v>34</c:v>
                </c:pt>
                <c:pt idx="11">
                  <c:v>36</c:v>
                </c:pt>
                <c:pt idx="12">
                  <c:v>41</c:v>
                </c:pt>
                <c:pt idx="13">
                  <c:v>48</c:v>
                </c:pt>
                <c:pt idx="14">
                  <c:v>56</c:v>
                </c:pt>
                <c:pt idx="15">
                  <c:v>60</c:v>
                </c:pt>
                <c:pt idx="16">
                  <c:v>68</c:v>
                </c:pt>
                <c:pt idx="17">
                  <c:v>70</c:v>
                </c:pt>
                <c:pt idx="18">
                  <c:v>70</c:v>
                </c:pt>
                <c:pt idx="19">
                  <c:v>77</c:v>
                </c:pt>
                <c:pt idx="20">
                  <c:v>82</c:v>
                </c:pt>
                <c:pt idx="21">
                  <c:v>88</c:v>
                </c:pt>
                <c:pt idx="22">
                  <c:v>92</c:v>
                </c:pt>
                <c:pt idx="23">
                  <c:v>107</c:v>
                </c:pt>
                <c:pt idx="24">
                  <c:v>112</c:v>
                </c:pt>
                <c:pt idx="25">
                  <c:v>118</c:v>
                </c:pt>
                <c:pt idx="26">
                  <c:v>122</c:v>
                </c:pt>
                <c:pt idx="27">
                  <c:v>136</c:v>
                </c:pt>
                <c:pt idx="28">
                  <c:v>137</c:v>
                </c:pt>
                <c:pt idx="29">
                  <c:v>143</c:v>
                </c:pt>
                <c:pt idx="30">
                  <c:v>143</c:v>
                </c:pt>
                <c:pt idx="31">
                  <c:v>145</c:v>
                </c:pt>
                <c:pt idx="32">
                  <c:v>152</c:v>
                </c:pt>
                <c:pt idx="33">
                  <c:v>152</c:v>
                </c:pt>
                <c:pt idx="34">
                  <c:v>153.5</c:v>
                </c:pt>
                <c:pt idx="35">
                  <c:v>156</c:v>
                </c:pt>
                <c:pt idx="36">
                  <c:v>159</c:v>
                </c:pt>
                <c:pt idx="37">
                  <c:v>160</c:v>
                </c:pt>
                <c:pt idx="38">
                  <c:v>161</c:v>
                </c:pt>
                <c:pt idx="39">
                  <c:v>164</c:v>
                </c:pt>
                <c:pt idx="40">
                  <c:v>167</c:v>
                </c:pt>
                <c:pt idx="41">
                  <c:v>169</c:v>
                </c:pt>
                <c:pt idx="42">
                  <c:v>172</c:v>
                </c:pt>
                <c:pt idx="43">
                  <c:v>174</c:v>
                </c:pt>
                <c:pt idx="44">
                  <c:v>178</c:v>
                </c:pt>
                <c:pt idx="45">
                  <c:v>179.5</c:v>
                </c:pt>
                <c:pt idx="46">
                  <c:v>182</c:v>
                </c:pt>
                <c:pt idx="47">
                  <c:v>191</c:v>
                </c:pt>
                <c:pt idx="48">
                  <c:v>191</c:v>
                </c:pt>
                <c:pt idx="49">
                  <c:v>188</c:v>
                </c:pt>
                <c:pt idx="50">
                  <c:v>184</c:v>
                </c:pt>
                <c:pt idx="51">
                  <c:v>183</c:v>
                </c:pt>
                <c:pt idx="52">
                  <c:v>181</c:v>
                </c:pt>
                <c:pt idx="53">
                  <c:v>184</c:v>
                </c:pt>
                <c:pt idx="54">
                  <c:v>186</c:v>
                </c:pt>
                <c:pt idx="55">
                  <c:v>190</c:v>
                </c:pt>
                <c:pt idx="56">
                  <c:v>193</c:v>
                </c:pt>
                <c:pt idx="57">
                  <c:v>195</c:v>
                </c:pt>
                <c:pt idx="58">
                  <c:v>193</c:v>
                </c:pt>
                <c:pt idx="59">
                  <c:v>194</c:v>
                </c:pt>
                <c:pt idx="60">
                  <c:v>195</c:v>
                </c:pt>
                <c:pt idx="61">
                  <c:v>201</c:v>
                </c:pt>
                <c:pt idx="62">
                  <c:v>208</c:v>
                </c:pt>
                <c:pt idx="63">
                  <c:v>210</c:v>
                </c:pt>
                <c:pt idx="64">
                  <c:v>213</c:v>
                </c:pt>
                <c:pt idx="65">
                  <c:v>214</c:v>
                </c:pt>
                <c:pt idx="66">
                  <c:v>217</c:v>
                </c:pt>
                <c:pt idx="67">
                  <c:v>219</c:v>
                </c:pt>
                <c:pt idx="68">
                  <c:v>220</c:v>
                </c:pt>
                <c:pt idx="69">
                  <c:v>224</c:v>
                </c:pt>
                <c:pt idx="70">
                  <c:v>233</c:v>
                </c:pt>
                <c:pt idx="71">
                  <c:v>239</c:v>
                </c:pt>
                <c:pt idx="72">
                  <c:v>241</c:v>
                </c:pt>
                <c:pt idx="73">
                  <c:v>252</c:v>
                </c:pt>
                <c:pt idx="74">
                  <c:v>258</c:v>
                </c:pt>
                <c:pt idx="75">
                  <c:v>262</c:v>
                </c:pt>
                <c:pt idx="76">
                  <c:v>267</c:v>
                </c:pt>
                <c:pt idx="77">
                  <c:v>272.5</c:v>
                </c:pt>
                <c:pt idx="78">
                  <c:v>281.5</c:v>
                </c:pt>
                <c:pt idx="79">
                  <c:v>290.5</c:v>
                </c:pt>
                <c:pt idx="80">
                  <c:v>296</c:v>
                </c:pt>
                <c:pt idx="81">
                  <c:v>302</c:v>
                </c:pt>
                <c:pt idx="82">
                  <c:v>306</c:v>
                </c:pt>
                <c:pt idx="83">
                  <c:v>312</c:v>
                </c:pt>
                <c:pt idx="84">
                  <c:v>319</c:v>
                </c:pt>
                <c:pt idx="85">
                  <c:v>325</c:v>
                </c:pt>
                <c:pt idx="86">
                  <c:v>332</c:v>
                </c:pt>
                <c:pt idx="87">
                  <c:v>336</c:v>
                </c:pt>
                <c:pt idx="88">
                  <c:v>340</c:v>
                </c:pt>
                <c:pt idx="89">
                  <c:v>346</c:v>
                </c:pt>
                <c:pt idx="90">
                  <c:v>353</c:v>
                </c:pt>
                <c:pt idx="91">
                  <c:v>359</c:v>
                </c:pt>
                <c:pt idx="92">
                  <c:v>362</c:v>
                </c:pt>
                <c:pt idx="93">
                  <c:v>367</c:v>
                </c:pt>
                <c:pt idx="94">
                  <c:v>371</c:v>
                </c:pt>
                <c:pt idx="95">
                  <c:v>379</c:v>
                </c:pt>
                <c:pt idx="96">
                  <c:v>385</c:v>
                </c:pt>
                <c:pt idx="97">
                  <c:v>393</c:v>
                </c:pt>
                <c:pt idx="98">
                  <c:v>397.5</c:v>
                </c:pt>
                <c:pt idx="99">
                  <c:v>404</c:v>
                </c:pt>
                <c:pt idx="100">
                  <c:v>407</c:v>
                </c:pt>
                <c:pt idx="101">
                  <c:v>411</c:v>
                </c:pt>
                <c:pt idx="102">
                  <c:v>414</c:v>
                </c:pt>
                <c:pt idx="103">
                  <c:v>424</c:v>
                </c:pt>
                <c:pt idx="104">
                  <c:v>430</c:v>
                </c:pt>
                <c:pt idx="105">
                  <c:v>433</c:v>
                </c:pt>
                <c:pt idx="106">
                  <c:v>437</c:v>
                </c:pt>
                <c:pt idx="107">
                  <c:v>442</c:v>
                </c:pt>
                <c:pt idx="108">
                  <c:v>446</c:v>
                </c:pt>
                <c:pt idx="109">
                  <c:v>450</c:v>
                </c:pt>
                <c:pt idx="110">
                  <c:v>451</c:v>
                </c:pt>
                <c:pt idx="111">
                  <c:v>455</c:v>
                </c:pt>
                <c:pt idx="112">
                  <c:v>461</c:v>
                </c:pt>
                <c:pt idx="113">
                  <c:v>463</c:v>
                </c:pt>
                <c:pt idx="114">
                  <c:v>471</c:v>
                </c:pt>
                <c:pt idx="115">
                  <c:v>478</c:v>
                </c:pt>
                <c:pt idx="116">
                  <c:v>483</c:v>
                </c:pt>
                <c:pt idx="117">
                  <c:v>487</c:v>
                </c:pt>
                <c:pt idx="118">
                  <c:v>493</c:v>
                </c:pt>
                <c:pt idx="119">
                  <c:v>498</c:v>
                </c:pt>
                <c:pt idx="120">
                  <c:v>500</c:v>
                </c:pt>
                <c:pt idx="121">
                  <c:v>504.5</c:v>
                </c:pt>
                <c:pt idx="122">
                  <c:v>510</c:v>
                </c:pt>
                <c:pt idx="123">
                  <c:v>511</c:v>
                </c:pt>
                <c:pt idx="124">
                  <c:v>516</c:v>
                </c:pt>
                <c:pt idx="125">
                  <c:v>520</c:v>
                </c:pt>
                <c:pt idx="126">
                  <c:v>523</c:v>
                </c:pt>
                <c:pt idx="127">
                  <c:v>528</c:v>
                </c:pt>
                <c:pt idx="128">
                  <c:v>530</c:v>
                </c:pt>
                <c:pt idx="129">
                  <c:v>534</c:v>
                </c:pt>
                <c:pt idx="130">
                  <c:v>538</c:v>
                </c:pt>
                <c:pt idx="131">
                  <c:v>539</c:v>
                </c:pt>
                <c:pt idx="132">
                  <c:v>538</c:v>
                </c:pt>
                <c:pt idx="133">
                  <c:v>536</c:v>
                </c:pt>
                <c:pt idx="134">
                  <c:v>538</c:v>
                </c:pt>
                <c:pt idx="135">
                  <c:v>539.5</c:v>
                </c:pt>
                <c:pt idx="136">
                  <c:v>547</c:v>
                </c:pt>
                <c:pt idx="137">
                  <c:v>549.5</c:v>
                </c:pt>
                <c:pt idx="138">
                  <c:v>550</c:v>
                </c:pt>
                <c:pt idx="139">
                  <c:v>550</c:v>
                </c:pt>
                <c:pt idx="140">
                  <c:v>552</c:v>
                </c:pt>
                <c:pt idx="141">
                  <c:v>555</c:v>
                </c:pt>
                <c:pt idx="142">
                  <c:v>555</c:v>
                </c:pt>
                <c:pt idx="143">
                  <c:v>556</c:v>
                </c:pt>
                <c:pt idx="144">
                  <c:v>558</c:v>
                </c:pt>
                <c:pt idx="145">
                  <c:v>556.5</c:v>
                </c:pt>
                <c:pt idx="146">
                  <c:v>558</c:v>
                </c:pt>
                <c:pt idx="147">
                  <c:v>561</c:v>
                </c:pt>
                <c:pt idx="148">
                  <c:v>560</c:v>
                </c:pt>
                <c:pt idx="149">
                  <c:v>561</c:v>
                </c:pt>
                <c:pt idx="150">
                  <c:v>565</c:v>
                </c:pt>
                <c:pt idx="151">
                  <c:v>567</c:v>
                </c:pt>
                <c:pt idx="152">
                  <c:v>570</c:v>
                </c:pt>
                <c:pt idx="153">
                  <c:v>571.5</c:v>
                </c:pt>
                <c:pt idx="154">
                  <c:v>574</c:v>
                </c:pt>
                <c:pt idx="155">
                  <c:v>579</c:v>
                </c:pt>
                <c:pt idx="156">
                  <c:v>577</c:v>
                </c:pt>
                <c:pt idx="157">
                  <c:v>574</c:v>
                </c:pt>
                <c:pt idx="158">
                  <c:v>571</c:v>
                </c:pt>
                <c:pt idx="159">
                  <c:v>568</c:v>
                </c:pt>
                <c:pt idx="160">
                  <c:v>566</c:v>
                </c:pt>
                <c:pt idx="161">
                  <c:v>569</c:v>
                </c:pt>
                <c:pt idx="162">
                  <c:v>567</c:v>
                </c:pt>
                <c:pt idx="163">
                  <c:v>564</c:v>
                </c:pt>
                <c:pt idx="164">
                  <c:v>562</c:v>
                </c:pt>
                <c:pt idx="165">
                  <c:v>559</c:v>
                </c:pt>
                <c:pt idx="166">
                  <c:v>556</c:v>
                </c:pt>
                <c:pt idx="167">
                  <c:v>559</c:v>
                </c:pt>
                <c:pt idx="168">
                  <c:v>557</c:v>
                </c:pt>
                <c:pt idx="169">
                  <c:v>554.29999999999995</c:v>
                </c:pt>
                <c:pt idx="170">
                  <c:v>551.5</c:v>
                </c:pt>
                <c:pt idx="171">
                  <c:v>549.5</c:v>
                </c:pt>
                <c:pt idx="172">
                  <c:v>547</c:v>
                </c:pt>
                <c:pt idx="173">
                  <c:v>545</c:v>
                </c:pt>
                <c:pt idx="174">
                  <c:v>542.5</c:v>
                </c:pt>
                <c:pt idx="175">
                  <c:v>539.79999999999995</c:v>
                </c:pt>
                <c:pt idx="176">
                  <c:v>536</c:v>
                </c:pt>
                <c:pt idx="177">
                  <c:v>533.5</c:v>
                </c:pt>
                <c:pt idx="178">
                  <c:v>532</c:v>
                </c:pt>
                <c:pt idx="179">
                  <c:v>532.79999999999995</c:v>
                </c:pt>
                <c:pt idx="180">
                  <c:v>533</c:v>
                </c:pt>
                <c:pt idx="181">
                  <c:v>531</c:v>
                </c:pt>
                <c:pt idx="182">
                  <c:v>529.79999999999995</c:v>
                </c:pt>
                <c:pt idx="183">
                  <c:v>527.5</c:v>
                </c:pt>
                <c:pt idx="184">
                  <c:v>526</c:v>
                </c:pt>
                <c:pt idx="185">
                  <c:v>524.5</c:v>
                </c:pt>
                <c:pt idx="186">
                  <c:v>523.9</c:v>
                </c:pt>
                <c:pt idx="187">
                  <c:v>524.20000000000005</c:v>
                </c:pt>
                <c:pt idx="188">
                  <c:v>523.80000000000007</c:v>
                </c:pt>
                <c:pt idx="189">
                  <c:v>524</c:v>
                </c:pt>
                <c:pt idx="190">
                  <c:v>524</c:v>
                </c:pt>
                <c:pt idx="191">
                  <c:v>526</c:v>
                </c:pt>
                <c:pt idx="192">
                  <c:v>523</c:v>
                </c:pt>
                <c:pt idx="193">
                  <c:v>523</c:v>
                </c:pt>
                <c:pt idx="194">
                  <c:v>522.29999999999995</c:v>
                </c:pt>
                <c:pt idx="195">
                  <c:v>519.59999999999991</c:v>
                </c:pt>
                <c:pt idx="196">
                  <c:v>520.49999999999989</c:v>
                </c:pt>
                <c:pt idx="197">
                  <c:v>519.79999999999995</c:v>
                </c:pt>
                <c:pt idx="198">
                  <c:v>519</c:v>
                </c:pt>
                <c:pt idx="199">
                  <c:v>519.9</c:v>
                </c:pt>
                <c:pt idx="200">
                  <c:v>519.70000000000005</c:v>
                </c:pt>
                <c:pt idx="201">
                  <c:v>518.5</c:v>
                </c:pt>
                <c:pt idx="205">
                  <c:v>518.5</c:v>
                </c:pt>
                <c:pt idx="206">
                  <c:v>517.70000000000005</c:v>
                </c:pt>
                <c:pt idx="207">
                  <c:v>515.90000000000009</c:v>
                </c:pt>
                <c:pt idx="208">
                  <c:v>515.40000000000009</c:v>
                </c:pt>
                <c:pt idx="209">
                  <c:v>514.90000000000009</c:v>
                </c:pt>
                <c:pt idx="210">
                  <c:v>514.90000000000009</c:v>
                </c:pt>
                <c:pt idx="211">
                  <c:v>511.7000000000001</c:v>
                </c:pt>
                <c:pt idx="212">
                  <c:v>509.7000000000001</c:v>
                </c:pt>
                <c:pt idx="213">
                  <c:v>507.90000000000009</c:v>
                </c:pt>
                <c:pt idx="214">
                  <c:v>506.90000000000009</c:v>
                </c:pt>
                <c:pt idx="215">
                  <c:v>505.90000000000009</c:v>
                </c:pt>
                <c:pt idx="216">
                  <c:v>505.50000000000011</c:v>
                </c:pt>
                <c:pt idx="217">
                  <c:v>504.90000000000009</c:v>
                </c:pt>
                <c:pt idx="218">
                  <c:v>503.7000000000001</c:v>
                </c:pt>
                <c:pt idx="219">
                  <c:v>504.90000000000009</c:v>
                </c:pt>
                <c:pt idx="220">
                  <c:v>503.40000000000009</c:v>
                </c:pt>
                <c:pt idx="221">
                  <c:v>500.90000000000009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F4-4E30-A1AF-9EDB7A3B0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At val="-100"/>
        <c:crossBetween val="midCat"/>
      </c:valAx>
      <c:valAx>
        <c:axId val="721237024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2.7190118565089528E-4"/>
              <c:y val="9.73075831737249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67825896762904"/>
          <c:y val="0.10064324388952466"/>
          <c:w val="0.8456550743657042"/>
          <c:h val="0.85163441337728663"/>
        </c:manualLayout>
      </c:layout>
      <c:scatterChart>
        <c:scatterStyle val="lineMarker"/>
        <c:varyColors val="0"/>
        <c:ser>
          <c:idx val="12"/>
          <c:order val="0"/>
          <c:tx>
            <c:strRef>
              <c:f>'De Ville'!$P$38</c:f>
              <c:strCache>
                <c:ptCount val="1"/>
                <c:pt idx="0">
                  <c:v>16-Apr-24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'De Ville'!$O$39:$O$100</c:f>
              <c:numCache>
                <c:formatCode>General</c:formatCode>
                <c:ptCount val="62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7.5</c:v>
                </c:pt>
                <c:pt idx="14">
                  <c:v>8.2333333333333325</c:v>
                </c:pt>
                <c:pt idx="15">
                  <c:v>9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  <c:pt idx="55">
                  <c:v>30</c:v>
                </c:pt>
                <c:pt idx="56">
                  <c:v>31</c:v>
                </c:pt>
                <c:pt idx="57">
                  <c:v>31.366666666666667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34.5</c:v>
                </c:pt>
              </c:numCache>
            </c:numRef>
          </c:xVal>
          <c:yVal>
            <c:numRef>
              <c:f>'De Ville'!$P$39:$P$100</c:f>
              <c:numCache>
                <c:formatCode>General</c:formatCode>
                <c:ptCount val="6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9F-4398-B4E3-C8E35E02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36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81104549431321"/>
          <c:y val="0.49921195564840104"/>
          <c:w val="0.28383398950131233"/>
          <c:h val="0.500788088137484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025395863978539"/>
          <c:y val="0.158968850698173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0.13787325456498392"/>
          <c:w val="0.82389158498044901"/>
          <c:h val="0.77104933311907442"/>
        </c:manualLayout>
      </c:layout>
      <c:scatterChart>
        <c:scatterStyle val="lineMarker"/>
        <c:varyColors val="0"/>
        <c:ser>
          <c:idx val="0"/>
          <c:order val="0"/>
          <c:tx>
            <c:v>Seiko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'Cocktail Seiko'!$B$2:$B$1000</c:f>
              <c:numCache>
                <c:formatCode>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xVal>
          <c:yVal>
            <c:numRef>
              <c:f>'Cocktail Seiko'!$F$2:$F$1000</c:f>
              <c:numCache>
                <c:formatCode>General</c:formatCode>
                <c:ptCount val="999"/>
                <c:pt idx="1">
                  <c:v>1.5</c:v>
                </c:pt>
                <c:pt idx="2">
                  <c:v>4.5</c:v>
                </c:pt>
                <c:pt idx="3">
                  <c:v>1</c:v>
                </c:pt>
                <c:pt idx="4">
                  <c:v>6</c:v>
                </c:pt>
                <c:pt idx="5">
                  <c:v>-1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7</c:v>
                </c:pt>
                <c:pt idx="11">
                  <c:v>3</c:v>
                </c:pt>
                <c:pt idx="12">
                  <c:v>9.5</c:v>
                </c:pt>
                <c:pt idx="13">
                  <c:v>10.5</c:v>
                </c:pt>
                <c:pt idx="14">
                  <c:v>5</c:v>
                </c:pt>
                <c:pt idx="17">
                  <c:v>3</c:v>
                </c:pt>
                <c:pt idx="18">
                  <c:v>8</c:v>
                </c:pt>
                <c:pt idx="19">
                  <c:v>2</c:v>
                </c:pt>
                <c:pt idx="20">
                  <c:v>3</c:v>
                </c:pt>
                <c:pt idx="21">
                  <c:v>4.5</c:v>
                </c:pt>
                <c:pt idx="22">
                  <c:v>4.5</c:v>
                </c:pt>
                <c:pt idx="25">
                  <c:v>0</c:v>
                </c:pt>
                <c:pt idx="26">
                  <c:v>-3</c:v>
                </c:pt>
                <c:pt idx="27">
                  <c:v>-3</c:v>
                </c:pt>
                <c:pt idx="28">
                  <c:v>0</c:v>
                </c:pt>
                <c:pt idx="29">
                  <c:v>-5</c:v>
                </c:pt>
                <c:pt idx="30">
                  <c:v>3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-2</c:v>
                </c:pt>
                <c:pt idx="35">
                  <c:v>7</c:v>
                </c:pt>
                <c:pt idx="36">
                  <c:v>1</c:v>
                </c:pt>
                <c:pt idx="37">
                  <c:v>6</c:v>
                </c:pt>
                <c:pt idx="38">
                  <c:v>10</c:v>
                </c:pt>
                <c:pt idx="39">
                  <c:v>3</c:v>
                </c:pt>
                <c:pt idx="40">
                  <c:v>3</c:v>
                </c:pt>
                <c:pt idx="41">
                  <c:v>11</c:v>
                </c:pt>
                <c:pt idx="42">
                  <c:v>13</c:v>
                </c:pt>
                <c:pt idx="43">
                  <c:v>4</c:v>
                </c:pt>
                <c:pt idx="44">
                  <c:v>10</c:v>
                </c:pt>
                <c:pt idx="45">
                  <c:v>-2</c:v>
                </c:pt>
                <c:pt idx="46">
                  <c:v>-1</c:v>
                </c:pt>
                <c:pt idx="47">
                  <c:v>2.5</c:v>
                </c:pt>
                <c:pt idx="48">
                  <c:v>0</c:v>
                </c:pt>
                <c:pt idx="49">
                  <c:v>7.5</c:v>
                </c:pt>
                <c:pt idx="50">
                  <c:v>7</c:v>
                </c:pt>
                <c:pt idx="51">
                  <c:v>5</c:v>
                </c:pt>
                <c:pt idx="52">
                  <c:v>2.5</c:v>
                </c:pt>
                <c:pt idx="53">
                  <c:v>6.5</c:v>
                </c:pt>
                <c:pt idx="54">
                  <c:v>6</c:v>
                </c:pt>
                <c:pt idx="55">
                  <c:v>9</c:v>
                </c:pt>
                <c:pt idx="56">
                  <c:v>0</c:v>
                </c:pt>
                <c:pt idx="57">
                  <c:v>3</c:v>
                </c:pt>
                <c:pt idx="58">
                  <c:v>5</c:v>
                </c:pt>
                <c:pt idx="59">
                  <c:v>0</c:v>
                </c:pt>
                <c:pt idx="60">
                  <c:v>-1</c:v>
                </c:pt>
                <c:pt idx="61">
                  <c:v>-2</c:v>
                </c:pt>
                <c:pt idx="62">
                  <c:v>0</c:v>
                </c:pt>
                <c:pt idx="63">
                  <c:v>1</c:v>
                </c:pt>
                <c:pt idx="64">
                  <c:v>2</c:v>
                </c:pt>
                <c:pt idx="65">
                  <c:v>1.5</c:v>
                </c:pt>
                <c:pt idx="66">
                  <c:v>2.5</c:v>
                </c:pt>
                <c:pt idx="67">
                  <c:v>6.5</c:v>
                </c:pt>
                <c:pt idx="68">
                  <c:v>-0.5</c:v>
                </c:pt>
                <c:pt idx="69">
                  <c:v>2</c:v>
                </c:pt>
                <c:pt idx="70">
                  <c:v>7.5</c:v>
                </c:pt>
                <c:pt idx="71">
                  <c:v>6.5</c:v>
                </c:pt>
                <c:pt idx="72">
                  <c:v>1</c:v>
                </c:pt>
                <c:pt idx="73">
                  <c:v>4</c:v>
                </c:pt>
                <c:pt idx="74">
                  <c:v>-16</c:v>
                </c:pt>
                <c:pt idx="75">
                  <c:v>-3</c:v>
                </c:pt>
                <c:pt idx="76">
                  <c:v>-1.5</c:v>
                </c:pt>
                <c:pt idx="77">
                  <c:v>-4.5</c:v>
                </c:pt>
                <c:pt idx="78">
                  <c:v>-0.5</c:v>
                </c:pt>
                <c:pt idx="79">
                  <c:v>-1</c:v>
                </c:pt>
                <c:pt idx="80">
                  <c:v>-3</c:v>
                </c:pt>
                <c:pt idx="81">
                  <c:v>-2.5</c:v>
                </c:pt>
                <c:pt idx="82">
                  <c:v>-2</c:v>
                </c:pt>
                <c:pt idx="83">
                  <c:v>7</c:v>
                </c:pt>
                <c:pt idx="84">
                  <c:v>-1</c:v>
                </c:pt>
                <c:pt idx="85">
                  <c:v>-6.5</c:v>
                </c:pt>
                <c:pt idx="86">
                  <c:v>4</c:v>
                </c:pt>
                <c:pt idx="87">
                  <c:v>-1.5</c:v>
                </c:pt>
                <c:pt idx="90">
                  <c:v>-2</c:v>
                </c:pt>
                <c:pt idx="91">
                  <c:v>-5.5</c:v>
                </c:pt>
                <c:pt idx="92">
                  <c:v>-3.5</c:v>
                </c:pt>
                <c:pt idx="93">
                  <c:v>-8</c:v>
                </c:pt>
                <c:pt idx="94">
                  <c:v>4</c:v>
                </c:pt>
                <c:pt idx="95">
                  <c:v>-2</c:v>
                </c:pt>
                <c:pt idx="96">
                  <c:v>-2</c:v>
                </c:pt>
                <c:pt idx="97">
                  <c:v>-5.5</c:v>
                </c:pt>
                <c:pt idx="98">
                  <c:v>-1.5</c:v>
                </c:pt>
                <c:pt idx="99">
                  <c:v>-8</c:v>
                </c:pt>
                <c:pt idx="100">
                  <c:v>1.5</c:v>
                </c:pt>
                <c:pt idx="101">
                  <c:v>-1.5</c:v>
                </c:pt>
                <c:pt idx="102">
                  <c:v>4.5</c:v>
                </c:pt>
                <c:pt idx="103">
                  <c:v>-3</c:v>
                </c:pt>
                <c:pt idx="104">
                  <c:v>3</c:v>
                </c:pt>
                <c:pt idx="105">
                  <c:v>4.3000000000000007</c:v>
                </c:pt>
                <c:pt idx="106">
                  <c:v>5.1999999999999993</c:v>
                </c:pt>
                <c:pt idx="107">
                  <c:v>-2.5</c:v>
                </c:pt>
                <c:pt idx="108">
                  <c:v>-1</c:v>
                </c:pt>
                <c:pt idx="109">
                  <c:v>6.5</c:v>
                </c:pt>
                <c:pt idx="110">
                  <c:v>-1</c:v>
                </c:pt>
                <c:pt idx="111">
                  <c:v>-2</c:v>
                </c:pt>
                <c:pt idx="112">
                  <c:v>-1</c:v>
                </c:pt>
                <c:pt idx="113">
                  <c:v>-3</c:v>
                </c:pt>
                <c:pt idx="114">
                  <c:v>1.5</c:v>
                </c:pt>
                <c:pt idx="115">
                  <c:v>1.5</c:v>
                </c:pt>
                <c:pt idx="116">
                  <c:v>-5</c:v>
                </c:pt>
                <c:pt idx="117">
                  <c:v>12</c:v>
                </c:pt>
                <c:pt idx="118">
                  <c:v>15.5</c:v>
                </c:pt>
                <c:pt idx="119">
                  <c:v>3.6</c:v>
                </c:pt>
                <c:pt idx="120">
                  <c:v>-3.3</c:v>
                </c:pt>
                <c:pt idx="121">
                  <c:v>6.2</c:v>
                </c:pt>
                <c:pt idx="127">
                  <c:v>-1.5</c:v>
                </c:pt>
                <c:pt idx="128">
                  <c:v>4.5</c:v>
                </c:pt>
                <c:pt idx="129">
                  <c:v>1</c:v>
                </c:pt>
                <c:pt idx="130">
                  <c:v>3.5</c:v>
                </c:pt>
                <c:pt idx="131">
                  <c:v>6</c:v>
                </c:pt>
                <c:pt idx="132">
                  <c:v>5.6999999999999993</c:v>
                </c:pt>
                <c:pt idx="133">
                  <c:v>4.8000000000000007</c:v>
                </c:pt>
                <c:pt idx="134">
                  <c:v>-1</c:v>
                </c:pt>
                <c:pt idx="135">
                  <c:v>1.5</c:v>
                </c:pt>
                <c:pt idx="136">
                  <c:v>1.5</c:v>
                </c:pt>
                <c:pt idx="137">
                  <c:v>-1</c:v>
                </c:pt>
                <c:pt idx="138">
                  <c:v>5</c:v>
                </c:pt>
                <c:pt idx="139">
                  <c:v>4</c:v>
                </c:pt>
                <c:pt idx="140">
                  <c:v>4</c:v>
                </c:pt>
                <c:pt idx="141">
                  <c:v>5</c:v>
                </c:pt>
                <c:pt idx="142">
                  <c:v>-1</c:v>
                </c:pt>
                <c:pt idx="143">
                  <c:v>-3.7999999999999972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2D-4851-8C8B-44A9FCC91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1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12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1.6097112860892389E-2"/>
              <c:y val="0.24742576350888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6920822989142592"/>
          <c:y val="0.1847475832438238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0.14646616541353386"/>
          <c:w val="0.77763298337707787"/>
          <c:h val="0.77304397100738342"/>
        </c:manualLayout>
      </c:layout>
      <c:scatterChart>
        <c:scatterStyle val="lineMarker"/>
        <c:varyColors val="0"/>
        <c:ser>
          <c:idx val="0"/>
          <c:order val="0"/>
          <c:tx>
            <c:v>Seiko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'Cocktail Seiko'!$B$2:$B$1000</c:f>
              <c:numCache>
                <c:formatCode>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xVal>
          <c:yVal>
            <c:numRef>
              <c:f>'Cocktail Seiko'!$D$2:$D$10000</c:f>
              <c:numCache>
                <c:formatCode>General</c:formatCode>
                <c:ptCount val="9999"/>
                <c:pt idx="0">
                  <c:v>0</c:v>
                </c:pt>
                <c:pt idx="1">
                  <c:v>1.5</c:v>
                </c:pt>
                <c:pt idx="2">
                  <c:v>6</c:v>
                </c:pt>
                <c:pt idx="3">
                  <c:v>7</c:v>
                </c:pt>
                <c:pt idx="4">
                  <c:v>13</c:v>
                </c:pt>
                <c:pt idx="5">
                  <c:v>12</c:v>
                </c:pt>
                <c:pt idx="6">
                  <c:v>18</c:v>
                </c:pt>
                <c:pt idx="7">
                  <c:v>23</c:v>
                </c:pt>
                <c:pt idx="8">
                  <c:v>27</c:v>
                </c:pt>
                <c:pt idx="9">
                  <c:v>30</c:v>
                </c:pt>
                <c:pt idx="10">
                  <c:v>37</c:v>
                </c:pt>
                <c:pt idx="11">
                  <c:v>40</c:v>
                </c:pt>
                <c:pt idx="12">
                  <c:v>49.5</c:v>
                </c:pt>
                <c:pt idx="13">
                  <c:v>59</c:v>
                </c:pt>
                <c:pt idx="14">
                  <c:v>64</c:v>
                </c:pt>
                <c:pt idx="17">
                  <c:v>75</c:v>
                </c:pt>
                <c:pt idx="18">
                  <c:v>83</c:v>
                </c:pt>
                <c:pt idx="19">
                  <c:v>85</c:v>
                </c:pt>
                <c:pt idx="20">
                  <c:v>88</c:v>
                </c:pt>
                <c:pt idx="21">
                  <c:v>92.5</c:v>
                </c:pt>
                <c:pt idx="22">
                  <c:v>92.5</c:v>
                </c:pt>
                <c:pt idx="25">
                  <c:v>92.5</c:v>
                </c:pt>
                <c:pt idx="26">
                  <c:v>89.5</c:v>
                </c:pt>
                <c:pt idx="27">
                  <c:v>86.5</c:v>
                </c:pt>
                <c:pt idx="28">
                  <c:v>86.5</c:v>
                </c:pt>
                <c:pt idx="29">
                  <c:v>81.5</c:v>
                </c:pt>
                <c:pt idx="30">
                  <c:v>84.5</c:v>
                </c:pt>
                <c:pt idx="31">
                  <c:v>84.5</c:v>
                </c:pt>
                <c:pt idx="32">
                  <c:v>86.5</c:v>
                </c:pt>
                <c:pt idx="33">
                  <c:v>88.5</c:v>
                </c:pt>
                <c:pt idx="34">
                  <c:v>86.5</c:v>
                </c:pt>
                <c:pt idx="35">
                  <c:v>93.5</c:v>
                </c:pt>
                <c:pt idx="36">
                  <c:v>94.5</c:v>
                </c:pt>
                <c:pt idx="37">
                  <c:v>100.5</c:v>
                </c:pt>
                <c:pt idx="38">
                  <c:v>110.5</c:v>
                </c:pt>
                <c:pt idx="39">
                  <c:v>113.5</c:v>
                </c:pt>
                <c:pt idx="40">
                  <c:v>116.5</c:v>
                </c:pt>
                <c:pt idx="41">
                  <c:v>127.5</c:v>
                </c:pt>
                <c:pt idx="42">
                  <c:v>140.5</c:v>
                </c:pt>
                <c:pt idx="43">
                  <c:v>144.5</c:v>
                </c:pt>
                <c:pt idx="44">
                  <c:v>154.5</c:v>
                </c:pt>
                <c:pt idx="45">
                  <c:v>152.5</c:v>
                </c:pt>
                <c:pt idx="46">
                  <c:v>151.5</c:v>
                </c:pt>
                <c:pt idx="47">
                  <c:v>154</c:v>
                </c:pt>
                <c:pt idx="48">
                  <c:v>154</c:v>
                </c:pt>
                <c:pt idx="49">
                  <c:v>161.5</c:v>
                </c:pt>
                <c:pt idx="50">
                  <c:v>168.5</c:v>
                </c:pt>
                <c:pt idx="51">
                  <c:v>173.5</c:v>
                </c:pt>
                <c:pt idx="52">
                  <c:v>176</c:v>
                </c:pt>
                <c:pt idx="53">
                  <c:v>182.5</c:v>
                </c:pt>
                <c:pt idx="54">
                  <c:v>188.5</c:v>
                </c:pt>
                <c:pt idx="55">
                  <c:v>197.5</c:v>
                </c:pt>
                <c:pt idx="56">
                  <c:v>197.5</c:v>
                </c:pt>
                <c:pt idx="57">
                  <c:v>200.5</c:v>
                </c:pt>
                <c:pt idx="58">
                  <c:v>205.5</c:v>
                </c:pt>
                <c:pt idx="59">
                  <c:v>205.5</c:v>
                </c:pt>
                <c:pt idx="60">
                  <c:v>204.5</c:v>
                </c:pt>
                <c:pt idx="61">
                  <c:v>202.5</c:v>
                </c:pt>
                <c:pt idx="62">
                  <c:v>202.5</c:v>
                </c:pt>
                <c:pt idx="63">
                  <c:v>203.5</c:v>
                </c:pt>
                <c:pt idx="64">
                  <c:v>205.5</c:v>
                </c:pt>
                <c:pt idx="65">
                  <c:v>207</c:v>
                </c:pt>
                <c:pt idx="66">
                  <c:v>209.5</c:v>
                </c:pt>
                <c:pt idx="67">
                  <c:v>216</c:v>
                </c:pt>
                <c:pt idx="68">
                  <c:v>215.5</c:v>
                </c:pt>
                <c:pt idx="69">
                  <c:v>217.5</c:v>
                </c:pt>
                <c:pt idx="70">
                  <c:v>225</c:v>
                </c:pt>
                <c:pt idx="71">
                  <c:v>231.5</c:v>
                </c:pt>
                <c:pt idx="72">
                  <c:v>232.5</c:v>
                </c:pt>
                <c:pt idx="73">
                  <c:v>236.5</c:v>
                </c:pt>
                <c:pt idx="74">
                  <c:v>220.5</c:v>
                </c:pt>
                <c:pt idx="75">
                  <c:v>217.5</c:v>
                </c:pt>
                <c:pt idx="76">
                  <c:v>216</c:v>
                </c:pt>
                <c:pt idx="77">
                  <c:v>211.5</c:v>
                </c:pt>
                <c:pt idx="78">
                  <c:v>211</c:v>
                </c:pt>
                <c:pt idx="79">
                  <c:v>210</c:v>
                </c:pt>
                <c:pt idx="80">
                  <c:v>207</c:v>
                </c:pt>
                <c:pt idx="81">
                  <c:v>204.5</c:v>
                </c:pt>
                <c:pt idx="82">
                  <c:v>202.5</c:v>
                </c:pt>
                <c:pt idx="83">
                  <c:v>209.5</c:v>
                </c:pt>
                <c:pt idx="84">
                  <c:v>208.5</c:v>
                </c:pt>
                <c:pt idx="85">
                  <c:v>202</c:v>
                </c:pt>
                <c:pt idx="86">
                  <c:v>206</c:v>
                </c:pt>
                <c:pt idx="87">
                  <c:v>204.5</c:v>
                </c:pt>
                <c:pt idx="89">
                  <c:v>204.5</c:v>
                </c:pt>
                <c:pt idx="90">
                  <c:v>202.5</c:v>
                </c:pt>
                <c:pt idx="91">
                  <c:v>197</c:v>
                </c:pt>
                <c:pt idx="92">
                  <c:v>193.5</c:v>
                </c:pt>
                <c:pt idx="93">
                  <c:v>185.5</c:v>
                </c:pt>
                <c:pt idx="94">
                  <c:v>189.5</c:v>
                </c:pt>
                <c:pt idx="95">
                  <c:v>187.5</c:v>
                </c:pt>
                <c:pt idx="96">
                  <c:v>185.5</c:v>
                </c:pt>
                <c:pt idx="97">
                  <c:v>180</c:v>
                </c:pt>
                <c:pt idx="98">
                  <c:v>178.5</c:v>
                </c:pt>
                <c:pt idx="99">
                  <c:v>170.5</c:v>
                </c:pt>
                <c:pt idx="100">
                  <c:v>172</c:v>
                </c:pt>
                <c:pt idx="101">
                  <c:v>170.5</c:v>
                </c:pt>
                <c:pt idx="102">
                  <c:v>175</c:v>
                </c:pt>
                <c:pt idx="103">
                  <c:v>172</c:v>
                </c:pt>
                <c:pt idx="104">
                  <c:v>175</c:v>
                </c:pt>
                <c:pt idx="105">
                  <c:v>179.3</c:v>
                </c:pt>
                <c:pt idx="106">
                  <c:v>184.5</c:v>
                </c:pt>
                <c:pt idx="107">
                  <c:v>182</c:v>
                </c:pt>
                <c:pt idx="108">
                  <c:v>181</c:v>
                </c:pt>
                <c:pt idx="109">
                  <c:v>187.5</c:v>
                </c:pt>
                <c:pt idx="110">
                  <c:v>186.5</c:v>
                </c:pt>
                <c:pt idx="111">
                  <c:v>184.5</c:v>
                </c:pt>
                <c:pt idx="112">
                  <c:v>183.5</c:v>
                </c:pt>
                <c:pt idx="113">
                  <c:v>180.5</c:v>
                </c:pt>
                <c:pt idx="114">
                  <c:v>182</c:v>
                </c:pt>
                <c:pt idx="115">
                  <c:v>183.5</c:v>
                </c:pt>
                <c:pt idx="116">
                  <c:v>178.5</c:v>
                </c:pt>
                <c:pt idx="117">
                  <c:v>190.5</c:v>
                </c:pt>
                <c:pt idx="118">
                  <c:v>206</c:v>
                </c:pt>
                <c:pt idx="119">
                  <c:v>209.6</c:v>
                </c:pt>
                <c:pt idx="120">
                  <c:v>206.29999999999998</c:v>
                </c:pt>
                <c:pt idx="121">
                  <c:v>212.49999999999997</c:v>
                </c:pt>
                <c:pt idx="126">
                  <c:v>212.5</c:v>
                </c:pt>
                <c:pt idx="127">
                  <c:v>211</c:v>
                </c:pt>
                <c:pt idx="128">
                  <c:v>215.5</c:v>
                </c:pt>
                <c:pt idx="129">
                  <c:v>216.5</c:v>
                </c:pt>
                <c:pt idx="130">
                  <c:v>220</c:v>
                </c:pt>
                <c:pt idx="131">
                  <c:v>226</c:v>
                </c:pt>
                <c:pt idx="132">
                  <c:v>231.7</c:v>
                </c:pt>
                <c:pt idx="133">
                  <c:v>236.5</c:v>
                </c:pt>
                <c:pt idx="134">
                  <c:v>235.5</c:v>
                </c:pt>
                <c:pt idx="135">
                  <c:v>237</c:v>
                </c:pt>
                <c:pt idx="136">
                  <c:v>238.5</c:v>
                </c:pt>
                <c:pt idx="137">
                  <c:v>237.5</c:v>
                </c:pt>
                <c:pt idx="138">
                  <c:v>242.5</c:v>
                </c:pt>
                <c:pt idx="139">
                  <c:v>246.5</c:v>
                </c:pt>
                <c:pt idx="140">
                  <c:v>250.5</c:v>
                </c:pt>
                <c:pt idx="141">
                  <c:v>255.5</c:v>
                </c:pt>
                <c:pt idx="142">
                  <c:v>254.5</c:v>
                </c:pt>
                <c:pt idx="143">
                  <c:v>250.7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B3-42B1-A5EC-1E7A21837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1.0541557305336832E-2"/>
              <c:y val="0.20016475384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67825896762904"/>
          <c:y val="0.10064324388952466"/>
          <c:w val="0.8456550743657042"/>
          <c:h val="0.85163441337728663"/>
        </c:manualLayout>
      </c:layout>
      <c:scatterChart>
        <c:scatterStyle val="lineMarker"/>
        <c:varyColors val="0"/>
        <c:ser>
          <c:idx val="12"/>
          <c:order val="0"/>
          <c:tx>
            <c:strRef>
              <c:f>'[1]1950 Omega PW'!$N$26</c:f>
              <c:strCache>
                <c:ptCount val="1"/>
                <c:pt idx="0">
                  <c:v>45399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'[1]1929 Omega PW (Peggie)'!$M$27:$M$95</c:f>
              <c:numCache>
                <c:formatCode>General</c:formatCode>
                <c:ptCount val="69"/>
                <c:pt idx="0">
                  <c:v>0</c:v>
                </c:pt>
                <c:pt idx="1">
                  <c:v>0.56666666666666665</c:v>
                </c:pt>
                <c:pt idx="2">
                  <c:v>1</c:v>
                </c:pt>
                <c:pt idx="3">
                  <c:v>1.3333333333333333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4.833333333333333</c:v>
                </c:pt>
                <c:pt idx="14">
                  <c:v>5</c:v>
                </c:pt>
                <c:pt idx="15">
                  <c:v>6</c:v>
                </c:pt>
                <c:pt idx="16">
                  <c:v>6.666666666666667</c:v>
                </c:pt>
                <c:pt idx="17">
                  <c:v>7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12.5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  <c:pt idx="48">
                  <c:v>24.45</c:v>
                </c:pt>
                <c:pt idx="49">
                  <c:v>25</c:v>
                </c:pt>
                <c:pt idx="50">
                  <c:v>25.65</c:v>
                </c:pt>
                <c:pt idx="51">
                  <c:v>26</c:v>
                </c:pt>
                <c:pt idx="52">
                  <c:v>26.333333333333332</c:v>
                </c:pt>
                <c:pt idx="53">
                  <c:v>26.5</c:v>
                </c:pt>
                <c:pt idx="54">
                  <c:v>26.783333333333335</c:v>
                </c:pt>
                <c:pt idx="55">
                  <c:v>27</c:v>
                </c:pt>
                <c:pt idx="56">
                  <c:v>27.5</c:v>
                </c:pt>
                <c:pt idx="57">
                  <c:v>28</c:v>
                </c:pt>
                <c:pt idx="58">
                  <c:v>28.5</c:v>
                </c:pt>
                <c:pt idx="59">
                  <c:v>28.833333333333332</c:v>
                </c:pt>
                <c:pt idx="60">
                  <c:v>29.133333333333333</c:v>
                </c:pt>
                <c:pt idx="61">
                  <c:v>29.316666666666666</c:v>
                </c:pt>
                <c:pt idx="62">
                  <c:v>30</c:v>
                </c:pt>
                <c:pt idx="63">
                  <c:v>31</c:v>
                </c:pt>
                <c:pt idx="64">
                  <c:v>31.366666666666667</c:v>
                </c:pt>
                <c:pt idx="65">
                  <c:v>32</c:v>
                </c:pt>
                <c:pt idx="66">
                  <c:v>32.5</c:v>
                </c:pt>
                <c:pt idx="67">
                  <c:v>33</c:v>
                </c:pt>
                <c:pt idx="68">
                  <c:v>34.5</c:v>
                </c:pt>
              </c:numCache>
            </c:numRef>
          </c:xVal>
          <c:yVal>
            <c:numRef>
              <c:f>'[1]1929 Omega PW (Peggie)'!$N$27:$N$95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21">
                  <c:v>0</c:v>
                </c:pt>
                <c:pt idx="22">
                  <c:v>0.5</c:v>
                </c:pt>
                <c:pt idx="25">
                  <c:v>1</c:v>
                </c:pt>
                <c:pt idx="4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2-46B1-9C5E-22291808D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2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66601049868767"/>
          <c:y val="0.28193584053180332"/>
          <c:w val="0.42509776902887136"/>
          <c:h val="9.3503874614722288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Seiko Quartz</a:t>
            </a:r>
          </a:p>
        </c:rich>
      </c:tx>
      <c:layout>
        <c:manualLayout>
          <c:xMode val="edge"/>
          <c:yMode val="edge"/>
          <c:x val="0.61821308050779367"/>
          <c:y val="0.158968850698173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0.15935553168635877"/>
          <c:w val="0.82117049654507468"/>
          <c:h val="0.7839386993918992"/>
        </c:manualLayout>
      </c:layout>
      <c:scatterChart>
        <c:scatterStyle val="lineMarker"/>
        <c:varyColors val="0"/>
        <c:ser>
          <c:idx val="0"/>
          <c:order val="0"/>
          <c:tx>
            <c:v>1886 Waltham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'Seiko Quartz'!$B$2:$B$100</c:f>
              <c:numCache>
                <c:formatCode>0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xVal>
          <c:yVal>
            <c:numRef>
              <c:f>'Seiko Quartz'!$F$2:$F$93</c:f>
              <c:numCache>
                <c:formatCode>General</c:formatCode>
                <c:ptCount val="92"/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0.25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0.5</c:v>
                </c:pt>
                <c:pt idx="14">
                  <c:v>0.5</c:v>
                </c:pt>
                <c:pt idx="15">
                  <c:v>1</c:v>
                </c:pt>
                <c:pt idx="16">
                  <c:v>-0.5</c:v>
                </c:pt>
                <c:pt idx="17">
                  <c:v>0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0.5</c:v>
                </c:pt>
                <c:pt idx="25">
                  <c:v>0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</c:v>
                </c:pt>
                <c:pt idx="31">
                  <c:v>0.5</c:v>
                </c:pt>
                <c:pt idx="32">
                  <c:v>0.5</c:v>
                </c:pt>
                <c:pt idx="33">
                  <c:v>0.25</c:v>
                </c:pt>
                <c:pt idx="34">
                  <c:v>0.25</c:v>
                </c:pt>
                <c:pt idx="35">
                  <c:v>0</c:v>
                </c:pt>
                <c:pt idx="36">
                  <c:v>0.5</c:v>
                </c:pt>
                <c:pt idx="37">
                  <c:v>0.5</c:v>
                </c:pt>
                <c:pt idx="38">
                  <c:v>0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0.5</c:v>
                </c:pt>
                <c:pt idx="48">
                  <c:v>0.5</c:v>
                </c:pt>
                <c:pt idx="49">
                  <c:v>0</c:v>
                </c:pt>
                <c:pt idx="50">
                  <c:v>0.5</c:v>
                </c:pt>
                <c:pt idx="51">
                  <c:v>1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60">
                  <c:v>0</c:v>
                </c:pt>
                <c:pt idx="61">
                  <c:v>0.5</c:v>
                </c:pt>
                <c:pt idx="62">
                  <c:v>0.5</c:v>
                </c:pt>
                <c:pt idx="63">
                  <c:v>0</c:v>
                </c:pt>
                <c:pt idx="64">
                  <c:v>0.5</c:v>
                </c:pt>
                <c:pt idx="65">
                  <c:v>0.5</c:v>
                </c:pt>
                <c:pt idx="66">
                  <c:v>-10</c:v>
                </c:pt>
                <c:pt idx="67">
                  <c:v>0.5</c:v>
                </c:pt>
                <c:pt idx="68">
                  <c:v>0.5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0.5</c:v>
                </c:pt>
                <c:pt idx="74">
                  <c:v>1</c:v>
                </c:pt>
                <c:pt idx="75">
                  <c:v>-0.5</c:v>
                </c:pt>
                <c:pt idx="7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8F-44B9-8B4B-1389372B3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1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1.6097112860892389E-2"/>
              <c:y val="0.24742576350888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Seiko Quartz</a:t>
            </a:r>
          </a:p>
        </c:rich>
      </c:tx>
      <c:layout>
        <c:manualLayout>
          <c:xMode val="edge"/>
          <c:yMode val="edge"/>
          <c:x val="0.70921542929637138"/>
          <c:y val="0.8077336197636949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931272739"/>
          <c:y val="0.17654135338345867"/>
          <c:w val="0.83717281280300038"/>
          <c:h val="0.798822703553033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'Seiko Quartz'!$B$2:$B$100</c:f>
              <c:numCache>
                <c:formatCode>0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xVal>
          <c:yVal>
            <c:numRef>
              <c:f>'Seiko Quartz'!$D$2:$D$100</c:f>
              <c:numCache>
                <c:formatCode>General</c:formatCode>
                <c:ptCount val="99"/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6</c:v>
                </c:pt>
                <c:pt idx="16">
                  <c:v>5.5</c:v>
                </c:pt>
                <c:pt idx="17">
                  <c:v>5.5</c:v>
                </c:pt>
                <c:pt idx="18">
                  <c:v>6</c:v>
                </c:pt>
                <c:pt idx="19">
                  <c:v>6.5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8.5</c:v>
                </c:pt>
                <c:pt idx="25">
                  <c:v>8.5</c:v>
                </c:pt>
                <c:pt idx="26">
                  <c:v>9</c:v>
                </c:pt>
                <c:pt idx="27">
                  <c:v>9.5</c:v>
                </c:pt>
                <c:pt idx="28">
                  <c:v>10</c:v>
                </c:pt>
                <c:pt idx="29">
                  <c:v>10.5</c:v>
                </c:pt>
                <c:pt idx="30">
                  <c:v>10.5</c:v>
                </c:pt>
                <c:pt idx="31">
                  <c:v>11</c:v>
                </c:pt>
                <c:pt idx="32">
                  <c:v>11.5</c:v>
                </c:pt>
                <c:pt idx="33">
                  <c:v>11.75</c:v>
                </c:pt>
                <c:pt idx="34">
                  <c:v>12</c:v>
                </c:pt>
                <c:pt idx="35">
                  <c:v>12</c:v>
                </c:pt>
                <c:pt idx="36">
                  <c:v>12.5</c:v>
                </c:pt>
                <c:pt idx="37">
                  <c:v>13</c:v>
                </c:pt>
                <c:pt idx="38">
                  <c:v>13</c:v>
                </c:pt>
                <c:pt idx="39">
                  <c:v>13.5</c:v>
                </c:pt>
                <c:pt idx="40">
                  <c:v>14</c:v>
                </c:pt>
                <c:pt idx="41">
                  <c:v>14</c:v>
                </c:pt>
                <c:pt idx="42">
                  <c:v>14.5</c:v>
                </c:pt>
                <c:pt idx="43">
                  <c:v>15</c:v>
                </c:pt>
                <c:pt idx="44">
                  <c:v>15.5</c:v>
                </c:pt>
                <c:pt idx="45">
                  <c:v>16</c:v>
                </c:pt>
                <c:pt idx="46">
                  <c:v>16</c:v>
                </c:pt>
                <c:pt idx="47">
                  <c:v>16.5</c:v>
                </c:pt>
                <c:pt idx="48">
                  <c:v>17</c:v>
                </c:pt>
                <c:pt idx="49">
                  <c:v>17</c:v>
                </c:pt>
                <c:pt idx="50">
                  <c:v>17.5</c:v>
                </c:pt>
                <c:pt idx="51">
                  <c:v>18.5</c:v>
                </c:pt>
                <c:pt idx="52">
                  <c:v>18.5</c:v>
                </c:pt>
                <c:pt idx="53">
                  <c:v>19</c:v>
                </c:pt>
                <c:pt idx="54">
                  <c:v>19.5</c:v>
                </c:pt>
                <c:pt idx="59" formatCode="0">
                  <c:v>21</c:v>
                </c:pt>
                <c:pt idx="60" formatCode="0">
                  <c:v>21</c:v>
                </c:pt>
                <c:pt idx="61" formatCode="0">
                  <c:v>21.5</c:v>
                </c:pt>
                <c:pt idx="62" formatCode="0">
                  <c:v>22</c:v>
                </c:pt>
                <c:pt idx="63" formatCode="0">
                  <c:v>22</c:v>
                </c:pt>
                <c:pt idx="64" formatCode="0">
                  <c:v>22.5</c:v>
                </c:pt>
                <c:pt idx="65" formatCode="0">
                  <c:v>23</c:v>
                </c:pt>
                <c:pt idx="66" formatCode="0">
                  <c:v>13</c:v>
                </c:pt>
                <c:pt idx="67" formatCode="0">
                  <c:v>13.5</c:v>
                </c:pt>
                <c:pt idx="68" formatCode="0">
                  <c:v>14</c:v>
                </c:pt>
                <c:pt idx="69" formatCode="0">
                  <c:v>14</c:v>
                </c:pt>
                <c:pt idx="70" formatCode="0">
                  <c:v>14</c:v>
                </c:pt>
                <c:pt idx="71" formatCode="0">
                  <c:v>15</c:v>
                </c:pt>
                <c:pt idx="72" formatCode="0">
                  <c:v>15</c:v>
                </c:pt>
                <c:pt idx="73" formatCode="0">
                  <c:v>15.5</c:v>
                </c:pt>
                <c:pt idx="74" formatCode="0">
                  <c:v>16.5</c:v>
                </c:pt>
                <c:pt idx="75" formatCode="0">
                  <c:v>16</c:v>
                </c:pt>
                <c:pt idx="76" formatCode="0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94-4BB0-8C43-26EB330CC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1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3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1.0541557305336832E-2"/>
              <c:y val="0.20016475384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67825896762904"/>
          <c:y val="0.10064324388952466"/>
          <c:w val="0.8456550743657042"/>
          <c:h val="0.85163441337728663"/>
        </c:manualLayout>
      </c:layout>
      <c:scatterChart>
        <c:scatterStyle val="lineMarker"/>
        <c:varyColors val="0"/>
        <c:ser>
          <c:idx val="12"/>
          <c:order val="0"/>
          <c:tx>
            <c:strRef>
              <c:f>'1942 Omega'!$N$26</c:f>
              <c:strCache>
                <c:ptCount val="1"/>
                <c:pt idx="0">
                  <c:v>08-May-24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9-4CA3-829A-448A40D8AF48}"/>
            </c:ext>
          </c:extLst>
        </c:ser>
        <c:ser>
          <c:idx val="0"/>
          <c:order val="1"/>
          <c:tx>
            <c:strRef>
              <c:f>'1942 Omega'!$O$26</c:f>
              <c:strCache>
                <c:ptCount val="1"/>
                <c:pt idx="0">
                  <c:v>03-Jun-24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'1942 Omega'!$M$27:$M$74</c:f>
              <c:numCache>
                <c:formatCode>General</c:formatCode>
                <c:ptCount val="48"/>
                <c:pt idx="0">
                  <c:v>0</c:v>
                </c:pt>
                <c:pt idx="1">
                  <c:v>0.56666666666666665</c:v>
                </c:pt>
                <c:pt idx="2">
                  <c:v>1</c:v>
                </c:pt>
                <c:pt idx="3">
                  <c:v>1.3333333333333333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4.833333333333333</c:v>
                </c:pt>
                <c:pt idx="14">
                  <c:v>5</c:v>
                </c:pt>
                <c:pt idx="15">
                  <c:v>6</c:v>
                </c:pt>
                <c:pt idx="16">
                  <c:v>6.666666666666667</c:v>
                </c:pt>
                <c:pt idx="17">
                  <c:v>7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12.5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</c:numCache>
            </c:numRef>
          </c:xVal>
          <c:yVal>
            <c:numRef>
              <c:f>'1942 Omega'!$O$27:$O$74</c:f>
              <c:numCache>
                <c:formatCode>General</c:formatCode>
                <c:ptCount val="48"/>
                <c:pt idx="0">
                  <c:v>0</c:v>
                </c:pt>
                <c:pt idx="4">
                  <c:v>0.5</c:v>
                </c:pt>
                <c:pt idx="7">
                  <c:v>0</c:v>
                </c:pt>
                <c:pt idx="10">
                  <c:v>0.5</c:v>
                </c:pt>
                <c:pt idx="12">
                  <c:v>1</c:v>
                </c:pt>
                <c:pt idx="14">
                  <c:v>1</c:v>
                </c:pt>
                <c:pt idx="17">
                  <c:v>1</c:v>
                </c:pt>
                <c:pt idx="20">
                  <c:v>1.5</c:v>
                </c:pt>
                <c:pt idx="25">
                  <c:v>3</c:v>
                </c:pt>
                <c:pt idx="4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C-4A7B-84E0-7DE1DDFD07B6}"/>
            </c:ext>
          </c:extLst>
        </c:ser>
        <c:ser>
          <c:idx val="1"/>
          <c:order val="2"/>
          <c:tx>
            <c:strRef>
              <c:f>'1942 Omega'!$P$26</c:f>
              <c:strCache>
                <c:ptCount val="1"/>
                <c:pt idx="0">
                  <c:v>Tuesday 4 June 2024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'1942 Omega'!$M$27:$M$74</c:f>
              <c:numCache>
                <c:formatCode>General</c:formatCode>
                <c:ptCount val="48"/>
                <c:pt idx="0">
                  <c:v>0</c:v>
                </c:pt>
                <c:pt idx="1">
                  <c:v>0.56666666666666665</c:v>
                </c:pt>
                <c:pt idx="2">
                  <c:v>1</c:v>
                </c:pt>
                <c:pt idx="3">
                  <c:v>1.3333333333333333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4.833333333333333</c:v>
                </c:pt>
                <c:pt idx="14">
                  <c:v>5</c:v>
                </c:pt>
                <c:pt idx="15">
                  <c:v>6</c:v>
                </c:pt>
                <c:pt idx="16">
                  <c:v>6.666666666666667</c:v>
                </c:pt>
                <c:pt idx="17">
                  <c:v>7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12.5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</c:numCache>
            </c:numRef>
          </c:xVal>
          <c:yVal>
            <c:numRef>
              <c:f>'1942 Omega'!$P$27:$P$74</c:f>
              <c:numCache>
                <c:formatCode>General</c:formatCode>
                <c:ptCount val="48"/>
                <c:pt idx="0">
                  <c:v>0</c:v>
                </c:pt>
                <c:pt idx="5">
                  <c:v>0</c:v>
                </c:pt>
                <c:pt idx="12">
                  <c:v>1</c:v>
                </c:pt>
                <c:pt idx="14">
                  <c:v>1</c:v>
                </c:pt>
                <c:pt idx="18">
                  <c:v>1.5</c:v>
                </c:pt>
                <c:pt idx="25">
                  <c:v>3.5</c:v>
                </c:pt>
                <c:pt idx="4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C-4A7B-84E0-7DE1DDFD0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2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66601049868767"/>
          <c:y val="0.28193584053180332"/>
          <c:w val="0.217333552055993"/>
          <c:h val="0.1625212427854154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67825896762904"/>
          <c:y val="0.10064324388952466"/>
          <c:w val="0.8456550743657042"/>
          <c:h val="0.85163441337728663"/>
        </c:manualLayout>
      </c:layout>
      <c:scatterChart>
        <c:scatterStyle val="lineMarker"/>
        <c:varyColors val="0"/>
        <c:ser>
          <c:idx val="1"/>
          <c:order val="0"/>
          <c:tx>
            <c:strRef>
              <c:f>'1886 Waltham'!$N$26</c:f>
              <c:strCache>
                <c:ptCount val="1"/>
                <c:pt idx="0">
                  <c:v>15-Jun-24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'1886 Waltham'!$M$27:$M$74</c:f>
              <c:numCache>
                <c:formatCode>General</c:formatCode>
                <c:ptCount val="48"/>
                <c:pt idx="0">
                  <c:v>0</c:v>
                </c:pt>
                <c:pt idx="1">
                  <c:v>0.56666666666666665</c:v>
                </c:pt>
                <c:pt idx="2">
                  <c:v>1</c:v>
                </c:pt>
                <c:pt idx="3">
                  <c:v>1.3333333333333333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6</c:v>
                </c:pt>
                <c:pt idx="16">
                  <c:v>6.666666666666667</c:v>
                </c:pt>
                <c:pt idx="17">
                  <c:v>7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12.5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</c:numCache>
            </c:numRef>
          </c:xVal>
          <c:yVal>
            <c:numRef>
              <c:f>'1886 Waltham'!$N$27:$N$74</c:f>
              <c:numCache>
                <c:formatCode>General</c:formatCode>
                <c:ptCount val="48"/>
                <c:pt idx="0">
                  <c:v>0</c:v>
                </c:pt>
                <c:pt idx="8">
                  <c:v>5</c:v>
                </c:pt>
                <c:pt idx="16">
                  <c:v>11</c:v>
                </c:pt>
                <c:pt idx="17">
                  <c:v>12.5</c:v>
                </c:pt>
                <c:pt idx="47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E3-4382-B871-D6D7140D4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2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66601049868767"/>
          <c:y val="0.13747352472125599"/>
          <c:w val="0.217333552055993"/>
          <c:h val="0.1625212427854154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Statistics!$B$3</c:f>
              <c:strCache>
                <c:ptCount val="1"/>
                <c:pt idx="0">
                  <c:v>Mean daily 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Statistics!$C$2:$L$2</c:f>
              <c:strCache>
                <c:ptCount val="10"/>
                <c:pt idx="0">
                  <c:v>1942 Omega</c:v>
                </c:pt>
                <c:pt idx="1">
                  <c:v>1950 Omega</c:v>
                </c:pt>
                <c:pt idx="2">
                  <c:v>1886 Waltham</c:v>
                </c:pt>
                <c:pt idx="3">
                  <c:v>1901 Waltham</c:v>
                </c:pt>
                <c:pt idx="4">
                  <c:v>Hamilton</c:v>
                </c:pt>
                <c:pt idx="5">
                  <c:v>Elgin</c:v>
                </c:pt>
                <c:pt idx="6">
                  <c:v>King Seiko</c:v>
                </c:pt>
                <c:pt idx="7">
                  <c:v>Cocktail Seiko</c:v>
                </c:pt>
                <c:pt idx="8">
                  <c:v>Deville</c:v>
                </c:pt>
                <c:pt idx="9">
                  <c:v>Quartz Seiko</c:v>
                </c:pt>
              </c:strCache>
            </c:strRef>
          </c:cat>
          <c:val>
            <c:numRef>
              <c:f>Statistics!$C$3:$L$3</c:f>
              <c:numCache>
                <c:formatCode>0.00</c:formatCode>
                <c:ptCount val="10"/>
                <c:pt idx="0">
                  <c:v>-0.69262295081967218</c:v>
                </c:pt>
                <c:pt idx="1">
                  <c:v>-0.36842105263157893</c:v>
                </c:pt>
                <c:pt idx="2">
                  <c:v>-6.4545454545454541</c:v>
                </c:pt>
                <c:pt idx="3">
                  <c:v>-1.6153846153846154</c:v>
                </c:pt>
                <c:pt idx="4">
                  <c:v>17.081632653061224</c:v>
                </c:pt>
                <c:pt idx="5">
                  <c:v>-3.1709401709401708</c:v>
                </c:pt>
                <c:pt idx="6">
                  <c:v>0.86</c:v>
                </c:pt>
                <c:pt idx="7">
                  <c:v>2.163636363636364</c:v>
                </c:pt>
                <c:pt idx="8">
                  <c:v>-0.74193548387096775</c:v>
                </c:pt>
                <c:pt idx="9" formatCode="General">
                  <c:v>0.21126760563380281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9-45D0-BD48-EE41AACB8696}"/>
            </c:ext>
          </c:extLst>
        </c:ser>
        <c:ser>
          <c:idx val="1"/>
          <c:order val="1"/>
          <c:tx>
            <c:strRef>
              <c:f>Statistics!$B$4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Statistics!$C$2:$L$2</c:f>
              <c:strCache>
                <c:ptCount val="10"/>
                <c:pt idx="0">
                  <c:v>1942 Omega</c:v>
                </c:pt>
                <c:pt idx="1">
                  <c:v>1950 Omega</c:v>
                </c:pt>
                <c:pt idx="2">
                  <c:v>1886 Waltham</c:v>
                </c:pt>
                <c:pt idx="3">
                  <c:v>1901 Waltham</c:v>
                </c:pt>
                <c:pt idx="4">
                  <c:v>Hamilton</c:v>
                </c:pt>
                <c:pt idx="5">
                  <c:v>Elgin</c:v>
                </c:pt>
                <c:pt idx="6">
                  <c:v>King Seiko</c:v>
                </c:pt>
                <c:pt idx="7">
                  <c:v>Cocktail Seiko</c:v>
                </c:pt>
                <c:pt idx="8">
                  <c:v>Deville</c:v>
                </c:pt>
                <c:pt idx="9">
                  <c:v>Quartz Seiko</c:v>
                </c:pt>
              </c:strCache>
            </c:strRef>
          </c:cat>
          <c:val>
            <c:numRef>
              <c:f>Statistics!$C$4:$L$4</c:f>
              <c:numCache>
                <c:formatCode>0.00</c:formatCode>
                <c:ptCount val="10"/>
                <c:pt idx="0">
                  <c:v>2.1441622768363002</c:v>
                </c:pt>
                <c:pt idx="1">
                  <c:v>1.4923821643496906</c:v>
                </c:pt>
                <c:pt idx="2">
                  <c:v>11.429337341513536</c:v>
                </c:pt>
                <c:pt idx="3">
                  <c:v>2.7554410937818603</c:v>
                </c:pt>
                <c:pt idx="4">
                  <c:v>46.006803726961721</c:v>
                </c:pt>
                <c:pt idx="5">
                  <c:v>5.6843039098343349</c:v>
                </c:pt>
                <c:pt idx="6">
                  <c:v>2.3453784342830479</c:v>
                </c:pt>
                <c:pt idx="7">
                  <c:v>4.4186806053403558</c:v>
                </c:pt>
                <c:pt idx="8">
                  <c:v>1.1913056522689651</c:v>
                </c:pt>
                <c:pt idx="9" formatCode="General">
                  <c:v>1.2648052008087485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9-45D0-BD48-EE41AACB8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9662656"/>
        <c:axId val="909656536"/>
      </c:barChart>
      <c:catAx>
        <c:axId val="90966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56536"/>
        <c:crossesAt val="0"/>
        <c:auto val="1"/>
        <c:lblAlgn val="ctr"/>
        <c:lblOffset val="100"/>
        <c:noMultiLvlLbl val="0"/>
      </c:catAx>
      <c:valAx>
        <c:axId val="909656536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626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2311089238845144"/>
          <c:y val="9.3170749489647112E-2"/>
          <c:w val="0.37044488188976377"/>
          <c:h val="0.1475699912510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5047373885956572"/>
          <c:y val="0.1718582169709989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0.13787325456498392"/>
          <c:w val="0.83761616336419487"/>
          <c:h val="0.80971743193754919"/>
        </c:manualLayout>
      </c:layout>
      <c:scatterChart>
        <c:scatterStyle val="lineMarker"/>
        <c:varyColors val="0"/>
        <c:ser>
          <c:idx val="0"/>
          <c:order val="0"/>
          <c:tx>
            <c:v>1950 Omega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'1950 Omega PW'!$B$2:$B$1000</c:f>
              <c:numCache>
                <c:formatCode>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</c:numCache>
            </c:numRef>
          </c:xVal>
          <c:yVal>
            <c:numRef>
              <c:f>'1950 Omega PW'!$F$2:$F$1000</c:f>
              <c:numCache>
                <c:formatCode>General</c:formatCode>
                <c:ptCount val="999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-3</c:v>
                </c:pt>
                <c:pt idx="4">
                  <c:v>5</c:v>
                </c:pt>
                <c:pt idx="5">
                  <c:v>-2</c:v>
                </c:pt>
                <c:pt idx="6">
                  <c:v>5</c:v>
                </c:pt>
                <c:pt idx="7">
                  <c:v>0</c:v>
                </c:pt>
                <c:pt idx="8">
                  <c:v>2</c:v>
                </c:pt>
                <c:pt idx="9">
                  <c:v>14</c:v>
                </c:pt>
                <c:pt idx="10">
                  <c:v>4.333333333333333</c:v>
                </c:pt>
                <c:pt idx="11">
                  <c:v>10</c:v>
                </c:pt>
                <c:pt idx="12">
                  <c:v>23</c:v>
                </c:pt>
                <c:pt idx="13">
                  <c:v>16</c:v>
                </c:pt>
                <c:pt idx="14">
                  <c:v>15</c:v>
                </c:pt>
                <c:pt idx="15">
                  <c:v>15</c:v>
                </c:pt>
                <c:pt idx="16">
                  <c:v>-6</c:v>
                </c:pt>
                <c:pt idx="17">
                  <c:v>-15</c:v>
                </c:pt>
                <c:pt idx="18">
                  <c:v>-12</c:v>
                </c:pt>
                <c:pt idx="20">
                  <c:v>40</c:v>
                </c:pt>
                <c:pt idx="21">
                  <c:v>39</c:v>
                </c:pt>
                <c:pt idx="22">
                  <c:v>39</c:v>
                </c:pt>
                <c:pt idx="24">
                  <c:v>31</c:v>
                </c:pt>
                <c:pt idx="25">
                  <c:v>-8</c:v>
                </c:pt>
                <c:pt idx="26">
                  <c:v>8</c:v>
                </c:pt>
                <c:pt idx="27">
                  <c:v>2</c:v>
                </c:pt>
                <c:pt idx="29">
                  <c:v>0</c:v>
                </c:pt>
                <c:pt idx="30">
                  <c:v>-3</c:v>
                </c:pt>
                <c:pt idx="31">
                  <c:v>1</c:v>
                </c:pt>
                <c:pt idx="32">
                  <c:v>-2</c:v>
                </c:pt>
                <c:pt idx="33">
                  <c:v>0</c:v>
                </c:pt>
                <c:pt idx="34">
                  <c:v>2</c:v>
                </c:pt>
                <c:pt idx="36">
                  <c:v>2</c:v>
                </c:pt>
                <c:pt idx="37">
                  <c:v>-1</c:v>
                </c:pt>
                <c:pt idx="38">
                  <c:v>-1</c:v>
                </c:pt>
                <c:pt idx="39">
                  <c:v>-2</c:v>
                </c:pt>
                <c:pt idx="40">
                  <c:v>-0.5</c:v>
                </c:pt>
                <c:pt idx="41">
                  <c:v>0.5</c:v>
                </c:pt>
                <c:pt idx="42">
                  <c:v>-4</c:v>
                </c:pt>
                <c:pt idx="43">
                  <c:v>4</c:v>
                </c:pt>
                <c:pt idx="44">
                  <c:v>1</c:v>
                </c:pt>
                <c:pt idx="45">
                  <c:v>-1.5</c:v>
                </c:pt>
                <c:pt idx="46">
                  <c:v>-0.5</c:v>
                </c:pt>
                <c:pt idx="47">
                  <c:v>-4</c:v>
                </c:pt>
                <c:pt idx="48">
                  <c:v>-1</c:v>
                </c:pt>
                <c:pt idx="49">
                  <c:v>-3</c:v>
                </c:pt>
                <c:pt idx="50">
                  <c:v>-1</c:v>
                </c:pt>
                <c:pt idx="51">
                  <c:v>-3</c:v>
                </c:pt>
                <c:pt idx="52">
                  <c:v>-2</c:v>
                </c:pt>
                <c:pt idx="53">
                  <c:v>-1</c:v>
                </c:pt>
                <c:pt idx="54">
                  <c:v>-3</c:v>
                </c:pt>
                <c:pt idx="55">
                  <c:v>-1.5</c:v>
                </c:pt>
                <c:pt idx="56">
                  <c:v>0</c:v>
                </c:pt>
                <c:pt idx="57">
                  <c:v>-3</c:v>
                </c:pt>
                <c:pt idx="58">
                  <c:v>-2</c:v>
                </c:pt>
                <c:pt idx="59">
                  <c:v>-1.5</c:v>
                </c:pt>
                <c:pt idx="60">
                  <c:v>-1.5</c:v>
                </c:pt>
                <c:pt idx="61">
                  <c:v>-2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0.5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-1</c:v>
                </c:pt>
                <c:pt idx="70">
                  <c:v>-1</c:v>
                </c:pt>
                <c:pt idx="71">
                  <c:v>-2</c:v>
                </c:pt>
                <c:pt idx="72">
                  <c:v>0</c:v>
                </c:pt>
                <c:pt idx="73">
                  <c:v>-0.5</c:v>
                </c:pt>
                <c:pt idx="74">
                  <c:v>0</c:v>
                </c:pt>
                <c:pt idx="75">
                  <c:v>0.5</c:v>
                </c:pt>
                <c:pt idx="76">
                  <c:v>-0.5</c:v>
                </c:pt>
                <c:pt idx="77">
                  <c:v>-0.5</c:v>
                </c:pt>
                <c:pt idx="78">
                  <c:v>0.5</c:v>
                </c:pt>
                <c:pt idx="79">
                  <c:v>-7</c:v>
                </c:pt>
                <c:pt idx="80">
                  <c:v>-1.5</c:v>
                </c:pt>
                <c:pt idx="81">
                  <c:v>-2</c:v>
                </c:pt>
                <c:pt idx="82">
                  <c:v>-4</c:v>
                </c:pt>
                <c:pt idx="83">
                  <c:v>-2</c:v>
                </c:pt>
                <c:pt idx="84">
                  <c:v>-5</c:v>
                </c:pt>
                <c:pt idx="85">
                  <c:v>0.5</c:v>
                </c:pt>
                <c:pt idx="86">
                  <c:v>7.5</c:v>
                </c:pt>
                <c:pt idx="87">
                  <c:v>0</c:v>
                </c:pt>
                <c:pt idx="88">
                  <c:v>-1</c:v>
                </c:pt>
                <c:pt idx="89">
                  <c:v>-1.5</c:v>
                </c:pt>
                <c:pt idx="90">
                  <c:v>-1.5</c:v>
                </c:pt>
                <c:pt idx="91">
                  <c:v>0</c:v>
                </c:pt>
                <c:pt idx="92">
                  <c:v>-1</c:v>
                </c:pt>
                <c:pt idx="93">
                  <c:v>0</c:v>
                </c:pt>
                <c:pt idx="94">
                  <c:v>-2</c:v>
                </c:pt>
                <c:pt idx="95">
                  <c:v>-1</c:v>
                </c:pt>
                <c:pt idx="96">
                  <c:v>-1.5</c:v>
                </c:pt>
                <c:pt idx="97">
                  <c:v>0</c:v>
                </c:pt>
                <c:pt idx="98">
                  <c:v>0.5</c:v>
                </c:pt>
                <c:pt idx="99">
                  <c:v>-1</c:v>
                </c:pt>
                <c:pt idx="100">
                  <c:v>0</c:v>
                </c:pt>
                <c:pt idx="101">
                  <c:v>-1</c:v>
                </c:pt>
                <c:pt idx="102">
                  <c:v>0</c:v>
                </c:pt>
                <c:pt idx="103">
                  <c:v>0</c:v>
                </c:pt>
                <c:pt idx="104">
                  <c:v>-1</c:v>
                </c:pt>
                <c:pt idx="105">
                  <c:v>-1</c:v>
                </c:pt>
                <c:pt idx="106">
                  <c:v>0</c:v>
                </c:pt>
                <c:pt idx="107">
                  <c:v>-2</c:v>
                </c:pt>
                <c:pt idx="108">
                  <c:v>-2</c:v>
                </c:pt>
                <c:pt idx="109">
                  <c:v>-0.5</c:v>
                </c:pt>
                <c:pt idx="110">
                  <c:v>-4</c:v>
                </c:pt>
                <c:pt idx="111">
                  <c:v>-1</c:v>
                </c:pt>
                <c:pt idx="112">
                  <c:v>0</c:v>
                </c:pt>
                <c:pt idx="113">
                  <c:v>-1.5</c:v>
                </c:pt>
                <c:pt idx="114">
                  <c:v>0</c:v>
                </c:pt>
                <c:pt idx="115">
                  <c:v>0</c:v>
                </c:pt>
                <c:pt idx="116">
                  <c:v>-2</c:v>
                </c:pt>
                <c:pt idx="117">
                  <c:v>-2</c:v>
                </c:pt>
                <c:pt idx="118">
                  <c:v>-1.25</c:v>
                </c:pt>
                <c:pt idx="119">
                  <c:v>-0.25</c:v>
                </c:pt>
                <c:pt idx="120">
                  <c:v>-2.5</c:v>
                </c:pt>
                <c:pt idx="121">
                  <c:v>-1.5</c:v>
                </c:pt>
                <c:pt idx="122">
                  <c:v>-1.5</c:v>
                </c:pt>
                <c:pt idx="123">
                  <c:v>-2</c:v>
                </c:pt>
                <c:pt idx="124">
                  <c:v>-1.5</c:v>
                </c:pt>
                <c:pt idx="125">
                  <c:v>-0.5</c:v>
                </c:pt>
                <c:pt idx="126">
                  <c:v>-2</c:v>
                </c:pt>
                <c:pt idx="127">
                  <c:v>-2</c:v>
                </c:pt>
                <c:pt idx="128">
                  <c:v>-2.5</c:v>
                </c:pt>
                <c:pt idx="129">
                  <c:v>-2.5</c:v>
                </c:pt>
                <c:pt idx="130">
                  <c:v>-2</c:v>
                </c:pt>
                <c:pt idx="131">
                  <c:v>-2</c:v>
                </c:pt>
                <c:pt idx="132">
                  <c:v>-2.5</c:v>
                </c:pt>
                <c:pt idx="133">
                  <c:v>-2</c:v>
                </c:pt>
                <c:pt idx="134">
                  <c:v>-1</c:v>
                </c:pt>
                <c:pt idx="135">
                  <c:v>1.5</c:v>
                </c:pt>
                <c:pt idx="136">
                  <c:v>0</c:v>
                </c:pt>
                <c:pt idx="137">
                  <c:v>-2</c:v>
                </c:pt>
                <c:pt idx="138">
                  <c:v>-1.5</c:v>
                </c:pt>
                <c:pt idx="139">
                  <c:v>-2.5</c:v>
                </c:pt>
                <c:pt idx="140">
                  <c:v>-3</c:v>
                </c:pt>
                <c:pt idx="141">
                  <c:v>-3</c:v>
                </c:pt>
                <c:pt idx="142">
                  <c:v>-2.5</c:v>
                </c:pt>
                <c:pt idx="143">
                  <c:v>-2.5</c:v>
                </c:pt>
                <c:pt idx="144">
                  <c:v>-1</c:v>
                </c:pt>
                <c:pt idx="145">
                  <c:v>-1.5</c:v>
                </c:pt>
                <c:pt idx="146">
                  <c:v>-1.5</c:v>
                </c:pt>
                <c:pt idx="147">
                  <c:v>-1</c:v>
                </c:pt>
                <c:pt idx="148">
                  <c:v>-1</c:v>
                </c:pt>
                <c:pt idx="149">
                  <c:v>-1.5</c:v>
                </c:pt>
                <c:pt idx="150">
                  <c:v>-0.5</c:v>
                </c:pt>
                <c:pt idx="151">
                  <c:v>0</c:v>
                </c:pt>
                <c:pt idx="152">
                  <c:v>-1</c:v>
                </c:pt>
                <c:pt idx="153">
                  <c:v>1</c:v>
                </c:pt>
                <c:pt idx="154">
                  <c:v>-0.5</c:v>
                </c:pt>
                <c:pt idx="155">
                  <c:v>0</c:v>
                </c:pt>
                <c:pt idx="156">
                  <c:v>-0.5</c:v>
                </c:pt>
                <c:pt idx="157">
                  <c:v>-1</c:v>
                </c:pt>
                <c:pt idx="158">
                  <c:v>-1.5</c:v>
                </c:pt>
                <c:pt idx="159">
                  <c:v>-1</c:v>
                </c:pt>
                <c:pt idx="160">
                  <c:v>-1.5</c:v>
                </c:pt>
                <c:pt idx="161">
                  <c:v>0</c:v>
                </c:pt>
                <c:pt idx="162">
                  <c:v>0.5</c:v>
                </c:pt>
                <c:pt idx="163">
                  <c:v>0</c:v>
                </c:pt>
                <c:pt idx="164">
                  <c:v>1.5</c:v>
                </c:pt>
                <c:pt idx="165">
                  <c:v>-1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0.5</c:v>
                </c:pt>
                <c:pt idx="170">
                  <c:v>0</c:v>
                </c:pt>
                <c:pt idx="171">
                  <c:v>0.5</c:v>
                </c:pt>
                <c:pt idx="172">
                  <c:v>1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0</c:v>
                </c:pt>
                <c:pt idx="178">
                  <c:v>1</c:v>
                </c:pt>
                <c:pt idx="179">
                  <c:v>-0.5</c:v>
                </c:pt>
                <c:pt idx="180">
                  <c:v>-0.5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2.5</c:v>
                </c:pt>
                <c:pt idx="193">
                  <c:v>1</c:v>
                </c:pt>
                <c:pt idx="194">
                  <c:v>1.5</c:v>
                </c:pt>
                <c:pt idx="195">
                  <c:v>2.5</c:v>
                </c:pt>
                <c:pt idx="196">
                  <c:v>1.5</c:v>
                </c:pt>
                <c:pt idx="197">
                  <c:v>2</c:v>
                </c:pt>
                <c:pt idx="198">
                  <c:v>2.5</c:v>
                </c:pt>
                <c:pt idx="199">
                  <c:v>2.5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3</c:v>
                </c:pt>
                <c:pt idx="20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45-4CEE-99EF-A5AC7BB9A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250"/>
          <c:min val="3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  <c:majorUnit val="10"/>
      </c:valAx>
      <c:valAx>
        <c:axId val="721237024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7.8554123042312018E-3"/>
              <c:y val="0.19157184299331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-3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2054597426333855"/>
          <c:y val="0.2878625134264232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46043333652119"/>
          <c:y val="0.15505907626208379"/>
          <c:w val="0.8308580658186957"/>
          <c:h val="0.7687475155831085"/>
        </c:manualLayout>
      </c:layout>
      <c:scatterChart>
        <c:scatterStyle val="lineMarker"/>
        <c:varyColors val="0"/>
        <c:ser>
          <c:idx val="0"/>
          <c:order val="0"/>
          <c:tx>
            <c:v>1950 Omega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'1950 Omega PW'!$B$30:$B$1000</c:f>
              <c:numCache>
                <c:formatCode>0</c:formatCode>
                <c:ptCount val="971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  <c:pt idx="63">
                  <c:v>92</c:v>
                </c:pt>
                <c:pt idx="64">
                  <c:v>93</c:v>
                </c:pt>
                <c:pt idx="65">
                  <c:v>94</c:v>
                </c:pt>
                <c:pt idx="66">
                  <c:v>95</c:v>
                </c:pt>
                <c:pt idx="67">
                  <c:v>96</c:v>
                </c:pt>
                <c:pt idx="68">
                  <c:v>97</c:v>
                </c:pt>
                <c:pt idx="69">
                  <c:v>98</c:v>
                </c:pt>
                <c:pt idx="70">
                  <c:v>99</c:v>
                </c:pt>
                <c:pt idx="71">
                  <c:v>100</c:v>
                </c:pt>
                <c:pt idx="72">
                  <c:v>101</c:v>
                </c:pt>
                <c:pt idx="73">
                  <c:v>102</c:v>
                </c:pt>
                <c:pt idx="74">
                  <c:v>103</c:v>
                </c:pt>
                <c:pt idx="75">
                  <c:v>104</c:v>
                </c:pt>
                <c:pt idx="76">
                  <c:v>105</c:v>
                </c:pt>
                <c:pt idx="77">
                  <c:v>106</c:v>
                </c:pt>
                <c:pt idx="78">
                  <c:v>107</c:v>
                </c:pt>
                <c:pt idx="79">
                  <c:v>108</c:v>
                </c:pt>
                <c:pt idx="80">
                  <c:v>109</c:v>
                </c:pt>
                <c:pt idx="81">
                  <c:v>110</c:v>
                </c:pt>
                <c:pt idx="82">
                  <c:v>111</c:v>
                </c:pt>
                <c:pt idx="83">
                  <c:v>112</c:v>
                </c:pt>
                <c:pt idx="84">
                  <c:v>113</c:v>
                </c:pt>
                <c:pt idx="85">
                  <c:v>114</c:v>
                </c:pt>
                <c:pt idx="86">
                  <c:v>115</c:v>
                </c:pt>
                <c:pt idx="87">
                  <c:v>116</c:v>
                </c:pt>
                <c:pt idx="88">
                  <c:v>117</c:v>
                </c:pt>
                <c:pt idx="89">
                  <c:v>118</c:v>
                </c:pt>
                <c:pt idx="90">
                  <c:v>119</c:v>
                </c:pt>
                <c:pt idx="91">
                  <c:v>120</c:v>
                </c:pt>
                <c:pt idx="92">
                  <c:v>121</c:v>
                </c:pt>
                <c:pt idx="93">
                  <c:v>122</c:v>
                </c:pt>
                <c:pt idx="94">
                  <c:v>123</c:v>
                </c:pt>
                <c:pt idx="95">
                  <c:v>124</c:v>
                </c:pt>
                <c:pt idx="96">
                  <c:v>125</c:v>
                </c:pt>
                <c:pt idx="97">
                  <c:v>126</c:v>
                </c:pt>
                <c:pt idx="98">
                  <c:v>127</c:v>
                </c:pt>
                <c:pt idx="99">
                  <c:v>128</c:v>
                </c:pt>
                <c:pt idx="100">
                  <c:v>129</c:v>
                </c:pt>
                <c:pt idx="101">
                  <c:v>130</c:v>
                </c:pt>
                <c:pt idx="102">
                  <c:v>131</c:v>
                </c:pt>
                <c:pt idx="103">
                  <c:v>132</c:v>
                </c:pt>
                <c:pt idx="104">
                  <c:v>133</c:v>
                </c:pt>
                <c:pt idx="105">
                  <c:v>134</c:v>
                </c:pt>
                <c:pt idx="106">
                  <c:v>135</c:v>
                </c:pt>
                <c:pt idx="107">
                  <c:v>136</c:v>
                </c:pt>
                <c:pt idx="108">
                  <c:v>137</c:v>
                </c:pt>
                <c:pt idx="109">
                  <c:v>138</c:v>
                </c:pt>
                <c:pt idx="110">
                  <c:v>139</c:v>
                </c:pt>
                <c:pt idx="111">
                  <c:v>140</c:v>
                </c:pt>
                <c:pt idx="112">
                  <c:v>141</c:v>
                </c:pt>
                <c:pt idx="113">
                  <c:v>142</c:v>
                </c:pt>
                <c:pt idx="114">
                  <c:v>143</c:v>
                </c:pt>
                <c:pt idx="115">
                  <c:v>144</c:v>
                </c:pt>
                <c:pt idx="116">
                  <c:v>145</c:v>
                </c:pt>
                <c:pt idx="117">
                  <c:v>146</c:v>
                </c:pt>
                <c:pt idx="118">
                  <c:v>147</c:v>
                </c:pt>
                <c:pt idx="119">
                  <c:v>148</c:v>
                </c:pt>
                <c:pt idx="120">
                  <c:v>149</c:v>
                </c:pt>
                <c:pt idx="121">
                  <c:v>150</c:v>
                </c:pt>
                <c:pt idx="122">
                  <c:v>151</c:v>
                </c:pt>
                <c:pt idx="123">
                  <c:v>152</c:v>
                </c:pt>
                <c:pt idx="124">
                  <c:v>153</c:v>
                </c:pt>
                <c:pt idx="125">
                  <c:v>154</c:v>
                </c:pt>
                <c:pt idx="126">
                  <c:v>155</c:v>
                </c:pt>
                <c:pt idx="127">
                  <c:v>156</c:v>
                </c:pt>
                <c:pt idx="128">
                  <c:v>157</c:v>
                </c:pt>
                <c:pt idx="129">
                  <c:v>158</c:v>
                </c:pt>
                <c:pt idx="130">
                  <c:v>159</c:v>
                </c:pt>
                <c:pt idx="131">
                  <c:v>160</c:v>
                </c:pt>
                <c:pt idx="132">
                  <c:v>161</c:v>
                </c:pt>
                <c:pt idx="133">
                  <c:v>162</c:v>
                </c:pt>
                <c:pt idx="134">
                  <c:v>163</c:v>
                </c:pt>
                <c:pt idx="135">
                  <c:v>164</c:v>
                </c:pt>
                <c:pt idx="136">
                  <c:v>165</c:v>
                </c:pt>
                <c:pt idx="137">
                  <c:v>166</c:v>
                </c:pt>
                <c:pt idx="138">
                  <c:v>167</c:v>
                </c:pt>
                <c:pt idx="139">
                  <c:v>168</c:v>
                </c:pt>
                <c:pt idx="140">
                  <c:v>169</c:v>
                </c:pt>
                <c:pt idx="141">
                  <c:v>170</c:v>
                </c:pt>
                <c:pt idx="142">
                  <c:v>171</c:v>
                </c:pt>
                <c:pt idx="143">
                  <c:v>172</c:v>
                </c:pt>
                <c:pt idx="144">
                  <c:v>173</c:v>
                </c:pt>
                <c:pt idx="145">
                  <c:v>174</c:v>
                </c:pt>
                <c:pt idx="146">
                  <c:v>175</c:v>
                </c:pt>
                <c:pt idx="147">
                  <c:v>176</c:v>
                </c:pt>
                <c:pt idx="148">
                  <c:v>177</c:v>
                </c:pt>
                <c:pt idx="149">
                  <c:v>178</c:v>
                </c:pt>
                <c:pt idx="150">
                  <c:v>179</c:v>
                </c:pt>
                <c:pt idx="151">
                  <c:v>180</c:v>
                </c:pt>
                <c:pt idx="152">
                  <c:v>181</c:v>
                </c:pt>
                <c:pt idx="153">
                  <c:v>182</c:v>
                </c:pt>
                <c:pt idx="154">
                  <c:v>183</c:v>
                </c:pt>
                <c:pt idx="155">
                  <c:v>184</c:v>
                </c:pt>
                <c:pt idx="156">
                  <c:v>185</c:v>
                </c:pt>
                <c:pt idx="157">
                  <c:v>186</c:v>
                </c:pt>
                <c:pt idx="158">
                  <c:v>187</c:v>
                </c:pt>
                <c:pt idx="159">
                  <c:v>188</c:v>
                </c:pt>
                <c:pt idx="160">
                  <c:v>189</c:v>
                </c:pt>
                <c:pt idx="161">
                  <c:v>190</c:v>
                </c:pt>
                <c:pt idx="162">
                  <c:v>191</c:v>
                </c:pt>
                <c:pt idx="163">
                  <c:v>192</c:v>
                </c:pt>
                <c:pt idx="164">
                  <c:v>193</c:v>
                </c:pt>
                <c:pt idx="165">
                  <c:v>194</c:v>
                </c:pt>
                <c:pt idx="166">
                  <c:v>195</c:v>
                </c:pt>
                <c:pt idx="167">
                  <c:v>196</c:v>
                </c:pt>
                <c:pt idx="168">
                  <c:v>197</c:v>
                </c:pt>
                <c:pt idx="169">
                  <c:v>198</c:v>
                </c:pt>
                <c:pt idx="170">
                  <c:v>199</c:v>
                </c:pt>
                <c:pt idx="171">
                  <c:v>200</c:v>
                </c:pt>
                <c:pt idx="172">
                  <c:v>201</c:v>
                </c:pt>
                <c:pt idx="173">
                  <c:v>202</c:v>
                </c:pt>
                <c:pt idx="174">
                  <c:v>203</c:v>
                </c:pt>
                <c:pt idx="175">
                  <c:v>204</c:v>
                </c:pt>
                <c:pt idx="176">
                  <c:v>205</c:v>
                </c:pt>
                <c:pt idx="177">
                  <c:v>206</c:v>
                </c:pt>
                <c:pt idx="178">
                  <c:v>207</c:v>
                </c:pt>
                <c:pt idx="179">
                  <c:v>208</c:v>
                </c:pt>
                <c:pt idx="180">
                  <c:v>209</c:v>
                </c:pt>
                <c:pt idx="181">
                  <c:v>210</c:v>
                </c:pt>
                <c:pt idx="182">
                  <c:v>211</c:v>
                </c:pt>
                <c:pt idx="183">
                  <c:v>212</c:v>
                </c:pt>
                <c:pt idx="184">
                  <c:v>213</c:v>
                </c:pt>
                <c:pt idx="185">
                  <c:v>214</c:v>
                </c:pt>
                <c:pt idx="186">
                  <c:v>215</c:v>
                </c:pt>
                <c:pt idx="187">
                  <c:v>216</c:v>
                </c:pt>
                <c:pt idx="188">
                  <c:v>217</c:v>
                </c:pt>
                <c:pt idx="189">
                  <c:v>218</c:v>
                </c:pt>
                <c:pt idx="190">
                  <c:v>219</c:v>
                </c:pt>
                <c:pt idx="191">
                  <c:v>220</c:v>
                </c:pt>
                <c:pt idx="192">
                  <c:v>221</c:v>
                </c:pt>
                <c:pt idx="193">
                  <c:v>222</c:v>
                </c:pt>
                <c:pt idx="194">
                  <c:v>223</c:v>
                </c:pt>
                <c:pt idx="195">
                  <c:v>224</c:v>
                </c:pt>
                <c:pt idx="196">
                  <c:v>225</c:v>
                </c:pt>
                <c:pt idx="197">
                  <c:v>226</c:v>
                </c:pt>
                <c:pt idx="198">
                  <c:v>227</c:v>
                </c:pt>
                <c:pt idx="199">
                  <c:v>228</c:v>
                </c:pt>
                <c:pt idx="200">
                  <c:v>229</c:v>
                </c:pt>
                <c:pt idx="201">
                  <c:v>230</c:v>
                </c:pt>
                <c:pt idx="202">
                  <c:v>231</c:v>
                </c:pt>
                <c:pt idx="203">
                  <c:v>232</c:v>
                </c:pt>
                <c:pt idx="204">
                  <c:v>233</c:v>
                </c:pt>
                <c:pt idx="205">
                  <c:v>234</c:v>
                </c:pt>
                <c:pt idx="206">
                  <c:v>235</c:v>
                </c:pt>
                <c:pt idx="207">
                  <c:v>236</c:v>
                </c:pt>
                <c:pt idx="208">
                  <c:v>237</c:v>
                </c:pt>
                <c:pt idx="209">
                  <c:v>238</c:v>
                </c:pt>
                <c:pt idx="210">
                  <c:v>239</c:v>
                </c:pt>
                <c:pt idx="211">
                  <c:v>240</c:v>
                </c:pt>
                <c:pt idx="212">
                  <c:v>241</c:v>
                </c:pt>
                <c:pt idx="213">
                  <c:v>242</c:v>
                </c:pt>
                <c:pt idx="214">
                  <c:v>243</c:v>
                </c:pt>
                <c:pt idx="215">
                  <c:v>244</c:v>
                </c:pt>
                <c:pt idx="216">
                  <c:v>245</c:v>
                </c:pt>
                <c:pt idx="217">
                  <c:v>246</c:v>
                </c:pt>
                <c:pt idx="218">
                  <c:v>247</c:v>
                </c:pt>
                <c:pt idx="219">
                  <c:v>248</c:v>
                </c:pt>
                <c:pt idx="220">
                  <c:v>249</c:v>
                </c:pt>
                <c:pt idx="221">
                  <c:v>250</c:v>
                </c:pt>
                <c:pt idx="222">
                  <c:v>251</c:v>
                </c:pt>
                <c:pt idx="223">
                  <c:v>252</c:v>
                </c:pt>
                <c:pt idx="224">
                  <c:v>253</c:v>
                </c:pt>
                <c:pt idx="225">
                  <c:v>254</c:v>
                </c:pt>
                <c:pt idx="226">
                  <c:v>255</c:v>
                </c:pt>
                <c:pt idx="227">
                  <c:v>256</c:v>
                </c:pt>
                <c:pt idx="228">
                  <c:v>257</c:v>
                </c:pt>
                <c:pt idx="229">
                  <c:v>258</c:v>
                </c:pt>
                <c:pt idx="230">
                  <c:v>259</c:v>
                </c:pt>
                <c:pt idx="231">
                  <c:v>260</c:v>
                </c:pt>
                <c:pt idx="232">
                  <c:v>261</c:v>
                </c:pt>
                <c:pt idx="233">
                  <c:v>262</c:v>
                </c:pt>
                <c:pt idx="234">
                  <c:v>263</c:v>
                </c:pt>
                <c:pt idx="235">
                  <c:v>264</c:v>
                </c:pt>
                <c:pt idx="236">
                  <c:v>265</c:v>
                </c:pt>
                <c:pt idx="237">
                  <c:v>266</c:v>
                </c:pt>
                <c:pt idx="238">
                  <c:v>267</c:v>
                </c:pt>
                <c:pt idx="239">
                  <c:v>268</c:v>
                </c:pt>
                <c:pt idx="240">
                  <c:v>269</c:v>
                </c:pt>
                <c:pt idx="241">
                  <c:v>270</c:v>
                </c:pt>
                <c:pt idx="242">
                  <c:v>271</c:v>
                </c:pt>
                <c:pt idx="243">
                  <c:v>272</c:v>
                </c:pt>
                <c:pt idx="244">
                  <c:v>273</c:v>
                </c:pt>
                <c:pt idx="245">
                  <c:v>274</c:v>
                </c:pt>
                <c:pt idx="246">
                  <c:v>275</c:v>
                </c:pt>
                <c:pt idx="247">
                  <c:v>276</c:v>
                </c:pt>
                <c:pt idx="248">
                  <c:v>277</c:v>
                </c:pt>
              </c:numCache>
            </c:numRef>
          </c:xVal>
          <c:yVal>
            <c:numRef>
              <c:f>'1950 Omega PW'!$D$30:$D$1000</c:f>
              <c:numCache>
                <c:formatCode>General</c:formatCode>
                <c:ptCount val="971"/>
                <c:pt idx="0">
                  <c:v>0</c:v>
                </c:pt>
                <c:pt idx="1">
                  <c:v>0</c:v>
                </c:pt>
                <c:pt idx="2">
                  <c:v>-3</c:v>
                </c:pt>
                <c:pt idx="3">
                  <c:v>-2</c:v>
                </c:pt>
                <c:pt idx="4">
                  <c:v>-4</c:v>
                </c:pt>
                <c:pt idx="5">
                  <c:v>-4</c:v>
                </c:pt>
                <c:pt idx="6">
                  <c:v>-2</c:v>
                </c:pt>
                <c:pt idx="7">
                  <c:v>-2</c:v>
                </c:pt>
                <c:pt idx="8">
                  <c:v>0</c:v>
                </c:pt>
                <c:pt idx="9">
                  <c:v>-1</c:v>
                </c:pt>
                <c:pt idx="10">
                  <c:v>-2</c:v>
                </c:pt>
                <c:pt idx="11">
                  <c:v>-4</c:v>
                </c:pt>
                <c:pt idx="12">
                  <c:v>-4.5</c:v>
                </c:pt>
                <c:pt idx="13">
                  <c:v>-4</c:v>
                </c:pt>
                <c:pt idx="14">
                  <c:v>-8</c:v>
                </c:pt>
                <c:pt idx="15">
                  <c:v>-4</c:v>
                </c:pt>
                <c:pt idx="16">
                  <c:v>-3</c:v>
                </c:pt>
                <c:pt idx="17">
                  <c:v>-4.5</c:v>
                </c:pt>
                <c:pt idx="18">
                  <c:v>-5</c:v>
                </c:pt>
                <c:pt idx="19">
                  <c:v>-9</c:v>
                </c:pt>
                <c:pt idx="20">
                  <c:v>-10</c:v>
                </c:pt>
                <c:pt idx="21">
                  <c:v>-13</c:v>
                </c:pt>
                <c:pt idx="22">
                  <c:v>-14</c:v>
                </c:pt>
                <c:pt idx="23">
                  <c:v>-17</c:v>
                </c:pt>
                <c:pt idx="24">
                  <c:v>-19</c:v>
                </c:pt>
                <c:pt idx="25">
                  <c:v>-20</c:v>
                </c:pt>
                <c:pt idx="26">
                  <c:v>-23</c:v>
                </c:pt>
                <c:pt idx="27">
                  <c:v>-24.5</c:v>
                </c:pt>
                <c:pt idx="28">
                  <c:v>-24.5</c:v>
                </c:pt>
                <c:pt idx="29">
                  <c:v>-27.5</c:v>
                </c:pt>
                <c:pt idx="30">
                  <c:v>-29.5</c:v>
                </c:pt>
                <c:pt idx="31">
                  <c:v>-31</c:v>
                </c:pt>
                <c:pt idx="32">
                  <c:v>-32.5</c:v>
                </c:pt>
                <c:pt idx="33">
                  <c:v>-34.5</c:v>
                </c:pt>
                <c:pt idx="34">
                  <c:v>-34.5</c:v>
                </c:pt>
                <c:pt idx="35">
                  <c:v>-32.5</c:v>
                </c:pt>
                <c:pt idx="36">
                  <c:v>-32.5</c:v>
                </c:pt>
                <c:pt idx="37">
                  <c:v>-32</c:v>
                </c:pt>
                <c:pt idx="38">
                  <c:v>-31</c:v>
                </c:pt>
                <c:pt idx="39">
                  <c:v>-31</c:v>
                </c:pt>
                <c:pt idx="40">
                  <c:v>-31</c:v>
                </c:pt>
                <c:pt idx="41">
                  <c:v>-32</c:v>
                </c:pt>
                <c:pt idx="42">
                  <c:v>-33</c:v>
                </c:pt>
                <c:pt idx="43">
                  <c:v>-35</c:v>
                </c:pt>
                <c:pt idx="44">
                  <c:v>-35</c:v>
                </c:pt>
                <c:pt idx="45">
                  <c:v>-35.5</c:v>
                </c:pt>
                <c:pt idx="46">
                  <c:v>-35.5</c:v>
                </c:pt>
                <c:pt idx="47">
                  <c:v>-35</c:v>
                </c:pt>
                <c:pt idx="48">
                  <c:v>-35.5</c:v>
                </c:pt>
                <c:pt idx="49">
                  <c:v>-36</c:v>
                </c:pt>
                <c:pt idx="50">
                  <c:v>-35.5</c:v>
                </c:pt>
                <c:pt idx="51">
                  <c:v>-42.5</c:v>
                </c:pt>
                <c:pt idx="52">
                  <c:v>-44</c:v>
                </c:pt>
                <c:pt idx="53">
                  <c:v>-46</c:v>
                </c:pt>
                <c:pt idx="54">
                  <c:v>-50</c:v>
                </c:pt>
                <c:pt idx="55">
                  <c:v>-52</c:v>
                </c:pt>
                <c:pt idx="56">
                  <c:v>-57</c:v>
                </c:pt>
                <c:pt idx="57">
                  <c:v>-56.5</c:v>
                </c:pt>
                <c:pt idx="58">
                  <c:v>-49</c:v>
                </c:pt>
                <c:pt idx="59">
                  <c:v>-49</c:v>
                </c:pt>
                <c:pt idx="60">
                  <c:v>-50</c:v>
                </c:pt>
                <c:pt idx="61">
                  <c:v>-51.5</c:v>
                </c:pt>
                <c:pt idx="62">
                  <c:v>-53</c:v>
                </c:pt>
                <c:pt idx="63">
                  <c:v>-53</c:v>
                </c:pt>
                <c:pt idx="64">
                  <c:v>-54</c:v>
                </c:pt>
                <c:pt idx="65">
                  <c:v>-54</c:v>
                </c:pt>
                <c:pt idx="66">
                  <c:v>-56</c:v>
                </c:pt>
                <c:pt idx="67">
                  <c:v>-57</c:v>
                </c:pt>
                <c:pt idx="68">
                  <c:v>-58.5</c:v>
                </c:pt>
                <c:pt idx="69">
                  <c:v>-58.5</c:v>
                </c:pt>
                <c:pt idx="70">
                  <c:v>-58</c:v>
                </c:pt>
                <c:pt idx="71">
                  <c:v>-59</c:v>
                </c:pt>
                <c:pt idx="72">
                  <c:v>-59</c:v>
                </c:pt>
                <c:pt idx="73">
                  <c:v>-60</c:v>
                </c:pt>
                <c:pt idx="74">
                  <c:v>-60</c:v>
                </c:pt>
                <c:pt idx="75">
                  <c:v>-60</c:v>
                </c:pt>
                <c:pt idx="76">
                  <c:v>-61</c:v>
                </c:pt>
                <c:pt idx="77">
                  <c:v>-62</c:v>
                </c:pt>
                <c:pt idx="78">
                  <c:v>-62</c:v>
                </c:pt>
                <c:pt idx="79">
                  <c:v>-64</c:v>
                </c:pt>
                <c:pt idx="80">
                  <c:v>-66</c:v>
                </c:pt>
                <c:pt idx="81">
                  <c:v>-66.5</c:v>
                </c:pt>
                <c:pt idx="82">
                  <c:v>-70.5</c:v>
                </c:pt>
                <c:pt idx="83">
                  <c:v>-71.5</c:v>
                </c:pt>
                <c:pt idx="84">
                  <c:v>-71.5</c:v>
                </c:pt>
                <c:pt idx="85">
                  <c:v>-73</c:v>
                </c:pt>
                <c:pt idx="86">
                  <c:v>-73</c:v>
                </c:pt>
                <c:pt idx="87">
                  <c:v>-73</c:v>
                </c:pt>
                <c:pt idx="88">
                  <c:v>-75</c:v>
                </c:pt>
                <c:pt idx="89">
                  <c:v>-77</c:v>
                </c:pt>
                <c:pt idx="90">
                  <c:v>-78.25</c:v>
                </c:pt>
                <c:pt idx="91">
                  <c:v>-78.5</c:v>
                </c:pt>
                <c:pt idx="92">
                  <c:v>-81</c:v>
                </c:pt>
                <c:pt idx="93">
                  <c:v>-82.5</c:v>
                </c:pt>
                <c:pt idx="94">
                  <c:v>-84</c:v>
                </c:pt>
                <c:pt idx="95">
                  <c:v>-86</c:v>
                </c:pt>
                <c:pt idx="96">
                  <c:v>-87.5</c:v>
                </c:pt>
                <c:pt idx="97">
                  <c:v>-88</c:v>
                </c:pt>
                <c:pt idx="98">
                  <c:v>-90</c:v>
                </c:pt>
                <c:pt idx="99">
                  <c:v>-92</c:v>
                </c:pt>
                <c:pt idx="100">
                  <c:v>-94.5</c:v>
                </c:pt>
                <c:pt idx="101">
                  <c:v>-97</c:v>
                </c:pt>
                <c:pt idx="102">
                  <c:v>-99</c:v>
                </c:pt>
                <c:pt idx="103">
                  <c:v>-101</c:v>
                </c:pt>
                <c:pt idx="104">
                  <c:v>-103.5</c:v>
                </c:pt>
                <c:pt idx="105">
                  <c:v>-105.5</c:v>
                </c:pt>
                <c:pt idx="106">
                  <c:v>-106.5</c:v>
                </c:pt>
                <c:pt idx="107">
                  <c:v>-105</c:v>
                </c:pt>
                <c:pt idx="108">
                  <c:v>-105</c:v>
                </c:pt>
                <c:pt idx="109">
                  <c:v>-107</c:v>
                </c:pt>
                <c:pt idx="110">
                  <c:v>-108.5</c:v>
                </c:pt>
                <c:pt idx="111">
                  <c:v>-111</c:v>
                </c:pt>
                <c:pt idx="112">
                  <c:v>-114</c:v>
                </c:pt>
                <c:pt idx="113">
                  <c:v>-117</c:v>
                </c:pt>
                <c:pt idx="114">
                  <c:v>-119.5</c:v>
                </c:pt>
                <c:pt idx="115">
                  <c:v>-122</c:v>
                </c:pt>
                <c:pt idx="116">
                  <c:v>-123</c:v>
                </c:pt>
                <c:pt idx="117">
                  <c:v>-124.5</c:v>
                </c:pt>
                <c:pt idx="118">
                  <c:v>-126</c:v>
                </c:pt>
                <c:pt idx="119">
                  <c:v>-127</c:v>
                </c:pt>
                <c:pt idx="120">
                  <c:v>-128</c:v>
                </c:pt>
                <c:pt idx="121">
                  <c:v>-129.5</c:v>
                </c:pt>
                <c:pt idx="122">
                  <c:v>-130</c:v>
                </c:pt>
                <c:pt idx="123">
                  <c:v>-130</c:v>
                </c:pt>
                <c:pt idx="124">
                  <c:v>-131</c:v>
                </c:pt>
                <c:pt idx="125">
                  <c:v>-130</c:v>
                </c:pt>
                <c:pt idx="126">
                  <c:v>-130.5</c:v>
                </c:pt>
                <c:pt idx="127">
                  <c:v>-130.5</c:v>
                </c:pt>
                <c:pt idx="128">
                  <c:v>-131</c:v>
                </c:pt>
                <c:pt idx="129">
                  <c:v>-132</c:v>
                </c:pt>
                <c:pt idx="130">
                  <c:v>-133.5</c:v>
                </c:pt>
                <c:pt idx="131">
                  <c:v>-134.5</c:v>
                </c:pt>
                <c:pt idx="132">
                  <c:v>-136</c:v>
                </c:pt>
                <c:pt idx="133">
                  <c:v>-136</c:v>
                </c:pt>
                <c:pt idx="134">
                  <c:v>-135.5</c:v>
                </c:pt>
                <c:pt idx="135">
                  <c:v>-135.5</c:v>
                </c:pt>
                <c:pt idx="136">
                  <c:v>-134</c:v>
                </c:pt>
                <c:pt idx="137">
                  <c:v>-135</c:v>
                </c:pt>
                <c:pt idx="138">
                  <c:v>-135</c:v>
                </c:pt>
                <c:pt idx="139">
                  <c:v>-134</c:v>
                </c:pt>
                <c:pt idx="140">
                  <c:v>-134</c:v>
                </c:pt>
                <c:pt idx="141">
                  <c:v>-133.5</c:v>
                </c:pt>
                <c:pt idx="142">
                  <c:v>-133.5</c:v>
                </c:pt>
                <c:pt idx="143">
                  <c:v>-133</c:v>
                </c:pt>
                <c:pt idx="144">
                  <c:v>-132</c:v>
                </c:pt>
                <c:pt idx="145">
                  <c:v>-130</c:v>
                </c:pt>
                <c:pt idx="146">
                  <c:v>-128</c:v>
                </c:pt>
                <c:pt idx="147">
                  <c:v>-126</c:v>
                </c:pt>
                <c:pt idx="148">
                  <c:v>-124</c:v>
                </c:pt>
                <c:pt idx="149">
                  <c:v>-124</c:v>
                </c:pt>
                <c:pt idx="150">
                  <c:v>-123</c:v>
                </c:pt>
                <c:pt idx="151">
                  <c:v>-123.5</c:v>
                </c:pt>
                <c:pt idx="152">
                  <c:v>-124</c:v>
                </c:pt>
                <c:pt idx="153">
                  <c:v>-124</c:v>
                </c:pt>
                <c:pt idx="154">
                  <c:v>-124</c:v>
                </c:pt>
                <c:pt idx="155">
                  <c:v>-124</c:v>
                </c:pt>
                <c:pt idx="159">
                  <c:v>-124</c:v>
                </c:pt>
                <c:pt idx="160">
                  <c:v>-123</c:v>
                </c:pt>
                <c:pt idx="161">
                  <c:v>-121</c:v>
                </c:pt>
                <c:pt idx="162">
                  <c:v>-119</c:v>
                </c:pt>
                <c:pt idx="163">
                  <c:v>-118</c:v>
                </c:pt>
                <c:pt idx="164">
                  <c:v>-115.5</c:v>
                </c:pt>
                <c:pt idx="165">
                  <c:v>-114.5</c:v>
                </c:pt>
                <c:pt idx="166">
                  <c:v>-113</c:v>
                </c:pt>
                <c:pt idx="167">
                  <c:v>-110.5</c:v>
                </c:pt>
                <c:pt idx="168">
                  <c:v>-109</c:v>
                </c:pt>
                <c:pt idx="169">
                  <c:v>-107</c:v>
                </c:pt>
                <c:pt idx="170">
                  <c:v>-104.5</c:v>
                </c:pt>
                <c:pt idx="171">
                  <c:v>-102</c:v>
                </c:pt>
                <c:pt idx="172">
                  <c:v>-100</c:v>
                </c:pt>
                <c:pt idx="173">
                  <c:v>-98</c:v>
                </c:pt>
                <c:pt idx="174">
                  <c:v>-96</c:v>
                </c:pt>
                <c:pt idx="175">
                  <c:v>-93</c:v>
                </c:pt>
                <c:pt idx="176">
                  <c:v>-91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9-42C2-971E-F18AF3E04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250"/>
          <c:min val="3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layout>
            <c:manualLayout>
              <c:xMode val="edge"/>
              <c:yMode val="edge"/>
              <c:x val="0.4761458765022793"/>
              <c:y val="8.592910848549946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10"/>
          <c:min val="-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2.4444515285791707E-3"/>
              <c:y val="0.148607288750560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67825896762904"/>
          <c:y val="0.10064324388952466"/>
          <c:w val="0.8456550743657042"/>
          <c:h val="0.85163441337728663"/>
        </c:manualLayout>
      </c:layout>
      <c:scatterChart>
        <c:scatterStyle val="lineMarker"/>
        <c:varyColors val="0"/>
        <c:ser>
          <c:idx val="12"/>
          <c:order val="0"/>
          <c:tx>
            <c:strRef>
              <c:f>'1950 Omega PW'!$N$26</c:f>
              <c:strCache>
                <c:ptCount val="1"/>
                <c:pt idx="0">
                  <c:v>17-Apr-24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'1950 Omega PW'!$M$27:$M$95</c:f>
              <c:numCache>
                <c:formatCode>General</c:formatCode>
                <c:ptCount val="69"/>
                <c:pt idx="0">
                  <c:v>0</c:v>
                </c:pt>
                <c:pt idx="1">
                  <c:v>0.56666666666666665</c:v>
                </c:pt>
                <c:pt idx="2">
                  <c:v>0.75</c:v>
                </c:pt>
                <c:pt idx="3">
                  <c:v>1.1666666666666667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4.833333333333333</c:v>
                </c:pt>
                <c:pt idx="14">
                  <c:v>5.5</c:v>
                </c:pt>
                <c:pt idx="15">
                  <c:v>6.333333333333333</c:v>
                </c:pt>
                <c:pt idx="16">
                  <c:v>7</c:v>
                </c:pt>
                <c:pt idx="17">
                  <c:v>7.5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9.3000000000000007</c:v>
                </c:pt>
                <c:pt idx="22">
                  <c:v>10.233333333333333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  <c:pt idx="48">
                  <c:v>24.45</c:v>
                </c:pt>
                <c:pt idx="49">
                  <c:v>25</c:v>
                </c:pt>
                <c:pt idx="50">
                  <c:v>25.65</c:v>
                </c:pt>
                <c:pt idx="51">
                  <c:v>26</c:v>
                </c:pt>
                <c:pt idx="52">
                  <c:v>26.333333333333332</c:v>
                </c:pt>
                <c:pt idx="53">
                  <c:v>26.5</c:v>
                </c:pt>
                <c:pt idx="54">
                  <c:v>26.783333333333335</c:v>
                </c:pt>
                <c:pt idx="55">
                  <c:v>27</c:v>
                </c:pt>
                <c:pt idx="56">
                  <c:v>27.5</c:v>
                </c:pt>
                <c:pt idx="57">
                  <c:v>28</c:v>
                </c:pt>
                <c:pt idx="58">
                  <c:v>28.5</c:v>
                </c:pt>
                <c:pt idx="59">
                  <c:v>28.833333333333332</c:v>
                </c:pt>
                <c:pt idx="60">
                  <c:v>29.133333333333333</c:v>
                </c:pt>
                <c:pt idx="61">
                  <c:v>29.316666666666666</c:v>
                </c:pt>
                <c:pt idx="62">
                  <c:v>30</c:v>
                </c:pt>
                <c:pt idx="63">
                  <c:v>31</c:v>
                </c:pt>
                <c:pt idx="64">
                  <c:v>31.366666666666667</c:v>
                </c:pt>
                <c:pt idx="65">
                  <c:v>32</c:v>
                </c:pt>
                <c:pt idx="66">
                  <c:v>32.5</c:v>
                </c:pt>
                <c:pt idx="67">
                  <c:v>33</c:v>
                </c:pt>
                <c:pt idx="68">
                  <c:v>34.5</c:v>
                </c:pt>
              </c:numCache>
            </c:numRef>
          </c:xVal>
          <c:yVal>
            <c:numRef>
              <c:f>'1950 Omega PW'!$N$27:$N$95</c:f>
              <c:numCache>
                <c:formatCode>General</c:formatCode>
                <c:ptCount val="69"/>
                <c:pt idx="0">
                  <c:v>0</c:v>
                </c:pt>
                <c:pt idx="2">
                  <c:v>1</c:v>
                </c:pt>
                <c:pt idx="5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8">
                  <c:v>3</c:v>
                </c:pt>
                <c:pt idx="21">
                  <c:v>4</c:v>
                </c:pt>
                <c:pt idx="23">
                  <c:v>5</c:v>
                </c:pt>
                <c:pt idx="24">
                  <c:v>6</c:v>
                </c:pt>
                <c:pt idx="29">
                  <c:v>7</c:v>
                </c:pt>
                <c:pt idx="37">
                  <c:v>11</c:v>
                </c:pt>
                <c:pt idx="41">
                  <c:v>13</c:v>
                </c:pt>
                <c:pt idx="44">
                  <c:v>13.5</c:v>
                </c:pt>
                <c:pt idx="45">
                  <c:v>14</c:v>
                </c:pt>
                <c:pt idx="4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F-4DD5-9A35-CA57860E66A7}"/>
            </c:ext>
          </c:extLst>
        </c:ser>
        <c:ser>
          <c:idx val="0"/>
          <c:order val="1"/>
          <c:tx>
            <c:strRef>
              <c:f>'1950 Omega PW'!$O$26</c:f>
              <c:strCache>
                <c:ptCount val="1"/>
                <c:pt idx="0">
                  <c:v>18/04/2024 Adjusted slower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'1950 Omega PW'!$M$27:$M$95</c:f>
              <c:numCache>
                <c:formatCode>General</c:formatCode>
                <c:ptCount val="69"/>
                <c:pt idx="0">
                  <c:v>0</c:v>
                </c:pt>
                <c:pt idx="1">
                  <c:v>0.56666666666666665</c:v>
                </c:pt>
                <c:pt idx="2">
                  <c:v>0.75</c:v>
                </c:pt>
                <c:pt idx="3">
                  <c:v>1.1666666666666667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4.833333333333333</c:v>
                </c:pt>
                <c:pt idx="14">
                  <c:v>5.5</c:v>
                </c:pt>
                <c:pt idx="15">
                  <c:v>6.333333333333333</c:v>
                </c:pt>
                <c:pt idx="16">
                  <c:v>7</c:v>
                </c:pt>
                <c:pt idx="17">
                  <c:v>7.5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9.3000000000000007</c:v>
                </c:pt>
                <c:pt idx="22">
                  <c:v>10.233333333333333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  <c:pt idx="48">
                  <c:v>24.45</c:v>
                </c:pt>
                <c:pt idx="49">
                  <c:v>25</c:v>
                </c:pt>
                <c:pt idx="50">
                  <c:v>25.65</c:v>
                </c:pt>
                <c:pt idx="51">
                  <c:v>26</c:v>
                </c:pt>
                <c:pt idx="52">
                  <c:v>26.333333333333332</c:v>
                </c:pt>
                <c:pt idx="53">
                  <c:v>26.5</c:v>
                </c:pt>
                <c:pt idx="54">
                  <c:v>26.783333333333335</c:v>
                </c:pt>
                <c:pt idx="55">
                  <c:v>27</c:v>
                </c:pt>
                <c:pt idx="56">
                  <c:v>27.5</c:v>
                </c:pt>
                <c:pt idx="57">
                  <c:v>28</c:v>
                </c:pt>
                <c:pt idx="58">
                  <c:v>28.5</c:v>
                </c:pt>
                <c:pt idx="59">
                  <c:v>28.833333333333332</c:v>
                </c:pt>
                <c:pt idx="60">
                  <c:v>29.133333333333333</c:v>
                </c:pt>
                <c:pt idx="61">
                  <c:v>29.316666666666666</c:v>
                </c:pt>
                <c:pt idx="62">
                  <c:v>30</c:v>
                </c:pt>
                <c:pt idx="63">
                  <c:v>31</c:v>
                </c:pt>
                <c:pt idx="64">
                  <c:v>31.366666666666667</c:v>
                </c:pt>
                <c:pt idx="65">
                  <c:v>32</c:v>
                </c:pt>
                <c:pt idx="66">
                  <c:v>32.5</c:v>
                </c:pt>
                <c:pt idx="67">
                  <c:v>33</c:v>
                </c:pt>
                <c:pt idx="68">
                  <c:v>34.5</c:v>
                </c:pt>
              </c:numCache>
            </c:numRef>
          </c:xVal>
          <c:yVal>
            <c:numRef>
              <c:f>'1950 Omega PW'!$O$27:$O$95</c:f>
              <c:numCache>
                <c:formatCode>General</c:formatCode>
                <c:ptCount val="69"/>
                <c:pt idx="0">
                  <c:v>0</c:v>
                </c:pt>
                <c:pt idx="1">
                  <c:v>0.5</c:v>
                </c:pt>
                <c:pt idx="3">
                  <c:v>-0.5</c:v>
                </c:pt>
                <c:pt idx="4">
                  <c:v>0.5</c:v>
                </c:pt>
                <c:pt idx="9">
                  <c:v>0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-1</c:v>
                </c:pt>
                <c:pt idx="15">
                  <c:v>-0.5</c:v>
                </c:pt>
                <c:pt idx="16">
                  <c:v>-0.5</c:v>
                </c:pt>
                <c:pt idx="19">
                  <c:v>-2</c:v>
                </c:pt>
                <c:pt idx="23">
                  <c:v>-2</c:v>
                </c:pt>
                <c:pt idx="25">
                  <c:v>-3</c:v>
                </c:pt>
                <c:pt idx="33">
                  <c:v>-2</c:v>
                </c:pt>
                <c:pt idx="39">
                  <c:v>-1.5</c:v>
                </c:pt>
                <c:pt idx="41">
                  <c:v>-1</c:v>
                </c:pt>
                <c:pt idx="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0-4DBF-BB50-E2685F0584C4}"/>
            </c:ext>
          </c:extLst>
        </c:ser>
        <c:ser>
          <c:idx val="1"/>
          <c:order val="2"/>
          <c:tx>
            <c:strRef>
              <c:f>'1950 Omega PW'!$P$26</c:f>
              <c:strCache>
                <c:ptCount val="1"/>
                <c:pt idx="0">
                  <c:v>19/04/2024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'1950 Omega PW'!$M$27:$M$95</c:f>
              <c:numCache>
                <c:formatCode>General</c:formatCode>
                <c:ptCount val="69"/>
                <c:pt idx="0">
                  <c:v>0</c:v>
                </c:pt>
                <c:pt idx="1">
                  <c:v>0.56666666666666665</c:v>
                </c:pt>
                <c:pt idx="2">
                  <c:v>0.75</c:v>
                </c:pt>
                <c:pt idx="3">
                  <c:v>1.1666666666666667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4.833333333333333</c:v>
                </c:pt>
                <c:pt idx="14">
                  <c:v>5.5</c:v>
                </c:pt>
                <c:pt idx="15">
                  <c:v>6.333333333333333</c:v>
                </c:pt>
                <c:pt idx="16">
                  <c:v>7</c:v>
                </c:pt>
                <c:pt idx="17">
                  <c:v>7.5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9.3000000000000007</c:v>
                </c:pt>
                <c:pt idx="22">
                  <c:v>10.233333333333333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  <c:pt idx="48">
                  <c:v>24.45</c:v>
                </c:pt>
                <c:pt idx="49">
                  <c:v>25</c:v>
                </c:pt>
                <c:pt idx="50">
                  <c:v>25.65</c:v>
                </c:pt>
                <c:pt idx="51">
                  <c:v>26</c:v>
                </c:pt>
                <c:pt idx="52">
                  <c:v>26.333333333333332</c:v>
                </c:pt>
                <c:pt idx="53">
                  <c:v>26.5</c:v>
                </c:pt>
                <c:pt idx="54">
                  <c:v>26.783333333333335</c:v>
                </c:pt>
                <c:pt idx="55">
                  <c:v>27</c:v>
                </c:pt>
                <c:pt idx="56">
                  <c:v>27.5</c:v>
                </c:pt>
                <c:pt idx="57">
                  <c:v>28</c:v>
                </c:pt>
                <c:pt idx="58">
                  <c:v>28.5</c:v>
                </c:pt>
                <c:pt idx="59">
                  <c:v>28.833333333333332</c:v>
                </c:pt>
                <c:pt idx="60">
                  <c:v>29.133333333333333</c:v>
                </c:pt>
                <c:pt idx="61">
                  <c:v>29.316666666666666</c:v>
                </c:pt>
                <c:pt idx="62">
                  <c:v>30</c:v>
                </c:pt>
                <c:pt idx="63">
                  <c:v>31</c:v>
                </c:pt>
                <c:pt idx="64">
                  <c:v>31.366666666666667</c:v>
                </c:pt>
                <c:pt idx="65">
                  <c:v>32</c:v>
                </c:pt>
                <c:pt idx="66">
                  <c:v>32.5</c:v>
                </c:pt>
                <c:pt idx="67">
                  <c:v>33</c:v>
                </c:pt>
                <c:pt idx="68">
                  <c:v>34.5</c:v>
                </c:pt>
              </c:numCache>
            </c:numRef>
          </c:xVal>
          <c:yVal>
            <c:numRef>
              <c:f>'1950 Omega PW'!$P$27:$P$95</c:f>
              <c:numCache>
                <c:formatCode>General</c:formatCode>
                <c:ptCount val="69"/>
                <c:pt idx="0">
                  <c:v>0</c:v>
                </c:pt>
                <c:pt idx="2">
                  <c:v>-0.5</c:v>
                </c:pt>
                <c:pt idx="7">
                  <c:v>-0.5</c:v>
                </c:pt>
                <c:pt idx="10">
                  <c:v>-1</c:v>
                </c:pt>
                <c:pt idx="15">
                  <c:v>-2</c:v>
                </c:pt>
                <c:pt idx="17">
                  <c:v>-2</c:v>
                </c:pt>
                <c:pt idx="20">
                  <c:v>-2</c:v>
                </c:pt>
                <c:pt idx="22">
                  <c:v>-2</c:v>
                </c:pt>
                <c:pt idx="23">
                  <c:v>-2</c:v>
                </c:pt>
                <c:pt idx="25">
                  <c:v>-2</c:v>
                </c:pt>
                <c:pt idx="26">
                  <c:v>-2</c:v>
                </c:pt>
                <c:pt idx="30">
                  <c:v>-2</c:v>
                </c:pt>
                <c:pt idx="34">
                  <c:v>-4</c:v>
                </c:pt>
                <c:pt idx="43">
                  <c:v>-3.5</c:v>
                </c:pt>
                <c:pt idx="47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A0-4DBF-BB50-E2685F0584C4}"/>
            </c:ext>
          </c:extLst>
        </c:ser>
        <c:ser>
          <c:idx val="2"/>
          <c:order val="3"/>
          <c:tx>
            <c:strRef>
              <c:f>'1950 Omega PW'!$Q$26</c:f>
              <c:strCache>
                <c:ptCount val="1"/>
                <c:pt idx="0">
                  <c:v>03-Jun-24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'1950 Omega PW'!$M$27:$M$74</c:f>
              <c:numCache>
                <c:formatCode>General</c:formatCode>
                <c:ptCount val="48"/>
                <c:pt idx="0">
                  <c:v>0</c:v>
                </c:pt>
                <c:pt idx="1">
                  <c:v>0.56666666666666665</c:v>
                </c:pt>
                <c:pt idx="2">
                  <c:v>0.75</c:v>
                </c:pt>
                <c:pt idx="3">
                  <c:v>1.1666666666666667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4.833333333333333</c:v>
                </c:pt>
                <c:pt idx="14">
                  <c:v>5.5</c:v>
                </c:pt>
                <c:pt idx="15">
                  <c:v>6.333333333333333</c:v>
                </c:pt>
                <c:pt idx="16">
                  <c:v>7</c:v>
                </c:pt>
                <c:pt idx="17">
                  <c:v>7.5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9.3000000000000007</c:v>
                </c:pt>
                <c:pt idx="22">
                  <c:v>10.233333333333333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</c:numCache>
            </c:numRef>
          </c:xVal>
          <c:yVal>
            <c:numRef>
              <c:f>'1950 Omega PW'!$Q$27:$Q$74</c:f>
              <c:numCache>
                <c:formatCode>General</c:formatCode>
                <c:ptCount val="48"/>
                <c:pt idx="0">
                  <c:v>0</c:v>
                </c:pt>
                <c:pt idx="4">
                  <c:v>0</c:v>
                </c:pt>
                <c:pt idx="7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  <c:pt idx="19">
                  <c:v>0</c:v>
                </c:pt>
                <c:pt idx="25">
                  <c:v>-0.5</c:v>
                </c:pt>
                <c:pt idx="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36-4FF3-870E-1F5D5E78A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2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08882327209099"/>
          <c:y val="0.17920708262208079"/>
          <c:w val="0.40287554680664917"/>
          <c:h val="0.1861989070408379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1821308050779367"/>
          <c:y val="0.158968850698173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0.15935553168635877"/>
          <c:w val="0.82117049654507468"/>
          <c:h val="0.7839386993918992"/>
        </c:manualLayout>
      </c:layout>
      <c:scatterChart>
        <c:scatterStyle val="lineMarker"/>
        <c:varyColors val="0"/>
        <c:ser>
          <c:idx val="0"/>
          <c:order val="0"/>
          <c:tx>
            <c:v>1886 Waltham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'1886 Waltham'!$B$2:$B$1000</c:f>
              <c:numCache>
                <c:formatCode>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</c:numCache>
            </c:numRef>
          </c:xVal>
          <c:yVal>
            <c:numRef>
              <c:f>'1886 Waltham'!$F$2:$F$1000</c:f>
              <c:numCache>
                <c:formatCode>General</c:formatCode>
                <c:ptCount val="999"/>
                <c:pt idx="0">
                  <c:v>0</c:v>
                </c:pt>
                <c:pt idx="1">
                  <c:v>50</c:v>
                </c:pt>
                <c:pt idx="2">
                  <c:v>36</c:v>
                </c:pt>
                <c:pt idx="3">
                  <c:v>-39</c:v>
                </c:pt>
                <c:pt idx="4">
                  <c:v>-35</c:v>
                </c:pt>
                <c:pt idx="5">
                  <c:v>-7</c:v>
                </c:pt>
                <c:pt idx="6">
                  <c:v>-3</c:v>
                </c:pt>
                <c:pt idx="7">
                  <c:v>6</c:v>
                </c:pt>
                <c:pt idx="8">
                  <c:v>-9</c:v>
                </c:pt>
                <c:pt idx="9">
                  <c:v>-1</c:v>
                </c:pt>
                <c:pt idx="10">
                  <c:v>-3</c:v>
                </c:pt>
                <c:pt idx="11">
                  <c:v>-9</c:v>
                </c:pt>
                <c:pt idx="12">
                  <c:v>-16</c:v>
                </c:pt>
                <c:pt idx="13">
                  <c:v>-17</c:v>
                </c:pt>
                <c:pt idx="14">
                  <c:v>0</c:v>
                </c:pt>
                <c:pt idx="15">
                  <c:v>2</c:v>
                </c:pt>
                <c:pt idx="16">
                  <c:v>21</c:v>
                </c:pt>
                <c:pt idx="17">
                  <c:v>14.5</c:v>
                </c:pt>
                <c:pt idx="18">
                  <c:v>20.5</c:v>
                </c:pt>
                <c:pt idx="19">
                  <c:v>18.5</c:v>
                </c:pt>
                <c:pt idx="20">
                  <c:v>1.5</c:v>
                </c:pt>
                <c:pt idx="21">
                  <c:v>8</c:v>
                </c:pt>
                <c:pt idx="22">
                  <c:v>17</c:v>
                </c:pt>
                <c:pt idx="23">
                  <c:v>9</c:v>
                </c:pt>
                <c:pt idx="24">
                  <c:v>10</c:v>
                </c:pt>
                <c:pt idx="25">
                  <c:v>12</c:v>
                </c:pt>
                <c:pt idx="26">
                  <c:v>0</c:v>
                </c:pt>
                <c:pt idx="27">
                  <c:v>19</c:v>
                </c:pt>
                <c:pt idx="28">
                  <c:v>4</c:v>
                </c:pt>
                <c:pt idx="29">
                  <c:v>7</c:v>
                </c:pt>
                <c:pt idx="30">
                  <c:v>-4</c:v>
                </c:pt>
                <c:pt idx="31">
                  <c:v>-2</c:v>
                </c:pt>
                <c:pt idx="32">
                  <c:v>4</c:v>
                </c:pt>
                <c:pt idx="33">
                  <c:v>-20</c:v>
                </c:pt>
                <c:pt idx="34">
                  <c:v>-8</c:v>
                </c:pt>
                <c:pt idx="35">
                  <c:v>-21</c:v>
                </c:pt>
                <c:pt idx="36">
                  <c:v>18</c:v>
                </c:pt>
                <c:pt idx="37">
                  <c:v>-1</c:v>
                </c:pt>
                <c:pt idx="38">
                  <c:v>-11</c:v>
                </c:pt>
                <c:pt idx="39">
                  <c:v>-13</c:v>
                </c:pt>
                <c:pt idx="40">
                  <c:v>4</c:v>
                </c:pt>
                <c:pt idx="41">
                  <c:v>-7.5</c:v>
                </c:pt>
                <c:pt idx="42">
                  <c:v>-7.5</c:v>
                </c:pt>
                <c:pt idx="43">
                  <c:v>4</c:v>
                </c:pt>
                <c:pt idx="44">
                  <c:v>-4</c:v>
                </c:pt>
                <c:pt idx="45">
                  <c:v>-12</c:v>
                </c:pt>
                <c:pt idx="46">
                  <c:v>-13</c:v>
                </c:pt>
                <c:pt idx="47">
                  <c:v>-9</c:v>
                </c:pt>
                <c:pt idx="48">
                  <c:v>-11</c:v>
                </c:pt>
                <c:pt idx="49">
                  <c:v>-7.5</c:v>
                </c:pt>
                <c:pt idx="50">
                  <c:v>-1.5</c:v>
                </c:pt>
                <c:pt idx="51">
                  <c:v>0</c:v>
                </c:pt>
                <c:pt idx="52">
                  <c:v>-2.5</c:v>
                </c:pt>
                <c:pt idx="53">
                  <c:v>-1</c:v>
                </c:pt>
                <c:pt idx="54">
                  <c:v>-5.5</c:v>
                </c:pt>
                <c:pt idx="55">
                  <c:v>-4.5</c:v>
                </c:pt>
                <c:pt idx="56">
                  <c:v>6.5</c:v>
                </c:pt>
                <c:pt idx="57">
                  <c:v>12</c:v>
                </c:pt>
                <c:pt idx="58">
                  <c:v>-26</c:v>
                </c:pt>
                <c:pt idx="60">
                  <c:v>-15</c:v>
                </c:pt>
                <c:pt idx="61">
                  <c:v>-17</c:v>
                </c:pt>
                <c:pt idx="62">
                  <c:v>-7</c:v>
                </c:pt>
                <c:pt idx="63">
                  <c:v>-12</c:v>
                </c:pt>
                <c:pt idx="64">
                  <c:v>-12</c:v>
                </c:pt>
                <c:pt idx="65">
                  <c:v>-8</c:v>
                </c:pt>
                <c:pt idx="66">
                  <c:v>-3</c:v>
                </c:pt>
                <c:pt idx="67">
                  <c:v>-7</c:v>
                </c:pt>
                <c:pt idx="68">
                  <c:v>-7</c:v>
                </c:pt>
                <c:pt idx="69">
                  <c:v>-1</c:v>
                </c:pt>
                <c:pt idx="70">
                  <c:v>-20</c:v>
                </c:pt>
                <c:pt idx="71">
                  <c:v>4</c:v>
                </c:pt>
                <c:pt idx="72">
                  <c:v>-14</c:v>
                </c:pt>
                <c:pt idx="73">
                  <c:v>-3</c:v>
                </c:pt>
                <c:pt idx="74">
                  <c:v>-13</c:v>
                </c:pt>
                <c:pt idx="75">
                  <c:v>-27</c:v>
                </c:pt>
                <c:pt idx="79">
                  <c:v>-20</c:v>
                </c:pt>
                <c:pt idx="80">
                  <c:v>-36</c:v>
                </c:pt>
                <c:pt idx="81">
                  <c:v>-17</c:v>
                </c:pt>
                <c:pt idx="82">
                  <c:v>-14</c:v>
                </c:pt>
                <c:pt idx="83">
                  <c:v>-22</c:v>
                </c:pt>
                <c:pt idx="84">
                  <c:v>2</c:v>
                </c:pt>
                <c:pt idx="85">
                  <c:v>16</c:v>
                </c:pt>
                <c:pt idx="86">
                  <c:v>-12</c:v>
                </c:pt>
                <c:pt idx="105">
                  <c:v>4</c:v>
                </c:pt>
                <c:pt idx="106">
                  <c:v>-20</c:v>
                </c:pt>
                <c:pt idx="107">
                  <c:v>8</c:v>
                </c:pt>
                <c:pt idx="108">
                  <c:v>-1</c:v>
                </c:pt>
                <c:pt idx="109">
                  <c:v>12</c:v>
                </c:pt>
                <c:pt idx="110">
                  <c:v>3</c:v>
                </c:pt>
                <c:pt idx="111">
                  <c:v>-4</c:v>
                </c:pt>
                <c:pt idx="112">
                  <c:v>-6</c:v>
                </c:pt>
                <c:pt idx="113">
                  <c:v>-4</c:v>
                </c:pt>
                <c:pt idx="114">
                  <c:v>-13</c:v>
                </c:pt>
                <c:pt idx="115">
                  <c:v>-24</c:v>
                </c:pt>
                <c:pt idx="116">
                  <c:v>-11.5</c:v>
                </c:pt>
                <c:pt idx="117">
                  <c:v>-2.5</c:v>
                </c:pt>
                <c:pt idx="118">
                  <c:v>2</c:v>
                </c:pt>
                <c:pt idx="119">
                  <c:v>6</c:v>
                </c:pt>
                <c:pt idx="120">
                  <c:v>11</c:v>
                </c:pt>
                <c:pt idx="121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2E-4039-80F6-6183E689B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15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1.6097112860892389E-2"/>
              <c:y val="0.24742576350888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9589985006867483"/>
          <c:y val="0.2706766917293232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931272739"/>
          <c:y val="0.17654135338345867"/>
          <c:w val="0.83717281280300038"/>
          <c:h val="0.79882270355303331"/>
        </c:manualLayout>
      </c:layout>
      <c:scatterChart>
        <c:scatterStyle val="lineMarker"/>
        <c:varyColors val="0"/>
        <c:ser>
          <c:idx val="0"/>
          <c:order val="0"/>
          <c:tx>
            <c:v>1886 Waltham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'1886 Waltham'!$B$2:$B$100</c:f>
              <c:numCache>
                <c:formatCode>0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'1886 Waltham'!$D$2:$D$100</c:f>
              <c:numCache>
                <c:formatCode>General</c:formatCode>
                <c:ptCount val="99"/>
                <c:pt idx="1">
                  <c:v>50</c:v>
                </c:pt>
                <c:pt idx="2">
                  <c:v>86</c:v>
                </c:pt>
                <c:pt idx="3">
                  <c:v>47</c:v>
                </c:pt>
                <c:pt idx="4">
                  <c:v>12</c:v>
                </c:pt>
                <c:pt idx="5">
                  <c:v>5</c:v>
                </c:pt>
                <c:pt idx="6">
                  <c:v>2</c:v>
                </c:pt>
                <c:pt idx="7">
                  <c:v>8</c:v>
                </c:pt>
                <c:pt idx="8">
                  <c:v>-1</c:v>
                </c:pt>
                <c:pt idx="9">
                  <c:v>-2</c:v>
                </c:pt>
                <c:pt idx="10">
                  <c:v>-5</c:v>
                </c:pt>
                <c:pt idx="11">
                  <c:v>-14</c:v>
                </c:pt>
                <c:pt idx="12">
                  <c:v>-30</c:v>
                </c:pt>
                <c:pt idx="13">
                  <c:v>-47</c:v>
                </c:pt>
                <c:pt idx="14">
                  <c:v>-47</c:v>
                </c:pt>
                <c:pt idx="15">
                  <c:v>-45</c:v>
                </c:pt>
                <c:pt idx="16">
                  <c:v>-24</c:v>
                </c:pt>
                <c:pt idx="17">
                  <c:v>-9.5</c:v>
                </c:pt>
                <c:pt idx="18">
                  <c:v>11</c:v>
                </c:pt>
                <c:pt idx="19">
                  <c:v>29.5</c:v>
                </c:pt>
                <c:pt idx="20">
                  <c:v>31</c:v>
                </c:pt>
                <c:pt idx="21">
                  <c:v>39</c:v>
                </c:pt>
                <c:pt idx="22">
                  <c:v>56</c:v>
                </c:pt>
                <c:pt idx="23">
                  <c:v>65</c:v>
                </c:pt>
                <c:pt idx="24">
                  <c:v>75</c:v>
                </c:pt>
                <c:pt idx="25">
                  <c:v>87</c:v>
                </c:pt>
                <c:pt idx="26">
                  <c:v>87</c:v>
                </c:pt>
                <c:pt idx="27">
                  <c:v>106</c:v>
                </c:pt>
                <c:pt idx="28">
                  <c:v>110</c:v>
                </c:pt>
                <c:pt idx="29">
                  <c:v>117</c:v>
                </c:pt>
                <c:pt idx="30">
                  <c:v>113</c:v>
                </c:pt>
                <c:pt idx="31">
                  <c:v>111</c:v>
                </c:pt>
                <c:pt idx="32">
                  <c:v>115</c:v>
                </c:pt>
                <c:pt idx="33">
                  <c:v>95</c:v>
                </c:pt>
                <c:pt idx="34">
                  <c:v>87</c:v>
                </c:pt>
                <c:pt idx="35">
                  <c:v>66</c:v>
                </c:pt>
                <c:pt idx="36">
                  <c:v>84</c:v>
                </c:pt>
                <c:pt idx="37">
                  <c:v>83</c:v>
                </c:pt>
                <c:pt idx="38">
                  <c:v>72</c:v>
                </c:pt>
                <c:pt idx="39">
                  <c:v>59</c:v>
                </c:pt>
                <c:pt idx="40">
                  <c:v>63</c:v>
                </c:pt>
                <c:pt idx="41">
                  <c:v>55.5</c:v>
                </c:pt>
                <c:pt idx="42">
                  <c:v>48</c:v>
                </c:pt>
                <c:pt idx="43">
                  <c:v>52</c:v>
                </c:pt>
                <c:pt idx="44">
                  <c:v>48</c:v>
                </c:pt>
                <c:pt idx="45">
                  <c:v>36</c:v>
                </c:pt>
                <c:pt idx="46">
                  <c:v>23</c:v>
                </c:pt>
                <c:pt idx="47">
                  <c:v>14</c:v>
                </c:pt>
                <c:pt idx="48">
                  <c:v>3</c:v>
                </c:pt>
                <c:pt idx="49">
                  <c:v>-4.5</c:v>
                </c:pt>
                <c:pt idx="50">
                  <c:v>-6</c:v>
                </c:pt>
                <c:pt idx="51">
                  <c:v>-6</c:v>
                </c:pt>
                <c:pt idx="52">
                  <c:v>-8.5</c:v>
                </c:pt>
                <c:pt idx="53">
                  <c:v>-9.5</c:v>
                </c:pt>
                <c:pt idx="54">
                  <c:v>-15</c:v>
                </c:pt>
                <c:pt idx="55">
                  <c:v>-19.5</c:v>
                </c:pt>
                <c:pt idx="56">
                  <c:v>-13</c:v>
                </c:pt>
                <c:pt idx="57">
                  <c:v>-1</c:v>
                </c:pt>
                <c:pt idx="58">
                  <c:v>-27</c:v>
                </c:pt>
                <c:pt idx="60">
                  <c:v>-42</c:v>
                </c:pt>
                <c:pt idx="61">
                  <c:v>-44</c:v>
                </c:pt>
                <c:pt idx="62">
                  <c:v>-34</c:v>
                </c:pt>
                <c:pt idx="63">
                  <c:v>-39</c:v>
                </c:pt>
                <c:pt idx="64">
                  <c:v>-39</c:v>
                </c:pt>
                <c:pt idx="65">
                  <c:v>-35</c:v>
                </c:pt>
                <c:pt idx="66">
                  <c:v>-30</c:v>
                </c:pt>
                <c:pt idx="67">
                  <c:v>-34</c:v>
                </c:pt>
                <c:pt idx="68">
                  <c:v>-34</c:v>
                </c:pt>
                <c:pt idx="69">
                  <c:v>-28</c:v>
                </c:pt>
                <c:pt idx="70">
                  <c:v>-47</c:v>
                </c:pt>
                <c:pt idx="71">
                  <c:v>-23</c:v>
                </c:pt>
                <c:pt idx="72">
                  <c:v>-41</c:v>
                </c:pt>
                <c:pt idx="73">
                  <c:v>-30</c:v>
                </c:pt>
                <c:pt idx="74">
                  <c:v>-40</c:v>
                </c:pt>
                <c:pt idx="75">
                  <c:v>-54</c:v>
                </c:pt>
                <c:pt idx="76">
                  <c:v>-54</c:v>
                </c:pt>
                <c:pt idx="78">
                  <c:v>-54</c:v>
                </c:pt>
                <c:pt idx="79">
                  <c:v>-74</c:v>
                </c:pt>
                <c:pt idx="80">
                  <c:v>-110</c:v>
                </c:pt>
                <c:pt idx="81">
                  <c:v>-127</c:v>
                </c:pt>
                <c:pt idx="82">
                  <c:v>-141</c:v>
                </c:pt>
                <c:pt idx="83">
                  <c:v>-163</c:v>
                </c:pt>
                <c:pt idx="84">
                  <c:v>-161</c:v>
                </c:pt>
                <c:pt idx="85">
                  <c:v>-145</c:v>
                </c:pt>
                <c:pt idx="86">
                  <c:v>-157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60-4982-BA4B-C198AC6A3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1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15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1.0541557305336832E-2"/>
              <c:y val="0.20016475384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67825896762904"/>
          <c:y val="0.10064324388952466"/>
          <c:w val="0.8456550743657042"/>
          <c:h val="0.85163441337728663"/>
        </c:manualLayout>
      </c:layout>
      <c:scatterChart>
        <c:scatterStyle val="lineMarker"/>
        <c:varyColors val="0"/>
        <c:ser>
          <c:idx val="1"/>
          <c:order val="0"/>
          <c:tx>
            <c:strRef>
              <c:f>'1886 Waltham'!$N$26</c:f>
              <c:strCache>
                <c:ptCount val="1"/>
                <c:pt idx="0">
                  <c:v>15-Jun-24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'1886 Waltham'!$M$27:$M$74</c:f>
              <c:numCache>
                <c:formatCode>General</c:formatCode>
                <c:ptCount val="48"/>
                <c:pt idx="0">
                  <c:v>0</c:v>
                </c:pt>
                <c:pt idx="1">
                  <c:v>0.56666666666666665</c:v>
                </c:pt>
                <c:pt idx="2">
                  <c:v>1</c:v>
                </c:pt>
                <c:pt idx="3">
                  <c:v>1.3333333333333333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6</c:v>
                </c:pt>
                <c:pt idx="16">
                  <c:v>6.666666666666667</c:v>
                </c:pt>
                <c:pt idx="17">
                  <c:v>7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12.5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</c:numCache>
            </c:numRef>
          </c:xVal>
          <c:yVal>
            <c:numRef>
              <c:f>'1886 Waltham'!$N$27:$N$74</c:f>
              <c:numCache>
                <c:formatCode>General</c:formatCode>
                <c:ptCount val="48"/>
                <c:pt idx="0">
                  <c:v>0</c:v>
                </c:pt>
                <c:pt idx="8">
                  <c:v>5</c:v>
                </c:pt>
                <c:pt idx="16">
                  <c:v>11</c:v>
                </c:pt>
                <c:pt idx="17">
                  <c:v>12.5</c:v>
                </c:pt>
                <c:pt idx="47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C-4A09-AB7A-854C31BC8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2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66601049868767"/>
          <c:y val="0.13747352472125599"/>
          <c:w val="0.217333552055993"/>
          <c:h val="0.1625212427854154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104775</xdr:colOff>
      <xdr:row>75</xdr:row>
      <xdr:rowOff>73024</xdr:rowOff>
    </xdr:from>
    <xdr:to>
      <xdr:col>26</xdr:col>
      <xdr:colOff>574675</xdr:colOff>
      <xdr:row>91</xdr:row>
      <xdr:rowOff>82549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D610CC-CF0A-48E4-8FAD-0DADD4B81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450850</xdr:colOff>
      <xdr:row>73</xdr:row>
      <xdr:rowOff>76200</xdr:rowOff>
    </xdr:from>
    <xdr:to>
      <xdr:col>37</xdr:col>
      <xdr:colOff>107950</xdr:colOff>
      <xdr:row>89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CEBFEF-E6D2-4D67-B654-E78751517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342900</xdr:colOff>
      <xdr:row>16</xdr:row>
      <xdr:rowOff>152401</xdr:rowOff>
    </xdr:from>
    <xdr:to>
      <xdr:col>29</xdr:col>
      <xdr:colOff>647700</xdr:colOff>
      <xdr:row>38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46660A-DC76-486F-BE33-A35436695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3</xdr:row>
      <xdr:rowOff>85724</xdr:rowOff>
    </xdr:from>
    <xdr:to>
      <xdr:col>15</xdr:col>
      <xdr:colOff>180975</xdr:colOff>
      <xdr:row>19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EA9EB5-71B4-4A92-A3BB-D87377F83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514350</xdr:colOff>
      <xdr:row>3</xdr:row>
      <xdr:rowOff>69850</xdr:rowOff>
    </xdr:from>
    <xdr:to>
      <xdr:col>23</xdr:col>
      <xdr:colOff>209550</xdr:colOff>
      <xdr:row>19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2AD402-01BF-40FF-85FE-E87581404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26</xdr:row>
      <xdr:rowOff>1</xdr:rowOff>
    </xdr:from>
    <xdr:to>
      <xdr:col>24</xdr:col>
      <xdr:colOff>304800</xdr:colOff>
      <xdr:row>47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2E7431-893A-4C87-9FF7-81353D4DC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0.11157</cdr:x>
      <cdr:y>0.5521</cdr:y>
    </cdr:from>
    <cdr:to>
      <cdr:x>0.93129</cdr:x>
      <cdr:y>0.55317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0738EEF-C12D-B832-F89F-9FD0203417BB}"/>
            </a:ext>
          </a:extLst>
        </cdr:cNvPr>
        <cdr:cNvCxnSpPr/>
      </cdr:nvCxnSpPr>
      <cdr:spPr>
        <a:xfrm xmlns:a="http://schemas.openxmlformats.org/drawingml/2006/main">
          <a:off x="520723" y="1631961"/>
          <a:ext cx="3825838" cy="316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0.11092</cdr:x>
      <cdr:y>0.35445</cdr:y>
    </cdr:from>
    <cdr:to>
      <cdr:x>0.9499</cdr:x>
      <cdr:y>0.3609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0FEECEB-B999-3677-19FB-87874695029A}"/>
            </a:ext>
          </a:extLst>
        </cdr:cNvPr>
        <cdr:cNvCxnSpPr/>
      </cdr:nvCxnSpPr>
      <cdr:spPr>
        <a:xfrm xmlns:a="http://schemas.openxmlformats.org/drawingml/2006/main" flipV="1">
          <a:off x="528961" y="1047728"/>
          <a:ext cx="4000970" cy="1906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498475</xdr:colOff>
      <xdr:row>4</xdr:row>
      <xdr:rowOff>53974</xdr:rowOff>
    </xdr:from>
    <xdr:to>
      <xdr:col>15</xdr:col>
      <xdr:colOff>193675</xdr:colOff>
      <xdr:row>19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7284F4-0740-4337-ADDE-EB0523D18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482600</xdr:colOff>
      <xdr:row>4</xdr:row>
      <xdr:rowOff>101600</xdr:rowOff>
    </xdr:from>
    <xdr:to>
      <xdr:col>23</xdr:col>
      <xdr:colOff>177800</xdr:colOff>
      <xdr:row>19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773B08-CA26-48A0-A73D-1779FC1DF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215900</xdr:colOff>
      <xdr:row>21</xdr:row>
      <xdr:rowOff>50801</xdr:rowOff>
    </xdr:from>
    <xdr:to>
      <xdr:col>26</xdr:col>
      <xdr:colOff>520700</xdr:colOff>
      <xdr:row>38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D9254E-69D3-47B2-A47F-8587D721D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520700</xdr:colOff>
      <xdr:row>13</xdr:row>
      <xdr:rowOff>165100</xdr:rowOff>
    </xdr:from>
    <xdr:to>
      <xdr:col>15</xdr:col>
      <xdr:colOff>6350</xdr:colOff>
      <xdr:row>13</xdr:row>
      <xdr:rowOff>177800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D7DF6D8F-4885-CBCD-2382-282B5FCA6B69}"/>
            </a:ext>
          </a:extLst>
        </xdr:cNvPr>
        <xdr:cNvCxnSpPr/>
      </xdr:nvCxnSpPr>
      <xdr:spPr>
        <a:xfrm>
          <a:off x="7359650" y="2559050"/>
          <a:ext cx="3841750" cy="127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476250</xdr:colOff>
      <xdr:row>6</xdr:row>
      <xdr:rowOff>127000</xdr:rowOff>
    </xdr:from>
    <xdr:to>
      <xdr:col>9</xdr:col>
      <xdr:colOff>488950</xdr:colOff>
      <xdr:row>18</xdr:row>
      <xdr:rowOff>38100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D97A1A1-1B41-4287-AA75-A7F556749F01}"/>
            </a:ext>
          </a:extLst>
        </xdr:cNvPr>
        <xdr:cNvCxnSpPr/>
      </xdr:nvCxnSpPr>
      <xdr:spPr>
        <a:xfrm flipH="1" flipV="1">
          <a:off x="7924800" y="1231900"/>
          <a:ext cx="12700" cy="2133600"/>
        </a:xfrm>
        <a:prstGeom prst="line">
          <a:avLst/>
        </a:prstGeom>
        <a:ln w="127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2</xdr:row>
      <xdr:rowOff>0</xdr:rowOff>
    </xdr:from>
    <xdr:to>
      <xdr:col>29</xdr:col>
      <xdr:colOff>330200</xdr:colOff>
      <xdr:row>18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23B8D-BACE-47E0-80B7-99AE1573F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196850</xdr:colOff>
      <xdr:row>1</xdr:row>
      <xdr:rowOff>50800</xdr:rowOff>
    </xdr:from>
    <xdr:to>
      <xdr:col>39</xdr:col>
      <xdr:colOff>247650</xdr:colOff>
      <xdr:row>18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A00AE7-2714-452C-A1CF-703BAEF3D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149225</xdr:colOff>
      <xdr:row>22</xdr:row>
      <xdr:rowOff>114299</xdr:rowOff>
    </xdr:from>
    <xdr:to>
      <xdr:col>37</xdr:col>
      <xdr:colOff>454025</xdr:colOff>
      <xdr:row>39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A34578-CF7D-102C-8CC0-4E3CF0F0F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215900</xdr:colOff>
      <xdr:row>24</xdr:row>
      <xdr:rowOff>0</xdr:rowOff>
    </xdr:from>
    <xdr:to>
      <xdr:col>35</xdr:col>
      <xdr:colOff>228600</xdr:colOff>
      <xdr:row>39</xdr:row>
      <xdr:rowOff>12700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8C90BA49-D18A-42BD-7593-29473D988EC6}"/>
            </a:ext>
          </a:extLst>
        </xdr:cNvPr>
        <xdr:cNvCxnSpPr/>
      </xdr:nvCxnSpPr>
      <xdr:spPr>
        <a:xfrm flipH="1">
          <a:off x="16148050" y="4419600"/>
          <a:ext cx="12700" cy="2774950"/>
        </a:xfrm>
        <a:prstGeom prst="line">
          <a:avLst/>
        </a:prstGeom>
        <a:ln w="9525">
          <a:solidFill>
            <a:srgbClr val="FF0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0.1082</cdr:x>
      <cdr:y>0.23204</cdr:y>
    </cdr:from>
    <cdr:to>
      <cdr:x>0.96193</cdr:x>
      <cdr:y>0.23819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D3D1C86-D7F8-D011-741B-53D764158D52}"/>
            </a:ext>
          </a:extLst>
        </cdr:cNvPr>
        <cdr:cNvCxnSpPr/>
      </cdr:nvCxnSpPr>
      <cdr:spPr>
        <a:xfrm xmlns:a="http://schemas.openxmlformats.org/drawingml/2006/main" flipV="1">
          <a:off x="631775" y="717557"/>
          <a:ext cx="4984780" cy="19049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3</xdr:row>
      <xdr:rowOff>111124</xdr:rowOff>
    </xdr:from>
    <xdr:to>
      <xdr:col>16</xdr:col>
      <xdr:colOff>231775</xdr:colOff>
      <xdr:row>19</xdr:row>
      <xdr:rowOff>120649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938BAE-0CF8-4BDF-9738-864E4F6DF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349250</xdr:colOff>
      <xdr:row>3</xdr:row>
      <xdr:rowOff>88900</xdr:rowOff>
    </xdr:from>
    <xdr:to>
      <xdr:col>24</xdr:col>
      <xdr:colOff>241300</xdr:colOff>
      <xdr:row>19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08232D-E500-4D92-98DB-D0D9B99E2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26</xdr:row>
      <xdr:rowOff>1</xdr:rowOff>
    </xdr:from>
    <xdr:to>
      <xdr:col>24</xdr:col>
      <xdr:colOff>304800</xdr:colOff>
      <xdr:row>47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1C66C0-3289-41E3-BE45-5EE0BE7CC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0.11021</cdr:x>
      <cdr:y>0.62729</cdr:y>
    </cdr:from>
    <cdr:to>
      <cdr:x>0.92993</cdr:x>
      <cdr:y>0.62836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0738EEF-C12D-B832-F89F-9FD0203417BB}"/>
            </a:ext>
          </a:extLst>
        </cdr:cNvPr>
        <cdr:cNvCxnSpPr/>
      </cdr:nvCxnSpPr>
      <cdr:spPr>
        <a:xfrm xmlns:a="http://schemas.openxmlformats.org/drawingml/2006/main">
          <a:off x="515760" y="1854214"/>
          <a:ext cx="3836249" cy="316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0.10957</cdr:x>
      <cdr:y>0.89367</cdr:y>
    </cdr:from>
    <cdr:to>
      <cdr:x>0.94806</cdr:x>
      <cdr:y>0.89582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0FEECEB-B999-3677-19FB-87874695029A}"/>
            </a:ext>
          </a:extLst>
        </cdr:cNvPr>
        <cdr:cNvCxnSpPr/>
      </cdr:nvCxnSpPr>
      <cdr:spPr>
        <a:xfrm xmlns:a="http://schemas.openxmlformats.org/drawingml/2006/main">
          <a:off x="522545" y="2641620"/>
          <a:ext cx="3998633" cy="635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85724</xdr:colOff>
      <xdr:row>5</xdr:row>
      <xdr:rowOff>158750</xdr:rowOff>
    </xdr:from>
    <xdr:to>
      <xdr:col>36</xdr:col>
      <xdr:colOff>139699</xdr:colOff>
      <xdr:row>22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21D02-DE9B-4CBE-96EC-978B8E344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44450</xdr:colOff>
      <xdr:row>0</xdr:row>
      <xdr:rowOff>139700</xdr:rowOff>
    </xdr:from>
    <xdr:to>
      <xdr:col>25</xdr:col>
      <xdr:colOff>114300</xdr:colOff>
      <xdr:row>16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731053-9C0C-428F-BADC-D783D3DAE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666750</xdr:colOff>
      <xdr:row>30</xdr:row>
      <xdr:rowOff>82550</xdr:rowOff>
    </xdr:from>
    <xdr:to>
      <xdr:col>33</xdr:col>
      <xdr:colOff>539750</xdr:colOff>
      <xdr:row>30</xdr:row>
      <xdr:rowOff>95250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4ECDA52-D4D3-182F-589D-610FFBCBFE40}"/>
            </a:ext>
          </a:extLst>
        </xdr:cNvPr>
        <xdr:cNvCxnSpPr/>
      </xdr:nvCxnSpPr>
      <xdr:spPr>
        <a:xfrm>
          <a:off x="21012150" y="5797550"/>
          <a:ext cx="4584700" cy="1270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165100</xdr:colOff>
      <xdr:row>35</xdr:row>
      <xdr:rowOff>63500</xdr:rowOff>
    </xdr:from>
    <xdr:to>
      <xdr:col>38</xdr:col>
      <xdr:colOff>469900</xdr:colOff>
      <xdr:row>66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C6F21D-F225-4C9B-8B7A-0EF0E47F1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603250</xdr:colOff>
      <xdr:row>12</xdr:row>
      <xdr:rowOff>101600</xdr:rowOff>
    </xdr:from>
    <xdr:to>
      <xdr:col>24</xdr:col>
      <xdr:colOff>476250</xdr:colOff>
      <xdr:row>12</xdr:row>
      <xdr:rowOff>114300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5DD6F8B3-43AB-480C-9433-765B9AFA401F}"/>
            </a:ext>
          </a:extLst>
        </xdr:cNvPr>
        <xdr:cNvCxnSpPr/>
      </xdr:nvCxnSpPr>
      <xdr:spPr>
        <a:xfrm>
          <a:off x="13646150" y="2311400"/>
          <a:ext cx="4140200" cy="1270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0.10612</cdr:x>
      <cdr:y>0.5521</cdr:y>
    </cdr:from>
    <cdr:to>
      <cdr:x>0.92584</cdr:x>
      <cdr:y>0.55317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0738EEF-C12D-B832-F89F-9FD0203417BB}"/>
            </a:ext>
          </a:extLst>
        </cdr:cNvPr>
        <cdr:cNvCxnSpPr/>
      </cdr:nvCxnSpPr>
      <cdr:spPr>
        <a:xfrm xmlns:a="http://schemas.openxmlformats.org/drawingml/2006/main">
          <a:off x="495308" y="1631975"/>
          <a:ext cx="3825838" cy="316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3</xdr:row>
      <xdr:rowOff>73024</xdr:rowOff>
    </xdr:from>
    <xdr:to>
      <xdr:col>15</xdr:col>
      <xdr:colOff>171449</xdr:colOff>
      <xdr:row>19</xdr:row>
      <xdr:rowOff>82549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26829D-1089-4BE3-81C0-636BCC5FD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514350</xdr:colOff>
      <xdr:row>3</xdr:row>
      <xdr:rowOff>69850</xdr:rowOff>
    </xdr:from>
    <xdr:to>
      <xdr:col>23</xdr:col>
      <xdr:colOff>209550</xdr:colOff>
      <xdr:row>19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D767BD-E863-4E82-A0FE-85F4A612E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26</xdr:row>
      <xdr:rowOff>1</xdr:rowOff>
    </xdr:from>
    <xdr:to>
      <xdr:col>24</xdr:col>
      <xdr:colOff>304800</xdr:colOff>
      <xdr:row>47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1402CA-D655-43B0-B224-DEFC1A5F0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0.1066</cdr:x>
      <cdr:y>0.42427</cdr:y>
    </cdr:from>
    <cdr:to>
      <cdr:x>0.93469</cdr:x>
      <cdr:y>0.42749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34ECDA52-D4D3-182F-589D-610FFBCBFE40}"/>
            </a:ext>
          </a:extLst>
        </cdr:cNvPr>
        <cdr:cNvCxnSpPr/>
      </cdr:nvCxnSpPr>
      <cdr:spPr>
        <a:xfrm xmlns:a="http://schemas.openxmlformats.org/drawingml/2006/main">
          <a:off x="549317" y="1254115"/>
          <a:ext cx="4267168" cy="9518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3</xdr:row>
      <xdr:rowOff>85724</xdr:rowOff>
    </xdr:from>
    <xdr:to>
      <xdr:col>15</xdr:col>
      <xdr:colOff>180975</xdr:colOff>
      <xdr:row>19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058152-4585-48BE-A474-6E46CB5CC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514350</xdr:colOff>
      <xdr:row>3</xdr:row>
      <xdr:rowOff>69850</xdr:rowOff>
    </xdr:from>
    <xdr:to>
      <xdr:col>23</xdr:col>
      <xdr:colOff>209550</xdr:colOff>
      <xdr:row>19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C90E31-D771-4E7B-BDEE-4AC50B871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26</xdr:row>
      <xdr:rowOff>1</xdr:rowOff>
    </xdr:from>
    <xdr:to>
      <xdr:col>24</xdr:col>
      <xdr:colOff>304800</xdr:colOff>
      <xdr:row>47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4AF216-61E5-4B8B-A13A-6D006AA4D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0.11156</cdr:x>
      <cdr:y>0.5521</cdr:y>
    </cdr:from>
    <cdr:to>
      <cdr:x>0.93128</cdr:x>
      <cdr:y>0.55317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0738EEF-C12D-B832-F89F-9FD0203417BB}"/>
            </a:ext>
          </a:extLst>
        </cdr:cNvPr>
        <cdr:cNvCxnSpPr/>
      </cdr:nvCxnSpPr>
      <cdr:spPr>
        <a:xfrm xmlns:a="http://schemas.openxmlformats.org/drawingml/2006/main">
          <a:off x="522113" y="1631955"/>
          <a:ext cx="3836248" cy="316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0.11891</cdr:x>
      <cdr:y>0.70676</cdr:y>
    </cdr:from>
    <cdr:to>
      <cdr:x>0.95789</cdr:x>
      <cdr:y>0.71321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0FEECEB-B999-3677-19FB-87874695029A}"/>
            </a:ext>
          </a:extLst>
        </cdr:cNvPr>
        <cdr:cNvCxnSpPr/>
      </cdr:nvCxnSpPr>
      <cdr:spPr>
        <a:xfrm xmlns:a="http://schemas.openxmlformats.org/drawingml/2006/main" flipV="1">
          <a:off x="567042" y="2089133"/>
          <a:ext cx="4000969" cy="1906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282575</xdr:colOff>
      <xdr:row>9</xdr:row>
      <xdr:rowOff>161925</xdr:rowOff>
    </xdr:from>
    <xdr:to>
      <xdr:col>13</xdr:col>
      <xdr:colOff>282575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D8F1C0-77DA-CC23-8043-F6963F4CF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0.10559</cdr:x>
      <cdr:y>0.90225</cdr:y>
    </cdr:from>
    <cdr:to>
      <cdr:x>0.94457</cdr:x>
      <cdr:y>0.9087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0FEECEB-B999-3677-19FB-87874695029A}"/>
            </a:ext>
          </a:extLst>
        </cdr:cNvPr>
        <cdr:cNvCxnSpPr/>
      </cdr:nvCxnSpPr>
      <cdr:spPr>
        <a:xfrm xmlns:a="http://schemas.openxmlformats.org/drawingml/2006/main" flipV="1">
          <a:off x="503528" y="2666987"/>
          <a:ext cx="4000970" cy="1906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106</xdr:row>
      <xdr:rowOff>104774</xdr:rowOff>
    </xdr:from>
    <xdr:to>
      <xdr:col>15</xdr:col>
      <xdr:colOff>714375</xdr:colOff>
      <xdr:row>122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1CFBF9-3DAD-635F-EFA5-08570B5E9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165100</xdr:colOff>
      <xdr:row>106</xdr:row>
      <xdr:rowOff>127000</xdr:rowOff>
    </xdr:from>
    <xdr:to>
      <xdr:col>23</xdr:col>
      <xdr:colOff>590550</xdr:colOff>
      <xdr:row>122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2178D6-EF2B-41DF-8F80-00E89C4EB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26</xdr:row>
      <xdr:rowOff>1</xdr:rowOff>
    </xdr:from>
    <xdr:to>
      <xdr:col>24</xdr:col>
      <xdr:colOff>304800</xdr:colOff>
      <xdr:row>47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86B8C5-89D3-447A-9762-10618DB50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0.1146</cdr:x>
      <cdr:y>0.54243</cdr:y>
    </cdr:from>
    <cdr:to>
      <cdr:x>0.94814</cdr:x>
      <cdr:y>0.54887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0268014F-79F9-1B44-67D5-2BDD11CF09B7}"/>
            </a:ext>
          </a:extLst>
        </cdr:cNvPr>
        <cdr:cNvCxnSpPr/>
      </cdr:nvCxnSpPr>
      <cdr:spPr>
        <a:xfrm xmlns:a="http://schemas.openxmlformats.org/drawingml/2006/main">
          <a:off x="568346" y="1603384"/>
          <a:ext cx="4133816" cy="19036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0.11876</cdr:x>
      <cdr:y>0.19764</cdr:y>
    </cdr:from>
    <cdr:to>
      <cdr:x>0.94737</cdr:x>
      <cdr:y>0.20409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3678224D-B181-B8A6-200B-D4CFF0A06A0C}"/>
            </a:ext>
          </a:extLst>
        </cdr:cNvPr>
        <cdr:cNvCxnSpPr/>
      </cdr:nvCxnSpPr>
      <cdr:spPr>
        <a:xfrm xmlns:a="http://schemas.openxmlformats.org/drawingml/2006/main" flipV="1">
          <a:off x="558807" y="584200"/>
          <a:ext cx="3898893" cy="1907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3</xdr:row>
      <xdr:rowOff>85724</xdr:rowOff>
    </xdr:from>
    <xdr:to>
      <xdr:col>15</xdr:col>
      <xdr:colOff>180975</xdr:colOff>
      <xdr:row>19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DE85D-104C-4718-8C96-32ADDC243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514350</xdr:colOff>
      <xdr:row>3</xdr:row>
      <xdr:rowOff>69850</xdr:rowOff>
    </xdr:from>
    <xdr:to>
      <xdr:col>23</xdr:col>
      <xdr:colOff>209550</xdr:colOff>
      <xdr:row>19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2866FF-BBEF-4A8F-B3A8-98EF835A3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26</xdr:row>
      <xdr:rowOff>1</xdr:rowOff>
    </xdr:from>
    <xdr:to>
      <xdr:col>24</xdr:col>
      <xdr:colOff>304800</xdr:colOff>
      <xdr:row>47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403C1B-FCE9-4798-9461-AADB17462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0.10885</cdr:x>
      <cdr:y>0.68099</cdr:y>
    </cdr:from>
    <cdr:to>
      <cdr:x>0.92857</cdr:x>
      <cdr:y>0.68206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0738EEF-C12D-B832-F89F-9FD0203417BB}"/>
            </a:ext>
          </a:extLst>
        </cdr:cNvPr>
        <cdr:cNvCxnSpPr/>
      </cdr:nvCxnSpPr>
      <cdr:spPr>
        <a:xfrm xmlns:a="http://schemas.openxmlformats.org/drawingml/2006/main">
          <a:off x="508025" y="2012966"/>
          <a:ext cx="3825838" cy="316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0.1229</cdr:x>
      <cdr:y>0.56283</cdr:y>
    </cdr:from>
    <cdr:to>
      <cdr:x>0.96188</cdr:x>
      <cdr:y>0.56928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0FEECEB-B999-3677-19FB-87874695029A}"/>
            </a:ext>
          </a:extLst>
        </cdr:cNvPr>
        <cdr:cNvCxnSpPr/>
      </cdr:nvCxnSpPr>
      <cdr:spPr>
        <a:xfrm xmlns:a="http://schemas.openxmlformats.org/drawingml/2006/main" flipV="1">
          <a:off x="586078" y="1663687"/>
          <a:ext cx="4000970" cy="1906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tzrzwk/Documents/Personal/Pers/Watch/Accuracy.xlsx" TargetMode="External"/><Relationship Id="rId1" Type="http://schemas.openxmlformats.org/officeDocument/2006/relationships/externalLinkPath" Target="file:///C:/Users/tzrzwk/Documents/Personal/Pers/Watch/Accurac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929 Omega PW (Peggie)"/>
      <sheetName val="1942 Omega"/>
      <sheetName val="1950 Omega PW"/>
      <sheetName val="1886 Waltham"/>
      <sheetName val="1901 Waltham"/>
      <sheetName val="Hamilton"/>
      <sheetName val="Elgin"/>
      <sheetName val="Seiko"/>
      <sheetName val="King Seiko"/>
      <sheetName val="De Ville"/>
      <sheetName val="Seiko Quartz"/>
      <sheetName val="Statistics"/>
    </sheetNames>
    <sheetDataSet>
      <sheetData sheetId="0">
        <row r="27">
          <cell r="M27">
            <v>0</v>
          </cell>
          <cell r="N27">
            <v>0</v>
          </cell>
        </row>
        <row r="28">
          <cell r="M28">
            <v>0.56666666666666665</v>
          </cell>
          <cell r="N28">
            <v>0</v>
          </cell>
        </row>
        <row r="29">
          <cell r="M29">
            <v>1</v>
          </cell>
          <cell r="N29">
            <v>0</v>
          </cell>
        </row>
        <row r="30">
          <cell r="M30">
            <v>1.3333333333333333</v>
          </cell>
          <cell r="N30">
            <v>0</v>
          </cell>
        </row>
        <row r="31">
          <cell r="M31">
            <v>1.5</v>
          </cell>
        </row>
        <row r="32">
          <cell r="M32">
            <v>1.75</v>
          </cell>
          <cell r="N32">
            <v>0.5</v>
          </cell>
        </row>
        <row r="34">
          <cell r="M34">
            <v>2</v>
          </cell>
        </row>
        <row r="35">
          <cell r="M35">
            <v>2.3333333333333335</v>
          </cell>
          <cell r="N35">
            <v>0</v>
          </cell>
        </row>
        <row r="36">
          <cell r="M36">
            <v>2.8333333333333335</v>
          </cell>
          <cell r="N36">
            <v>0</v>
          </cell>
        </row>
        <row r="37">
          <cell r="M37">
            <v>3</v>
          </cell>
          <cell r="N37">
            <v>0</v>
          </cell>
        </row>
        <row r="38">
          <cell r="M38">
            <v>3.5</v>
          </cell>
        </row>
        <row r="39">
          <cell r="M39">
            <v>4</v>
          </cell>
          <cell r="N39">
            <v>0.5</v>
          </cell>
        </row>
        <row r="40">
          <cell r="M40">
            <v>4.833333333333333</v>
          </cell>
        </row>
        <row r="41">
          <cell r="M41">
            <v>5</v>
          </cell>
          <cell r="N41">
            <v>0.5</v>
          </cell>
        </row>
        <row r="42">
          <cell r="M42">
            <v>6</v>
          </cell>
          <cell r="N42">
            <v>0.5</v>
          </cell>
        </row>
        <row r="43">
          <cell r="M43">
            <v>6.666666666666667</v>
          </cell>
          <cell r="N43">
            <v>0</v>
          </cell>
        </row>
        <row r="44">
          <cell r="M44">
            <v>7</v>
          </cell>
          <cell r="N44">
            <v>0</v>
          </cell>
        </row>
        <row r="45">
          <cell r="M45">
            <v>7.833333333333333</v>
          </cell>
        </row>
        <row r="46">
          <cell r="M46">
            <v>8.3333333333333339</v>
          </cell>
        </row>
        <row r="47">
          <cell r="M47">
            <v>8.6666666666666661</v>
          </cell>
        </row>
        <row r="48">
          <cell r="M48">
            <v>9</v>
          </cell>
          <cell r="N48">
            <v>0</v>
          </cell>
        </row>
        <row r="49">
          <cell r="M49">
            <v>10</v>
          </cell>
          <cell r="N49">
            <v>0.5</v>
          </cell>
        </row>
        <row r="50">
          <cell r="M50">
            <v>11</v>
          </cell>
        </row>
        <row r="51">
          <cell r="M51">
            <v>11.666666666666666</v>
          </cell>
        </row>
        <row r="52">
          <cell r="M52">
            <v>12.5</v>
          </cell>
          <cell r="N52">
            <v>1</v>
          </cell>
        </row>
        <row r="53">
          <cell r="M53">
            <v>13</v>
          </cell>
        </row>
        <row r="54">
          <cell r="M54">
            <v>13.216666666666667</v>
          </cell>
        </row>
        <row r="55">
          <cell r="M55">
            <v>14</v>
          </cell>
        </row>
        <row r="56">
          <cell r="M56">
            <v>14.5</v>
          </cell>
        </row>
        <row r="57">
          <cell r="M57">
            <v>15.25</v>
          </cell>
        </row>
        <row r="58">
          <cell r="M58">
            <v>16.25</v>
          </cell>
        </row>
        <row r="59">
          <cell r="M59">
            <v>17</v>
          </cell>
        </row>
        <row r="60">
          <cell r="M60">
            <v>17.2</v>
          </cell>
        </row>
        <row r="61">
          <cell r="M61">
            <v>17.2</v>
          </cell>
        </row>
        <row r="62">
          <cell r="M62">
            <v>19</v>
          </cell>
        </row>
        <row r="63">
          <cell r="M63">
            <v>19.5</v>
          </cell>
        </row>
        <row r="64">
          <cell r="M64">
            <v>20</v>
          </cell>
        </row>
        <row r="65">
          <cell r="M65">
            <v>20.333333333333332</v>
          </cell>
        </row>
        <row r="66">
          <cell r="M66">
            <v>20.666666666666668</v>
          </cell>
        </row>
        <row r="67">
          <cell r="M67">
            <v>21.166666666666668</v>
          </cell>
        </row>
        <row r="68">
          <cell r="M68">
            <v>22</v>
          </cell>
        </row>
        <row r="69">
          <cell r="M69">
            <v>22.333333333333332</v>
          </cell>
        </row>
        <row r="70">
          <cell r="M70">
            <v>22.616666666666667</v>
          </cell>
        </row>
        <row r="71">
          <cell r="M71">
            <v>23</v>
          </cell>
        </row>
        <row r="72">
          <cell r="M72">
            <v>23.5</v>
          </cell>
        </row>
        <row r="73">
          <cell r="M73">
            <v>23.666666666666668</v>
          </cell>
        </row>
        <row r="74">
          <cell r="M74">
            <v>24</v>
          </cell>
          <cell r="N74">
            <v>4</v>
          </cell>
        </row>
        <row r="75">
          <cell r="M75">
            <v>24.45</v>
          </cell>
        </row>
        <row r="76">
          <cell r="M76">
            <v>25</v>
          </cell>
        </row>
        <row r="77">
          <cell r="M77">
            <v>25.65</v>
          </cell>
        </row>
        <row r="78">
          <cell r="M78">
            <v>26</v>
          </cell>
        </row>
        <row r="79">
          <cell r="M79">
            <v>26.333333333333332</v>
          </cell>
        </row>
        <row r="80">
          <cell r="M80">
            <v>26.5</v>
          </cell>
        </row>
        <row r="81">
          <cell r="M81">
            <v>26.783333333333335</v>
          </cell>
        </row>
        <row r="82">
          <cell r="M82">
            <v>27</v>
          </cell>
        </row>
        <row r="83">
          <cell r="M83">
            <v>27.5</v>
          </cell>
        </row>
        <row r="84">
          <cell r="M84">
            <v>28</v>
          </cell>
        </row>
        <row r="85">
          <cell r="M85">
            <v>28.5</v>
          </cell>
        </row>
        <row r="86">
          <cell r="M86">
            <v>28.833333333333332</v>
          </cell>
        </row>
        <row r="87">
          <cell r="M87">
            <v>29.133333333333333</v>
          </cell>
        </row>
        <row r="88">
          <cell r="M88">
            <v>29.316666666666666</v>
          </cell>
        </row>
        <row r="89">
          <cell r="M89">
            <v>30</v>
          </cell>
        </row>
        <row r="90">
          <cell r="M90">
            <v>31</v>
          </cell>
        </row>
        <row r="91">
          <cell r="M91">
            <v>31.366666666666667</v>
          </cell>
        </row>
        <row r="92">
          <cell r="M92">
            <v>32</v>
          </cell>
        </row>
        <row r="93">
          <cell r="M93">
            <v>32.5</v>
          </cell>
        </row>
        <row r="94">
          <cell r="M94">
            <v>33</v>
          </cell>
        </row>
        <row r="95">
          <cell r="M95">
            <v>34.5</v>
          </cell>
        </row>
      </sheetData>
      <sheetData sheetId="1"/>
      <sheetData sheetId="2">
        <row r="26">
          <cell r="N26">
            <v>45399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hyperlink" Target="mailto:29@9A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17.8@10PM" TargetMode="External"/><Relationship Id="rId2" Type="http://schemas.openxmlformats.org/officeDocument/2006/relationships/hyperlink" Target="mailto:17.1@8:59" TargetMode="External"/><Relationship Id="rId1" Type="http://schemas.openxmlformats.org/officeDocument/2006/relationships/hyperlink" Target="mailto:25.9@1:00" TargetMode="External"/><Relationship Id="rId5" Type="http://schemas.openxmlformats.org/officeDocument/2006/relationships/drawing" Target="../drawings/drawing16.xml"/><Relationship Id="rId4" Type="http://schemas.openxmlformats.org/officeDocument/2006/relationships/hyperlink" Target="mailto:18.3@2:0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7B00-8108-4B63-B905-80920C183D40}">
  <dimension ref="A1:X309"/>
  <sheetViews>
    <sheetView workbookViewId="0">
      <selection activeCell="F1" sqref="F1"/>
    </sheetView>
  </sheetViews>
  <sheetFormatPr baseColWidth="10" defaultColWidth="8.83203125" defaultRowHeight="15" x14ac:dyDescent="0.2"/>
  <cols>
    <col min="1" max="1" width="10.5" style="6" bestFit="1" customWidth="1"/>
    <col min="2" max="2" width="9.1640625" style="12" customWidth="1"/>
    <col min="3" max="3" width="8.6640625" style="11"/>
    <col min="4" max="4" width="18.5" bestFit="1" customWidth="1"/>
    <col min="5" max="5" width="18.5" customWidth="1"/>
    <col min="6" max="6" width="18.33203125" customWidth="1"/>
    <col min="7" max="7" width="24.5" customWidth="1"/>
    <col min="8" max="8" width="15.5" customWidth="1"/>
    <col min="10" max="10" width="27.5" customWidth="1"/>
    <col min="14" max="14" width="9.6640625" bestFit="1" customWidth="1"/>
    <col min="15" max="15" width="9.1640625" bestFit="1" customWidth="1"/>
    <col min="16" max="16" width="26.83203125" customWidth="1"/>
  </cols>
  <sheetData>
    <row r="1" spans="1:10" x14ac:dyDescent="0.2">
      <c r="A1" s="6" t="s">
        <v>160</v>
      </c>
      <c r="B1" s="12" t="s">
        <v>69</v>
      </c>
      <c r="C1" s="11" t="s">
        <v>3</v>
      </c>
      <c r="D1" t="s">
        <v>2</v>
      </c>
      <c r="E1" t="s">
        <v>7</v>
      </c>
      <c r="F1" t="s">
        <v>1</v>
      </c>
      <c r="G1" t="s">
        <v>4</v>
      </c>
    </row>
    <row r="2" spans="1:10" x14ac:dyDescent="0.2">
      <c r="A2" s="6">
        <v>45422</v>
      </c>
      <c r="B2" s="12">
        <v>1</v>
      </c>
      <c r="C2" s="11">
        <v>-5</v>
      </c>
      <c r="D2">
        <f>C2+5</f>
        <v>0</v>
      </c>
      <c r="E2">
        <v>1</v>
      </c>
      <c r="F2">
        <v>0</v>
      </c>
      <c r="J2" t="s">
        <v>108</v>
      </c>
    </row>
    <row r="3" spans="1:10" x14ac:dyDescent="0.2">
      <c r="A3" s="6">
        <v>45423</v>
      </c>
      <c r="B3" s="12">
        <v>2</v>
      </c>
      <c r="C3" s="11">
        <v>-7</v>
      </c>
      <c r="D3">
        <f t="shared" ref="D3:D138" si="0">C3+5</f>
        <v>-2</v>
      </c>
      <c r="E3">
        <v>1</v>
      </c>
      <c r="F3">
        <v>-2</v>
      </c>
    </row>
    <row r="4" spans="1:10" x14ac:dyDescent="0.2">
      <c r="A4" s="6">
        <v>45424</v>
      </c>
      <c r="B4" s="12">
        <v>3</v>
      </c>
      <c r="C4" s="11">
        <v>-6</v>
      </c>
      <c r="D4">
        <f t="shared" si="0"/>
        <v>-1</v>
      </c>
      <c r="E4">
        <v>1</v>
      </c>
      <c r="F4">
        <v>1</v>
      </c>
    </row>
    <row r="5" spans="1:10" x14ac:dyDescent="0.2">
      <c r="A5" s="6">
        <v>45425</v>
      </c>
      <c r="B5" s="12">
        <v>4</v>
      </c>
      <c r="C5" s="11">
        <v>-4.5</v>
      </c>
      <c r="D5">
        <f t="shared" si="0"/>
        <v>0.5</v>
      </c>
      <c r="E5">
        <v>1</v>
      </c>
      <c r="F5">
        <v>1.5</v>
      </c>
    </row>
    <row r="6" spans="1:10" x14ac:dyDescent="0.2">
      <c r="A6" s="6">
        <v>45426</v>
      </c>
      <c r="B6" s="12">
        <v>5</v>
      </c>
      <c r="C6" s="11">
        <v>-2.5</v>
      </c>
      <c r="D6">
        <f t="shared" si="0"/>
        <v>2.5</v>
      </c>
      <c r="E6">
        <v>1</v>
      </c>
      <c r="F6">
        <v>2</v>
      </c>
      <c r="G6" t="s">
        <v>54</v>
      </c>
    </row>
    <row r="7" spans="1:10" x14ac:dyDescent="0.2">
      <c r="A7" s="6">
        <v>45427</v>
      </c>
      <c r="B7" s="12">
        <v>6</v>
      </c>
      <c r="C7" s="11">
        <v>-1</v>
      </c>
      <c r="D7">
        <f t="shared" si="0"/>
        <v>4</v>
      </c>
      <c r="E7">
        <v>1</v>
      </c>
      <c r="F7">
        <v>1.5</v>
      </c>
    </row>
    <row r="8" spans="1:10" x14ac:dyDescent="0.2">
      <c r="A8" s="6">
        <v>45428</v>
      </c>
      <c r="B8" s="12">
        <v>7</v>
      </c>
      <c r="C8" s="11">
        <v>4</v>
      </c>
      <c r="D8">
        <f t="shared" si="0"/>
        <v>9</v>
      </c>
      <c r="E8">
        <v>1</v>
      </c>
      <c r="F8">
        <v>5</v>
      </c>
      <c r="G8" t="s">
        <v>55</v>
      </c>
    </row>
    <row r="9" spans="1:10" x14ac:dyDescent="0.2">
      <c r="A9" s="6">
        <v>45429</v>
      </c>
      <c r="B9" s="12">
        <v>8</v>
      </c>
      <c r="C9" s="11">
        <v>8</v>
      </c>
      <c r="D9">
        <f t="shared" si="0"/>
        <v>13</v>
      </c>
      <c r="E9">
        <v>1</v>
      </c>
      <c r="F9">
        <v>4</v>
      </c>
    </row>
    <row r="10" spans="1:10" x14ac:dyDescent="0.2">
      <c r="A10" s="6">
        <v>45430</v>
      </c>
      <c r="B10" s="12">
        <v>9</v>
      </c>
      <c r="C10" s="11">
        <v>11</v>
      </c>
      <c r="D10">
        <f t="shared" si="0"/>
        <v>16</v>
      </c>
      <c r="E10">
        <v>1</v>
      </c>
      <c r="F10">
        <v>3</v>
      </c>
    </row>
    <row r="11" spans="1:10" x14ac:dyDescent="0.2">
      <c r="A11" s="6">
        <v>45431</v>
      </c>
      <c r="B11" s="12">
        <v>10</v>
      </c>
      <c r="C11" s="11">
        <v>17.5</v>
      </c>
      <c r="D11">
        <f t="shared" si="0"/>
        <v>22.5</v>
      </c>
      <c r="E11">
        <v>1</v>
      </c>
      <c r="F11">
        <v>6.5</v>
      </c>
      <c r="G11" t="s">
        <v>59</v>
      </c>
    </row>
    <row r="12" spans="1:10" x14ac:dyDescent="0.2">
      <c r="A12" s="6">
        <v>45432</v>
      </c>
      <c r="B12" s="12">
        <v>11</v>
      </c>
      <c r="C12" s="11">
        <v>21.5</v>
      </c>
      <c r="D12">
        <f t="shared" si="0"/>
        <v>26.5</v>
      </c>
      <c r="E12">
        <v>1</v>
      </c>
      <c r="F12">
        <v>4</v>
      </c>
      <c r="G12" t="s">
        <v>59</v>
      </c>
    </row>
    <row r="13" spans="1:10" x14ac:dyDescent="0.2">
      <c r="A13" s="6">
        <v>45433</v>
      </c>
      <c r="B13" s="12">
        <v>12</v>
      </c>
      <c r="C13" s="11">
        <v>23.5</v>
      </c>
      <c r="D13">
        <f t="shared" si="0"/>
        <v>28.5</v>
      </c>
      <c r="E13">
        <v>1</v>
      </c>
      <c r="F13">
        <v>3</v>
      </c>
      <c r="G13" t="s">
        <v>59</v>
      </c>
    </row>
    <row r="14" spans="1:10" x14ac:dyDescent="0.2">
      <c r="A14" s="6">
        <v>45434</v>
      </c>
      <c r="B14" s="12">
        <v>13</v>
      </c>
      <c r="C14" s="11">
        <v>28</v>
      </c>
      <c r="D14">
        <f t="shared" si="0"/>
        <v>33</v>
      </c>
      <c r="E14">
        <v>1</v>
      </c>
      <c r="F14">
        <v>4.5</v>
      </c>
      <c r="G14" t="s">
        <v>59</v>
      </c>
    </row>
    <row r="15" spans="1:10" x14ac:dyDescent="0.2">
      <c r="A15" s="6">
        <v>45435</v>
      </c>
      <c r="B15" s="12">
        <v>14</v>
      </c>
      <c r="C15" s="11">
        <v>33.5</v>
      </c>
      <c r="D15">
        <f t="shared" si="0"/>
        <v>38.5</v>
      </c>
      <c r="E15">
        <v>1</v>
      </c>
      <c r="F15">
        <v>5.5</v>
      </c>
      <c r="G15" t="s">
        <v>59</v>
      </c>
    </row>
    <row r="16" spans="1:10" x14ac:dyDescent="0.2">
      <c r="A16" s="6">
        <v>45436</v>
      </c>
      <c r="B16" s="12">
        <v>15</v>
      </c>
      <c r="C16" s="11">
        <v>35</v>
      </c>
      <c r="D16">
        <f t="shared" si="0"/>
        <v>40</v>
      </c>
      <c r="E16">
        <v>1</v>
      </c>
      <c r="F16">
        <v>1.5</v>
      </c>
      <c r="G16" t="s">
        <v>61</v>
      </c>
    </row>
    <row r="17" spans="1:18" x14ac:dyDescent="0.2">
      <c r="A17" s="6">
        <v>45437</v>
      </c>
      <c r="B17" s="12">
        <v>16</v>
      </c>
      <c r="C17" s="11">
        <v>36.5</v>
      </c>
      <c r="D17">
        <f t="shared" si="0"/>
        <v>41.5</v>
      </c>
      <c r="E17">
        <v>1</v>
      </c>
      <c r="F17">
        <v>1.5</v>
      </c>
      <c r="G17" t="s">
        <v>61</v>
      </c>
    </row>
    <row r="18" spans="1:18" x14ac:dyDescent="0.2">
      <c r="A18" s="6">
        <v>45438</v>
      </c>
      <c r="B18" s="12">
        <v>17</v>
      </c>
      <c r="C18" s="11">
        <v>40</v>
      </c>
      <c r="D18">
        <f t="shared" si="0"/>
        <v>45</v>
      </c>
      <c r="E18">
        <v>1</v>
      </c>
      <c r="F18">
        <v>3.5</v>
      </c>
      <c r="G18" t="s">
        <v>61</v>
      </c>
    </row>
    <row r="19" spans="1:18" x14ac:dyDescent="0.2">
      <c r="A19" s="6">
        <v>45439</v>
      </c>
      <c r="B19" s="12">
        <v>18</v>
      </c>
      <c r="C19" s="11">
        <v>43</v>
      </c>
      <c r="D19">
        <f t="shared" si="0"/>
        <v>48</v>
      </c>
      <c r="E19">
        <v>1</v>
      </c>
      <c r="F19">
        <v>3</v>
      </c>
      <c r="G19" t="s">
        <v>61</v>
      </c>
    </row>
    <row r="20" spans="1:18" x14ac:dyDescent="0.2">
      <c r="A20" s="6">
        <v>45440</v>
      </c>
      <c r="B20" s="12">
        <v>19</v>
      </c>
      <c r="C20" s="11">
        <v>44</v>
      </c>
      <c r="D20">
        <f t="shared" si="0"/>
        <v>49</v>
      </c>
      <c r="E20">
        <v>1</v>
      </c>
      <c r="F20">
        <v>1</v>
      </c>
      <c r="G20" t="s">
        <v>61</v>
      </c>
    </row>
    <row r="21" spans="1:18" x14ac:dyDescent="0.2">
      <c r="A21" s="6">
        <v>45441</v>
      </c>
      <c r="B21" s="12">
        <v>20</v>
      </c>
      <c r="C21" s="11">
        <v>52</v>
      </c>
      <c r="D21">
        <f t="shared" si="0"/>
        <v>57</v>
      </c>
      <c r="E21">
        <v>1</v>
      </c>
      <c r="F21">
        <v>8</v>
      </c>
      <c r="G21" t="s">
        <v>61</v>
      </c>
      <c r="H21" t="s">
        <v>64</v>
      </c>
    </row>
    <row r="22" spans="1:18" x14ac:dyDescent="0.2">
      <c r="A22" s="6">
        <v>45442</v>
      </c>
      <c r="B22" s="12">
        <v>21</v>
      </c>
      <c r="C22" s="11">
        <v>53.5</v>
      </c>
      <c r="D22">
        <f t="shared" si="0"/>
        <v>58.5</v>
      </c>
      <c r="E22">
        <v>1</v>
      </c>
      <c r="F22">
        <v>1.5</v>
      </c>
      <c r="H22" t="s">
        <v>65</v>
      </c>
    </row>
    <row r="23" spans="1:18" x14ac:dyDescent="0.2">
      <c r="A23" s="6">
        <v>45443</v>
      </c>
      <c r="B23" s="12">
        <v>22</v>
      </c>
      <c r="C23" s="11">
        <v>54</v>
      </c>
      <c r="D23">
        <f t="shared" si="0"/>
        <v>59</v>
      </c>
      <c r="E23">
        <v>1</v>
      </c>
      <c r="F23">
        <v>0.5</v>
      </c>
      <c r="R23">
        <f>16/30</f>
        <v>0.53333333333333333</v>
      </c>
    </row>
    <row r="24" spans="1:18" x14ac:dyDescent="0.2">
      <c r="A24" s="6">
        <v>45444</v>
      </c>
      <c r="B24" s="12">
        <v>23</v>
      </c>
      <c r="C24" s="11">
        <v>56</v>
      </c>
      <c r="D24">
        <f t="shared" si="0"/>
        <v>61</v>
      </c>
      <c r="E24">
        <v>1</v>
      </c>
      <c r="F24">
        <v>2</v>
      </c>
      <c r="N24">
        <v>17</v>
      </c>
      <c r="O24">
        <v>57</v>
      </c>
      <c r="P24">
        <v>62</v>
      </c>
      <c r="R24">
        <f>90-28.1</f>
        <v>61.9</v>
      </c>
    </row>
    <row r="25" spans="1:18" x14ac:dyDescent="0.2">
      <c r="A25" s="6">
        <v>45445</v>
      </c>
      <c r="B25" s="12">
        <v>24</v>
      </c>
      <c r="C25" s="11">
        <v>57</v>
      </c>
      <c r="D25">
        <f t="shared" si="0"/>
        <v>62</v>
      </c>
      <c r="E25">
        <v>1</v>
      </c>
      <c r="F25">
        <v>1</v>
      </c>
    </row>
    <row r="26" spans="1:18" x14ac:dyDescent="0.2">
      <c r="A26" s="6">
        <v>45446</v>
      </c>
      <c r="B26" s="12">
        <v>25</v>
      </c>
      <c r="C26" s="11">
        <v>57</v>
      </c>
      <c r="D26">
        <f t="shared" si="0"/>
        <v>62</v>
      </c>
      <c r="E26">
        <v>1</v>
      </c>
      <c r="F26">
        <v>0</v>
      </c>
      <c r="L26" t="s">
        <v>14</v>
      </c>
      <c r="N26" s="1">
        <v>45420</v>
      </c>
      <c r="O26" s="1">
        <v>45446</v>
      </c>
      <c r="P26" s="13">
        <v>45447</v>
      </c>
    </row>
    <row r="27" spans="1:18" x14ac:dyDescent="0.2">
      <c r="A27" s="6">
        <v>45447</v>
      </c>
      <c r="B27" s="12">
        <v>26</v>
      </c>
      <c r="C27" s="11">
        <v>62</v>
      </c>
      <c r="D27">
        <f t="shared" si="0"/>
        <v>67</v>
      </c>
      <c r="E27">
        <v>1</v>
      </c>
      <c r="F27">
        <v>5</v>
      </c>
      <c r="G27" t="s">
        <v>72</v>
      </c>
      <c r="L27">
        <v>0</v>
      </c>
      <c r="M27">
        <f>L27/60</f>
        <v>0</v>
      </c>
      <c r="N27">
        <v>0</v>
      </c>
      <c r="O27">
        <v>0</v>
      </c>
      <c r="P27">
        <v>0</v>
      </c>
    </row>
    <row r="28" spans="1:18" x14ac:dyDescent="0.2">
      <c r="A28" s="6">
        <v>45448</v>
      </c>
      <c r="B28" s="12">
        <v>27</v>
      </c>
      <c r="C28" s="11">
        <v>66</v>
      </c>
      <c r="D28">
        <f t="shared" si="0"/>
        <v>71</v>
      </c>
      <c r="E28">
        <v>1</v>
      </c>
      <c r="F28">
        <v>5</v>
      </c>
      <c r="G28" t="s">
        <v>72</v>
      </c>
      <c r="L28">
        <v>34</v>
      </c>
      <c r="M28">
        <f t="shared" ref="M28:M91" si="1">L28/60</f>
        <v>0.56666666666666665</v>
      </c>
      <c r="N28">
        <v>0</v>
      </c>
    </row>
    <row r="29" spans="1:18" x14ac:dyDescent="0.2">
      <c r="A29" s="6">
        <v>45449</v>
      </c>
      <c r="B29" s="12">
        <v>28</v>
      </c>
      <c r="C29" s="11">
        <v>71</v>
      </c>
      <c r="D29">
        <f t="shared" si="0"/>
        <v>76</v>
      </c>
      <c r="E29">
        <v>1</v>
      </c>
      <c r="F29">
        <v>5</v>
      </c>
      <c r="G29" t="s">
        <v>73</v>
      </c>
      <c r="L29">
        <v>60</v>
      </c>
      <c r="M29">
        <f t="shared" si="1"/>
        <v>1</v>
      </c>
      <c r="N29">
        <v>0</v>
      </c>
    </row>
    <row r="30" spans="1:18" x14ac:dyDescent="0.2">
      <c r="A30" s="6">
        <v>45450</v>
      </c>
      <c r="B30" s="12">
        <v>29</v>
      </c>
      <c r="C30" s="11">
        <v>73</v>
      </c>
      <c r="D30">
        <f t="shared" si="0"/>
        <v>78</v>
      </c>
      <c r="E30">
        <v>1</v>
      </c>
      <c r="F30">
        <v>2</v>
      </c>
      <c r="G30" t="s">
        <v>74</v>
      </c>
      <c r="L30">
        <v>80</v>
      </c>
      <c r="M30">
        <f t="shared" si="1"/>
        <v>1.3333333333333333</v>
      </c>
      <c r="N30">
        <v>0</v>
      </c>
    </row>
    <row r="31" spans="1:18" x14ac:dyDescent="0.2">
      <c r="A31" s="6">
        <v>45451</v>
      </c>
      <c r="B31" s="12">
        <v>30</v>
      </c>
      <c r="C31" s="11">
        <v>71</v>
      </c>
      <c r="D31">
        <f t="shared" si="0"/>
        <v>76</v>
      </c>
      <c r="E31">
        <v>1</v>
      </c>
      <c r="F31">
        <v>-1</v>
      </c>
      <c r="G31" t="s">
        <v>74</v>
      </c>
      <c r="L31">
        <v>90</v>
      </c>
      <c r="M31">
        <f t="shared" si="1"/>
        <v>1.5</v>
      </c>
      <c r="O31">
        <v>0.5</v>
      </c>
    </row>
    <row r="32" spans="1:18" x14ac:dyDescent="0.2">
      <c r="A32" s="6">
        <v>45452</v>
      </c>
      <c r="B32" s="12">
        <v>31</v>
      </c>
      <c r="C32" s="11">
        <v>70</v>
      </c>
      <c r="D32">
        <f t="shared" si="0"/>
        <v>75</v>
      </c>
      <c r="E32">
        <v>1</v>
      </c>
      <c r="F32">
        <v>-1</v>
      </c>
      <c r="G32" t="s">
        <v>74</v>
      </c>
      <c r="L32">
        <v>105</v>
      </c>
      <c r="M32">
        <f t="shared" si="1"/>
        <v>1.75</v>
      </c>
      <c r="N32">
        <v>0.5</v>
      </c>
      <c r="P32">
        <v>0</v>
      </c>
    </row>
    <row r="33" spans="1:16" x14ac:dyDescent="0.2">
      <c r="A33" s="6">
        <v>45453</v>
      </c>
      <c r="B33" s="12">
        <v>32</v>
      </c>
      <c r="C33" s="11">
        <v>70</v>
      </c>
      <c r="D33">
        <f t="shared" si="0"/>
        <v>75</v>
      </c>
      <c r="E33">
        <v>1</v>
      </c>
      <c r="F33">
        <v>0</v>
      </c>
      <c r="G33" t="s">
        <v>74</v>
      </c>
    </row>
    <row r="34" spans="1:16" x14ac:dyDescent="0.2">
      <c r="A34" s="6">
        <v>45454</v>
      </c>
      <c r="B34" s="12">
        <v>33</v>
      </c>
      <c r="C34" s="11">
        <v>70.5</v>
      </c>
      <c r="D34">
        <f t="shared" si="0"/>
        <v>75.5</v>
      </c>
      <c r="E34">
        <v>1</v>
      </c>
      <c r="F34">
        <v>0.5</v>
      </c>
      <c r="L34">
        <v>120</v>
      </c>
      <c r="M34">
        <f t="shared" si="1"/>
        <v>2</v>
      </c>
      <c r="O34">
        <v>0</v>
      </c>
    </row>
    <row r="35" spans="1:16" x14ac:dyDescent="0.2">
      <c r="A35" s="6">
        <v>45455</v>
      </c>
      <c r="B35" s="12">
        <v>34</v>
      </c>
      <c r="C35" s="11">
        <v>71</v>
      </c>
      <c r="D35">
        <f t="shared" si="0"/>
        <v>76</v>
      </c>
      <c r="E35">
        <v>1</v>
      </c>
      <c r="F35">
        <v>0.5</v>
      </c>
      <c r="L35">
        <v>140</v>
      </c>
      <c r="M35">
        <f t="shared" si="1"/>
        <v>2.3333333333333335</v>
      </c>
      <c r="N35">
        <v>0</v>
      </c>
    </row>
    <row r="36" spans="1:16" x14ac:dyDescent="0.2">
      <c r="A36" s="6">
        <v>45456</v>
      </c>
      <c r="B36" s="12">
        <v>35</v>
      </c>
      <c r="C36" s="11">
        <v>71</v>
      </c>
      <c r="D36">
        <f t="shared" si="0"/>
        <v>76</v>
      </c>
      <c r="E36">
        <v>1</v>
      </c>
      <c r="F36">
        <v>0.5</v>
      </c>
      <c r="L36">
        <v>170</v>
      </c>
      <c r="M36">
        <f t="shared" si="1"/>
        <v>2.8333333333333335</v>
      </c>
      <c r="N36">
        <v>0</v>
      </c>
    </row>
    <row r="37" spans="1:16" x14ac:dyDescent="0.2">
      <c r="A37" s="6">
        <v>45457</v>
      </c>
      <c r="B37" s="12">
        <v>36</v>
      </c>
      <c r="C37" s="11">
        <v>72</v>
      </c>
      <c r="D37">
        <f t="shared" si="0"/>
        <v>77</v>
      </c>
      <c r="E37">
        <v>1</v>
      </c>
      <c r="F37">
        <v>1</v>
      </c>
      <c r="L37">
        <v>180</v>
      </c>
      <c r="M37">
        <f t="shared" si="1"/>
        <v>3</v>
      </c>
      <c r="N37">
        <v>0</v>
      </c>
      <c r="O37">
        <v>0.5</v>
      </c>
    </row>
    <row r="38" spans="1:16" x14ac:dyDescent="0.2">
      <c r="A38" s="6">
        <v>45458</v>
      </c>
      <c r="B38" s="12">
        <v>37</v>
      </c>
      <c r="C38" s="11">
        <v>72</v>
      </c>
      <c r="D38">
        <f t="shared" si="0"/>
        <v>77</v>
      </c>
      <c r="E38">
        <v>1</v>
      </c>
      <c r="F38">
        <v>0</v>
      </c>
      <c r="L38">
        <v>210</v>
      </c>
      <c r="M38">
        <f t="shared" si="1"/>
        <v>3.5</v>
      </c>
    </row>
    <row r="39" spans="1:16" x14ac:dyDescent="0.2">
      <c r="A39" s="6">
        <v>45459</v>
      </c>
      <c r="B39" s="12">
        <v>38</v>
      </c>
      <c r="C39" s="11">
        <v>73</v>
      </c>
      <c r="D39">
        <f t="shared" si="0"/>
        <v>78</v>
      </c>
      <c r="E39">
        <v>1</v>
      </c>
      <c r="F39">
        <v>1</v>
      </c>
      <c r="L39">
        <v>240</v>
      </c>
      <c r="M39">
        <f t="shared" si="1"/>
        <v>4</v>
      </c>
      <c r="N39">
        <v>0.5</v>
      </c>
      <c r="O39">
        <v>1</v>
      </c>
      <c r="P39">
        <v>1</v>
      </c>
    </row>
    <row r="40" spans="1:16" x14ac:dyDescent="0.2">
      <c r="A40" s="6">
        <v>45460</v>
      </c>
      <c r="B40" s="12">
        <v>39</v>
      </c>
      <c r="C40" s="11">
        <v>76</v>
      </c>
      <c r="D40">
        <f t="shared" si="0"/>
        <v>81</v>
      </c>
      <c r="E40">
        <v>1</v>
      </c>
      <c r="F40">
        <v>3</v>
      </c>
      <c r="L40">
        <v>290</v>
      </c>
      <c r="M40">
        <f t="shared" si="1"/>
        <v>4.833333333333333</v>
      </c>
    </row>
    <row r="41" spans="1:16" x14ac:dyDescent="0.2">
      <c r="A41" s="6">
        <v>45461</v>
      </c>
      <c r="B41" s="12">
        <v>40</v>
      </c>
      <c r="C41" s="11">
        <v>78</v>
      </c>
      <c r="D41">
        <f t="shared" si="0"/>
        <v>83</v>
      </c>
      <c r="E41">
        <v>1</v>
      </c>
      <c r="F41">
        <v>2</v>
      </c>
      <c r="L41">
        <v>300</v>
      </c>
      <c r="M41">
        <f t="shared" si="1"/>
        <v>5</v>
      </c>
      <c r="N41">
        <v>0.5</v>
      </c>
      <c r="O41">
        <v>1</v>
      </c>
      <c r="P41">
        <v>1</v>
      </c>
    </row>
    <row r="42" spans="1:16" x14ac:dyDescent="0.2">
      <c r="A42" s="6">
        <v>45462</v>
      </c>
      <c r="B42" s="12">
        <v>41</v>
      </c>
      <c r="C42" s="11">
        <v>77.5</v>
      </c>
      <c r="D42">
        <f t="shared" si="0"/>
        <v>82.5</v>
      </c>
      <c r="E42">
        <v>1</v>
      </c>
      <c r="F42">
        <v>-0.5</v>
      </c>
      <c r="L42">
        <v>360</v>
      </c>
      <c r="M42">
        <f t="shared" si="1"/>
        <v>6</v>
      </c>
      <c r="N42">
        <v>0.5</v>
      </c>
    </row>
    <row r="43" spans="1:16" x14ac:dyDescent="0.2">
      <c r="A43" s="6">
        <v>45463</v>
      </c>
      <c r="B43" s="12">
        <v>42</v>
      </c>
      <c r="C43" s="11">
        <v>77</v>
      </c>
      <c r="D43">
        <f t="shared" si="0"/>
        <v>82</v>
      </c>
      <c r="E43">
        <v>1</v>
      </c>
      <c r="F43">
        <v>-0.5</v>
      </c>
      <c r="L43">
        <v>400</v>
      </c>
      <c r="M43">
        <f t="shared" si="1"/>
        <v>6.666666666666667</v>
      </c>
      <c r="N43">
        <v>0</v>
      </c>
    </row>
    <row r="44" spans="1:16" x14ac:dyDescent="0.2">
      <c r="A44" s="6">
        <v>45464</v>
      </c>
      <c r="B44" s="12">
        <v>43</v>
      </c>
      <c r="C44" s="11">
        <v>79</v>
      </c>
      <c r="D44">
        <f t="shared" si="0"/>
        <v>84</v>
      </c>
      <c r="E44">
        <v>1</v>
      </c>
      <c r="F44">
        <v>2</v>
      </c>
      <c r="L44">
        <v>420</v>
      </c>
      <c r="M44">
        <f t="shared" si="1"/>
        <v>7</v>
      </c>
      <c r="N44">
        <v>0</v>
      </c>
      <c r="O44">
        <v>1</v>
      </c>
    </row>
    <row r="45" spans="1:16" x14ac:dyDescent="0.2">
      <c r="A45" s="6">
        <v>45465</v>
      </c>
      <c r="B45" s="12">
        <v>44</v>
      </c>
      <c r="C45" s="11">
        <v>79</v>
      </c>
      <c r="D45">
        <f t="shared" si="0"/>
        <v>84</v>
      </c>
      <c r="E45">
        <v>1</v>
      </c>
      <c r="F45">
        <v>0</v>
      </c>
      <c r="L45">
        <v>470</v>
      </c>
      <c r="M45">
        <f t="shared" si="1"/>
        <v>7.833333333333333</v>
      </c>
      <c r="P45">
        <v>1.5</v>
      </c>
    </row>
    <row r="46" spans="1:16" x14ac:dyDescent="0.2">
      <c r="A46" s="6">
        <v>45466</v>
      </c>
      <c r="B46" s="12">
        <v>45</v>
      </c>
      <c r="C46" s="11">
        <v>81</v>
      </c>
      <c r="D46">
        <f t="shared" si="0"/>
        <v>86</v>
      </c>
      <c r="E46">
        <v>1</v>
      </c>
      <c r="F46">
        <v>2</v>
      </c>
      <c r="L46">
        <v>500</v>
      </c>
      <c r="M46">
        <f t="shared" si="1"/>
        <v>8.3333333333333339</v>
      </c>
    </row>
    <row r="47" spans="1:16" x14ac:dyDescent="0.2">
      <c r="A47" s="6">
        <v>45467</v>
      </c>
      <c r="B47" s="12">
        <v>46</v>
      </c>
      <c r="C47" s="11">
        <v>81</v>
      </c>
      <c r="D47">
        <f t="shared" si="0"/>
        <v>86</v>
      </c>
      <c r="E47">
        <v>1</v>
      </c>
      <c r="F47">
        <v>0</v>
      </c>
      <c r="L47">
        <v>520</v>
      </c>
      <c r="M47">
        <f t="shared" si="1"/>
        <v>8.6666666666666661</v>
      </c>
      <c r="O47">
        <v>1.5</v>
      </c>
    </row>
    <row r="48" spans="1:16" x14ac:dyDescent="0.2">
      <c r="A48" s="6">
        <v>45468</v>
      </c>
      <c r="B48" s="12">
        <v>47</v>
      </c>
      <c r="C48" s="11">
        <v>83</v>
      </c>
      <c r="D48">
        <f t="shared" si="0"/>
        <v>88</v>
      </c>
      <c r="E48">
        <v>1</v>
      </c>
      <c r="F48">
        <v>2</v>
      </c>
      <c r="L48">
        <v>540</v>
      </c>
      <c r="M48">
        <f t="shared" si="1"/>
        <v>9</v>
      </c>
      <c r="N48">
        <v>0</v>
      </c>
    </row>
    <row r="49" spans="1:24" x14ac:dyDescent="0.2">
      <c r="A49" s="6">
        <v>45469</v>
      </c>
      <c r="B49" s="12">
        <v>48</v>
      </c>
      <c r="C49" s="11">
        <v>85</v>
      </c>
      <c r="D49">
        <f t="shared" si="0"/>
        <v>90</v>
      </c>
      <c r="E49">
        <v>1</v>
      </c>
      <c r="F49">
        <v>2</v>
      </c>
      <c r="L49">
        <v>600</v>
      </c>
      <c r="M49">
        <f t="shared" si="1"/>
        <v>10</v>
      </c>
      <c r="N49">
        <v>0.5</v>
      </c>
    </row>
    <row r="50" spans="1:24" x14ac:dyDescent="0.2">
      <c r="A50" s="6">
        <v>45470</v>
      </c>
      <c r="B50" s="12">
        <v>49</v>
      </c>
      <c r="C50" s="11">
        <v>86</v>
      </c>
      <c r="D50">
        <f t="shared" si="0"/>
        <v>91</v>
      </c>
      <c r="E50">
        <v>1</v>
      </c>
      <c r="F50">
        <v>1</v>
      </c>
      <c r="L50">
        <v>660</v>
      </c>
      <c r="M50">
        <f t="shared" si="1"/>
        <v>11</v>
      </c>
    </row>
    <row r="51" spans="1:24" x14ac:dyDescent="0.2">
      <c r="A51" s="6">
        <v>45471</v>
      </c>
      <c r="B51" s="12">
        <v>50</v>
      </c>
      <c r="C51" s="11">
        <v>86</v>
      </c>
      <c r="D51">
        <f t="shared" si="0"/>
        <v>91</v>
      </c>
      <c r="E51">
        <v>1</v>
      </c>
      <c r="F51">
        <v>0</v>
      </c>
      <c r="L51">
        <v>700</v>
      </c>
      <c r="M51">
        <f t="shared" si="1"/>
        <v>11.666666666666666</v>
      </c>
    </row>
    <row r="52" spans="1:24" x14ac:dyDescent="0.2">
      <c r="A52" s="6">
        <v>45472</v>
      </c>
      <c r="B52" s="12">
        <v>51</v>
      </c>
      <c r="C52" s="11">
        <v>87</v>
      </c>
      <c r="D52">
        <f t="shared" si="0"/>
        <v>92</v>
      </c>
      <c r="E52">
        <v>1</v>
      </c>
      <c r="F52">
        <v>1</v>
      </c>
      <c r="L52">
        <v>750</v>
      </c>
      <c r="M52">
        <v>12.5</v>
      </c>
      <c r="N52">
        <v>1</v>
      </c>
      <c r="O52">
        <v>3</v>
      </c>
      <c r="P52">
        <v>3.5</v>
      </c>
    </row>
    <row r="53" spans="1:24" x14ac:dyDescent="0.2">
      <c r="A53" s="6">
        <v>45473</v>
      </c>
      <c r="B53" s="12">
        <v>52</v>
      </c>
      <c r="C53" s="11">
        <v>89.5</v>
      </c>
      <c r="D53">
        <f t="shared" si="0"/>
        <v>94.5</v>
      </c>
      <c r="E53">
        <v>1</v>
      </c>
      <c r="F53">
        <v>2.5</v>
      </c>
      <c r="L53">
        <v>780</v>
      </c>
      <c r="M53">
        <f t="shared" si="1"/>
        <v>13</v>
      </c>
    </row>
    <row r="54" spans="1:24" x14ac:dyDescent="0.2">
      <c r="A54" s="6">
        <v>45474</v>
      </c>
      <c r="B54" s="12">
        <v>53</v>
      </c>
      <c r="C54" s="11">
        <v>90</v>
      </c>
      <c r="D54">
        <f t="shared" si="0"/>
        <v>95</v>
      </c>
      <c r="E54">
        <v>1</v>
      </c>
      <c r="F54">
        <v>-0.5</v>
      </c>
      <c r="L54">
        <v>793</v>
      </c>
      <c r="M54">
        <f t="shared" si="1"/>
        <v>13.216666666666667</v>
      </c>
    </row>
    <row r="55" spans="1:24" x14ac:dyDescent="0.2">
      <c r="A55" s="6">
        <v>45475</v>
      </c>
      <c r="B55" s="12">
        <v>54</v>
      </c>
      <c r="C55" s="11">
        <v>89</v>
      </c>
      <c r="D55">
        <f t="shared" si="0"/>
        <v>94</v>
      </c>
      <c r="E55">
        <v>1</v>
      </c>
      <c r="F55">
        <v>-1</v>
      </c>
      <c r="L55">
        <v>840</v>
      </c>
      <c r="M55">
        <f t="shared" si="1"/>
        <v>14</v>
      </c>
    </row>
    <row r="56" spans="1:24" x14ac:dyDescent="0.2">
      <c r="A56" s="6">
        <v>45476</v>
      </c>
      <c r="B56" s="12">
        <v>55</v>
      </c>
      <c r="C56" s="11">
        <v>89.5</v>
      </c>
      <c r="D56">
        <f t="shared" si="0"/>
        <v>94.5</v>
      </c>
      <c r="E56">
        <v>1</v>
      </c>
      <c r="F56">
        <v>0.5</v>
      </c>
      <c r="L56">
        <v>870</v>
      </c>
      <c r="M56">
        <f t="shared" si="1"/>
        <v>14.5</v>
      </c>
    </row>
    <row r="57" spans="1:24" x14ac:dyDescent="0.2">
      <c r="A57" s="6">
        <v>45477</v>
      </c>
      <c r="B57" s="12">
        <v>56</v>
      </c>
      <c r="C57" s="11">
        <v>89.5</v>
      </c>
      <c r="D57">
        <f t="shared" si="0"/>
        <v>94.5</v>
      </c>
      <c r="E57">
        <v>1</v>
      </c>
      <c r="F57">
        <v>0</v>
      </c>
      <c r="L57">
        <v>915</v>
      </c>
      <c r="M57">
        <f t="shared" si="1"/>
        <v>15.25</v>
      </c>
    </row>
    <row r="58" spans="1:24" x14ac:dyDescent="0.2">
      <c r="A58" s="6">
        <v>45478</v>
      </c>
      <c r="B58" s="12">
        <v>57</v>
      </c>
      <c r="C58" s="11">
        <v>88.5</v>
      </c>
      <c r="D58">
        <f t="shared" si="0"/>
        <v>93.5</v>
      </c>
      <c r="E58">
        <v>1</v>
      </c>
      <c r="F58">
        <v>-1</v>
      </c>
      <c r="L58">
        <v>975</v>
      </c>
      <c r="M58">
        <f t="shared" si="1"/>
        <v>16.25</v>
      </c>
    </row>
    <row r="59" spans="1:24" x14ac:dyDescent="0.2">
      <c r="A59" s="6">
        <v>45479</v>
      </c>
      <c r="B59" s="12">
        <v>58</v>
      </c>
      <c r="C59" s="11">
        <v>89.5</v>
      </c>
      <c r="D59">
        <f t="shared" si="0"/>
        <v>94.5</v>
      </c>
      <c r="E59">
        <v>1</v>
      </c>
      <c r="F59">
        <v>1</v>
      </c>
      <c r="L59">
        <v>1020</v>
      </c>
      <c r="M59">
        <f t="shared" si="1"/>
        <v>17</v>
      </c>
      <c r="X59">
        <f>12.5*60</f>
        <v>750</v>
      </c>
    </row>
    <row r="60" spans="1:24" x14ac:dyDescent="0.2">
      <c r="A60" s="6">
        <v>45480</v>
      </c>
      <c r="B60" s="12">
        <v>59</v>
      </c>
      <c r="C60" s="11">
        <v>91</v>
      </c>
      <c r="D60">
        <f t="shared" si="0"/>
        <v>96</v>
      </c>
      <c r="E60">
        <v>1</v>
      </c>
      <c r="F60">
        <v>1.5</v>
      </c>
      <c r="L60">
        <v>1040</v>
      </c>
      <c r="M60">
        <v>17.2</v>
      </c>
    </row>
    <row r="61" spans="1:24" x14ac:dyDescent="0.2">
      <c r="A61" s="6">
        <v>45481</v>
      </c>
      <c r="B61" s="12">
        <v>60</v>
      </c>
      <c r="C61" s="11">
        <v>94</v>
      </c>
      <c r="D61">
        <f t="shared" si="0"/>
        <v>99</v>
      </c>
      <c r="E61">
        <v>1</v>
      </c>
      <c r="F61">
        <v>3</v>
      </c>
      <c r="L61">
        <v>1080</v>
      </c>
      <c r="M61">
        <v>17.2</v>
      </c>
    </row>
    <row r="62" spans="1:24" x14ac:dyDescent="0.2">
      <c r="A62" s="6">
        <v>45482</v>
      </c>
      <c r="B62" s="12">
        <v>61</v>
      </c>
      <c r="C62" s="11">
        <v>95</v>
      </c>
      <c r="D62">
        <f t="shared" si="0"/>
        <v>100</v>
      </c>
      <c r="E62">
        <v>1</v>
      </c>
      <c r="F62">
        <v>1</v>
      </c>
      <c r="L62">
        <v>1140</v>
      </c>
      <c r="M62">
        <f t="shared" si="1"/>
        <v>19</v>
      </c>
    </row>
    <row r="63" spans="1:24" x14ac:dyDescent="0.2">
      <c r="A63" s="6">
        <v>45483</v>
      </c>
      <c r="B63" s="12">
        <v>62</v>
      </c>
      <c r="C63" s="11">
        <v>96.5</v>
      </c>
      <c r="D63">
        <f t="shared" si="0"/>
        <v>101.5</v>
      </c>
      <c r="E63">
        <v>1</v>
      </c>
      <c r="F63">
        <v>1.5</v>
      </c>
      <c r="L63">
        <v>1170</v>
      </c>
      <c r="M63">
        <f t="shared" si="1"/>
        <v>19.5</v>
      </c>
    </row>
    <row r="64" spans="1:24" x14ac:dyDescent="0.2">
      <c r="A64" s="6">
        <v>45484</v>
      </c>
      <c r="B64" s="12">
        <v>63</v>
      </c>
      <c r="C64" s="11">
        <v>97.5</v>
      </c>
      <c r="D64">
        <f t="shared" si="0"/>
        <v>102.5</v>
      </c>
      <c r="E64">
        <v>1</v>
      </c>
      <c r="F64">
        <v>1</v>
      </c>
      <c r="L64">
        <v>1200</v>
      </c>
      <c r="M64">
        <f t="shared" si="1"/>
        <v>20</v>
      </c>
    </row>
    <row r="65" spans="1:16" x14ac:dyDescent="0.2">
      <c r="A65" s="6">
        <v>45485</v>
      </c>
      <c r="B65" s="12">
        <v>64</v>
      </c>
      <c r="C65" s="11">
        <v>101</v>
      </c>
      <c r="D65">
        <f t="shared" si="0"/>
        <v>106</v>
      </c>
      <c r="E65">
        <v>1</v>
      </c>
      <c r="F65">
        <v>3.5</v>
      </c>
      <c r="L65">
        <v>1220</v>
      </c>
      <c r="M65">
        <f t="shared" si="1"/>
        <v>20.333333333333332</v>
      </c>
    </row>
    <row r="66" spans="1:16" x14ac:dyDescent="0.2">
      <c r="A66" s="6">
        <v>45486</v>
      </c>
      <c r="B66" s="12">
        <v>65</v>
      </c>
      <c r="C66" s="11">
        <v>101</v>
      </c>
      <c r="D66">
        <f t="shared" si="0"/>
        <v>106</v>
      </c>
      <c r="E66">
        <v>1</v>
      </c>
      <c r="F66">
        <v>0</v>
      </c>
      <c r="L66">
        <v>1240</v>
      </c>
      <c r="M66">
        <f t="shared" si="1"/>
        <v>20.666666666666668</v>
      </c>
    </row>
    <row r="67" spans="1:16" x14ac:dyDescent="0.2">
      <c r="A67" s="6">
        <v>45487</v>
      </c>
      <c r="B67" s="12">
        <v>66</v>
      </c>
      <c r="C67" s="11">
        <v>103</v>
      </c>
      <c r="D67">
        <f t="shared" si="0"/>
        <v>108</v>
      </c>
      <c r="E67">
        <v>1</v>
      </c>
      <c r="F67">
        <v>2</v>
      </c>
      <c r="L67">
        <v>1270</v>
      </c>
      <c r="M67">
        <f t="shared" si="1"/>
        <v>21.166666666666668</v>
      </c>
    </row>
    <row r="68" spans="1:16" x14ac:dyDescent="0.2">
      <c r="A68" s="6">
        <v>45488</v>
      </c>
      <c r="B68" s="12">
        <v>67</v>
      </c>
      <c r="C68" s="11">
        <v>104</v>
      </c>
      <c r="D68">
        <f t="shared" si="0"/>
        <v>109</v>
      </c>
      <c r="E68">
        <v>1</v>
      </c>
      <c r="F68">
        <v>1</v>
      </c>
      <c r="L68">
        <v>1320</v>
      </c>
      <c r="M68">
        <f t="shared" si="1"/>
        <v>22</v>
      </c>
    </row>
    <row r="69" spans="1:16" x14ac:dyDescent="0.2">
      <c r="A69" s="6">
        <v>45489</v>
      </c>
      <c r="B69" s="12">
        <v>68</v>
      </c>
      <c r="C69" s="11">
        <v>105</v>
      </c>
      <c r="D69">
        <f t="shared" si="0"/>
        <v>110</v>
      </c>
      <c r="E69">
        <v>1</v>
      </c>
      <c r="F69">
        <v>1</v>
      </c>
      <c r="L69">
        <v>1340</v>
      </c>
      <c r="M69">
        <f t="shared" si="1"/>
        <v>22.333333333333332</v>
      </c>
    </row>
    <row r="70" spans="1:16" x14ac:dyDescent="0.2">
      <c r="A70" s="6">
        <v>45490</v>
      </c>
      <c r="B70" s="12">
        <v>69</v>
      </c>
      <c r="C70" s="11">
        <v>106</v>
      </c>
      <c r="D70">
        <f t="shared" si="0"/>
        <v>111</v>
      </c>
      <c r="E70">
        <v>1</v>
      </c>
      <c r="F70">
        <v>1</v>
      </c>
      <c r="L70">
        <v>1357</v>
      </c>
      <c r="M70">
        <f t="shared" si="1"/>
        <v>22.616666666666667</v>
      </c>
    </row>
    <row r="71" spans="1:16" x14ac:dyDescent="0.2">
      <c r="A71" s="6">
        <v>45491</v>
      </c>
      <c r="B71" s="12">
        <v>70</v>
      </c>
      <c r="C71" s="11">
        <v>108</v>
      </c>
      <c r="D71">
        <f t="shared" si="0"/>
        <v>113</v>
      </c>
      <c r="E71">
        <v>1</v>
      </c>
      <c r="F71">
        <v>1</v>
      </c>
      <c r="L71">
        <v>1380</v>
      </c>
      <c r="M71">
        <f t="shared" si="1"/>
        <v>23</v>
      </c>
    </row>
    <row r="72" spans="1:16" x14ac:dyDescent="0.2">
      <c r="A72" s="6">
        <v>45492</v>
      </c>
      <c r="B72" s="12">
        <v>71</v>
      </c>
      <c r="C72" s="11">
        <v>111</v>
      </c>
      <c r="D72">
        <f t="shared" si="0"/>
        <v>116</v>
      </c>
      <c r="E72">
        <v>1</v>
      </c>
      <c r="F72">
        <f t="shared" ref="F72:F90" si="2">C72-C71</f>
        <v>3</v>
      </c>
      <c r="L72">
        <v>1410</v>
      </c>
      <c r="M72">
        <f t="shared" si="1"/>
        <v>23.5</v>
      </c>
    </row>
    <row r="73" spans="1:16" x14ac:dyDescent="0.2">
      <c r="A73" s="6">
        <v>45493</v>
      </c>
      <c r="B73" s="12">
        <v>72</v>
      </c>
      <c r="C73" s="11">
        <v>110.5</v>
      </c>
      <c r="D73">
        <f t="shared" si="0"/>
        <v>115.5</v>
      </c>
      <c r="E73">
        <v>1</v>
      </c>
      <c r="F73">
        <f t="shared" si="2"/>
        <v>-0.5</v>
      </c>
      <c r="L73">
        <v>1420</v>
      </c>
      <c r="M73">
        <f t="shared" si="1"/>
        <v>23.666666666666668</v>
      </c>
    </row>
    <row r="74" spans="1:16" x14ac:dyDescent="0.2">
      <c r="A74" s="6">
        <v>45494</v>
      </c>
      <c r="B74" s="12">
        <v>73</v>
      </c>
      <c r="C74" s="11">
        <v>109</v>
      </c>
      <c r="D74">
        <f t="shared" si="0"/>
        <v>114</v>
      </c>
      <c r="E74">
        <v>1</v>
      </c>
      <c r="F74">
        <f t="shared" si="2"/>
        <v>-1.5</v>
      </c>
      <c r="L74">
        <v>1440</v>
      </c>
      <c r="M74">
        <f t="shared" si="1"/>
        <v>24</v>
      </c>
      <c r="N74">
        <v>4</v>
      </c>
      <c r="O74">
        <v>5</v>
      </c>
      <c r="P74">
        <v>5</v>
      </c>
    </row>
    <row r="75" spans="1:16" x14ac:dyDescent="0.2">
      <c r="A75" s="6">
        <v>45495</v>
      </c>
      <c r="B75" s="12">
        <v>74</v>
      </c>
      <c r="C75" s="11">
        <v>110</v>
      </c>
      <c r="D75">
        <f t="shared" si="0"/>
        <v>115</v>
      </c>
      <c r="E75">
        <v>1</v>
      </c>
      <c r="F75">
        <f t="shared" si="2"/>
        <v>1</v>
      </c>
      <c r="L75">
        <v>1467</v>
      </c>
      <c r="M75">
        <f t="shared" si="1"/>
        <v>24.45</v>
      </c>
    </row>
    <row r="76" spans="1:16" x14ac:dyDescent="0.2">
      <c r="A76" s="6">
        <v>45496</v>
      </c>
      <c r="B76" s="12">
        <v>75</v>
      </c>
      <c r="C76" s="11">
        <v>109.5</v>
      </c>
      <c r="D76">
        <f t="shared" si="0"/>
        <v>114.5</v>
      </c>
      <c r="E76">
        <v>1</v>
      </c>
      <c r="F76">
        <f t="shared" si="2"/>
        <v>-0.5</v>
      </c>
      <c r="L76">
        <v>1500</v>
      </c>
      <c r="M76">
        <f t="shared" si="1"/>
        <v>25</v>
      </c>
    </row>
    <row r="77" spans="1:16" x14ac:dyDescent="0.2">
      <c r="A77" s="6">
        <v>45497</v>
      </c>
      <c r="B77" s="12">
        <v>76</v>
      </c>
      <c r="C77" s="11">
        <v>110.5</v>
      </c>
      <c r="D77">
        <f t="shared" si="0"/>
        <v>115.5</v>
      </c>
      <c r="E77">
        <v>1</v>
      </c>
      <c r="F77">
        <f t="shared" si="2"/>
        <v>1</v>
      </c>
      <c r="L77">
        <v>1539</v>
      </c>
      <c r="M77">
        <f t="shared" si="1"/>
        <v>25.65</v>
      </c>
    </row>
    <row r="78" spans="1:16" x14ac:dyDescent="0.2">
      <c r="A78" s="6">
        <v>45498</v>
      </c>
      <c r="B78" s="12">
        <v>77</v>
      </c>
      <c r="C78" s="11">
        <v>113</v>
      </c>
      <c r="D78">
        <f t="shared" si="0"/>
        <v>118</v>
      </c>
      <c r="E78">
        <v>1</v>
      </c>
      <c r="F78">
        <f t="shared" si="2"/>
        <v>2.5</v>
      </c>
      <c r="L78">
        <v>1560</v>
      </c>
      <c r="M78">
        <f t="shared" si="1"/>
        <v>26</v>
      </c>
    </row>
    <row r="79" spans="1:16" x14ac:dyDescent="0.2">
      <c r="A79" s="6">
        <v>45499</v>
      </c>
      <c r="B79" s="12">
        <v>78</v>
      </c>
      <c r="C79" s="11">
        <v>112</v>
      </c>
      <c r="D79">
        <f t="shared" si="0"/>
        <v>117</v>
      </c>
      <c r="E79">
        <v>1</v>
      </c>
      <c r="F79">
        <f t="shared" si="2"/>
        <v>-1</v>
      </c>
      <c r="L79">
        <v>1580</v>
      </c>
      <c r="M79">
        <f t="shared" si="1"/>
        <v>26.333333333333332</v>
      </c>
    </row>
    <row r="80" spans="1:16" x14ac:dyDescent="0.2">
      <c r="A80" s="6">
        <v>45500</v>
      </c>
      <c r="B80" s="12">
        <v>79</v>
      </c>
      <c r="C80" s="11">
        <v>111</v>
      </c>
      <c r="D80">
        <f t="shared" si="0"/>
        <v>116</v>
      </c>
      <c r="E80">
        <v>1</v>
      </c>
      <c r="F80">
        <f t="shared" si="2"/>
        <v>-1</v>
      </c>
      <c r="L80">
        <v>1590</v>
      </c>
      <c r="M80">
        <f t="shared" si="1"/>
        <v>26.5</v>
      </c>
    </row>
    <row r="81" spans="1:13" x14ac:dyDescent="0.2">
      <c r="A81" s="6">
        <v>45501</v>
      </c>
      <c r="B81" s="12">
        <v>80</v>
      </c>
      <c r="C81" s="11">
        <v>109.5</v>
      </c>
      <c r="D81">
        <f t="shared" si="0"/>
        <v>114.5</v>
      </c>
      <c r="E81">
        <v>1</v>
      </c>
      <c r="F81">
        <f t="shared" si="2"/>
        <v>-1.5</v>
      </c>
      <c r="L81">
        <v>1607</v>
      </c>
      <c r="M81">
        <f t="shared" si="1"/>
        <v>26.783333333333335</v>
      </c>
    </row>
    <row r="82" spans="1:13" x14ac:dyDescent="0.2">
      <c r="A82" s="6">
        <v>45502</v>
      </c>
      <c r="B82" s="12">
        <v>81</v>
      </c>
      <c r="C82" s="11">
        <v>106</v>
      </c>
      <c r="D82">
        <f t="shared" si="0"/>
        <v>111</v>
      </c>
      <c r="E82">
        <v>1</v>
      </c>
      <c r="F82">
        <f t="shared" si="2"/>
        <v>-3.5</v>
      </c>
      <c r="L82">
        <v>1620</v>
      </c>
      <c r="M82">
        <f t="shared" si="1"/>
        <v>27</v>
      </c>
    </row>
    <row r="83" spans="1:13" x14ac:dyDescent="0.2">
      <c r="A83" s="6">
        <v>45503</v>
      </c>
      <c r="B83" s="12">
        <v>82</v>
      </c>
      <c r="C83" s="11">
        <v>106.5</v>
      </c>
      <c r="D83">
        <f t="shared" si="0"/>
        <v>111.5</v>
      </c>
      <c r="E83">
        <v>1</v>
      </c>
      <c r="F83">
        <f t="shared" si="2"/>
        <v>0.5</v>
      </c>
      <c r="L83">
        <v>1650</v>
      </c>
      <c r="M83">
        <f t="shared" si="1"/>
        <v>27.5</v>
      </c>
    </row>
    <row r="84" spans="1:13" x14ac:dyDescent="0.2">
      <c r="A84" s="6">
        <v>45504</v>
      </c>
      <c r="B84" s="12">
        <v>83</v>
      </c>
      <c r="C84" s="11">
        <v>107</v>
      </c>
      <c r="D84">
        <f t="shared" si="0"/>
        <v>112</v>
      </c>
      <c r="E84">
        <v>1</v>
      </c>
      <c r="F84">
        <f t="shared" si="2"/>
        <v>0.5</v>
      </c>
      <c r="L84">
        <v>1680</v>
      </c>
      <c r="M84">
        <f t="shared" si="1"/>
        <v>28</v>
      </c>
    </row>
    <row r="85" spans="1:13" x14ac:dyDescent="0.2">
      <c r="A85" s="6">
        <v>45505</v>
      </c>
      <c r="B85" s="12">
        <v>84</v>
      </c>
      <c r="C85" s="11">
        <v>106</v>
      </c>
      <c r="D85">
        <f t="shared" si="0"/>
        <v>111</v>
      </c>
      <c r="E85">
        <v>1</v>
      </c>
      <c r="F85">
        <f t="shared" si="2"/>
        <v>-1</v>
      </c>
      <c r="L85">
        <v>1710</v>
      </c>
      <c r="M85">
        <f t="shared" si="1"/>
        <v>28.5</v>
      </c>
    </row>
    <row r="86" spans="1:13" x14ac:dyDescent="0.2">
      <c r="A86" s="6">
        <v>45506</v>
      </c>
      <c r="B86" s="12">
        <v>85</v>
      </c>
      <c r="C86" s="11">
        <v>105</v>
      </c>
      <c r="D86">
        <f t="shared" si="0"/>
        <v>110</v>
      </c>
      <c r="E86">
        <v>1</v>
      </c>
      <c r="F86">
        <f t="shared" si="2"/>
        <v>-1</v>
      </c>
      <c r="L86">
        <v>1730</v>
      </c>
      <c r="M86">
        <f t="shared" si="1"/>
        <v>28.833333333333332</v>
      </c>
    </row>
    <row r="87" spans="1:13" x14ac:dyDescent="0.2">
      <c r="A87" s="6">
        <v>45507</v>
      </c>
      <c r="B87" s="12">
        <v>86</v>
      </c>
      <c r="C87" s="11">
        <v>105</v>
      </c>
      <c r="D87">
        <f t="shared" si="0"/>
        <v>110</v>
      </c>
      <c r="E87">
        <v>1</v>
      </c>
      <c r="F87">
        <f t="shared" si="2"/>
        <v>0</v>
      </c>
      <c r="L87">
        <v>1748</v>
      </c>
      <c r="M87">
        <f t="shared" si="1"/>
        <v>29.133333333333333</v>
      </c>
    </row>
    <row r="88" spans="1:13" x14ac:dyDescent="0.2">
      <c r="A88" s="6">
        <v>45508</v>
      </c>
      <c r="B88" s="12">
        <v>87</v>
      </c>
      <c r="C88" s="11">
        <v>103</v>
      </c>
      <c r="D88">
        <f t="shared" si="0"/>
        <v>108</v>
      </c>
      <c r="E88">
        <v>1</v>
      </c>
      <c r="F88">
        <f t="shared" si="2"/>
        <v>-2</v>
      </c>
      <c r="L88">
        <v>1759</v>
      </c>
      <c r="M88">
        <f t="shared" si="1"/>
        <v>29.316666666666666</v>
      </c>
    </row>
    <row r="89" spans="1:13" x14ac:dyDescent="0.2">
      <c r="A89" s="6">
        <v>45509</v>
      </c>
      <c r="B89" s="12">
        <v>88</v>
      </c>
      <c r="C89" s="11">
        <v>105</v>
      </c>
      <c r="D89">
        <f t="shared" si="0"/>
        <v>110</v>
      </c>
      <c r="E89">
        <v>1</v>
      </c>
      <c r="F89">
        <f t="shared" si="2"/>
        <v>2</v>
      </c>
      <c r="L89">
        <v>1800</v>
      </c>
      <c r="M89">
        <f t="shared" si="1"/>
        <v>30</v>
      </c>
    </row>
    <row r="90" spans="1:13" x14ac:dyDescent="0.2">
      <c r="A90" s="6">
        <v>45510</v>
      </c>
      <c r="B90" s="12">
        <v>89</v>
      </c>
      <c r="C90" s="11">
        <v>103</v>
      </c>
      <c r="D90">
        <f t="shared" si="0"/>
        <v>108</v>
      </c>
      <c r="E90">
        <v>1</v>
      </c>
      <c r="F90">
        <f t="shared" si="2"/>
        <v>-2</v>
      </c>
      <c r="L90">
        <v>1860</v>
      </c>
      <c r="M90">
        <f t="shared" si="1"/>
        <v>31</v>
      </c>
    </row>
    <row r="91" spans="1:13" x14ac:dyDescent="0.2">
      <c r="A91" s="6">
        <v>45511</v>
      </c>
      <c r="B91" s="12">
        <v>90</v>
      </c>
      <c r="C91" s="11">
        <v>99</v>
      </c>
      <c r="D91">
        <f t="shared" si="0"/>
        <v>104</v>
      </c>
      <c r="E91">
        <v>1</v>
      </c>
      <c r="F91">
        <f t="shared" ref="F91:F138" si="3">C91-C90</f>
        <v>-4</v>
      </c>
      <c r="L91">
        <v>1882</v>
      </c>
      <c r="M91">
        <f t="shared" si="1"/>
        <v>31.366666666666667</v>
      </c>
    </row>
    <row r="92" spans="1:13" x14ac:dyDescent="0.2">
      <c r="A92" s="6">
        <v>45512</v>
      </c>
      <c r="B92" s="12">
        <v>91</v>
      </c>
      <c r="C92" s="11">
        <v>96</v>
      </c>
      <c r="D92">
        <f t="shared" si="0"/>
        <v>101</v>
      </c>
      <c r="E92">
        <v>1</v>
      </c>
      <c r="F92">
        <f t="shared" si="3"/>
        <v>-3</v>
      </c>
      <c r="L92">
        <v>1920</v>
      </c>
      <c r="M92">
        <f>L92/60</f>
        <v>32</v>
      </c>
    </row>
    <row r="93" spans="1:13" x14ac:dyDescent="0.2">
      <c r="A93" s="6">
        <v>45513</v>
      </c>
      <c r="B93" s="12">
        <v>92</v>
      </c>
      <c r="C93" s="11">
        <v>96.5</v>
      </c>
      <c r="D93">
        <f t="shared" si="0"/>
        <v>101.5</v>
      </c>
      <c r="E93">
        <v>1</v>
      </c>
      <c r="F93">
        <f t="shared" si="3"/>
        <v>0.5</v>
      </c>
      <c r="L93">
        <v>1950</v>
      </c>
      <c r="M93">
        <f>L93/60</f>
        <v>32.5</v>
      </c>
    </row>
    <row r="94" spans="1:13" x14ac:dyDescent="0.2">
      <c r="A94" s="6">
        <v>45514</v>
      </c>
      <c r="B94" s="12">
        <v>93</v>
      </c>
      <c r="C94" s="11">
        <v>92.5</v>
      </c>
      <c r="D94">
        <f t="shared" si="0"/>
        <v>97.5</v>
      </c>
      <c r="E94">
        <v>1</v>
      </c>
      <c r="F94">
        <f t="shared" si="3"/>
        <v>-4</v>
      </c>
      <c r="L94">
        <v>1980</v>
      </c>
      <c r="M94">
        <f>L94/60</f>
        <v>33</v>
      </c>
    </row>
    <row r="95" spans="1:13" x14ac:dyDescent="0.2">
      <c r="A95" s="6">
        <v>45515</v>
      </c>
      <c r="B95" s="12">
        <v>94</v>
      </c>
      <c r="C95" s="11">
        <v>92</v>
      </c>
      <c r="D95">
        <f t="shared" si="0"/>
        <v>97</v>
      </c>
      <c r="E95">
        <v>1</v>
      </c>
      <c r="F95">
        <f t="shared" si="3"/>
        <v>-0.5</v>
      </c>
      <c r="L95">
        <v>2070</v>
      </c>
      <c r="M95">
        <f>L95/60</f>
        <v>34.5</v>
      </c>
    </row>
    <row r="96" spans="1:13" x14ac:dyDescent="0.2">
      <c r="A96" s="6">
        <v>45516</v>
      </c>
      <c r="B96" s="12">
        <v>95</v>
      </c>
      <c r="C96" s="11">
        <v>89.5</v>
      </c>
      <c r="D96">
        <f t="shared" si="0"/>
        <v>94.5</v>
      </c>
      <c r="E96">
        <v>1</v>
      </c>
      <c r="F96">
        <f t="shared" si="3"/>
        <v>-2.5</v>
      </c>
    </row>
    <row r="97" spans="1:16" x14ac:dyDescent="0.2">
      <c r="A97" s="6">
        <v>45517</v>
      </c>
      <c r="B97" s="12">
        <v>96</v>
      </c>
      <c r="C97" s="11">
        <v>89.5</v>
      </c>
      <c r="D97">
        <f t="shared" si="0"/>
        <v>94.5</v>
      </c>
      <c r="E97">
        <v>1</v>
      </c>
      <c r="F97">
        <f t="shared" si="3"/>
        <v>0</v>
      </c>
    </row>
    <row r="98" spans="1:16" x14ac:dyDescent="0.2">
      <c r="A98" s="6">
        <v>45518</v>
      </c>
      <c r="B98" s="12">
        <v>97</v>
      </c>
      <c r="C98" s="11">
        <v>88.5</v>
      </c>
      <c r="D98">
        <f t="shared" si="0"/>
        <v>93.5</v>
      </c>
      <c r="E98">
        <v>1</v>
      </c>
      <c r="F98">
        <f t="shared" si="3"/>
        <v>-1</v>
      </c>
    </row>
    <row r="99" spans="1:16" x14ac:dyDescent="0.2">
      <c r="A99" s="6">
        <v>45519</v>
      </c>
      <c r="B99" s="12">
        <v>98</v>
      </c>
      <c r="C99" s="11">
        <v>92</v>
      </c>
      <c r="D99">
        <f t="shared" si="0"/>
        <v>97</v>
      </c>
      <c r="E99">
        <v>1</v>
      </c>
      <c r="F99">
        <f t="shared" si="3"/>
        <v>3.5</v>
      </c>
      <c r="G99" t="s">
        <v>131</v>
      </c>
    </row>
    <row r="100" spans="1:16" x14ac:dyDescent="0.2">
      <c r="A100" s="6">
        <v>45520</v>
      </c>
      <c r="B100" s="12">
        <v>99</v>
      </c>
      <c r="C100" s="11">
        <v>93</v>
      </c>
      <c r="D100">
        <f t="shared" si="0"/>
        <v>98</v>
      </c>
      <c r="E100">
        <v>1</v>
      </c>
      <c r="F100">
        <f t="shared" si="3"/>
        <v>1</v>
      </c>
    </row>
    <row r="101" spans="1:16" x14ac:dyDescent="0.2">
      <c r="A101" s="6">
        <v>45521</v>
      </c>
      <c r="B101" s="12">
        <v>100</v>
      </c>
      <c r="C101" s="11">
        <v>91.5</v>
      </c>
      <c r="D101">
        <f t="shared" si="0"/>
        <v>96.5</v>
      </c>
      <c r="E101">
        <v>1</v>
      </c>
      <c r="F101">
        <f t="shared" si="3"/>
        <v>-1.5</v>
      </c>
      <c r="P101">
        <f>60*60*7</f>
        <v>25200</v>
      </c>
    </row>
    <row r="102" spans="1:16" x14ac:dyDescent="0.2">
      <c r="A102" s="6">
        <v>45522</v>
      </c>
      <c r="B102" s="12">
        <f>B101+1</f>
        <v>101</v>
      </c>
      <c r="C102" s="11">
        <v>92.5</v>
      </c>
      <c r="D102">
        <f t="shared" si="0"/>
        <v>97.5</v>
      </c>
      <c r="E102">
        <v>1</v>
      </c>
      <c r="F102">
        <f t="shared" si="3"/>
        <v>1</v>
      </c>
    </row>
    <row r="103" spans="1:16" x14ac:dyDescent="0.2">
      <c r="A103" s="6">
        <v>45523</v>
      </c>
      <c r="B103" s="12">
        <f t="shared" ref="B103:B166" si="4">B102+1</f>
        <v>102</v>
      </c>
      <c r="C103" s="11">
        <v>89</v>
      </c>
      <c r="D103">
        <f t="shared" si="0"/>
        <v>94</v>
      </c>
      <c r="E103">
        <v>1</v>
      </c>
      <c r="F103">
        <f t="shared" si="3"/>
        <v>-3.5</v>
      </c>
    </row>
    <row r="104" spans="1:16" x14ac:dyDescent="0.2">
      <c r="A104" s="6">
        <v>45524</v>
      </c>
      <c r="B104" s="12">
        <f t="shared" si="4"/>
        <v>103</v>
      </c>
      <c r="C104" s="11">
        <v>86</v>
      </c>
      <c r="D104">
        <f t="shared" si="0"/>
        <v>91</v>
      </c>
      <c r="E104">
        <v>1</v>
      </c>
      <c r="F104">
        <f t="shared" si="3"/>
        <v>-3</v>
      </c>
    </row>
    <row r="105" spans="1:16" x14ac:dyDescent="0.2">
      <c r="A105" s="6">
        <v>45525</v>
      </c>
      <c r="B105" s="12">
        <f t="shared" si="4"/>
        <v>104</v>
      </c>
      <c r="C105" s="11">
        <v>85</v>
      </c>
      <c r="D105">
        <f t="shared" si="0"/>
        <v>90</v>
      </c>
      <c r="E105">
        <v>1</v>
      </c>
      <c r="F105">
        <f t="shared" si="3"/>
        <v>-1</v>
      </c>
    </row>
    <row r="106" spans="1:16" x14ac:dyDescent="0.2">
      <c r="A106" s="6">
        <v>45526</v>
      </c>
      <c r="B106" s="12">
        <f t="shared" si="4"/>
        <v>105</v>
      </c>
      <c r="C106" s="11">
        <v>81</v>
      </c>
      <c r="D106">
        <f t="shared" si="0"/>
        <v>86</v>
      </c>
      <c r="E106">
        <v>1</v>
      </c>
      <c r="F106">
        <f t="shared" si="3"/>
        <v>-4</v>
      </c>
    </row>
    <row r="107" spans="1:16" x14ac:dyDescent="0.2">
      <c r="A107" s="6">
        <v>45527</v>
      </c>
      <c r="B107" s="12">
        <f t="shared" si="4"/>
        <v>106</v>
      </c>
      <c r="C107" s="11">
        <v>79</v>
      </c>
      <c r="D107">
        <f t="shared" si="0"/>
        <v>84</v>
      </c>
      <c r="E107">
        <v>1</v>
      </c>
      <c r="F107">
        <f t="shared" si="3"/>
        <v>-2</v>
      </c>
    </row>
    <row r="108" spans="1:16" x14ac:dyDescent="0.2">
      <c r="A108" s="6">
        <v>45528</v>
      </c>
      <c r="B108" s="12">
        <f t="shared" si="4"/>
        <v>107</v>
      </c>
      <c r="C108" s="11">
        <v>77</v>
      </c>
      <c r="D108">
        <f t="shared" si="0"/>
        <v>82</v>
      </c>
      <c r="E108">
        <v>1</v>
      </c>
      <c r="F108">
        <f t="shared" si="3"/>
        <v>-2</v>
      </c>
    </row>
    <row r="109" spans="1:16" x14ac:dyDescent="0.2">
      <c r="A109" s="6">
        <v>45529</v>
      </c>
      <c r="B109" s="12">
        <f t="shared" si="4"/>
        <v>108</v>
      </c>
      <c r="C109" s="11">
        <v>75</v>
      </c>
      <c r="D109">
        <f t="shared" si="0"/>
        <v>80</v>
      </c>
      <c r="E109">
        <v>1</v>
      </c>
      <c r="F109">
        <f t="shared" si="3"/>
        <v>-2</v>
      </c>
    </row>
    <row r="110" spans="1:16" x14ac:dyDescent="0.2">
      <c r="A110" s="6">
        <v>45530</v>
      </c>
      <c r="B110" s="12">
        <f t="shared" si="4"/>
        <v>109</v>
      </c>
      <c r="C110" s="11">
        <v>75</v>
      </c>
      <c r="D110">
        <f t="shared" si="0"/>
        <v>80</v>
      </c>
      <c r="E110">
        <v>1</v>
      </c>
      <c r="F110">
        <f t="shared" si="3"/>
        <v>0</v>
      </c>
    </row>
    <row r="111" spans="1:16" x14ac:dyDescent="0.2">
      <c r="A111" s="6">
        <v>45531</v>
      </c>
      <c r="B111" s="12">
        <f t="shared" si="4"/>
        <v>110</v>
      </c>
      <c r="C111" s="11">
        <v>75</v>
      </c>
      <c r="D111">
        <f t="shared" si="0"/>
        <v>80</v>
      </c>
      <c r="E111">
        <v>1</v>
      </c>
      <c r="F111">
        <f t="shared" si="3"/>
        <v>0</v>
      </c>
    </row>
    <row r="112" spans="1:16" x14ac:dyDescent="0.2">
      <c r="A112" s="6">
        <v>45532</v>
      </c>
      <c r="B112" s="12">
        <f t="shared" si="4"/>
        <v>111</v>
      </c>
      <c r="C112" s="11">
        <v>75</v>
      </c>
      <c r="D112">
        <f t="shared" si="0"/>
        <v>80</v>
      </c>
      <c r="E112">
        <v>1</v>
      </c>
      <c r="F112">
        <f t="shared" si="3"/>
        <v>0</v>
      </c>
    </row>
    <row r="113" spans="1:7" x14ac:dyDescent="0.2">
      <c r="A113" s="6">
        <v>45533</v>
      </c>
      <c r="B113" s="12">
        <f t="shared" si="4"/>
        <v>112</v>
      </c>
      <c r="C113" s="11">
        <v>72.5</v>
      </c>
      <c r="D113">
        <f t="shared" si="0"/>
        <v>77.5</v>
      </c>
      <c r="E113">
        <v>1</v>
      </c>
      <c r="F113">
        <f t="shared" si="3"/>
        <v>-2.5</v>
      </c>
    </row>
    <row r="114" spans="1:7" x14ac:dyDescent="0.2">
      <c r="A114" s="6">
        <v>45534</v>
      </c>
      <c r="B114" s="12">
        <f t="shared" si="4"/>
        <v>113</v>
      </c>
      <c r="C114" s="11">
        <v>73</v>
      </c>
      <c r="D114">
        <f t="shared" si="0"/>
        <v>78</v>
      </c>
      <c r="E114">
        <v>1</v>
      </c>
      <c r="F114">
        <f t="shared" si="3"/>
        <v>0.5</v>
      </c>
    </row>
    <row r="115" spans="1:7" x14ac:dyDescent="0.2">
      <c r="A115" s="6">
        <v>45535</v>
      </c>
      <c r="B115" s="12">
        <f t="shared" si="4"/>
        <v>114</v>
      </c>
      <c r="C115" s="11">
        <v>75</v>
      </c>
      <c r="D115">
        <f t="shared" si="0"/>
        <v>80</v>
      </c>
      <c r="E115">
        <v>1</v>
      </c>
      <c r="F115">
        <f t="shared" si="3"/>
        <v>2</v>
      </c>
    </row>
    <row r="116" spans="1:7" x14ac:dyDescent="0.2">
      <c r="A116" s="6">
        <v>45536</v>
      </c>
      <c r="B116" s="12">
        <f t="shared" si="4"/>
        <v>115</v>
      </c>
      <c r="C116" s="11">
        <v>67</v>
      </c>
      <c r="D116">
        <f t="shared" si="0"/>
        <v>72</v>
      </c>
      <c r="E116">
        <v>1</v>
      </c>
      <c r="F116">
        <f t="shared" si="3"/>
        <v>-8</v>
      </c>
    </row>
    <row r="117" spans="1:7" x14ac:dyDescent="0.2">
      <c r="A117" s="6">
        <v>45537</v>
      </c>
      <c r="B117" s="12">
        <f t="shared" si="4"/>
        <v>116</v>
      </c>
      <c r="C117" s="11">
        <v>67</v>
      </c>
      <c r="D117">
        <f t="shared" si="0"/>
        <v>72</v>
      </c>
      <c r="E117">
        <v>1</v>
      </c>
      <c r="F117">
        <f t="shared" si="3"/>
        <v>0</v>
      </c>
    </row>
    <row r="118" spans="1:7" x14ac:dyDescent="0.2">
      <c r="A118" s="6">
        <v>45538</v>
      </c>
      <c r="B118" s="12">
        <f t="shared" si="4"/>
        <v>117</v>
      </c>
      <c r="C118" s="11">
        <v>67.5</v>
      </c>
      <c r="D118">
        <f t="shared" si="0"/>
        <v>72.5</v>
      </c>
      <c r="E118">
        <v>1</v>
      </c>
      <c r="F118">
        <f t="shared" si="3"/>
        <v>0.5</v>
      </c>
      <c r="G118" t="s">
        <v>141</v>
      </c>
    </row>
    <row r="119" spans="1:7" x14ac:dyDescent="0.2">
      <c r="A119" s="6">
        <v>45539</v>
      </c>
      <c r="B119" s="12">
        <f t="shared" si="4"/>
        <v>118</v>
      </c>
      <c r="C119" s="11">
        <v>67.5</v>
      </c>
      <c r="D119">
        <f t="shared" si="0"/>
        <v>72.5</v>
      </c>
      <c r="E119">
        <v>1</v>
      </c>
      <c r="F119">
        <f t="shared" si="3"/>
        <v>0</v>
      </c>
      <c r="G119" t="s">
        <v>141</v>
      </c>
    </row>
    <row r="120" spans="1:7" x14ac:dyDescent="0.2">
      <c r="A120" s="6">
        <v>45540</v>
      </c>
      <c r="B120" s="12">
        <f t="shared" si="4"/>
        <v>119</v>
      </c>
      <c r="C120" s="11">
        <v>66</v>
      </c>
      <c r="D120">
        <f t="shared" si="0"/>
        <v>71</v>
      </c>
      <c r="E120">
        <v>1</v>
      </c>
      <c r="F120">
        <f t="shared" si="3"/>
        <v>-1.5</v>
      </c>
      <c r="G120" t="s">
        <v>141</v>
      </c>
    </row>
    <row r="121" spans="1:7" x14ac:dyDescent="0.2">
      <c r="A121" s="6">
        <v>45541</v>
      </c>
      <c r="B121" s="12">
        <f t="shared" si="4"/>
        <v>120</v>
      </c>
      <c r="C121" s="11">
        <v>64.5</v>
      </c>
      <c r="D121">
        <f t="shared" si="0"/>
        <v>69.5</v>
      </c>
      <c r="E121">
        <v>1</v>
      </c>
      <c r="F121">
        <f t="shared" si="3"/>
        <v>-1.5</v>
      </c>
      <c r="G121" t="s">
        <v>141</v>
      </c>
    </row>
    <row r="122" spans="1:7" x14ac:dyDescent="0.2">
      <c r="A122" s="6">
        <v>45542</v>
      </c>
      <c r="B122" s="12">
        <f t="shared" si="4"/>
        <v>121</v>
      </c>
      <c r="C122" s="11">
        <v>65.5</v>
      </c>
      <c r="D122">
        <v>70.5</v>
      </c>
      <c r="E122">
        <v>1</v>
      </c>
      <c r="F122">
        <f t="shared" si="3"/>
        <v>1</v>
      </c>
      <c r="G122" t="s">
        <v>141</v>
      </c>
    </row>
    <row r="123" spans="1:7" x14ac:dyDescent="0.2">
      <c r="A123" s="6">
        <v>45543</v>
      </c>
      <c r="B123" s="12">
        <f t="shared" si="4"/>
        <v>122</v>
      </c>
      <c r="C123" s="11">
        <v>64</v>
      </c>
      <c r="D123">
        <f t="shared" si="0"/>
        <v>69</v>
      </c>
      <c r="E123">
        <v>1</v>
      </c>
      <c r="F123">
        <f t="shared" si="3"/>
        <v>-1.5</v>
      </c>
      <c r="G123" t="s">
        <v>141</v>
      </c>
    </row>
    <row r="124" spans="1:7" x14ac:dyDescent="0.2">
      <c r="A124" s="6">
        <v>45544</v>
      </c>
      <c r="B124" s="12">
        <f t="shared" si="4"/>
        <v>123</v>
      </c>
      <c r="C124" s="11">
        <v>63</v>
      </c>
      <c r="D124">
        <f t="shared" si="0"/>
        <v>68</v>
      </c>
      <c r="E124">
        <v>1</v>
      </c>
      <c r="F124">
        <f t="shared" si="3"/>
        <v>-1</v>
      </c>
      <c r="G124" t="s">
        <v>141</v>
      </c>
    </row>
    <row r="125" spans="1:7" x14ac:dyDescent="0.2">
      <c r="A125" s="6">
        <v>45545</v>
      </c>
      <c r="B125" s="12">
        <f t="shared" si="4"/>
        <v>124</v>
      </c>
      <c r="C125" s="11">
        <v>62.5</v>
      </c>
      <c r="D125">
        <f t="shared" si="0"/>
        <v>67.5</v>
      </c>
      <c r="E125">
        <v>1</v>
      </c>
      <c r="F125">
        <f t="shared" si="3"/>
        <v>-0.5</v>
      </c>
      <c r="G125" t="s">
        <v>141</v>
      </c>
    </row>
    <row r="126" spans="1:7" x14ac:dyDescent="0.2">
      <c r="A126" s="6">
        <v>45546</v>
      </c>
      <c r="B126" s="12">
        <f t="shared" si="4"/>
        <v>125</v>
      </c>
      <c r="C126" s="11">
        <v>62</v>
      </c>
      <c r="D126">
        <f t="shared" si="0"/>
        <v>67</v>
      </c>
      <c r="E126">
        <v>1</v>
      </c>
      <c r="F126">
        <f t="shared" si="3"/>
        <v>-0.5</v>
      </c>
      <c r="G126" t="s">
        <v>141</v>
      </c>
    </row>
    <row r="127" spans="1:7" x14ac:dyDescent="0.2">
      <c r="A127" s="6">
        <v>45547</v>
      </c>
      <c r="B127" s="12">
        <f t="shared" si="4"/>
        <v>126</v>
      </c>
      <c r="C127" s="11">
        <v>58</v>
      </c>
      <c r="D127">
        <f t="shared" si="0"/>
        <v>63</v>
      </c>
      <c r="E127">
        <v>1</v>
      </c>
      <c r="F127">
        <f t="shared" si="3"/>
        <v>-4</v>
      </c>
      <c r="G127" t="s">
        <v>141</v>
      </c>
    </row>
    <row r="128" spans="1:7" x14ac:dyDescent="0.2">
      <c r="A128" s="6">
        <v>45548</v>
      </c>
      <c r="B128" s="12">
        <f t="shared" si="4"/>
        <v>127</v>
      </c>
      <c r="C128" s="11">
        <v>53.5</v>
      </c>
      <c r="D128">
        <f t="shared" si="0"/>
        <v>58.5</v>
      </c>
      <c r="E128">
        <v>1</v>
      </c>
      <c r="F128">
        <f t="shared" si="3"/>
        <v>-4.5</v>
      </c>
      <c r="G128" t="s">
        <v>141</v>
      </c>
    </row>
    <row r="129" spans="1:7" x14ac:dyDescent="0.2">
      <c r="A129" s="6">
        <v>45549</v>
      </c>
      <c r="B129" s="12">
        <f t="shared" si="4"/>
        <v>128</v>
      </c>
      <c r="C129" s="11">
        <v>51</v>
      </c>
      <c r="D129">
        <f t="shared" si="0"/>
        <v>56</v>
      </c>
      <c r="E129">
        <v>1</v>
      </c>
      <c r="F129">
        <f t="shared" si="3"/>
        <v>-2.5</v>
      </c>
      <c r="G129" t="s">
        <v>141</v>
      </c>
    </row>
    <row r="130" spans="1:7" x14ac:dyDescent="0.2">
      <c r="A130" s="6">
        <v>45550</v>
      </c>
      <c r="B130" s="12">
        <f t="shared" si="4"/>
        <v>129</v>
      </c>
      <c r="C130" s="11">
        <v>49</v>
      </c>
      <c r="D130">
        <f t="shared" si="0"/>
        <v>54</v>
      </c>
      <c r="E130">
        <v>1</v>
      </c>
      <c r="F130">
        <f t="shared" si="3"/>
        <v>-2</v>
      </c>
      <c r="G130" t="s">
        <v>141</v>
      </c>
    </row>
    <row r="131" spans="1:7" x14ac:dyDescent="0.2">
      <c r="A131" s="6">
        <v>45551</v>
      </c>
      <c r="B131" s="12">
        <f t="shared" si="4"/>
        <v>130</v>
      </c>
      <c r="C131" s="11">
        <v>47</v>
      </c>
      <c r="D131">
        <f t="shared" si="0"/>
        <v>52</v>
      </c>
      <c r="E131">
        <v>1</v>
      </c>
      <c r="F131">
        <f t="shared" si="3"/>
        <v>-2</v>
      </c>
      <c r="G131" t="s">
        <v>141</v>
      </c>
    </row>
    <row r="132" spans="1:7" x14ac:dyDescent="0.2">
      <c r="A132" s="6">
        <v>45552</v>
      </c>
      <c r="B132" s="12">
        <f t="shared" si="4"/>
        <v>131</v>
      </c>
      <c r="C132" s="11">
        <v>46</v>
      </c>
      <c r="D132">
        <f t="shared" si="0"/>
        <v>51</v>
      </c>
      <c r="E132">
        <v>1</v>
      </c>
      <c r="F132">
        <f t="shared" si="3"/>
        <v>-1</v>
      </c>
      <c r="G132" t="s">
        <v>141</v>
      </c>
    </row>
    <row r="133" spans="1:7" x14ac:dyDescent="0.2">
      <c r="A133" s="6">
        <v>45553</v>
      </c>
      <c r="B133" s="12">
        <f t="shared" si="4"/>
        <v>132</v>
      </c>
      <c r="C133" s="11">
        <v>45</v>
      </c>
      <c r="D133">
        <f t="shared" si="0"/>
        <v>50</v>
      </c>
      <c r="E133">
        <v>1</v>
      </c>
      <c r="F133">
        <f t="shared" si="3"/>
        <v>-1</v>
      </c>
      <c r="G133" t="s">
        <v>141</v>
      </c>
    </row>
    <row r="134" spans="1:7" x14ac:dyDescent="0.2">
      <c r="A134" s="6">
        <v>45554</v>
      </c>
      <c r="B134" s="12">
        <f t="shared" si="4"/>
        <v>133</v>
      </c>
      <c r="C134" s="11">
        <v>44</v>
      </c>
      <c r="D134">
        <f t="shared" si="0"/>
        <v>49</v>
      </c>
      <c r="E134">
        <v>1</v>
      </c>
      <c r="F134">
        <f t="shared" si="3"/>
        <v>-1</v>
      </c>
      <c r="G134" t="s">
        <v>141</v>
      </c>
    </row>
    <row r="135" spans="1:7" x14ac:dyDescent="0.2">
      <c r="A135" s="6">
        <v>45555</v>
      </c>
      <c r="B135" s="12">
        <f t="shared" si="4"/>
        <v>134</v>
      </c>
      <c r="C135" s="11">
        <v>42.5</v>
      </c>
      <c r="D135">
        <f t="shared" si="0"/>
        <v>47.5</v>
      </c>
      <c r="E135">
        <v>1</v>
      </c>
      <c r="F135">
        <f t="shared" si="3"/>
        <v>-1.5</v>
      </c>
      <c r="G135" t="s">
        <v>141</v>
      </c>
    </row>
    <row r="136" spans="1:7" x14ac:dyDescent="0.2">
      <c r="A136" s="6">
        <v>45556</v>
      </c>
      <c r="B136" s="12">
        <f t="shared" si="4"/>
        <v>135</v>
      </c>
      <c r="C136" s="11">
        <v>41.5</v>
      </c>
      <c r="D136">
        <f t="shared" si="0"/>
        <v>46.5</v>
      </c>
      <c r="E136">
        <v>1</v>
      </c>
      <c r="F136">
        <f t="shared" si="3"/>
        <v>-1</v>
      </c>
      <c r="G136" t="s">
        <v>141</v>
      </c>
    </row>
    <row r="137" spans="1:7" x14ac:dyDescent="0.2">
      <c r="A137" s="6">
        <v>45557</v>
      </c>
      <c r="B137" s="12">
        <f t="shared" si="4"/>
        <v>136</v>
      </c>
      <c r="C137" s="11">
        <v>40</v>
      </c>
      <c r="D137">
        <f t="shared" si="0"/>
        <v>45</v>
      </c>
      <c r="E137">
        <v>1</v>
      </c>
      <c r="F137">
        <f t="shared" si="3"/>
        <v>-1.5</v>
      </c>
      <c r="G137" t="s">
        <v>141</v>
      </c>
    </row>
    <row r="138" spans="1:7" x14ac:dyDescent="0.2">
      <c r="A138" s="6">
        <v>45558</v>
      </c>
      <c r="B138" s="12">
        <f t="shared" si="4"/>
        <v>137</v>
      </c>
      <c r="C138" s="11">
        <v>39</v>
      </c>
      <c r="D138">
        <f t="shared" si="0"/>
        <v>44</v>
      </c>
      <c r="E138">
        <v>1</v>
      </c>
      <c r="F138">
        <f t="shared" si="3"/>
        <v>-1</v>
      </c>
      <c r="G138" t="s">
        <v>141</v>
      </c>
    </row>
    <row r="139" spans="1:7" x14ac:dyDescent="0.2">
      <c r="A139" s="6">
        <v>45559</v>
      </c>
      <c r="B139" s="12">
        <f t="shared" si="4"/>
        <v>138</v>
      </c>
    </row>
    <row r="140" spans="1:7" x14ac:dyDescent="0.2">
      <c r="A140" s="6">
        <v>45560</v>
      </c>
      <c r="B140" s="12">
        <f t="shared" si="4"/>
        <v>139</v>
      </c>
    </row>
    <row r="141" spans="1:7" x14ac:dyDescent="0.2">
      <c r="A141" s="6">
        <v>45561</v>
      </c>
      <c r="B141" s="12">
        <f t="shared" si="4"/>
        <v>140</v>
      </c>
    </row>
    <row r="142" spans="1:7" x14ac:dyDescent="0.2">
      <c r="A142" s="6">
        <v>45562</v>
      </c>
      <c r="B142" s="12">
        <f t="shared" si="4"/>
        <v>141</v>
      </c>
      <c r="C142" s="11">
        <v>1.5</v>
      </c>
      <c r="D142">
        <v>44</v>
      </c>
      <c r="G142" t="s">
        <v>141</v>
      </c>
    </row>
    <row r="143" spans="1:7" x14ac:dyDescent="0.2">
      <c r="A143" s="6">
        <v>45563</v>
      </c>
      <c r="B143" s="12">
        <f t="shared" si="4"/>
        <v>142</v>
      </c>
      <c r="C143" s="11">
        <v>-3</v>
      </c>
      <c r="D143">
        <f>D142+F143</f>
        <v>39.5</v>
      </c>
      <c r="E143">
        <v>1</v>
      </c>
      <c r="F143">
        <f>C143-C142</f>
        <v>-4.5</v>
      </c>
      <c r="G143" t="s">
        <v>141</v>
      </c>
    </row>
    <row r="144" spans="1:7" x14ac:dyDescent="0.2">
      <c r="A144" s="6">
        <v>45564</v>
      </c>
      <c r="B144" s="12">
        <f t="shared" si="4"/>
        <v>143</v>
      </c>
      <c r="C144" s="11">
        <v>-6</v>
      </c>
      <c r="D144">
        <f t="shared" ref="D144:D159" si="5">D143+F144</f>
        <v>36.5</v>
      </c>
      <c r="E144">
        <v>1</v>
      </c>
      <c r="F144">
        <f t="shared" ref="F144:F159" si="6">C144-C143</f>
        <v>-3</v>
      </c>
      <c r="G144" t="s">
        <v>141</v>
      </c>
    </row>
    <row r="145" spans="1:7" x14ac:dyDescent="0.2">
      <c r="A145" s="6">
        <v>45565</v>
      </c>
      <c r="B145" s="12">
        <f t="shared" si="4"/>
        <v>144</v>
      </c>
      <c r="C145" s="11">
        <v>-9</v>
      </c>
      <c r="D145">
        <f t="shared" si="5"/>
        <v>33.5</v>
      </c>
      <c r="E145">
        <v>1</v>
      </c>
      <c r="F145">
        <f t="shared" si="6"/>
        <v>-3</v>
      </c>
      <c r="G145" t="s">
        <v>141</v>
      </c>
    </row>
    <row r="146" spans="1:7" x14ac:dyDescent="0.2">
      <c r="A146" s="6">
        <v>45566</v>
      </c>
      <c r="B146" s="12">
        <f t="shared" si="4"/>
        <v>145</v>
      </c>
      <c r="C146" s="11">
        <v>-14</v>
      </c>
      <c r="D146">
        <f t="shared" si="5"/>
        <v>28.5</v>
      </c>
      <c r="E146">
        <v>1</v>
      </c>
      <c r="F146">
        <f t="shared" si="6"/>
        <v>-5</v>
      </c>
    </row>
    <row r="147" spans="1:7" x14ac:dyDescent="0.2">
      <c r="A147" s="6">
        <v>45567</v>
      </c>
      <c r="B147" s="12">
        <f t="shared" si="4"/>
        <v>146</v>
      </c>
      <c r="C147" s="11">
        <v>-17</v>
      </c>
      <c r="D147">
        <f t="shared" si="5"/>
        <v>25.5</v>
      </c>
      <c r="E147">
        <v>1</v>
      </c>
      <c r="F147">
        <f t="shared" si="6"/>
        <v>-3</v>
      </c>
    </row>
    <row r="148" spans="1:7" x14ac:dyDescent="0.2">
      <c r="A148" s="6">
        <v>45568</v>
      </c>
      <c r="B148" s="12">
        <f t="shared" si="4"/>
        <v>147</v>
      </c>
      <c r="C148" s="11">
        <v>-20</v>
      </c>
      <c r="D148">
        <f t="shared" si="5"/>
        <v>22.5</v>
      </c>
      <c r="E148">
        <v>1</v>
      </c>
      <c r="F148">
        <f t="shared" si="6"/>
        <v>-3</v>
      </c>
    </row>
    <row r="149" spans="1:7" x14ac:dyDescent="0.2">
      <c r="A149" s="6">
        <v>45569</v>
      </c>
      <c r="B149" s="12">
        <f t="shared" si="4"/>
        <v>148</v>
      </c>
      <c r="C149" s="11">
        <v>-20</v>
      </c>
      <c r="D149">
        <f t="shared" si="5"/>
        <v>22.5</v>
      </c>
      <c r="E149">
        <v>1</v>
      </c>
      <c r="F149">
        <f t="shared" si="6"/>
        <v>0</v>
      </c>
    </row>
    <row r="150" spans="1:7" x14ac:dyDescent="0.2">
      <c r="A150" s="6">
        <v>45570</v>
      </c>
      <c r="B150" s="12">
        <f t="shared" si="4"/>
        <v>149</v>
      </c>
      <c r="C150" s="11">
        <v>-23.5</v>
      </c>
      <c r="D150">
        <f t="shared" si="5"/>
        <v>19</v>
      </c>
      <c r="E150">
        <v>1</v>
      </c>
      <c r="F150">
        <f t="shared" si="6"/>
        <v>-3.5</v>
      </c>
    </row>
    <row r="151" spans="1:7" x14ac:dyDescent="0.2">
      <c r="A151" s="6">
        <v>45571</v>
      </c>
      <c r="B151" s="12">
        <f t="shared" si="4"/>
        <v>150</v>
      </c>
      <c r="C151" s="11">
        <v>-23.5</v>
      </c>
      <c r="D151">
        <f t="shared" si="5"/>
        <v>19</v>
      </c>
      <c r="E151">
        <v>1</v>
      </c>
      <c r="F151">
        <f t="shared" si="6"/>
        <v>0</v>
      </c>
    </row>
    <row r="152" spans="1:7" x14ac:dyDescent="0.2">
      <c r="A152" s="6">
        <v>45572</v>
      </c>
      <c r="B152" s="12">
        <f t="shared" si="4"/>
        <v>151</v>
      </c>
      <c r="C152" s="11">
        <v>-25</v>
      </c>
      <c r="D152">
        <f t="shared" si="5"/>
        <v>17.5</v>
      </c>
      <c r="E152">
        <v>1</v>
      </c>
      <c r="F152">
        <f t="shared" si="6"/>
        <v>-1.5</v>
      </c>
    </row>
    <row r="153" spans="1:7" x14ac:dyDescent="0.2">
      <c r="A153" s="6">
        <v>45573</v>
      </c>
      <c r="B153" s="12">
        <f t="shared" si="4"/>
        <v>152</v>
      </c>
      <c r="C153" s="11">
        <v>-27</v>
      </c>
      <c r="D153">
        <f t="shared" si="5"/>
        <v>15.5</v>
      </c>
      <c r="E153">
        <v>1</v>
      </c>
      <c r="F153">
        <f t="shared" si="6"/>
        <v>-2</v>
      </c>
    </row>
    <row r="154" spans="1:7" x14ac:dyDescent="0.2">
      <c r="A154" s="6">
        <v>45574</v>
      </c>
      <c r="B154" s="12">
        <f t="shared" si="4"/>
        <v>153</v>
      </c>
      <c r="C154" s="11">
        <v>-32</v>
      </c>
      <c r="D154">
        <f t="shared" si="5"/>
        <v>10.5</v>
      </c>
      <c r="E154">
        <v>1</v>
      </c>
      <c r="F154">
        <f t="shared" si="6"/>
        <v>-5</v>
      </c>
    </row>
    <row r="155" spans="1:7" x14ac:dyDescent="0.2">
      <c r="A155" s="6">
        <v>45575</v>
      </c>
      <c r="B155" s="12">
        <f t="shared" si="4"/>
        <v>154</v>
      </c>
      <c r="C155" s="11">
        <v>-34</v>
      </c>
      <c r="D155">
        <f t="shared" si="5"/>
        <v>8.5</v>
      </c>
      <c r="E155">
        <v>1</v>
      </c>
      <c r="F155">
        <f t="shared" si="6"/>
        <v>-2</v>
      </c>
    </row>
    <row r="156" spans="1:7" x14ac:dyDescent="0.2">
      <c r="A156" s="6">
        <v>45576</v>
      </c>
      <c r="B156" s="12">
        <f t="shared" si="4"/>
        <v>155</v>
      </c>
      <c r="C156" s="11">
        <v>-40</v>
      </c>
      <c r="D156">
        <f t="shared" si="5"/>
        <v>2.5</v>
      </c>
      <c r="E156">
        <v>1</v>
      </c>
      <c r="F156">
        <f t="shared" si="6"/>
        <v>-6</v>
      </c>
    </row>
    <row r="157" spans="1:7" x14ac:dyDescent="0.2">
      <c r="A157" s="6">
        <v>45577</v>
      </c>
      <c r="B157" s="12">
        <f t="shared" si="4"/>
        <v>156</v>
      </c>
      <c r="C157" s="11">
        <v>-40</v>
      </c>
      <c r="D157">
        <f t="shared" si="5"/>
        <v>2.5</v>
      </c>
      <c r="E157">
        <v>1</v>
      </c>
      <c r="F157">
        <f t="shared" si="6"/>
        <v>0</v>
      </c>
    </row>
    <row r="158" spans="1:7" x14ac:dyDescent="0.2">
      <c r="A158" s="6">
        <v>45578</v>
      </c>
      <c r="B158" s="12">
        <f t="shared" si="4"/>
        <v>157</v>
      </c>
      <c r="C158" s="11">
        <v>-47</v>
      </c>
      <c r="D158">
        <f t="shared" si="5"/>
        <v>-4.5</v>
      </c>
      <c r="E158">
        <v>1</v>
      </c>
      <c r="F158">
        <f t="shared" si="6"/>
        <v>-7</v>
      </c>
    </row>
    <row r="159" spans="1:7" x14ac:dyDescent="0.2">
      <c r="A159" s="6">
        <v>45579</v>
      </c>
      <c r="B159" s="12">
        <f t="shared" si="4"/>
        <v>158</v>
      </c>
      <c r="C159" s="11">
        <v>-50.5</v>
      </c>
      <c r="D159">
        <f t="shared" si="5"/>
        <v>-8</v>
      </c>
      <c r="E159">
        <v>1</v>
      </c>
      <c r="F159">
        <f t="shared" si="6"/>
        <v>-3.5</v>
      </c>
    </row>
    <row r="160" spans="1:7" x14ac:dyDescent="0.2">
      <c r="A160" s="6">
        <v>45580</v>
      </c>
      <c r="B160" s="12">
        <f t="shared" si="4"/>
        <v>159</v>
      </c>
    </row>
    <row r="161" spans="1:2" x14ac:dyDescent="0.2">
      <c r="A161" s="6">
        <v>45581</v>
      </c>
      <c r="B161" s="12">
        <f t="shared" si="4"/>
        <v>160</v>
      </c>
    </row>
    <row r="162" spans="1:2" x14ac:dyDescent="0.2">
      <c r="A162" s="6">
        <v>45582</v>
      </c>
      <c r="B162" s="12">
        <f t="shared" si="4"/>
        <v>161</v>
      </c>
    </row>
    <row r="163" spans="1:2" x14ac:dyDescent="0.2">
      <c r="A163" s="6">
        <v>45583</v>
      </c>
      <c r="B163" s="12">
        <f t="shared" si="4"/>
        <v>162</v>
      </c>
    </row>
    <row r="164" spans="1:2" x14ac:dyDescent="0.2">
      <c r="A164" s="6">
        <v>45584</v>
      </c>
      <c r="B164" s="12">
        <f t="shared" si="4"/>
        <v>163</v>
      </c>
    </row>
    <row r="165" spans="1:2" x14ac:dyDescent="0.2">
      <c r="A165" s="6">
        <v>45585</v>
      </c>
      <c r="B165" s="12">
        <f t="shared" si="4"/>
        <v>164</v>
      </c>
    </row>
    <row r="166" spans="1:2" x14ac:dyDescent="0.2">
      <c r="A166" s="6">
        <v>45586</v>
      </c>
      <c r="B166" s="12">
        <f t="shared" si="4"/>
        <v>165</v>
      </c>
    </row>
    <row r="167" spans="1:2" x14ac:dyDescent="0.2">
      <c r="A167" s="6">
        <v>45587</v>
      </c>
      <c r="B167" s="12">
        <f t="shared" ref="B167:B230" si="7">B166+1</f>
        <v>166</v>
      </c>
    </row>
    <row r="168" spans="1:2" x14ac:dyDescent="0.2">
      <c r="A168" s="6">
        <v>45588</v>
      </c>
      <c r="B168" s="12">
        <f t="shared" si="7"/>
        <v>167</v>
      </c>
    </row>
    <row r="169" spans="1:2" x14ac:dyDescent="0.2">
      <c r="A169" s="6">
        <v>45589</v>
      </c>
      <c r="B169" s="12">
        <f t="shared" si="7"/>
        <v>168</v>
      </c>
    </row>
    <row r="170" spans="1:2" x14ac:dyDescent="0.2">
      <c r="A170" s="6">
        <v>45590</v>
      </c>
      <c r="B170" s="12">
        <f t="shared" si="7"/>
        <v>169</v>
      </c>
    </row>
    <row r="171" spans="1:2" x14ac:dyDescent="0.2">
      <c r="A171" s="6">
        <v>45591</v>
      </c>
      <c r="B171" s="12">
        <f t="shared" si="7"/>
        <v>170</v>
      </c>
    </row>
    <row r="172" spans="1:2" x14ac:dyDescent="0.2">
      <c r="A172" s="6">
        <v>45592</v>
      </c>
      <c r="B172" s="12">
        <f t="shared" si="7"/>
        <v>171</v>
      </c>
    </row>
    <row r="173" spans="1:2" x14ac:dyDescent="0.2">
      <c r="A173" s="6">
        <v>45593</v>
      </c>
      <c r="B173" s="12">
        <f t="shared" si="7"/>
        <v>172</v>
      </c>
    </row>
    <row r="174" spans="1:2" x14ac:dyDescent="0.2">
      <c r="A174" s="6">
        <v>45594</v>
      </c>
      <c r="B174" s="12">
        <f t="shared" si="7"/>
        <v>173</v>
      </c>
    </row>
    <row r="175" spans="1:2" x14ac:dyDescent="0.2">
      <c r="A175" s="6">
        <v>45595</v>
      </c>
      <c r="B175" s="12">
        <f t="shared" si="7"/>
        <v>174</v>
      </c>
    </row>
    <row r="176" spans="1:2" x14ac:dyDescent="0.2">
      <c r="A176" s="6">
        <v>45596</v>
      </c>
      <c r="B176" s="12">
        <f t="shared" si="7"/>
        <v>175</v>
      </c>
    </row>
    <row r="177" spans="1:2" x14ac:dyDescent="0.2">
      <c r="A177" s="6">
        <v>45597</v>
      </c>
      <c r="B177" s="12">
        <f t="shared" si="7"/>
        <v>176</v>
      </c>
    </row>
    <row r="178" spans="1:2" x14ac:dyDescent="0.2">
      <c r="A178" s="6">
        <v>45598</v>
      </c>
      <c r="B178" s="12">
        <f t="shared" si="7"/>
        <v>177</v>
      </c>
    </row>
    <row r="179" spans="1:2" x14ac:dyDescent="0.2">
      <c r="A179" s="6">
        <v>45599</v>
      </c>
      <c r="B179" s="12">
        <f t="shared" si="7"/>
        <v>178</v>
      </c>
    </row>
    <row r="180" spans="1:2" x14ac:dyDescent="0.2">
      <c r="A180" s="6">
        <v>45600</v>
      </c>
      <c r="B180" s="12">
        <f t="shared" si="7"/>
        <v>179</v>
      </c>
    </row>
    <row r="181" spans="1:2" x14ac:dyDescent="0.2">
      <c r="A181" s="6">
        <v>45601</v>
      </c>
      <c r="B181" s="12">
        <f t="shared" si="7"/>
        <v>180</v>
      </c>
    </row>
    <row r="182" spans="1:2" x14ac:dyDescent="0.2">
      <c r="A182" s="6">
        <v>45602</v>
      </c>
      <c r="B182" s="12">
        <f t="shared" si="7"/>
        <v>181</v>
      </c>
    </row>
    <row r="183" spans="1:2" x14ac:dyDescent="0.2">
      <c r="A183" s="6">
        <v>45603</v>
      </c>
      <c r="B183" s="12">
        <f t="shared" si="7"/>
        <v>182</v>
      </c>
    </row>
    <row r="184" spans="1:2" x14ac:dyDescent="0.2">
      <c r="A184" s="6">
        <v>45604</v>
      </c>
      <c r="B184" s="12">
        <f t="shared" si="7"/>
        <v>183</v>
      </c>
    </row>
    <row r="185" spans="1:2" x14ac:dyDescent="0.2">
      <c r="A185" s="6">
        <v>45605</v>
      </c>
      <c r="B185" s="12">
        <f t="shared" si="7"/>
        <v>184</v>
      </c>
    </row>
    <row r="186" spans="1:2" x14ac:dyDescent="0.2">
      <c r="A186" s="6">
        <v>45606</v>
      </c>
      <c r="B186" s="12">
        <f t="shared" si="7"/>
        <v>185</v>
      </c>
    </row>
    <row r="187" spans="1:2" x14ac:dyDescent="0.2">
      <c r="A187" s="6">
        <v>45607</v>
      </c>
      <c r="B187" s="12">
        <f t="shared" si="7"/>
        <v>186</v>
      </c>
    </row>
    <row r="188" spans="1:2" x14ac:dyDescent="0.2">
      <c r="A188" s="6">
        <v>45608</v>
      </c>
      <c r="B188" s="12">
        <f t="shared" si="7"/>
        <v>187</v>
      </c>
    </row>
    <row r="189" spans="1:2" x14ac:dyDescent="0.2">
      <c r="A189" s="6">
        <v>45609</v>
      </c>
      <c r="B189" s="12">
        <f t="shared" si="7"/>
        <v>188</v>
      </c>
    </row>
    <row r="190" spans="1:2" x14ac:dyDescent="0.2">
      <c r="A190" s="6">
        <v>45610</v>
      </c>
      <c r="B190" s="12">
        <f t="shared" si="7"/>
        <v>189</v>
      </c>
    </row>
    <row r="191" spans="1:2" x14ac:dyDescent="0.2">
      <c r="A191" s="6">
        <v>45611</v>
      </c>
      <c r="B191" s="12">
        <f t="shared" si="7"/>
        <v>190</v>
      </c>
    </row>
    <row r="192" spans="1:2" x14ac:dyDescent="0.2">
      <c r="A192" s="6">
        <v>45612</v>
      </c>
      <c r="B192" s="12">
        <f t="shared" si="7"/>
        <v>191</v>
      </c>
    </row>
    <row r="193" spans="1:2" x14ac:dyDescent="0.2">
      <c r="A193" s="6">
        <v>45613</v>
      </c>
      <c r="B193" s="12">
        <f t="shared" si="7"/>
        <v>192</v>
      </c>
    </row>
    <row r="194" spans="1:2" x14ac:dyDescent="0.2">
      <c r="A194" s="6">
        <v>45614</v>
      </c>
      <c r="B194" s="12">
        <f t="shared" si="7"/>
        <v>193</v>
      </c>
    </row>
    <row r="195" spans="1:2" x14ac:dyDescent="0.2">
      <c r="A195" s="6">
        <v>45615</v>
      </c>
      <c r="B195" s="12">
        <f t="shared" si="7"/>
        <v>194</v>
      </c>
    </row>
    <row r="196" spans="1:2" x14ac:dyDescent="0.2">
      <c r="A196" s="6">
        <v>45616</v>
      </c>
      <c r="B196" s="12">
        <f t="shared" si="7"/>
        <v>195</v>
      </c>
    </row>
    <row r="197" spans="1:2" x14ac:dyDescent="0.2">
      <c r="A197" s="6">
        <v>45617</v>
      </c>
      <c r="B197" s="12">
        <f t="shared" si="7"/>
        <v>196</v>
      </c>
    </row>
    <row r="198" spans="1:2" x14ac:dyDescent="0.2">
      <c r="A198" s="6">
        <v>45618</v>
      </c>
      <c r="B198" s="12">
        <f t="shared" si="7"/>
        <v>197</v>
      </c>
    </row>
    <row r="199" spans="1:2" x14ac:dyDescent="0.2">
      <c r="A199" s="6">
        <v>45619</v>
      </c>
      <c r="B199" s="12">
        <f t="shared" si="7"/>
        <v>198</v>
      </c>
    </row>
    <row r="200" spans="1:2" x14ac:dyDescent="0.2">
      <c r="A200" s="6">
        <v>45620</v>
      </c>
      <c r="B200" s="12">
        <f t="shared" si="7"/>
        <v>199</v>
      </c>
    </row>
    <row r="201" spans="1:2" x14ac:dyDescent="0.2">
      <c r="A201" s="6">
        <v>45621</v>
      </c>
      <c r="B201" s="12">
        <f t="shared" si="7"/>
        <v>200</v>
      </c>
    </row>
    <row r="202" spans="1:2" x14ac:dyDescent="0.2">
      <c r="A202" s="6">
        <v>45622</v>
      </c>
      <c r="B202" s="12">
        <f t="shared" si="7"/>
        <v>201</v>
      </c>
    </row>
    <row r="203" spans="1:2" x14ac:dyDescent="0.2">
      <c r="A203" s="6">
        <v>45623</v>
      </c>
      <c r="B203" s="12">
        <f t="shared" si="7"/>
        <v>202</v>
      </c>
    </row>
    <row r="204" spans="1:2" x14ac:dyDescent="0.2">
      <c r="A204" s="6">
        <v>45624</v>
      </c>
      <c r="B204" s="12">
        <f t="shared" si="7"/>
        <v>203</v>
      </c>
    </row>
    <row r="205" spans="1:2" x14ac:dyDescent="0.2">
      <c r="A205" s="6">
        <v>45625</v>
      </c>
      <c r="B205" s="12">
        <f t="shared" si="7"/>
        <v>204</v>
      </c>
    </row>
    <row r="206" spans="1:2" x14ac:dyDescent="0.2">
      <c r="A206" s="6">
        <v>45626</v>
      </c>
      <c r="B206" s="12">
        <f t="shared" si="7"/>
        <v>205</v>
      </c>
    </row>
    <row r="207" spans="1:2" x14ac:dyDescent="0.2">
      <c r="A207" s="6">
        <v>45627</v>
      </c>
      <c r="B207" s="12">
        <f t="shared" si="7"/>
        <v>206</v>
      </c>
    </row>
    <row r="208" spans="1:2" x14ac:dyDescent="0.2">
      <c r="A208" s="6">
        <v>45628</v>
      </c>
      <c r="B208" s="12">
        <f t="shared" si="7"/>
        <v>207</v>
      </c>
    </row>
    <row r="209" spans="1:2" x14ac:dyDescent="0.2">
      <c r="A209" s="6">
        <v>45629</v>
      </c>
      <c r="B209" s="12">
        <f t="shared" si="7"/>
        <v>208</v>
      </c>
    </row>
    <row r="210" spans="1:2" x14ac:dyDescent="0.2">
      <c r="A210" s="6">
        <v>45630</v>
      </c>
      <c r="B210" s="12">
        <f t="shared" si="7"/>
        <v>209</v>
      </c>
    </row>
    <row r="211" spans="1:2" x14ac:dyDescent="0.2">
      <c r="A211" s="6">
        <v>45631</v>
      </c>
      <c r="B211" s="12">
        <f t="shared" si="7"/>
        <v>210</v>
      </c>
    </row>
    <row r="212" spans="1:2" x14ac:dyDescent="0.2">
      <c r="A212" s="6">
        <v>45632</v>
      </c>
      <c r="B212" s="12">
        <f t="shared" si="7"/>
        <v>211</v>
      </c>
    </row>
    <row r="213" spans="1:2" x14ac:dyDescent="0.2">
      <c r="A213" s="6">
        <v>45633</v>
      </c>
      <c r="B213" s="12">
        <f t="shared" si="7"/>
        <v>212</v>
      </c>
    </row>
    <row r="214" spans="1:2" x14ac:dyDescent="0.2">
      <c r="A214" s="6">
        <v>45634</v>
      </c>
      <c r="B214" s="12">
        <f t="shared" si="7"/>
        <v>213</v>
      </c>
    </row>
    <row r="215" spans="1:2" x14ac:dyDescent="0.2">
      <c r="A215" s="6">
        <v>45635</v>
      </c>
      <c r="B215" s="12">
        <f t="shared" si="7"/>
        <v>214</v>
      </c>
    </row>
    <row r="216" spans="1:2" x14ac:dyDescent="0.2">
      <c r="A216" s="6">
        <v>45636</v>
      </c>
      <c r="B216" s="12">
        <f t="shared" si="7"/>
        <v>215</v>
      </c>
    </row>
    <row r="217" spans="1:2" x14ac:dyDescent="0.2">
      <c r="A217" s="6">
        <v>45637</v>
      </c>
      <c r="B217" s="12">
        <f t="shared" si="7"/>
        <v>216</v>
      </c>
    </row>
    <row r="218" spans="1:2" x14ac:dyDescent="0.2">
      <c r="A218" s="6">
        <v>45638</v>
      </c>
      <c r="B218" s="12">
        <f t="shared" si="7"/>
        <v>217</v>
      </c>
    </row>
    <row r="219" spans="1:2" x14ac:dyDescent="0.2">
      <c r="A219" s="6">
        <v>45639</v>
      </c>
      <c r="B219" s="12">
        <f t="shared" si="7"/>
        <v>218</v>
      </c>
    </row>
    <row r="220" spans="1:2" x14ac:dyDescent="0.2">
      <c r="A220" s="6">
        <v>45640</v>
      </c>
      <c r="B220" s="12">
        <f t="shared" si="7"/>
        <v>219</v>
      </c>
    </row>
    <row r="221" spans="1:2" x14ac:dyDescent="0.2">
      <c r="A221" s="6">
        <v>45641</v>
      </c>
      <c r="B221" s="12">
        <f t="shared" si="7"/>
        <v>220</v>
      </c>
    </row>
    <row r="222" spans="1:2" x14ac:dyDescent="0.2">
      <c r="A222" s="6">
        <v>45642</v>
      </c>
      <c r="B222" s="12">
        <f t="shared" si="7"/>
        <v>221</v>
      </c>
    </row>
    <row r="223" spans="1:2" x14ac:dyDescent="0.2">
      <c r="A223" s="6">
        <v>45643</v>
      </c>
      <c r="B223" s="12">
        <f t="shared" si="7"/>
        <v>222</v>
      </c>
    </row>
    <row r="224" spans="1:2" x14ac:dyDescent="0.2">
      <c r="A224" s="6">
        <v>45644</v>
      </c>
      <c r="B224" s="12">
        <f t="shared" si="7"/>
        <v>223</v>
      </c>
    </row>
    <row r="225" spans="1:2" x14ac:dyDescent="0.2">
      <c r="A225" s="6">
        <v>45645</v>
      </c>
      <c r="B225" s="12">
        <f t="shared" si="7"/>
        <v>224</v>
      </c>
    </row>
    <row r="226" spans="1:2" x14ac:dyDescent="0.2">
      <c r="A226" s="6">
        <v>45646</v>
      </c>
      <c r="B226" s="12">
        <f t="shared" si="7"/>
        <v>225</v>
      </c>
    </row>
    <row r="227" spans="1:2" x14ac:dyDescent="0.2">
      <c r="A227" s="6">
        <v>45647</v>
      </c>
      <c r="B227" s="12">
        <f t="shared" si="7"/>
        <v>226</v>
      </c>
    </row>
    <row r="228" spans="1:2" x14ac:dyDescent="0.2">
      <c r="A228" s="6">
        <v>45648</v>
      </c>
      <c r="B228" s="12">
        <f t="shared" si="7"/>
        <v>227</v>
      </c>
    </row>
    <row r="229" spans="1:2" x14ac:dyDescent="0.2">
      <c r="A229" s="6">
        <v>45649</v>
      </c>
      <c r="B229" s="12">
        <f t="shared" si="7"/>
        <v>228</v>
      </c>
    </row>
    <row r="230" spans="1:2" x14ac:dyDescent="0.2">
      <c r="A230" s="6">
        <v>45650</v>
      </c>
      <c r="B230" s="12">
        <f t="shared" si="7"/>
        <v>229</v>
      </c>
    </row>
    <row r="231" spans="1:2" x14ac:dyDescent="0.2">
      <c r="A231" s="6">
        <v>45651</v>
      </c>
      <c r="B231" s="12">
        <f t="shared" ref="B231:B241" si="8">B230+1</f>
        <v>230</v>
      </c>
    </row>
    <row r="232" spans="1:2" x14ac:dyDescent="0.2">
      <c r="A232" s="6">
        <v>45652</v>
      </c>
      <c r="B232" s="12">
        <f t="shared" si="8"/>
        <v>231</v>
      </c>
    </row>
    <row r="233" spans="1:2" x14ac:dyDescent="0.2">
      <c r="A233" s="6">
        <v>45653</v>
      </c>
      <c r="B233" s="12">
        <f t="shared" si="8"/>
        <v>232</v>
      </c>
    </row>
    <row r="234" spans="1:2" x14ac:dyDescent="0.2">
      <c r="A234" s="6">
        <v>45654</v>
      </c>
      <c r="B234" s="12">
        <f t="shared" si="8"/>
        <v>233</v>
      </c>
    </row>
    <row r="235" spans="1:2" x14ac:dyDescent="0.2">
      <c r="A235" s="6">
        <v>45655</v>
      </c>
      <c r="B235" s="12">
        <f t="shared" si="8"/>
        <v>234</v>
      </c>
    </row>
    <row r="236" spans="1:2" x14ac:dyDescent="0.2">
      <c r="A236" s="6">
        <v>45656</v>
      </c>
      <c r="B236" s="12">
        <f t="shared" si="8"/>
        <v>235</v>
      </c>
    </row>
    <row r="237" spans="1:2" x14ac:dyDescent="0.2">
      <c r="A237" s="6">
        <v>45657</v>
      </c>
      <c r="B237" s="12">
        <f t="shared" si="8"/>
        <v>236</v>
      </c>
    </row>
    <row r="238" spans="1:2" x14ac:dyDescent="0.2">
      <c r="A238" s="6">
        <v>45658</v>
      </c>
      <c r="B238" s="12">
        <f t="shared" si="8"/>
        <v>237</v>
      </c>
    </row>
    <row r="239" spans="1:2" x14ac:dyDescent="0.2">
      <c r="A239" s="6">
        <v>45659</v>
      </c>
      <c r="B239" s="12">
        <f t="shared" si="8"/>
        <v>238</v>
      </c>
    </row>
    <row r="240" spans="1:2" x14ac:dyDescent="0.2">
      <c r="A240" s="6">
        <v>45660</v>
      </c>
      <c r="B240" s="12">
        <f t="shared" si="8"/>
        <v>239</v>
      </c>
    </row>
    <row r="241" spans="1:2" x14ac:dyDescent="0.2">
      <c r="A241" s="6">
        <v>45661</v>
      </c>
      <c r="B241" s="12">
        <f t="shared" si="8"/>
        <v>240</v>
      </c>
    </row>
    <row r="242" spans="1:2" x14ac:dyDescent="0.2">
      <c r="A242" s="6">
        <v>45662</v>
      </c>
    </row>
    <row r="243" spans="1:2" x14ac:dyDescent="0.2">
      <c r="A243" s="6">
        <v>45663</v>
      </c>
    </row>
    <row r="244" spans="1:2" x14ac:dyDescent="0.2">
      <c r="A244" s="6">
        <v>45664</v>
      </c>
    </row>
    <row r="245" spans="1:2" x14ac:dyDescent="0.2">
      <c r="A245" s="6">
        <v>45665</v>
      </c>
    </row>
    <row r="246" spans="1:2" x14ac:dyDescent="0.2">
      <c r="A246" s="6">
        <v>45666</v>
      </c>
    </row>
    <row r="247" spans="1:2" x14ac:dyDescent="0.2">
      <c r="A247" s="6">
        <v>45667</v>
      </c>
    </row>
    <row r="248" spans="1:2" x14ac:dyDescent="0.2">
      <c r="A248" s="6">
        <v>45668</v>
      </c>
    </row>
    <row r="249" spans="1:2" x14ac:dyDescent="0.2">
      <c r="A249" s="6">
        <v>45669</v>
      </c>
    </row>
    <row r="250" spans="1:2" x14ac:dyDescent="0.2">
      <c r="A250" s="6">
        <v>45670</v>
      </c>
    </row>
    <row r="251" spans="1:2" x14ac:dyDescent="0.2">
      <c r="A251" s="6">
        <v>45671</v>
      </c>
    </row>
    <row r="252" spans="1:2" x14ac:dyDescent="0.2">
      <c r="A252" s="6">
        <v>45672</v>
      </c>
    </row>
    <row r="253" spans="1:2" x14ac:dyDescent="0.2">
      <c r="A253" s="6">
        <v>45673</v>
      </c>
    </row>
    <row r="254" spans="1:2" x14ac:dyDescent="0.2">
      <c r="A254" s="6">
        <v>45674</v>
      </c>
    </row>
    <row r="255" spans="1:2" x14ac:dyDescent="0.2">
      <c r="A255" s="6">
        <v>45675</v>
      </c>
    </row>
    <row r="256" spans="1:2" x14ac:dyDescent="0.2">
      <c r="A256" s="6">
        <v>45676</v>
      </c>
    </row>
    <row r="257" spans="1:1" x14ac:dyDescent="0.2">
      <c r="A257" s="6">
        <v>45677</v>
      </c>
    </row>
    <row r="258" spans="1:1" x14ac:dyDescent="0.2">
      <c r="A258" s="6">
        <v>45678</v>
      </c>
    </row>
    <row r="259" spans="1:1" x14ac:dyDescent="0.2">
      <c r="A259" s="6">
        <v>45679</v>
      </c>
    </row>
    <row r="260" spans="1:1" x14ac:dyDescent="0.2">
      <c r="A260" s="6">
        <v>45680</v>
      </c>
    </row>
    <row r="261" spans="1:1" x14ac:dyDescent="0.2">
      <c r="A261" s="6">
        <v>45681</v>
      </c>
    </row>
    <row r="262" spans="1:1" x14ac:dyDescent="0.2">
      <c r="A262" s="6">
        <v>45682</v>
      </c>
    </row>
    <row r="263" spans="1:1" x14ac:dyDescent="0.2">
      <c r="A263" s="6">
        <v>45683</v>
      </c>
    </row>
    <row r="264" spans="1:1" x14ac:dyDescent="0.2">
      <c r="A264" s="6">
        <v>45684</v>
      </c>
    </row>
    <row r="265" spans="1:1" x14ac:dyDescent="0.2">
      <c r="A265" s="6">
        <v>45685</v>
      </c>
    </row>
    <row r="266" spans="1:1" x14ac:dyDescent="0.2">
      <c r="A266" s="6">
        <v>45686</v>
      </c>
    </row>
    <row r="267" spans="1:1" x14ac:dyDescent="0.2">
      <c r="A267" s="6">
        <v>45687</v>
      </c>
    </row>
    <row r="268" spans="1:1" x14ac:dyDescent="0.2">
      <c r="A268" s="6">
        <v>45688</v>
      </c>
    </row>
    <row r="269" spans="1:1" x14ac:dyDescent="0.2">
      <c r="A269" s="6">
        <v>45689</v>
      </c>
    </row>
    <row r="270" spans="1:1" x14ac:dyDescent="0.2">
      <c r="A270" s="6">
        <v>45690</v>
      </c>
    </row>
    <row r="271" spans="1:1" x14ac:dyDescent="0.2">
      <c r="A271" s="6">
        <v>45691</v>
      </c>
    </row>
    <row r="272" spans="1:1" x14ac:dyDescent="0.2">
      <c r="A272" s="6">
        <v>45692</v>
      </c>
    </row>
    <row r="273" spans="1:1" x14ac:dyDescent="0.2">
      <c r="A273" s="6">
        <v>45693</v>
      </c>
    </row>
    <row r="274" spans="1:1" x14ac:dyDescent="0.2">
      <c r="A274" s="6">
        <v>45694</v>
      </c>
    </row>
    <row r="275" spans="1:1" x14ac:dyDescent="0.2">
      <c r="A275" s="6">
        <v>45695</v>
      </c>
    </row>
    <row r="276" spans="1:1" x14ac:dyDescent="0.2">
      <c r="A276" s="6">
        <v>45696</v>
      </c>
    </row>
    <row r="277" spans="1:1" x14ac:dyDescent="0.2">
      <c r="A277" s="6">
        <v>45697</v>
      </c>
    </row>
    <row r="278" spans="1:1" x14ac:dyDescent="0.2">
      <c r="A278" s="6">
        <v>45698</v>
      </c>
    </row>
    <row r="279" spans="1:1" x14ac:dyDescent="0.2">
      <c r="A279" s="6">
        <v>45699</v>
      </c>
    </row>
    <row r="280" spans="1:1" x14ac:dyDescent="0.2">
      <c r="A280" s="6">
        <v>45700</v>
      </c>
    </row>
    <row r="281" spans="1:1" x14ac:dyDescent="0.2">
      <c r="A281" s="6">
        <v>45701</v>
      </c>
    </row>
    <row r="282" spans="1:1" x14ac:dyDescent="0.2">
      <c r="A282" s="6">
        <v>45702</v>
      </c>
    </row>
    <row r="283" spans="1:1" x14ac:dyDescent="0.2">
      <c r="A283" s="6">
        <v>45703</v>
      </c>
    </row>
    <row r="284" spans="1:1" x14ac:dyDescent="0.2">
      <c r="A284" s="6">
        <v>45704</v>
      </c>
    </row>
    <row r="285" spans="1:1" x14ac:dyDescent="0.2">
      <c r="A285" s="6">
        <v>45705</v>
      </c>
    </row>
    <row r="286" spans="1:1" x14ac:dyDescent="0.2">
      <c r="A286" s="6">
        <v>45706</v>
      </c>
    </row>
    <row r="287" spans="1:1" x14ac:dyDescent="0.2">
      <c r="A287" s="6">
        <v>45707</v>
      </c>
    </row>
    <row r="288" spans="1:1" x14ac:dyDescent="0.2">
      <c r="A288" s="6">
        <v>45708</v>
      </c>
    </row>
    <row r="289" spans="1:1" x14ac:dyDescent="0.2">
      <c r="A289" s="6">
        <v>45709</v>
      </c>
    </row>
    <row r="290" spans="1:1" x14ac:dyDescent="0.2">
      <c r="A290" s="6">
        <v>45710</v>
      </c>
    </row>
    <row r="291" spans="1:1" x14ac:dyDescent="0.2">
      <c r="A291" s="6">
        <v>45711</v>
      </c>
    </row>
    <row r="292" spans="1:1" x14ac:dyDescent="0.2">
      <c r="A292" s="6">
        <v>45712</v>
      </c>
    </row>
    <row r="293" spans="1:1" x14ac:dyDescent="0.2">
      <c r="A293" s="6">
        <v>45713</v>
      </c>
    </row>
    <row r="294" spans="1:1" x14ac:dyDescent="0.2">
      <c r="A294" s="6">
        <v>45714</v>
      </c>
    </row>
    <row r="295" spans="1:1" x14ac:dyDescent="0.2">
      <c r="A295" s="6">
        <v>45715</v>
      </c>
    </row>
    <row r="296" spans="1:1" x14ac:dyDescent="0.2">
      <c r="A296" s="6">
        <v>45716</v>
      </c>
    </row>
    <row r="297" spans="1:1" x14ac:dyDescent="0.2">
      <c r="A297" s="6">
        <v>45717</v>
      </c>
    </row>
    <row r="298" spans="1:1" x14ac:dyDescent="0.2">
      <c r="A298" s="6">
        <v>45718</v>
      </c>
    </row>
    <row r="299" spans="1:1" x14ac:dyDescent="0.2">
      <c r="A299" s="6">
        <v>45719</v>
      </c>
    </row>
    <row r="300" spans="1:1" x14ac:dyDescent="0.2">
      <c r="A300" s="6">
        <v>45720</v>
      </c>
    </row>
    <row r="301" spans="1:1" x14ac:dyDescent="0.2">
      <c r="A301" s="6">
        <v>45721</v>
      </c>
    </row>
    <row r="302" spans="1:1" x14ac:dyDescent="0.2">
      <c r="A302" s="6">
        <v>45722</v>
      </c>
    </row>
    <row r="303" spans="1:1" x14ac:dyDescent="0.2">
      <c r="A303" s="6">
        <v>45723</v>
      </c>
    </row>
    <row r="304" spans="1:1" x14ac:dyDescent="0.2">
      <c r="A304" s="6">
        <v>45724</v>
      </c>
    </row>
    <row r="305" spans="1:1" x14ac:dyDescent="0.2">
      <c r="A305" s="6">
        <v>45725</v>
      </c>
    </row>
    <row r="306" spans="1:1" x14ac:dyDescent="0.2">
      <c r="A306" s="6">
        <v>45726</v>
      </c>
    </row>
    <row r="307" spans="1:1" x14ac:dyDescent="0.2">
      <c r="A307" s="6">
        <v>45727</v>
      </c>
    </row>
    <row r="308" spans="1:1" x14ac:dyDescent="0.2">
      <c r="A308" s="6">
        <v>45728</v>
      </c>
    </row>
    <row r="309" spans="1:1" x14ac:dyDescent="0.2">
      <c r="A309" s="6">
        <v>45729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4E6AE-6743-495C-948D-50DAB12CF651}">
  <dimension ref="A1:X150"/>
  <sheetViews>
    <sheetView workbookViewId="0"/>
  </sheetViews>
  <sheetFormatPr baseColWidth="10" defaultColWidth="8.83203125" defaultRowHeight="15" x14ac:dyDescent="0.2"/>
  <cols>
    <col min="1" max="1" width="10.5" style="6" bestFit="1" customWidth="1"/>
    <col min="2" max="2" width="9.1640625" style="12" customWidth="1"/>
    <col min="3" max="3" width="8.6640625" style="11"/>
    <col min="4" max="4" width="18.5" bestFit="1" customWidth="1"/>
    <col min="5" max="5" width="15.5" customWidth="1"/>
    <col min="6" max="6" width="18.33203125" customWidth="1"/>
    <col min="11" max="11" width="8.83203125" bestFit="1" customWidth="1"/>
    <col min="14" max="14" width="9.6640625" bestFit="1" customWidth="1"/>
    <col min="15" max="15" width="9.1640625" bestFit="1" customWidth="1"/>
    <col min="16" max="16" width="11.5" bestFit="1" customWidth="1"/>
  </cols>
  <sheetData>
    <row r="1" spans="1:12" x14ac:dyDescent="0.2">
      <c r="A1" s="6" t="s">
        <v>160</v>
      </c>
      <c r="B1" s="12" t="s">
        <v>69</v>
      </c>
      <c r="C1" s="11" t="s">
        <v>3</v>
      </c>
      <c r="D1" t="s">
        <v>2</v>
      </c>
      <c r="E1" t="s">
        <v>7</v>
      </c>
      <c r="F1" t="s">
        <v>1</v>
      </c>
      <c r="G1" t="s">
        <v>4</v>
      </c>
    </row>
    <row r="2" spans="1:12" x14ac:dyDescent="0.2">
      <c r="A2" s="6">
        <v>45503</v>
      </c>
      <c r="B2" s="12">
        <v>1</v>
      </c>
      <c r="C2" s="11">
        <v>0</v>
      </c>
      <c r="E2">
        <v>0</v>
      </c>
      <c r="K2" s="1"/>
      <c r="L2" t="s">
        <v>88</v>
      </c>
    </row>
    <row r="3" spans="1:12" x14ac:dyDescent="0.2">
      <c r="A3" s="6">
        <v>45504</v>
      </c>
      <c r="B3" s="12">
        <v>2</v>
      </c>
      <c r="C3" s="11">
        <v>0</v>
      </c>
      <c r="D3">
        <v>0</v>
      </c>
      <c r="E3">
        <v>1</v>
      </c>
      <c r="F3">
        <v>0</v>
      </c>
    </row>
    <row r="4" spans="1:12" x14ac:dyDescent="0.2">
      <c r="A4" s="6">
        <v>45505</v>
      </c>
      <c r="B4" s="12">
        <v>3</v>
      </c>
      <c r="C4" s="11">
        <v>0</v>
      </c>
      <c r="D4">
        <f t="shared" ref="D4:D36" si="0">D3+F4</f>
        <v>0</v>
      </c>
      <c r="E4">
        <v>1</v>
      </c>
      <c r="F4">
        <f t="shared" ref="F4:F36" si="1">C4-C3</f>
        <v>0</v>
      </c>
      <c r="H4" t="s">
        <v>77</v>
      </c>
    </row>
    <row r="5" spans="1:12" x14ac:dyDescent="0.2">
      <c r="A5" s="6">
        <v>45506</v>
      </c>
      <c r="B5" s="12">
        <v>4</v>
      </c>
      <c r="C5" s="11">
        <v>1</v>
      </c>
      <c r="D5">
        <f t="shared" si="0"/>
        <v>1</v>
      </c>
      <c r="E5">
        <v>1</v>
      </c>
      <c r="F5">
        <f t="shared" si="1"/>
        <v>1</v>
      </c>
    </row>
    <row r="6" spans="1:12" x14ac:dyDescent="0.2">
      <c r="A6" s="6">
        <v>45507</v>
      </c>
      <c r="B6" s="12">
        <v>5</v>
      </c>
      <c r="C6" s="11">
        <v>1.5</v>
      </c>
      <c r="D6">
        <f t="shared" si="0"/>
        <v>1.5</v>
      </c>
      <c r="E6">
        <v>1</v>
      </c>
      <c r="F6">
        <f t="shared" si="1"/>
        <v>0.5</v>
      </c>
    </row>
    <row r="7" spans="1:12" x14ac:dyDescent="0.2">
      <c r="A7" s="6">
        <v>45508</v>
      </c>
      <c r="B7" s="12">
        <v>6</v>
      </c>
      <c r="C7" s="11">
        <v>1.75</v>
      </c>
      <c r="D7">
        <f t="shared" si="0"/>
        <v>1.75</v>
      </c>
      <c r="E7">
        <v>1</v>
      </c>
      <c r="F7">
        <f t="shared" si="1"/>
        <v>0.25</v>
      </c>
    </row>
    <row r="8" spans="1:12" x14ac:dyDescent="0.2">
      <c r="A8" s="6">
        <v>45509</v>
      </c>
      <c r="B8" s="12">
        <v>7</v>
      </c>
      <c r="C8" s="11">
        <v>2</v>
      </c>
      <c r="D8">
        <f t="shared" si="0"/>
        <v>2</v>
      </c>
      <c r="E8">
        <v>1</v>
      </c>
      <c r="F8">
        <f t="shared" si="1"/>
        <v>0.25</v>
      </c>
    </row>
    <row r="9" spans="1:12" x14ac:dyDescent="0.2">
      <c r="A9" s="6">
        <v>45510</v>
      </c>
      <c r="B9" s="12">
        <v>8</v>
      </c>
      <c r="C9" s="11">
        <v>2</v>
      </c>
      <c r="D9">
        <f t="shared" si="0"/>
        <v>2</v>
      </c>
      <c r="E9">
        <v>1</v>
      </c>
      <c r="F9">
        <f t="shared" si="1"/>
        <v>0</v>
      </c>
    </row>
    <row r="10" spans="1:12" x14ac:dyDescent="0.2">
      <c r="A10" s="6">
        <v>45511</v>
      </c>
      <c r="B10" s="12">
        <v>9</v>
      </c>
      <c r="C10" s="11">
        <v>2.5</v>
      </c>
      <c r="D10">
        <f t="shared" si="0"/>
        <v>2.5</v>
      </c>
      <c r="E10">
        <v>1</v>
      </c>
      <c r="F10">
        <f t="shared" si="1"/>
        <v>0.5</v>
      </c>
    </row>
    <row r="11" spans="1:12" x14ac:dyDescent="0.2">
      <c r="A11" s="6">
        <v>45512</v>
      </c>
      <c r="B11" s="12">
        <v>10</v>
      </c>
      <c r="C11" s="11">
        <v>3</v>
      </c>
      <c r="D11">
        <f t="shared" si="0"/>
        <v>3</v>
      </c>
      <c r="E11">
        <v>1</v>
      </c>
      <c r="F11">
        <f t="shared" si="1"/>
        <v>0.5</v>
      </c>
    </row>
    <row r="12" spans="1:12" x14ac:dyDescent="0.2">
      <c r="A12" s="6">
        <v>45513</v>
      </c>
      <c r="B12" s="12">
        <v>11</v>
      </c>
      <c r="C12" s="11">
        <v>3</v>
      </c>
      <c r="D12">
        <f t="shared" si="0"/>
        <v>3</v>
      </c>
      <c r="E12">
        <v>1</v>
      </c>
      <c r="F12">
        <f t="shared" si="1"/>
        <v>0</v>
      </c>
    </row>
    <row r="13" spans="1:12" x14ac:dyDescent="0.2">
      <c r="A13" s="6">
        <v>45514</v>
      </c>
      <c r="B13" s="12">
        <v>12</v>
      </c>
      <c r="C13" s="11">
        <v>4</v>
      </c>
      <c r="D13">
        <f t="shared" si="0"/>
        <v>4</v>
      </c>
      <c r="E13">
        <v>1</v>
      </c>
      <c r="F13">
        <f t="shared" si="1"/>
        <v>1</v>
      </c>
    </row>
    <row r="14" spans="1:12" x14ac:dyDescent="0.2">
      <c r="A14" s="6">
        <v>45515</v>
      </c>
      <c r="B14" s="12">
        <v>13</v>
      </c>
      <c r="C14" s="11">
        <v>4</v>
      </c>
      <c r="D14">
        <f t="shared" si="0"/>
        <v>4</v>
      </c>
      <c r="E14">
        <v>1</v>
      </c>
      <c r="F14">
        <f t="shared" si="1"/>
        <v>0</v>
      </c>
    </row>
    <row r="15" spans="1:12" x14ac:dyDescent="0.2">
      <c r="A15" s="6">
        <v>45516</v>
      </c>
      <c r="B15" s="12">
        <v>14</v>
      </c>
      <c r="C15" s="11">
        <v>4.5</v>
      </c>
      <c r="D15">
        <f t="shared" si="0"/>
        <v>4.5</v>
      </c>
      <c r="E15">
        <v>1</v>
      </c>
      <c r="F15">
        <f t="shared" si="1"/>
        <v>0.5</v>
      </c>
    </row>
    <row r="16" spans="1:12" x14ac:dyDescent="0.2">
      <c r="A16" s="6">
        <v>45517</v>
      </c>
      <c r="B16" s="12">
        <v>15</v>
      </c>
      <c r="C16" s="11">
        <v>5</v>
      </c>
      <c r="D16">
        <f t="shared" si="0"/>
        <v>5</v>
      </c>
      <c r="E16">
        <v>1</v>
      </c>
      <c r="F16">
        <f t="shared" si="1"/>
        <v>0.5</v>
      </c>
    </row>
    <row r="17" spans="1:18" x14ac:dyDescent="0.2">
      <c r="A17" s="6">
        <v>45518</v>
      </c>
      <c r="B17" s="12">
        <v>16</v>
      </c>
      <c r="C17" s="11">
        <v>6</v>
      </c>
      <c r="D17">
        <f t="shared" si="0"/>
        <v>6</v>
      </c>
      <c r="E17">
        <v>1</v>
      </c>
      <c r="F17">
        <f t="shared" si="1"/>
        <v>1</v>
      </c>
    </row>
    <row r="18" spans="1:18" x14ac:dyDescent="0.2">
      <c r="A18" s="6">
        <v>45519</v>
      </c>
      <c r="B18" s="12">
        <v>17</v>
      </c>
      <c r="C18" s="11">
        <v>5.5</v>
      </c>
      <c r="D18">
        <f t="shared" si="0"/>
        <v>5.5</v>
      </c>
      <c r="E18">
        <v>1</v>
      </c>
      <c r="F18">
        <f t="shared" si="1"/>
        <v>-0.5</v>
      </c>
    </row>
    <row r="19" spans="1:18" x14ac:dyDescent="0.2">
      <c r="A19" s="6">
        <v>45520</v>
      </c>
      <c r="B19" s="12">
        <v>18</v>
      </c>
      <c r="C19" s="11">
        <v>5.5</v>
      </c>
      <c r="D19">
        <f t="shared" si="0"/>
        <v>5.5</v>
      </c>
      <c r="E19">
        <v>1</v>
      </c>
      <c r="F19">
        <f t="shared" si="1"/>
        <v>0</v>
      </c>
    </row>
    <row r="20" spans="1:18" x14ac:dyDescent="0.2">
      <c r="A20" s="6">
        <v>45521</v>
      </c>
      <c r="B20" s="12">
        <v>19</v>
      </c>
      <c r="C20" s="11">
        <v>6</v>
      </c>
      <c r="D20">
        <f t="shared" si="0"/>
        <v>6</v>
      </c>
      <c r="E20">
        <v>1</v>
      </c>
      <c r="F20">
        <f t="shared" si="1"/>
        <v>0.5</v>
      </c>
    </row>
    <row r="21" spans="1:18" x14ac:dyDescent="0.2">
      <c r="A21" s="6">
        <v>45522</v>
      </c>
      <c r="B21" s="12">
        <f>B20+1</f>
        <v>20</v>
      </c>
      <c r="C21" s="11">
        <v>6.5</v>
      </c>
      <c r="D21">
        <f t="shared" si="0"/>
        <v>6.5</v>
      </c>
      <c r="E21">
        <v>1</v>
      </c>
      <c r="F21">
        <f t="shared" si="1"/>
        <v>0.5</v>
      </c>
    </row>
    <row r="22" spans="1:18" x14ac:dyDescent="0.2">
      <c r="A22" s="6">
        <v>45523</v>
      </c>
      <c r="B22" s="12">
        <f t="shared" ref="B22:B85" si="2">B21+1</f>
        <v>21</v>
      </c>
      <c r="C22" s="11">
        <v>7</v>
      </c>
      <c r="D22">
        <f t="shared" si="0"/>
        <v>7</v>
      </c>
      <c r="E22">
        <v>1</v>
      </c>
      <c r="F22">
        <f t="shared" si="1"/>
        <v>0.5</v>
      </c>
      <c r="Q22">
        <f>2197-272</f>
        <v>1925</v>
      </c>
    </row>
    <row r="23" spans="1:18" x14ac:dyDescent="0.2">
      <c r="A23" s="6">
        <v>45524</v>
      </c>
      <c r="B23" s="12">
        <f t="shared" si="2"/>
        <v>22</v>
      </c>
      <c r="C23" s="11">
        <v>7</v>
      </c>
      <c r="D23">
        <f t="shared" si="0"/>
        <v>7</v>
      </c>
      <c r="E23">
        <v>1</v>
      </c>
      <c r="F23">
        <f t="shared" si="1"/>
        <v>0</v>
      </c>
      <c r="R23">
        <f>16/30</f>
        <v>0.53333333333333333</v>
      </c>
    </row>
    <row r="24" spans="1:18" x14ac:dyDescent="0.2">
      <c r="A24" s="6">
        <v>45525</v>
      </c>
      <c r="B24" s="12">
        <f t="shared" si="2"/>
        <v>23</v>
      </c>
      <c r="C24" s="11">
        <v>8</v>
      </c>
      <c r="D24">
        <f t="shared" si="0"/>
        <v>8</v>
      </c>
      <c r="E24">
        <v>1</v>
      </c>
      <c r="F24">
        <f t="shared" si="1"/>
        <v>1</v>
      </c>
      <c r="N24">
        <v>-3</v>
      </c>
      <c r="R24">
        <f>90-28.1</f>
        <v>61.9</v>
      </c>
    </row>
    <row r="25" spans="1:18" x14ac:dyDescent="0.2">
      <c r="A25" s="6">
        <v>45526</v>
      </c>
      <c r="B25" s="12">
        <f t="shared" si="2"/>
        <v>24</v>
      </c>
      <c r="C25" s="11">
        <v>8</v>
      </c>
      <c r="D25">
        <f t="shared" si="0"/>
        <v>8</v>
      </c>
      <c r="E25">
        <v>1</v>
      </c>
      <c r="F25">
        <f t="shared" si="1"/>
        <v>0</v>
      </c>
    </row>
    <row r="26" spans="1:18" x14ac:dyDescent="0.2">
      <c r="A26" s="6">
        <v>45527</v>
      </c>
      <c r="B26" s="12">
        <f t="shared" si="2"/>
        <v>25</v>
      </c>
      <c r="C26" s="11">
        <v>8.5</v>
      </c>
      <c r="D26">
        <f t="shared" si="0"/>
        <v>8.5</v>
      </c>
      <c r="E26">
        <v>1</v>
      </c>
      <c r="F26">
        <f t="shared" si="1"/>
        <v>0.5</v>
      </c>
      <c r="N26" s="1"/>
      <c r="O26" s="1"/>
      <c r="P26" s="13"/>
    </row>
    <row r="27" spans="1:18" x14ac:dyDescent="0.2">
      <c r="A27" s="6">
        <v>45528</v>
      </c>
      <c r="B27" s="12">
        <f t="shared" si="2"/>
        <v>26</v>
      </c>
      <c r="C27" s="11">
        <v>8.5</v>
      </c>
      <c r="D27">
        <f t="shared" si="0"/>
        <v>8.5</v>
      </c>
      <c r="E27">
        <v>1</v>
      </c>
      <c r="F27">
        <f t="shared" si="1"/>
        <v>0</v>
      </c>
    </row>
    <row r="28" spans="1:18" x14ac:dyDescent="0.2">
      <c r="A28" s="6">
        <v>45529</v>
      </c>
      <c r="B28" s="12">
        <f t="shared" si="2"/>
        <v>27</v>
      </c>
      <c r="C28" s="11">
        <v>9</v>
      </c>
      <c r="D28">
        <f t="shared" si="0"/>
        <v>9</v>
      </c>
      <c r="E28">
        <v>1</v>
      </c>
      <c r="F28">
        <f t="shared" si="1"/>
        <v>0.5</v>
      </c>
    </row>
    <row r="29" spans="1:18" x14ac:dyDescent="0.2">
      <c r="A29" s="6">
        <v>45530</v>
      </c>
      <c r="B29" s="12">
        <f t="shared" si="2"/>
        <v>28</v>
      </c>
      <c r="C29" s="11">
        <v>9.5</v>
      </c>
      <c r="D29">
        <f t="shared" si="0"/>
        <v>9.5</v>
      </c>
      <c r="E29">
        <v>1</v>
      </c>
      <c r="F29">
        <f t="shared" si="1"/>
        <v>0.5</v>
      </c>
    </row>
    <row r="30" spans="1:18" x14ac:dyDescent="0.2">
      <c r="A30" s="6">
        <v>45531</v>
      </c>
      <c r="B30" s="12">
        <f t="shared" si="2"/>
        <v>29</v>
      </c>
      <c r="C30" s="11">
        <v>10</v>
      </c>
      <c r="D30">
        <f t="shared" si="0"/>
        <v>10</v>
      </c>
      <c r="E30">
        <v>1</v>
      </c>
      <c r="F30">
        <f t="shared" si="1"/>
        <v>0.5</v>
      </c>
    </row>
    <row r="31" spans="1:18" x14ac:dyDescent="0.2">
      <c r="A31" s="6">
        <v>45532</v>
      </c>
      <c r="B31" s="12">
        <f t="shared" si="2"/>
        <v>30</v>
      </c>
      <c r="C31" s="11">
        <v>10.5</v>
      </c>
      <c r="D31">
        <f t="shared" si="0"/>
        <v>10.5</v>
      </c>
      <c r="E31">
        <v>1</v>
      </c>
      <c r="F31">
        <f t="shared" si="1"/>
        <v>0.5</v>
      </c>
    </row>
    <row r="32" spans="1:18" x14ac:dyDescent="0.2">
      <c r="A32" s="6">
        <v>45533</v>
      </c>
      <c r="B32" s="12">
        <f t="shared" si="2"/>
        <v>31</v>
      </c>
      <c r="C32" s="11">
        <v>10.5</v>
      </c>
      <c r="D32">
        <f t="shared" si="0"/>
        <v>10.5</v>
      </c>
      <c r="E32">
        <v>1</v>
      </c>
      <c r="F32">
        <f t="shared" si="1"/>
        <v>0</v>
      </c>
    </row>
    <row r="33" spans="1:6" x14ac:dyDescent="0.2">
      <c r="A33" s="6">
        <v>45534</v>
      </c>
      <c r="B33" s="12">
        <f t="shared" si="2"/>
        <v>32</v>
      </c>
      <c r="C33" s="11">
        <v>11</v>
      </c>
      <c r="D33">
        <f t="shared" si="0"/>
        <v>11</v>
      </c>
      <c r="E33">
        <v>1</v>
      </c>
      <c r="F33">
        <f t="shared" si="1"/>
        <v>0.5</v>
      </c>
    </row>
    <row r="34" spans="1:6" x14ac:dyDescent="0.2">
      <c r="A34" s="6">
        <v>45535</v>
      </c>
      <c r="B34" s="12">
        <f t="shared" si="2"/>
        <v>33</v>
      </c>
      <c r="C34" s="11">
        <v>11.5</v>
      </c>
      <c r="D34">
        <f t="shared" si="0"/>
        <v>11.5</v>
      </c>
      <c r="E34">
        <v>1</v>
      </c>
      <c r="F34">
        <f t="shared" si="1"/>
        <v>0.5</v>
      </c>
    </row>
    <row r="35" spans="1:6" x14ac:dyDescent="0.2">
      <c r="A35" s="6">
        <v>45536</v>
      </c>
      <c r="B35" s="12">
        <f t="shared" si="2"/>
        <v>34</v>
      </c>
      <c r="C35" s="11">
        <v>11.75</v>
      </c>
      <c r="D35">
        <f t="shared" si="0"/>
        <v>11.75</v>
      </c>
      <c r="E35">
        <v>1</v>
      </c>
      <c r="F35">
        <f t="shared" si="1"/>
        <v>0.25</v>
      </c>
    </row>
    <row r="36" spans="1:6" x14ac:dyDescent="0.2">
      <c r="A36" s="6">
        <v>45537</v>
      </c>
      <c r="B36" s="12">
        <f t="shared" si="2"/>
        <v>35</v>
      </c>
      <c r="C36" s="11">
        <v>12</v>
      </c>
      <c r="D36">
        <f t="shared" si="0"/>
        <v>12</v>
      </c>
      <c r="E36">
        <v>1</v>
      </c>
      <c r="F36">
        <f t="shared" si="1"/>
        <v>0.25</v>
      </c>
    </row>
    <row r="37" spans="1:6" x14ac:dyDescent="0.2">
      <c r="A37" s="6">
        <v>45538</v>
      </c>
      <c r="B37" s="12">
        <f t="shared" si="2"/>
        <v>36</v>
      </c>
      <c r="C37" s="11">
        <v>12</v>
      </c>
      <c r="D37">
        <f t="shared" ref="D37:D56" si="3">D36+F37</f>
        <v>12</v>
      </c>
      <c r="E37">
        <v>1</v>
      </c>
      <c r="F37">
        <f t="shared" ref="F37:F56" si="4">C37-C36</f>
        <v>0</v>
      </c>
    </row>
    <row r="38" spans="1:6" x14ac:dyDescent="0.2">
      <c r="A38" s="6">
        <v>45539</v>
      </c>
      <c r="B38" s="12">
        <f t="shared" si="2"/>
        <v>37</v>
      </c>
      <c r="C38" s="11">
        <v>12.5</v>
      </c>
      <c r="D38">
        <f t="shared" si="3"/>
        <v>12.5</v>
      </c>
      <c r="E38">
        <v>1</v>
      </c>
      <c r="F38">
        <f t="shared" si="4"/>
        <v>0.5</v>
      </c>
    </row>
    <row r="39" spans="1:6" x14ac:dyDescent="0.2">
      <c r="A39" s="6">
        <v>45540</v>
      </c>
      <c r="B39" s="12">
        <f t="shared" si="2"/>
        <v>38</v>
      </c>
      <c r="C39" s="11">
        <v>13</v>
      </c>
      <c r="D39">
        <f t="shared" si="3"/>
        <v>13</v>
      </c>
      <c r="E39">
        <v>1</v>
      </c>
      <c r="F39">
        <f t="shared" si="4"/>
        <v>0.5</v>
      </c>
    </row>
    <row r="40" spans="1:6" x14ac:dyDescent="0.2">
      <c r="A40" s="6">
        <v>45541</v>
      </c>
      <c r="B40" s="12">
        <f t="shared" si="2"/>
        <v>39</v>
      </c>
      <c r="C40" s="11">
        <v>13</v>
      </c>
      <c r="D40">
        <f t="shared" si="3"/>
        <v>13</v>
      </c>
      <c r="E40">
        <v>1</v>
      </c>
      <c r="F40">
        <f t="shared" si="4"/>
        <v>0</v>
      </c>
    </row>
    <row r="41" spans="1:6" x14ac:dyDescent="0.2">
      <c r="A41" s="6">
        <v>45542</v>
      </c>
      <c r="B41" s="12">
        <f t="shared" si="2"/>
        <v>40</v>
      </c>
      <c r="C41" s="11">
        <v>13.5</v>
      </c>
      <c r="D41">
        <f t="shared" si="3"/>
        <v>13.5</v>
      </c>
      <c r="E41">
        <v>1</v>
      </c>
      <c r="F41">
        <f t="shared" si="4"/>
        <v>0.5</v>
      </c>
    </row>
    <row r="42" spans="1:6" x14ac:dyDescent="0.2">
      <c r="A42" s="6">
        <v>45543</v>
      </c>
      <c r="B42" s="12">
        <f t="shared" si="2"/>
        <v>41</v>
      </c>
      <c r="C42" s="11">
        <v>14</v>
      </c>
      <c r="D42">
        <f t="shared" si="3"/>
        <v>14</v>
      </c>
      <c r="E42">
        <v>1</v>
      </c>
      <c r="F42">
        <f t="shared" si="4"/>
        <v>0.5</v>
      </c>
    </row>
    <row r="43" spans="1:6" x14ac:dyDescent="0.2">
      <c r="A43" s="6">
        <v>45544</v>
      </c>
      <c r="B43" s="12">
        <f t="shared" si="2"/>
        <v>42</v>
      </c>
      <c r="C43" s="11">
        <v>14</v>
      </c>
      <c r="D43">
        <f t="shared" si="3"/>
        <v>14</v>
      </c>
      <c r="E43">
        <v>1</v>
      </c>
      <c r="F43">
        <f t="shared" si="4"/>
        <v>0</v>
      </c>
    </row>
    <row r="44" spans="1:6" x14ac:dyDescent="0.2">
      <c r="A44" s="6">
        <v>45545</v>
      </c>
      <c r="B44" s="12">
        <f t="shared" si="2"/>
        <v>43</v>
      </c>
      <c r="C44" s="11">
        <v>14.5</v>
      </c>
      <c r="D44">
        <f t="shared" si="3"/>
        <v>14.5</v>
      </c>
      <c r="E44">
        <v>1</v>
      </c>
      <c r="F44">
        <f t="shared" si="4"/>
        <v>0.5</v>
      </c>
    </row>
    <row r="45" spans="1:6" x14ac:dyDescent="0.2">
      <c r="A45" s="6">
        <v>45546</v>
      </c>
      <c r="B45" s="12">
        <f t="shared" si="2"/>
        <v>44</v>
      </c>
      <c r="C45" s="11">
        <v>15</v>
      </c>
      <c r="D45">
        <f t="shared" si="3"/>
        <v>15</v>
      </c>
      <c r="E45">
        <v>1</v>
      </c>
      <c r="F45">
        <f t="shared" si="4"/>
        <v>0.5</v>
      </c>
    </row>
    <row r="46" spans="1:6" x14ac:dyDescent="0.2">
      <c r="A46" s="6">
        <v>45547</v>
      </c>
      <c r="B46" s="12">
        <f t="shared" si="2"/>
        <v>45</v>
      </c>
      <c r="C46" s="11">
        <v>15.5</v>
      </c>
      <c r="D46">
        <f t="shared" si="3"/>
        <v>15.5</v>
      </c>
      <c r="E46">
        <v>1</v>
      </c>
      <c r="F46">
        <f t="shared" si="4"/>
        <v>0.5</v>
      </c>
    </row>
    <row r="47" spans="1:6" x14ac:dyDescent="0.2">
      <c r="A47" s="6">
        <v>45548</v>
      </c>
      <c r="B47" s="12">
        <f t="shared" si="2"/>
        <v>46</v>
      </c>
      <c r="C47" s="11">
        <v>16</v>
      </c>
      <c r="D47">
        <f t="shared" si="3"/>
        <v>16</v>
      </c>
      <c r="E47">
        <v>1</v>
      </c>
      <c r="F47">
        <f t="shared" si="4"/>
        <v>0.5</v>
      </c>
    </row>
    <row r="48" spans="1:6" x14ac:dyDescent="0.2">
      <c r="A48" s="6">
        <v>45549</v>
      </c>
      <c r="B48" s="12">
        <f t="shared" si="2"/>
        <v>47</v>
      </c>
      <c r="C48" s="11">
        <v>16</v>
      </c>
      <c r="D48">
        <f t="shared" si="3"/>
        <v>16</v>
      </c>
      <c r="E48">
        <v>1</v>
      </c>
      <c r="F48">
        <f t="shared" si="4"/>
        <v>0</v>
      </c>
    </row>
    <row r="49" spans="1:24" x14ac:dyDescent="0.2">
      <c r="A49" s="6">
        <v>45550</v>
      </c>
      <c r="B49" s="12">
        <f t="shared" si="2"/>
        <v>48</v>
      </c>
      <c r="C49" s="11">
        <v>16.5</v>
      </c>
      <c r="D49">
        <f t="shared" si="3"/>
        <v>16.5</v>
      </c>
      <c r="E49">
        <v>1</v>
      </c>
      <c r="F49">
        <f t="shared" si="4"/>
        <v>0.5</v>
      </c>
    </row>
    <row r="50" spans="1:24" x14ac:dyDescent="0.2">
      <c r="A50" s="6">
        <v>45551</v>
      </c>
      <c r="B50" s="12">
        <f t="shared" si="2"/>
        <v>49</v>
      </c>
      <c r="C50" s="11">
        <v>17</v>
      </c>
      <c r="D50">
        <f t="shared" si="3"/>
        <v>17</v>
      </c>
      <c r="E50">
        <v>1</v>
      </c>
      <c r="F50">
        <f t="shared" si="4"/>
        <v>0.5</v>
      </c>
    </row>
    <row r="51" spans="1:24" x14ac:dyDescent="0.2">
      <c r="A51" s="6">
        <v>45552</v>
      </c>
      <c r="B51" s="12">
        <f t="shared" si="2"/>
        <v>50</v>
      </c>
      <c r="C51" s="11">
        <v>17</v>
      </c>
      <c r="D51">
        <f t="shared" si="3"/>
        <v>17</v>
      </c>
      <c r="E51">
        <v>1</v>
      </c>
      <c r="F51">
        <f t="shared" si="4"/>
        <v>0</v>
      </c>
    </row>
    <row r="52" spans="1:24" x14ac:dyDescent="0.2">
      <c r="A52" s="6">
        <v>45553</v>
      </c>
      <c r="B52" s="12">
        <f t="shared" si="2"/>
        <v>51</v>
      </c>
      <c r="C52" s="11">
        <v>17.5</v>
      </c>
      <c r="D52">
        <f t="shared" si="3"/>
        <v>17.5</v>
      </c>
      <c r="E52">
        <v>1</v>
      </c>
      <c r="F52">
        <f t="shared" si="4"/>
        <v>0.5</v>
      </c>
    </row>
    <row r="53" spans="1:24" x14ac:dyDescent="0.2">
      <c r="A53" s="6">
        <v>45554</v>
      </c>
      <c r="B53" s="12">
        <f t="shared" si="2"/>
        <v>52</v>
      </c>
      <c r="C53" s="11">
        <v>18.5</v>
      </c>
      <c r="D53">
        <f t="shared" si="3"/>
        <v>18.5</v>
      </c>
      <c r="E53">
        <v>1</v>
      </c>
      <c r="F53">
        <f t="shared" si="4"/>
        <v>1</v>
      </c>
    </row>
    <row r="54" spans="1:24" x14ac:dyDescent="0.2">
      <c r="A54" s="6">
        <v>45555</v>
      </c>
      <c r="B54" s="12">
        <f t="shared" si="2"/>
        <v>53</v>
      </c>
      <c r="C54" s="11">
        <v>18.5</v>
      </c>
      <c r="D54">
        <f t="shared" si="3"/>
        <v>18.5</v>
      </c>
      <c r="E54">
        <v>1</v>
      </c>
      <c r="F54">
        <f t="shared" si="4"/>
        <v>0</v>
      </c>
    </row>
    <row r="55" spans="1:24" x14ac:dyDescent="0.2">
      <c r="A55" s="6">
        <v>45556</v>
      </c>
      <c r="B55" s="12">
        <f t="shared" si="2"/>
        <v>54</v>
      </c>
      <c r="C55" s="11">
        <v>19</v>
      </c>
      <c r="D55">
        <f t="shared" si="3"/>
        <v>19</v>
      </c>
      <c r="E55">
        <v>1</v>
      </c>
      <c r="F55">
        <f t="shared" si="4"/>
        <v>0.5</v>
      </c>
    </row>
    <row r="56" spans="1:24" x14ac:dyDescent="0.2">
      <c r="A56" s="6">
        <v>45557</v>
      </c>
      <c r="B56" s="12">
        <f t="shared" si="2"/>
        <v>55</v>
      </c>
      <c r="C56" s="11">
        <v>19.5</v>
      </c>
      <c r="D56">
        <f t="shared" si="3"/>
        <v>19.5</v>
      </c>
      <c r="E56">
        <v>1</v>
      </c>
      <c r="F56">
        <f t="shared" si="4"/>
        <v>0.5</v>
      </c>
    </row>
    <row r="57" spans="1:24" x14ac:dyDescent="0.2">
      <c r="A57" s="6">
        <v>45558</v>
      </c>
      <c r="B57" s="12">
        <f t="shared" si="2"/>
        <v>56</v>
      </c>
    </row>
    <row r="58" spans="1:24" x14ac:dyDescent="0.2">
      <c r="A58" s="6">
        <v>45559</v>
      </c>
      <c r="B58" s="12">
        <f t="shared" si="2"/>
        <v>57</v>
      </c>
    </row>
    <row r="59" spans="1:24" x14ac:dyDescent="0.2">
      <c r="A59" s="6">
        <v>45560</v>
      </c>
      <c r="B59" s="12">
        <f t="shared" si="2"/>
        <v>58</v>
      </c>
      <c r="X59">
        <f>12.5*60</f>
        <v>750</v>
      </c>
    </row>
    <row r="60" spans="1:24" x14ac:dyDescent="0.2">
      <c r="A60" s="6">
        <v>45561</v>
      </c>
      <c r="B60" s="12">
        <f t="shared" si="2"/>
        <v>59</v>
      </c>
    </row>
    <row r="61" spans="1:24" x14ac:dyDescent="0.2">
      <c r="A61" s="6">
        <v>45562</v>
      </c>
      <c r="B61" s="12">
        <f t="shared" si="2"/>
        <v>60</v>
      </c>
      <c r="C61" s="11">
        <v>21</v>
      </c>
      <c r="D61" s="12">
        <f>C61</f>
        <v>21</v>
      </c>
    </row>
    <row r="62" spans="1:24" x14ac:dyDescent="0.2">
      <c r="A62" s="6">
        <v>45563</v>
      </c>
      <c r="B62" s="12">
        <f t="shared" si="2"/>
        <v>61</v>
      </c>
      <c r="C62" s="11">
        <v>21</v>
      </c>
      <c r="D62" s="12">
        <f t="shared" ref="D62:D78" si="5">C62</f>
        <v>21</v>
      </c>
      <c r="E62">
        <v>1</v>
      </c>
      <c r="F62">
        <f>C62-C61</f>
        <v>0</v>
      </c>
    </row>
    <row r="63" spans="1:24" x14ac:dyDescent="0.2">
      <c r="A63" s="6">
        <v>45564</v>
      </c>
      <c r="B63" s="12">
        <f t="shared" si="2"/>
        <v>62</v>
      </c>
      <c r="C63" s="11">
        <v>21.5</v>
      </c>
      <c r="D63" s="12">
        <f t="shared" si="5"/>
        <v>21.5</v>
      </c>
      <c r="E63">
        <v>1</v>
      </c>
      <c r="F63">
        <f t="shared" ref="F63:F78" si="6">C63-C62</f>
        <v>0.5</v>
      </c>
    </row>
    <row r="64" spans="1:24" x14ac:dyDescent="0.2">
      <c r="A64" s="6">
        <v>45565</v>
      </c>
      <c r="B64" s="12">
        <f t="shared" si="2"/>
        <v>63</v>
      </c>
      <c r="C64" s="11">
        <v>22</v>
      </c>
      <c r="D64" s="12">
        <f t="shared" si="5"/>
        <v>22</v>
      </c>
      <c r="E64">
        <v>1</v>
      </c>
      <c r="F64">
        <f t="shared" si="6"/>
        <v>0.5</v>
      </c>
    </row>
    <row r="65" spans="1:16" x14ac:dyDescent="0.2">
      <c r="A65" s="6">
        <v>45566</v>
      </c>
      <c r="B65" s="12">
        <f t="shared" si="2"/>
        <v>64</v>
      </c>
      <c r="C65" s="11">
        <v>22</v>
      </c>
      <c r="D65" s="12">
        <f t="shared" si="5"/>
        <v>22</v>
      </c>
      <c r="E65">
        <v>1</v>
      </c>
      <c r="F65">
        <f t="shared" si="6"/>
        <v>0</v>
      </c>
    </row>
    <row r="66" spans="1:16" x14ac:dyDescent="0.2">
      <c r="A66" s="6">
        <v>45567</v>
      </c>
      <c r="B66" s="12">
        <f t="shared" si="2"/>
        <v>65</v>
      </c>
      <c r="C66" s="11">
        <v>22.5</v>
      </c>
      <c r="D66" s="12">
        <f t="shared" si="5"/>
        <v>22.5</v>
      </c>
      <c r="E66">
        <v>1</v>
      </c>
      <c r="F66">
        <f t="shared" si="6"/>
        <v>0.5</v>
      </c>
    </row>
    <row r="67" spans="1:16" x14ac:dyDescent="0.2">
      <c r="A67" s="6">
        <v>45568</v>
      </c>
      <c r="B67" s="12">
        <f t="shared" si="2"/>
        <v>66</v>
      </c>
      <c r="C67" s="11">
        <v>23</v>
      </c>
      <c r="D67" s="12">
        <f t="shared" si="5"/>
        <v>23</v>
      </c>
      <c r="E67">
        <v>1</v>
      </c>
      <c r="F67">
        <f t="shared" si="6"/>
        <v>0.5</v>
      </c>
    </row>
    <row r="68" spans="1:16" x14ac:dyDescent="0.2">
      <c r="A68" s="6">
        <v>45569</v>
      </c>
      <c r="B68" s="12">
        <f t="shared" si="2"/>
        <v>67</v>
      </c>
      <c r="C68" s="11">
        <v>13</v>
      </c>
      <c r="D68" s="12">
        <f t="shared" si="5"/>
        <v>13</v>
      </c>
      <c r="E68">
        <v>1</v>
      </c>
      <c r="F68">
        <f t="shared" si="6"/>
        <v>-10</v>
      </c>
      <c r="G68" t="s">
        <v>158</v>
      </c>
    </row>
    <row r="69" spans="1:16" x14ac:dyDescent="0.2">
      <c r="A69" s="6">
        <v>45570</v>
      </c>
      <c r="B69" s="12">
        <f t="shared" si="2"/>
        <v>68</v>
      </c>
      <c r="C69" s="11">
        <v>13.5</v>
      </c>
      <c r="D69" s="12">
        <f t="shared" si="5"/>
        <v>13.5</v>
      </c>
      <c r="E69">
        <v>1</v>
      </c>
      <c r="F69">
        <f t="shared" si="6"/>
        <v>0.5</v>
      </c>
      <c r="P69">
        <f>900*12</f>
        <v>10800</v>
      </c>
    </row>
    <row r="70" spans="1:16" x14ac:dyDescent="0.2">
      <c r="A70" s="6">
        <v>45571</v>
      </c>
      <c r="B70" s="12">
        <f t="shared" si="2"/>
        <v>69</v>
      </c>
      <c r="C70" s="11">
        <v>14</v>
      </c>
      <c r="D70" s="12">
        <f t="shared" si="5"/>
        <v>14</v>
      </c>
      <c r="E70">
        <v>1</v>
      </c>
      <c r="F70">
        <f t="shared" si="6"/>
        <v>0.5</v>
      </c>
    </row>
    <row r="71" spans="1:16" x14ac:dyDescent="0.2">
      <c r="A71" s="6">
        <v>45572</v>
      </c>
      <c r="B71" s="12">
        <f t="shared" si="2"/>
        <v>70</v>
      </c>
      <c r="C71" s="11">
        <v>14</v>
      </c>
      <c r="D71" s="12">
        <f t="shared" si="5"/>
        <v>14</v>
      </c>
      <c r="E71">
        <v>1</v>
      </c>
      <c r="F71">
        <f t="shared" si="6"/>
        <v>0</v>
      </c>
    </row>
    <row r="72" spans="1:16" x14ac:dyDescent="0.2">
      <c r="A72" s="6">
        <v>45573</v>
      </c>
      <c r="B72" s="12">
        <f t="shared" si="2"/>
        <v>71</v>
      </c>
      <c r="C72" s="11">
        <v>14</v>
      </c>
      <c r="D72" s="12">
        <f t="shared" si="5"/>
        <v>14</v>
      </c>
      <c r="E72">
        <v>1</v>
      </c>
      <c r="F72">
        <f t="shared" si="6"/>
        <v>0</v>
      </c>
    </row>
    <row r="73" spans="1:16" x14ac:dyDescent="0.2">
      <c r="A73" s="6">
        <v>45574</v>
      </c>
      <c r="B73" s="12">
        <f t="shared" si="2"/>
        <v>72</v>
      </c>
      <c r="C73" s="11">
        <v>15</v>
      </c>
      <c r="D73" s="12">
        <f t="shared" si="5"/>
        <v>15</v>
      </c>
      <c r="E73">
        <v>1</v>
      </c>
      <c r="F73">
        <f t="shared" si="6"/>
        <v>1</v>
      </c>
    </row>
    <row r="74" spans="1:16" x14ac:dyDescent="0.2">
      <c r="A74" s="6">
        <v>45575</v>
      </c>
      <c r="B74" s="12">
        <f t="shared" si="2"/>
        <v>73</v>
      </c>
      <c r="C74" s="11">
        <v>15</v>
      </c>
      <c r="D74" s="12">
        <f t="shared" si="5"/>
        <v>15</v>
      </c>
      <c r="E74">
        <v>1</v>
      </c>
      <c r="F74">
        <f t="shared" si="6"/>
        <v>0</v>
      </c>
    </row>
    <row r="75" spans="1:16" x14ac:dyDescent="0.2">
      <c r="A75" s="6">
        <v>45576</v>
      </c>
      <c r="B75" s="12">
        <f t="shared" si="2"/>
        <v>74</v>
      </c>
      <c r="C75" s="11">
        <v>15.5</v>
      </c>
      <c r="D75" s="12">
        <f t="shared" si="5"/>
        <v>15.5</v>
      </c>
      <c r="E75">
        <v>1</v>
      </c>
      <c r="F75">
        <f t="shared" si="6"/>
        <v>0.5</v>
      </c>
    </row>
    <row r="76" spans="1:16" x14ac:dyDescent="0.2">
      <c r="A76" s="6">
        <v>45577</v>
      </c>
      <c r="B76" s="12">
        <f t="shared" si="2"/>
        <v>75</v>
      </c>
      <c r="C76" s="11">
        <v>16.5</v>
      </c>
      <c r="D76" s="12">
        <f t="shared" si="5"/>
        <v>16.5</v>
      </c>
      <c r="E76">
        <v>1</v>
      </c>
      <c r="F76">
        <f t="shared" si="6"/>
        <v>1</v>
      </c>
    </row>
    <row r="77" spans="1:16" x14ac:dyDescent="0.2">
      <c r="A77" s="6">
        <v>45578</v>
      </c>
      <c r="B77" s="12">
        <f t="shared" si="2"/>
        <v>76</v>
      </c>
      <c r="C77" s="11">
        <v>16</v>
      </c>
      <c r="D77" s="12">
        <f t="shared" si="5"/>
        <v>16</v>
      </c>
      <c r="E77">
        <v>1</v>
      </c>
      <c r="F77">
        <f t="shared" si="6"/>
        <v>-0.5</v>
      </c>
    </row>
    <row r="78" spans="1:16" x14ac:dyDescent="0.2">
      <c r="A78" s="6">
        <v>45579</v>
      </c>
      <c r="B78" s="12">
        <f t="shared" si="2"/>
        <v>77</v>
      </c>
      <c r="C78" s="11">
        <v>16.5</v>
      </c>
      <c r="D78" s="12">
        <f t="shared" si="5"/>
        <v>16.5</v>
      </c>
      <c r="E78">
        <v>1</v>
      </c>
      <c r="F78">
        <f t="shared" si="6"/>
        <v>0.5</v>
      </c>
    </row>
    <row r="79" spans="1:16" x14ac:dyDescent="0.2">
      <c r="A79" s="6">
        <v>45580</v>
      </c>
      <c r="B79" s="12">
        <f t="shared" si="2"/>
        <v>78</v>
      </c>
    </row>
    <row r="80" spans="1:16" x14ac:dyDescent="0.2">
      <c r="A80" s="6">
        <v>45581</v>
      </c>
      <c r="B80" s="12">
        <f t="shared" si="2"/>
        <v>79</v>
      </c>
    </row>
    <row r="81" spans="1:2" x14ac:dyDescent="0.2">
      <c r="A81" s="6">
        <v>45582</v>
      </c>
      <c r="B81" s="12">
        <f t="shared" si="2"/>
        <v>80</v>
      </c>
    </row>
    <row r="82" spans="1:2" x14ac:dyDescent="0.2">
      <c r="A82" s="6">
        <v>45583</v>
      </c>
      <c r="B82" s="12">
        <f t="shared" si="2"/>
        <v>81</v>
      </c>
    </row>
    <row r="83" spans="1:2" x14ac:dyDescent="0.2">
      <c r="A83" s="6">
        <v>45584</v>
      </c>
      <c r="B83" s="12">
        <f t="shared" si="2"/>
        <v>82</v>
      </c>
    </row>
    <row r="84" spans="1:2" x14ac:dyDescent="0.2">
      <c r="A84" s="6">
        <v>45585</v>
      </c>
      <c r="B84" s="12">
        <f t="shared" si="2"/>
        <v>83</v>
      </c>
    </row>
    <row r="85" spans="1:2" x14ac:dyDescent="0.2">
      <c r="A85" s="6">
        <v>45586</v>
      </c>
      <c r="B85" s="12">
        <f t="shared" si="2"/>
        <v>84</v>
      </c>
    </row>
    <row r="86" spans="1:2" x14ac:dyDescent="0.2">
      <c r="A86" s="6">
        <v>45587</v>
      </c>
      <c r="B86" s="12">
        <f>B85+1</f>
        <v>85</v>
      </c>
    </row>
    <row r="87" spans="1:2" x14ac:dyDescent="0.2">
      <c r="A87" s="6">
        <v>45588</v>
      </c>
      <c r="B87" s="12">
        <f>B86+1</f>
        <v>86</v>
      </c>
    </row>
    <row r="88" spans="1:2" x14ac:dyDescent="0.2">
      <c r="A88" s="6">
        <v>45589</v>
      </c>
      <c r="B88" s="12">
        <f>B87+1</f>
        <v>87</v>
      </c>
    </row>
    <row r="89" spans="1:2" x14ac:dyDescent="0.2">
      <c r="A89" s="6">
        <v>45590</v>
      </c>
      <c r="B89" s="12">
        <f>B88+1</f>
        <v>88</v>
      </c>
    </row>
    <row r="90" spans="1:2" x14ac:dyDescent="0.2">
      <c r="A90" s="6">
        <v>45591</v>
      </c>
    </row>
    <row r="91" spans="1:2" x14ac:dyDescent="0.2">
      <c r="A91" s="6">
        <v>45592</v>
      </c>
    </row>
    <row r="92" spans="1:2" x14ac:dyDescent="0.2">
      <c r="A92" s="6">
        <v>45593</v>
      </c>
    </row>
    <row r="93" spans="1:2" x14ac:dyDescent="0.2">
      <c r="A93" s="6">
        <v>45594</v>
      </c>
    </row>
    <row r="94" spans="1:2" x14ac:dyDescent="0.2">
      <c r="A94" s="6">
        <v>45595</v>
      </c>
    </row>
    <row r="95" spans="1:2" x14ac:dyDescent="0.2">
      <c r="A95" s="6">
        <v>45596</v>
      </c>
    </row>
    <row r="96" spans="1:2" x14ac:dyDescent="0.2">
      <c r="A96" s="6">
        <v>45597</v>
      </c>
    </row>
    <row r="97" spans="1:1" x14ac:dyDescent="0.2">
      <c r="A97" s="6">
        <v>45598</v>
      </c>
    </row>
    <row r="98" spans="1:1" x14ac:dyDescent="0.2">
      <c r="A98" s="6">
        <v>45599</v>
      </c>
    </row>
    <row r="99" spans="1:1" x14ac:dyDescent="0.2">
      <c r="A99" s="6">
        <v>45600</v>
      </c>
    </row>
    <row r="100" spans="1:1" x14ac:dyDescent="0.2">
      <c r="A100" s="6">
        <v>45601</v>
      </c>
    </row>
    <row r="101" spans="1:1" x14ac:dyDescent="0.2">
      <c r="A101" s="6">
        <v>45602</v>
      </c>
    </row>
    <row r="102" spans="1:1" x14ac:dyDescent="0.2">
      <c r="A102" s="6">
        <v>45603</v>
      </c>
    </row>
    <row r="103" spans="1:1" x14ac:dyDescent="0.2">
      <c r="A103" s="6">
        <v>45604</v>
      </c>
    </row>
    <row r="104" spans="1:1" x14ac:dyDescent="0.2">
      <c r="A104" s="6">
        <v>45605</v>
      </c>
    </row>
    <row r="105" spans="1:1" x14ac:dyDescent="0.2">
      <c r="A105" s="6">
        <v>45606</v>
      </c>
    </row>
    <row r="106" spans="1:1" x14ac:dyDescent="0.2">
      <c r="A106" s="6">
        <v>45607</v>
      </c>
    </row>
    <row r="107" spans="1:1" x14ac:dyDescent="0.2">
      <c r="A107" s="6">
        <v>45608</v>
      </c>
    </row>
    <row r="108" spans="1:1" x14ac:dyDescent="0.2">
      <c r="A108" s="6">
        <v>45609</v>
      </c>
    </row>
    <row r="109" spans="1:1" x14ac:dyDescent="0.2">
      <c r="A109" s="6">
        <v>45610</v>
      </c>
    </row>
    <row r="110" spans="1:1" x14ac:dyDescent="0.2">
      <c r="A110" s="6">
        <v>45611</v>
      </c>
    </row>
    <row r="111" spans="1:1" x14ac:dyDescent="0.2">
      <c r="A111" s="6">
        <v>45612</v>
      </c>
    </row>
    <row r="112" spans="1:1" x14ac:dyDescent="0.2">
      <c r="A112" s="6">
        <v>45613</v>
      </c>
    </row>
    <row r="113" spans="1:1" x14ac:dyDescent="0.2">
      <c r="A113" s="6">
        <v>45614</v>
      </c>
    </row>
    <row r="114" spans="1:1" x14ac:dyDescent="0.2">
      <c r="A114" s="6">
        <v>45615</v>
      </c>
    </row>
    <row r="115" spans="1:1" x14ac:dyDescent="0.2">
      <c r="A115" s="6">
        <v>45616</v>
      </c>
    </row>
    <row r="116" spans="1:1" x14ac:dyDescent="0.2">
      <c r="A116" s="6">
        <v>45617</v>
      </c>
    </row>
    <row r="117" spans="1:1" x14ac:dyDescent="0.2">
      <c r="A117" s="6">
        <v>45618</v>
      </c>
    </row>
    <row r="118" spans="1:1" x14ac:dyDescent="0.2">
      <c r="A118" s="6">
        <v>45619</v>
      </c>
    </row>
    <row r="119" spans="1:1" x14ac:dyDescent="0.2">
      <c r="A119" s="6">
        <v>45620</v>
      </c>
    </row>
    <row r="120" spans="1:1" x14ac:dyDescent="0.2">
      <c r="A120" s="6">
        <v>45621</v>
      </c>
    </row>
    <row r="121" spans="1:1" x14ac:dyDescent="0.2">
      <c r="A121" s="6">
        <v>45622</v>
      </c>
    </row>
    <row r="122" spans="1:1" x14ac:dyDescent="0.2">
      <c r="A122" s="6">
        <v>45623</v>
      </c>
    </row>
    <row r="123" spans="1:1" x14ac:dyDescent="0.2">
      <c r="A123" s="6">
        <v>45624</v>
      </c>
    </row>
    <row r="124" spans="1:1" x14ac:dyDescent="0.2">
      <c r="A124" s="6">
        <v>45625</v>
      </c>
    </row>
    <row r="125" spans="1:1" x14ac:dyDescent="0.2">
      <c r="A125" s="6">
        <v>45626</v>
      </c>
    </row>
    <row r="126" spans="1:1" x14ac:dyDescent="0.2">
      <c r="A126" s="6">
        <v>45627</v>
      </c>
    </row>
    <row r="127" spans="1:1" x14ac:dyDescent="0.2">
      <c r="A127" s="6">
        <v>45628</v>
      </c>
    </row>
    <row r="128" spans="1:1" x14ac:dyDescent="0.2">
      <c r="A128" s="6">
        <v>45629</v>
      </c>
    </row>
    <row r="129" spans="1:1" x14ac:dyDescent="0.2">
      <c r="A129" s="6">
        <v>45630</v>
      </c>
    </row>
    <row r="130" spans="1:1" x14ac:dyDescent="0.2">
      <c r="A130" s="6">
        <v>45631</v>
      </c>
    </row>
    <row r="131" spans="1:1" x14ac:dyDescent="0.2">
      <c r="A131" s="6">
        <v>45632</v>
      </c>
    </row>
    <row r="132" spans="1:1" x14ac:dyDescent="0.2">
      <c r="A132" s="6">
        <v>45633</v>
      </c>
    </row>
    <row r="133" spans="1:1" x14ac:dyDescent="0.2">
      <c r="A133" s="6">
        <v>45634</v>
      </c>
    </row>
    <row r="134" spans="1:1" x14ac:dyDescent="0.2">
      <c r="A134" s="6">
        <v>45635</v>
      </c>
    </row>
    <row r="135" spans="1:1" x14ac:dyDescent="0.2">
      <c r="A135" s="6">
        <v>45636</v>
      </c>
    </row>
    <row r="136" spans="1:1" x14ac:dyDescent="0.2">
      <c r="A136" s="6">
        <v>45637</v>
      </c>
    </row>
    <row r="137" spans="1:1" x14ac:dyDescent="0.2">
      <c r="A137" s="6">
        <v>45638</v>
      </c>
    </row>
    <row r="138" spans="1:1" x14ac:dyDescent="0.2">
      <c r="A138" s="6">
        <v>45639</v>
      </c>
    </row>
    <row r="139" spans="1:1" x14ac:dyDescent="0.2">
      <c r="A139" s="6">
        <v>45640</v>
      </c>
    </row>
    <row r="140" spans="1:1" x14ac:dyDescent="0.2">
      <c r="A140" s="6">
        <v>45641</v>
      </c>
    </row>
    <row r="141" spans="1:1" x14ac:dyDescent="0.2">
      <c r="A141" s="6">
        <v>45642</v>
      </c>
    </row>
    <row r="142" spans="1:1" x14ac:dyDescent="0.2">
      <c r="A142" s="6">
        <v>45643</v>
      </c>
    </row>
    <row r="143" spans="1:1" x14ac:dyDescent="0.2">
      <c r="A143" s="6">
        <v>45644</v>
      </c>
    </row>
    <row r="144" spans="1:1" x14ac:dyDescent="0.2">
      <c r="A144" s="6">
        <v>45645</v>
      </c>
    </row>
    <row r="145" spans="1:1" x14ac:dyDescent="0.2">
      <c r="A145" s="6">
        <v>45646</v>
      </c>
    </row>
    <row r="146" spans="1:1" x14ac:dyDescent="0.2">
      <c r="A146" s="6">
        <v>45647</v>
      </c>
    </row>
    <row r="147" spans="1:1" x14ac:dyDescent="0.2">
      <c r="A147" s="6">
        <v>45648</v>
      </c>
    </row>
    <row r="148" spans="1:1" x14ac:dyDescent="0.2">
      <c r="A148" s="6">
        <v>45649</v>
      </c>
    </row>
    <row r="149" spans="1:1" x14ac:dyDescent="0.2">
      <c r="A149" s="6">
        <v>45650</v>
      </c>
    </row>
    <row r="150" spans="1:1" x14ac:dyDescent="0.2">
      <c r="A150" s="6">
        <v>45651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EDEFA-E271-4F4D-9933-A1EB2AC0E62F}">
  <dimension ref="B1:L10"/>
  <sheetViews>
    <sheetView tabSelected="1" workbookViewId="0">
      <selection activeCell="O7" sqref="O7"/>
    </sheetView>
  </sheetViews>
  <sheetFormatPr baseColWidth="10" defaultColWidth="8.83203125" defaultRowHeight="15" x14ac:dyDescent="0.2"/>
  <cols>
    <col min="2" max="2" width="16.83203125" style="2" bestFit="1" customWidth="1"/>
    <col min="3" max="4" width="11.1640625" style="2" bestFit="1" customWidth="1"/>
    <col min="5" max="5" width="13" style="2" bestFit="1" customWidth="1"/>
    <col min="6" max="6" width="13.1640625" style="2" bestFit="1" customWidth="1"/>
    <col min="7" max="8" width="8.6640625" style="2"/>
    <col min="9" max="9" width="9.33203125" style="2" bestFit="1" customWidth="1"/>
    <col min="10" max="10" width="12.33203125" style="2" bestFit="1" customWidth="1"/>
    <col min="11" max="11" width="8.6640625" style="2"/>
    <col min="12" max="12" width="11.83203125" bestFit="1" customWidth="1"/>
  </cols>
  <sheetData>
    <row r="1" spans="2:12" ht="16" thickBot="1" x14ac:dyDescent="0.25"/>
    <row r="2" spans="2:12" ht="16" thickTop="1" x14ac:dyDescent="0.2">
      <c r="B2" s="15"/>
      <c r="C2" s="16" t="s">
        <v>91</v>
      </c>
      <c r="D2" s="16" t="s">
        <v>92</v>
      </c>
      <c r="E2" s="16" t="s">
        <v>93</v>
      </c>
      <c r="F2" s="16" t="s">
        <v>94</v>
      </c>
      <c r="G2" s="16" t="s">
        <v>95</v>
      </c>
      <c r="H2" s="16" t="s">
        <v>96</v>
      </c>
      <c r="I2" s="16" t="s">
        <v>136</v>
      </c>
      <c r="J2" s="16" t="s">
        <v>137</v>
      </c>
      <c r="K2" s="16" t="s">
        <v>97</v>
      </c>
      <c r="L2" s="23" t="s">
        <v>138</v>
      </c>
    </row>
    <row r="3" spans="2:12" x14ac:dyDescent="0.2">
      <c r="B3" s="17" t="s">
        <v>120</v>
      </c>
      <c r="C3" s="20">
        <f>AVERAGE('1942 Omega'!F34:F1001)</f>
        <v>-0.69262295081967218</v>
      </c>
      <c r="D3" s="20">
        <f>AVERAGE('1950 Omega PW'!F89:F500)</f>
        <v>-0.36842105263157893</v>
      </c>
      <c r="E3" s="20">
        <f>AVERAGE('1886 Waltham'!F47:F1000)</f>
        <v>-6.4545454545454541</v>
      </c>
      <c r="F3" s="20">
        <f>AVERAGE('1901 Waltham'!$F$50:$F$1001)</f>
        <v>-1.6153846153846154</v>
      </c>
      <c r="G3" s="20">
        <f>AVERAGE(Hamilton!F75:F809)</f>
        <v>17.081632653061224</v>
      </c>
      <c r="H3" s="20">
        <f>AVERAGE(Elgin!$F$61:$F$1041)</f>
        <v>-3.1709401709401708</v>
      </c>
      <c r="I3" s="20">
        <f>AVERAGE('King Seiko'!F38:F10000)</f>
        <v>0.86</v>
      </c>
      <c r="J3" s="20">
        <f>AVERAGE('Cocktail Seiko'!F108:F10000)</f>
        <v>2.163636363636364</v>
      </c>
      <c r="K3" s="20">
        <f>AVERAGE('De Ville'!F189:F972)</f>
        <v>-0.74193548387096775</v>
      </c>
      <c r="L3" s="24">
        <f>AVERAGE('Seiko Quartz'!F2:F10000)</f>
        <v>0.21126760563380281</v>
      </c>
    </row>
    <row r="4" spans="2:12" x14ac:dyDescent="0.2">
      <c r="B4" s="17" t="s">
        <v>98</v>
      </c>
      <c r="C4" s="20">
        <f>_xlfn.STDEV.P('1942 Omega'!F35:F1002)</f>
        <v>2.1441622768363002</v>
      </c>
      <c r="D4" s="20">
        <f>_xlfn.STDEV.P('1950 Omega PW'!F89:F1161)</f>
        <v>1.4923821643496906</v>
      </c>
      <c r="E4" s="20">
        <f>_xlfn.STDEV.P('1886 Waltham'!F47:F884)</f>
        <v>11.429337341513536</v>
      </c>
      <c r="F4" s="20">
        <f>_xlfn.STDEV.P('1901 Waltham'!$F$50:$F$976)</f>
        <v>2.7554410937818603</v>
      </c>
      <c r="G4" s="20">
        <f>_xlfn.STDEV.P(Hamilton!F75:F826)</f>
        <v>46.006803726961721</v>
      </c>
      <c r="H4" s="20">
        <f>_xlfn.STDEV.P(Elgin!$F$62:$F$846)</f>
        <v>5.6843039098343349</v>
      </c>
      <c r="I4" s="20">
        <f>_xlfn.STDEV.P('King Seiko'!F38:F10000)</f>
        <v>2.3453784342830479</v>
      </c>
      <c r="J4" s="20">
        <f>_xlfn.STDEV.P('Cocktail Seiko'!F108:F10000)</f>
        <v>4.4186806053403558</v>
      </c>
      <c r="K4" s="20">
        <f>_xlfn.STDEV.P('De Ville'!F189:F4084)</f>
        <v>1.1913056522689651</v>
      </c>
      <c r="L4" s="24">
        <f>_xlfn.STDEV.P('Seiko Quartz'!F2:F10000)</f>
        <v>1.2648052008087485</v>
      </c>
    </row>
    <row r="5" spans="2:12" x14ac:dyDescent="0.2">
      <c r="B5" s="17" t="s">
        <v>112</v>
      </c>
      <c r="C5" s="20"/>
      <c r="D5" s="20">
        <v>470</v>
      </c>
      <c r="E5" s="20">
        <v>205</v>
      </c>
      <c r="F5" s="20">
        <v>360</v>
      </c>
      <c r="G5" s="20">
        <v>540</v>
      </c>
      <c r="H5" s="20">
        <v>420</v>
      </c>
      <c r="I5" s="20">
        <v>290</v>
      </c>
      <c r="J5" s="20" t="s">
        <v>113</v>
      </c>
      <c r="K5" s="20" t="s">
        <v>113</v>
      </c>
      <c r="L5" s="24" t="s">
        <v>113</v>
      </c>
    </row>
    <row r="6" spans="2:12" x14ac:dyDescent="0.2">
      <c r="B6" s="17" t="s">
        <v>114</v>
      </c>
      <c r="C6" s="20">
        <v>2.6</v>
      </c>
      <c r="D6" s="20">
        <v>0.2</v>
      </c>
      <c r="E6" s="20">
        <v>3.6</v>
      </c>
      <c r="F6" s="20">
        <v>9.9</v>
      </c>
      <c r="G6" s="20">
        <v>0.9</v>
      </c>
      <c r="H6" s="20">
        <v>2.9</v>
      </c>
      <c r="I6" s="20">
        <v>0.5</v>
      </c>
      <c r="J6" s="20">
        <v>0.7</v>
      </c>
      <c r="K6" s="20">
        <v>2.5</v>
      </c>
      <c r="L6" s="24" t="s">
        <v>113</v>
      </c>
    </row>
    <row r="7" spans="2:12" x14ac:dyDescent="0.2">
      <c r="B7" s="17" t="s">
        <v>99</v>
      </c>
      <c r="C7" s="20" t="s">
        <v>100</v>
      </c>
      <c r="D7" s="20" t="s">
        <v>116</v>
      </c>
      <c r="E7" s="20" t="s">
        <v>126</v>
      </c>
      <c r="F7" s="20" t="s">
        <v>125</v>
      </c>
      <c r="G7" s="20" t="s">
        <v>101</v>
      </c>
      <c r="H7" s="20" t="s">
        <v>102</v>
      </c>
      <c r="I7" s="20" t="s">
        <v>148</v>
      </c>
      <c r="J7" s="20" t="s">
        <v>150</v>
      </c>
      <c r="K7" s="20" t="s">
        <v>149</v>
      </c>
      <c r="L7" s="25" t="s">
        <v>139</v>
      </c>
    </row>
    <row r="8" spans="2:12" s="12" customFormat="1" ht="16" thickBot="1" x14ac:dyDescent="0.25">
      <c r="B8" s="18" t="s">
        <v>103</v>
      </c>
      <c r="C8" s="21">
        <f>SUM('1942 Omega'!E35:E768)</f>
        <v>121</v>
      </c>
      <c r="D8" s="21">
        <f>SUM('1950 Omega PW'!E89:E1005)</f>
        <v>114</v>
      </c>
      <c r="E8" s="21">
        <f>SUM('1886 Waltham'!E47:E884)</f>
        <v>48</v>
      </c>
      <c r="F8" s="21">
        <f>SUM('1901 Waltham'!E50:$E$859)</f>
        <v>78</v>
      </c>
      <c r="G8" s="21">
        <f>SUM(Hamilton!E75:E964)</f>
        <v>32</v>
      </c>
      <c r="H8" s="21">
        <f>SUM(Elgin!$E$61:$E$781)</f>
        <v>118</v>
      </c>
      <c r="I8" s="21">
        <f>SUM('King Seiko'!E38:E10000)</f>
        <v>25</v>
      </c>
      <c r="J8" s="21">
        <f>SUM('Cocktail Seiko'!E108:E10000)</f>
        <v>34</v>
      </c>
      <c r="K8" s="21">
        <f>SUM('De Ville'!E189:E657)</f>
        <v>35</v>
      </c>
      <c r="L8" s="22">
        <f>SUM('Seiko Quartz'!E2:E10000)</f>
        <v>71</v>
      </c>
    </row>
    <row r="9" spans="2:12" ht="16" thickTop="1" x14ac:dyDescent="0.2"/>
    <row r="10" spans="2:12" x14ac:dyDescent="0.2">
      <c r="B10" s="2" t="s">
        <v>115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3DA8C-BF91-41E1-A379-07181916AC65}">
  <dimension ref="A1:Q278"/>
  <sheetViews>
    <sheetView zoomScaleNormal="100" workbookViewId="0">
      <pane xSplit="2" ySplit="1" topLeftCell="D3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10.5" style="6" bestFit="1" customWidth="1"/>
    <col min="2" max="2" width="9.1640625" style="12" customWidth="1"/>
    <col min="3" max="3" width="8.6640625" style="11"/>
    <col min="4" max="4" width="18.5" bestFit="1" customWidth="1"/>
    <col min="5" max="5" width="18.5" customWidth="1"/>
    <col min="6" max="6" width="18.33203125" customWidth="1"/>
    <col min="9" max="9" width="13.5" bestFit="1" customWidth="1"/>
    <col min="14" max="15" width="9.1640625" bestFit="1" customWidth="1"/>
    <col min="16" max="16" width="10.5" bestFit="1" customWidth="1"/>
    <col min="17" max="17" width="8.83203125" bestFit="1" customWidth="1"/>
  </cols>
  <sheetData>
    <row r="1" spans="1:9" x14ac:dyDescent="0.2">
      <c r="A1" s="6" t="s">
        <v>160</v>
      </c>
      <c r="B1" s="12" t="s">
        <v>69</v>
      </c>
      <c r="C1" s="11" t="s">
        <v>3</v>
      </c>
      <c r="D1" t="s">
        <v>2</v>
      </c>
      <c r="E1" t="s">
        <v>7</v>
      </c>
      <c r="F1" t="s">
        <v>1</v>
      </c>
      <c r="G1" t="s">
        <v>4</v>
      </c>
    </row>
    <row r="2" spans="1:9" x14ac:dyDescent="0.2">
      <c r="A2" s="6">
        <v>45343</v>
      </c>
      <c r="B2" s="12">
        <v>1</v>
      </c>
      <c r="C2" s="11">
        <v>13</v>
      </c>
      <c r="E2">
        <v>1</v>
      </c>
      <c r="F2">
        <v>0</v>
      </c>
      <c r="G2" t="s">
        <v>5</v>
      </c>
      <c r="I2" t="s">
        <v>108</v>
      </c>
    </row>
    <row r="3" spans="1:9" x14ac:dyDescent="0.2">
      <c r="A3" s="6">
        <v>45344</v>
      </c>
      <c r="B3" s="12">
        <v>2</v>
      </c>
      <c r="C3" s="11">
        <v>18</v>
      </c>
      <c r="E3">
        <v>1</v>
      </c>
      <c r="F3">
        <f>(C3-C2)/E3</f>
        <v>5</v>
      </c>
      <c r="G3" t="s">
        <v>5</v>
      </c>
    </row>
    <row r="4" spans="1:9" x14ac:dyDescent="0.2">
      <c r="A4" s="6">
        <v>45345</v>
      </c>
      <c r="B4" s="12">
        <v>3</v>
      </c>
      <c r="C4" s="11">
        <v>21</v>
      </c>
      <c r="E4">
        <v>1</v>
      </c>
      <c r="F4">
        <f t="shared" ref="F4:F20" si="0">(C4-C3)/E4</f>
        <v>3</v>
      </c>
      <c r="G4" t="s">
        <v>5</v>
      </c>
    </row>
    <row r="5" spans="1:9" x14ac:dyDescent="0.2">
      <c r="A5" s="6">
        <v>45346</v>
      </c>
      <c r="B5" s="12">
        <v>4</v>
      </c>
      <c r="C5" s="11">
        <v>18</v>
      </c>
      <c r="E5">
        <v>1</v>
      </c>
      <c r="F5">
        <f t="shared" si="0"/>
        <v>-3</v>
      </c>
      <c r="G5" t="s">
        <v>5</v>
      </c>
    </row>
    <row r="6" spans="1:9" x14ac:dyDescent="0.2">
      <c r="A6" s="6">
        <v>45347</v>
      </c>
      <c r="B6" s="12">
        <v>5</v>
      </c>
      <c r="C6" s="11">
        <v>23</v>
      </c>
      <c r="E6">
        <v>1</v>
      </c>
      <c r="F6">
        <f t="shared" si="0"/>
        <v>5</v>
      </c>
      <c r="G6" t="s">
        <v>5</v>
      </c>
    </row>
    <row r="7" spans="1:9" x14ac:dyDescent="0.2">
      <c r="A7" s="6">
        <v>45348</v>
      </c>
      <c r="B7" s="12">
        <v>6</v>
      </c>
      <c r="C7" s="11">
        <v>21</v>
      </c>
      <c r="E7">
        <v>1</v>
      </c>
      <c r="F7">
        <f t="shared" si="0"/>
        <v>-2</v>
      </c>
      <c r="G7" t="s">
        <v>5</v>
      </c>
    </row>
    <row r="8" spans="1:9" x14ac:dyDescent="0.2">
      <c r="A8" s="6">
        <v>45349</v>
      </c>
      <c r="B8" s="12">
        <v>7</v>
      </c>
      <c r="C8" s="11">
        <v>26</v>
      </c>
      <c r="E8">
        <v>1</v>
      </c>
      <c r="F8">
        <f t="shared" si="0"/>
        <v>5</v>
      </c>
      <c r="G8" t="s">
        <v>5</v>
      </c>
    </row>
    <row r="9" spans="1:9" x14ac:dyDescent="0.2">
      <c r="A9" s="6">
        <v>45350</v>
      </c>
      <c r="B9" s="12">
        <v>8</v>
      </c>
      <c r="C9" s="11">
        <v>26</v>
      </c>
      <c r="E9">
        <v>1</v>
      </c>
      <c r="F9">
        <f t="shared" si="0"/>
        <v>0</v>
      </c>
      <c r="G9" t="s">
        <v>5</v>
      </c>
    </row>
    <row r="10" spans="1:9" x14ac:dyDescent="0.2">
      <c r="A10" s="6">
        <v>45351</v>
      </c>
      <c r="B10" s="12">
        <v>9</v>
      </c>
      <c r="C10" s="11">
        <v>28</v>
      </c>
      <c r="E10">
        <v>1</v>
      </c>
      <c r="F10">
        <f t="shared" si="0"/>
        <v>2</v>
      </c>
      <c r="G10" t="s">
        <v>5</v>
      </c>
    </row>
    <row r="11" spans="1:9" x14ac:dyDescent="0.2">
      <c r="A11" s="6">
        <v>45352</v>
      </c>
      <c r="B11" s="12">
        <v>10</v>
      </c>
      <c r="C11" s="11">
        <v>42</v>
      </c>
      <c r="E11">
        <v>1</v>
      </c>
      <c r="F11">
        <f t="shared" si="0"/>
        <v>14</v>
      </c>
      <c r="G11" t="s">
        <v>5</v>
      </c>
    </row>
    <row r="12" spans="1:9" x14ac:dyDescent="0.2">
      <c r="A12" s="6">
        <v>45355</v>
      </c>
      <c r="B12" s="12">
        <v>11</v>
      </c>
      <c r="C12" s="11">
        <v>55</v>
      </c>
      <c r="E12">
        <v>3</v>
      </c>
      <c r="F12">
        <f t="shared" si="0"/>
        <v>4.333333333333333</v>
      </c>
      <c r="G12" t="s">
        <v>5</v>
      </c>
    </row>
    <row r="13" spans="1:9" x14ac:dyDescent="0.2">
      <c r="A13" s="6">
        <v>45356</v>
      </c>
      <c r="B13" s="12">
        <v>12</v>
      </c>
      <c r="C13" s="11">
        <v>65</v>
      </c>
      <c r="E13">
        <v>1</v>
      </c>
      <c r="F13">
        <f t="shared" si="0"/>
        <v>10</v>
      </c>
      <c r="G13" t="s">
        <v>5</v>
      </c>
    </row>
    <row r="14" spans="1:9" x14ac:dyDescent="0.2">
      <c r="A14" s="6">
        <v>45357</v>
      </c>
      <c r="B14" s="12">
        <v>13</v>
      </c>
      <c r="C14" s="11">
        <v>88</v>
      </c>
      <c r="E14">
        <v>1</v>
      </c>
      <c r="F14">
        <f t="shared" si="0"/>
        <v>23</v>
      </c>
    </row>
    <row r="15" spans="1:9" x14ac:dyDescent="0.2">
      <c r="A15" s="6">
        <v>45358</v>
      </c>
      <c r="B15" s="12">
        <v>14</v>
      </c>
      <c r="C15" s="11">
        <v>104</v>
      </c>
      <c r="E15">
        <v>1</v>
      </c>
      <c r="F15">
        <f t="shared" si="0"/>
        <v>16</v>
      </c>
    </row>
    <row r="16" spans="1:9" x14ac:dyDescent="0.2">
      <c r="A16" s="6">
        <v>45359</v>
      </c>
      <c r="B16" s="12">
        <v>15</v>
      </c>
      <c r="C16" s="11">
        <v>119</v>
      </c>
      <c r="E16">
        <v>1</v>
      </c>
      <c r="F16">
        <f t="shared" si="0"/>
        <v>15</v>
      </c>
    </row>
    <row r="17" spans="1:17" x14ac:dyDescent="0.2">
      <c r="A17" s="6">
        <v>45360</v>
      </c>
      <c r="B17" s="12">
        <v>16</v>
      </c>
      <c r="C17" s="11">
        <v>134</v>
      </c>
      <c r="E17">
        <v>1</v>
      </c>
      <c r="F17">
        <f t="shared" si="0"/>
        <v>15</v>
      </c>
    </row>
    <row r="18" spans="1:17" x14ac:dyDescent="0.2">
      <c r="A18" s="6">
        <v>45362</v>
      </c>
      <c r="B18" s="12">
        <v>17</v>
      </c>
      <c r="C18" s="11">
        <v>122</v>
      </c>
      <c r="E18">
        <v>2</v>
      </c>
      <c r="F18">
        <f t="shared" si="0"/>
        <v>-6</v>
      </c>
      <c r="G18" t="s">
        <v>11</v>
      </c>
    </row>
    <row r="19" spans="1:17" x14ac:dyDescent="0.2">
      <c r="A19" s="6">
        <v>45363</v>
      </c>
      <c r="B19" s="12">
        <v>18</v>
      </c>
      <c r="C19" s="11">
        <v>107</v>
      </c>
      <c r="E19">
        <v>1</v>
      </c>
      <c r="F19">
        <f t="shared" si="0"/>
        <v>-15</v>
      </c>
    </row>
    <row r="20" spans="1:17" x14ac:dyDescent="0.2">
      <c r="A20" s="6">
        <v>45364</v>
      </c>
      <c r="B20" s="12">
        <v>19</v>
      </c>
      <c r="C20" s="11">
        <v>95</v>
      </c>
      <c r="E20">
        <v>1</v>
      </c>
      <c r="F20">
        <f t="shared" si="0"/>
        <v>-12</v>
      </c>
    </row>
    <row r="21" spans="1:17" ht="16" thickTop="1" x14ac:dyDescent="0.2">
      <c r="A21" s="10">
        <v>45393</v>
      </c>
      <c r="B21" s="12">
        <v>20</v>
      </c>
      <c r="C21" s="5">
        <v>1</v>
      </c>
      <c r="D21" s="4"/>
      <c r="E21" s="4">
        <v>1</v>
      </c>
      <c r="F21" s="4"/>
      <c r="G21" s="5" t="s">
        <v>31</v>
      </c>
    </row>
    <row r="22" spans="1:17" x14ac:dyDescent="0.2">
      <c r="A22" s="6">
        <v>45394</v>
      </c>
      <c r="B22" s="12">
        <v>21</v>
      </c>
      <c r="C22" s="11">
        <v>21</v>
      </c>
      <c r="E22">
        <v>0.5</v>
      </c>
      <c r="F22">
        <f>(C22-C21)/E22</f>
        <v>40</v>
      </c>
    </row>
    <row r="23" spans="1:17" x14ac:dyDescent="0.2">
      <c r="A23" s="6">
        <v>45395</v>
      </c>
      <c r="B23" s="12">
        <v>22</v>
      </c>
      <c r="C23" s="11">
        <v>60</v>
      </c>
      <c r="E23">
        <v>1</v>
      </c>
      <c r="F23">
        <f t="shared" ref="F23:F34" si="1">(C23-C22)/E23</f>
        <v>39</v>
      </c>
    </row>
    <row r="24" spans="1:17" x14ac:dyDescent="0.2">
      <c r="A24" s="6">
        <v>45396</v>
      </c>
      <c r="B24" s="12">
        <v>23</v>
      </c>
      <c r="C24" s="11">
        <v>99</v>
      </c>
      <c r="E24">
        <v>1</v>
      </c>
      <c r="F24">
        <f t="shared" si="1"/>
        <v>39</v>
      </c>
      <c r="O24">
        <v>13</v>
      </c>
    </row>
    <row r="25" spans="1:17" x14ac:dyDescent="0.2">
      <c r="A25" s="6">
        <v>45397</v>
      </c>
      <c r="B25" s="12">
        <v>24</v>
      </c>
      <c r="C25" s="11">
        <v>-32</v>
      </c>
      <c r="E25">
        <v>0</v>
      </c>
      <c r="G25" t="s">
        <v>32</v>
      </c>
      <c r="O25" t="s">
        <v>32</v>
      </c>
      <c r="P25">
        <v>13</v>
      </c>
      <c r="Q25">
        <v>-33</v>
      </c>
    </row>
    <row r="26" spans="1:17" x14ac:dyDescent="0.2">
      <c r="A26" s="6">
        <v>45397</v>
      </c>
      <c r="B26" s="12">
        <v>25</v>
      </c>
      <c r="C26" s="11">
        <v>-1</v>
      </c>
      <c r="E26">
        <v>1</v>
      </c>
      <c r="F26">
        <f t="shared" si="1"/>
        <v>31</v>
      </c>
      <c r="L26" t="s">
        <v>14</v>
      </c>
      <c r="N26" s="1">
        <v>45399</v>
      </c>
      <c r="O26" s="1" t="s">
        <v>37</v>
      </c>
      <c r="P26" s="6">
        <v>45401</v>
      </c>
      <c r="Q26" s="1">
        <v>45446</v>
      </c>
    </row>
    <row r="27" spans="1:17" x14ac:dyDescent="0.2">
      <c r="A27" s="6">
        <v>45398</v>
      </c>
      <c r="B27" s="12">
        <v>26</v>
      </c>
      <c r="C27" s="11">
        <v>-9</v>
      </c>
      <c r="E27">
        <v>1</v>
      </c>
      <c r="F27">
        <f t="shared" si="1"/>
        <v>-8</v>
      </c>
      <c r="L27">
        <v>0</v>
      </c>
      <c r="M27">
        <f>L27/60</f>
        <v>0</v>
      </c>
      <c r="N27">
        <v>0</v>
      </c>
      <c r="O27">
        <v>0</v>
      </c>
      <c r="P27">
        <v>0</v>
      </c>
      <c r="Q27">
        <v>0</v>
      </c>
    </row>
    <row r="28" spans="1:17" x14ac:dyDescent="0.2">
      <c r="A28" s="6">
        <v>45398</v>
      </c>
      <c r="B28" s="12">
        <v>27</v>
      </c>
      <c r="C28" s="11">
        <v>-1</v>
      </c>
      <c r="E28">
        <v>1</v>
      </c>
      <c r="F28">
        <f t="shared" si="1"/>
        <v>8</v>
      </c>
      <c r="G28" t="s">
        <v>32</v>
      </c>
      <c r="L28">
        <v>34</v>
      </c>
      <c r="M28">
        <f>L28/60</f>
        <v>0.56666666666666665</v>
      </c>
      <c r="O28">
        <f>0.5</f>
        <v>0.5</v>
      </c>
    </row>
    <row r="29" spans="1:17" x14ac:dyDescent="0.2">
      <c r="A29" s="6">
        <v>45399</v>
      </c>
      <c r="B29" s="12">
        <v>28</v>
      </c>
      <c r="C29" s="11">
        <v>1</v>
      </c>
      <c r="E29">
        <v>1</v>
      </c>
      <c r="F29">
        <f t="shared" si="1"/>
        <v>2</v>
      </c>
      <c r="L29">
        <v>45</v>
      </c>
      <c r="M29">
        <f>L29/60</f>
        <v>0.75</v>
      </c>
      <c r="N29">
        <v>1</v>
      </c>
      <c r="P29">
        <v>-0.5</v>
      </c>
    </row>
    <row r="30" spans="1:17" x14ac:dyDescent="0.2">
      <c r="A30" s="6">
        <v>45400</v>
      </c>
      <c r="B30" s="12">
        <v>29</v>
      </c>
      <c r="C30" s="11">
        <v>13</v>
      </c>
      <c r="D30">
        <f>C30-13</f>
        <v>0</v>
      </c>
      <c r="E30">
        <v>1</v>
      </c>
      <c r="G30" t="s">
        <v>36</v>
      </c>
      <c r="L30">
        <v>70</v>
      </c>
      <c r="M30">
        <f>L30/60</f>
        <v>1.1666666666666667</v>
      </c>
      <c r="O30">
        <v>-0.5</v>
      </c>
    </row>
    <row r="31" spans="1:17" x14ac:dyDescent="0.2">
      <c r="A31" s="6">
        <v>45401</v>
      </c>
      <c r="B31" s="12">
        <v>30</v>
      </c>
      <c r="C31" s="11">
        <v>13</v>
      </c>
      <c r="D31">
        <f>C31-13</f>
        <v>0</v>
      </c>
      <c r="E31">
        <v>1</v>
      </c>
      <c r="F31">
        <f t="shared" si="1"/>
        <v>0</v>
      </c>
      <c r="L31">
        <v>90</v>
      </c>
      <c r="M31">
        <f>L31/60</f>
        <v>1.5</v>
      </c>
      <c r="O31">
        <v>0.5</v>
      </c>
      <c r="Q31">
        <v>0</v>
      </c>
    </row>
    <row r="32" spans="1:17" x14ac:dyDescent="0.2">
      <c r="A32" s="6">
        <v>45402</v>
      </c>
      <c r="B32" s="12">
        <v>31</v>
      </c>
      <c r="C32" s="11">
        <v>10</v>
      </c>
      <c r="D32">
        <f>D31+F32</f>
        <v>-3</v>
      </c>
      <c r="E32">
        <v>1</v>
      </c>
      <c r="F32">
        <f t="shared" si="1"/>
        <v>-3</v>
      </c>
      <c r="L32">
        <v>105</v>
      </c>
      <c r="M32">
        <f t="shared" ref="M32:M95" si="2">L32/60</f>
        <v>1.75</v>
      </c>
      <c r="N32">
        <v>1</v>
      </c>
    </row>
    <row r="33" spans="1:17" x14ac:dyDescent="0.2">
      <c r="A33" s="6">
        <v>45403</v>
      </c>
      <c r="B33" s="12">
        <v>32</v>
      </c>
      <c r="C33" s="11">
        <v>11</v>
      </c>
      <c r="D33">
        <f t="shared" ref="D33:D96" si="3">D32+F33</f>
        <v>-2</v>
      </c>
      <c r="E33">
        <v>1</v>
      </c>
      <c r="F33">
        <f t="shared" si="1"/>
        <v>1</v>
      </c>
    </row>
    <row r="34" spans="1:17" x14ac:dyDescent="0.2">
      <c r="A34" s="6">
        <v>45404</v>
      </c>
      <c r="B34" s="12">
        <v>33</v>
      </c>
      <c r="C34" s="11">
        <v>9</v>
      </c>
      <c r="D34">
        <f t="shared" si="3"/>
        <v>-4</v>
      </c>
      <c r="E34">
        <v>1</v>
      </c>
      <c r="F34">
        <f t="shared" si="1"/>
        <v>-2</v>
      </c>
      <c r="L34">
        <v>120</v>
      </c>
      <c r="M34">
        <f t="shared" si="2"/>
        <v>2</v>
      </c>
      <c r="P34">
        <v>-0.5</v>
      </c>
      <c r="Q34">
        <v>0</v>
      </c>
    </row>
    <row r="35" spans="1:17" x14ac:dyDescent="0.2">
      <c r="A35" s="6">
        <v>45408</v>
      </c>
      <c r="B35" s="12">
        <v>34</v>
      </c>
      <c r="C35" s="11">
        <v>-1</v>
      </c>
      <c r="D35">
        <f t="shared" si="3"/>
        <v>-4</v>
      </c>
      <c r="E35">
        <v>0</v>
      </c>
      <c r="F35">
        <v>0</v>
      </c>
      <c r="G35" t="s">
        <v>0</v>
      </c>
      <c r="L35">
        <v>140</v>
      </c>
      <c r="M35">
        <f t="shared" si="2"/>
        <v>2.3333333333333335</v>
      </c>
    </row>
    <row r="36" spans="1:17" x14ac:dyDescent="0.2">
      <c r="A36" s="6">
        <v>45409</v>
      </c>
      <c r="B36" s="12">
        <v>35</v>
      </c>
      <c r="C36" s="11">
        <v>2</v>
      </c>
      <c r="D36">
        <f t="shared" si="3"/>
        <v>-2</v>
      </c>
      <c r="E36">
        <v>1</v>
      </c>
      <c r="F36">
        <v>2</v>
      </c>
      <c r="L36">
        <v>170</v>
      </c>
      <c r="M36">
        <f t="shared" si="2"/>
        <v>2.8333333333333335</v>
      </c>
      <c r="N36">
        <v>1</v>
      </c>
      <c r="O36">
        <v>0</v>
      </c>
    </row>
    <row r="37" spans="1:17" x14ac:dyDescent="0.2">
      <c r="A37" s="6">
        <v>45410</v>
      </c>
      <c r="B37" s="12">
        <v>36</v>
      </c>
      <c r="C37" s="11">
        <v>0</v>
      </c>
      <c r="D37">
        <f t="shared" si="3"/>
        <v>-2</v>
      </c>
      <c r="E37">
        <v>0</v>
      </c>
      <c r="G37" t="s">
        <v>0</v>
      </c>
      <c r="L37">
        <v>180</v>
      </c>
      <c r="M37">
        <f t="shared" si="2"/>
        <v>3</v>
      </c>
      <c r="P37">
        <v>-1</v>
      </c>
      <c r="Q37">
        <v>0</v>
      </c>
    </row>
    <row r="38" spans="1:17" x14ac:dyDescent="0.2">
      <c r="A38" s="6">
        <v>45411</v>
      </c>
      <c r="B38" s="12">
        <v>37</v>
      </c>
      <c r="C38" s="11">
        <v>2</v>
      </c>
      <c r="D38">
        <f t="shared" si="3"/>
        <v>0</v>
      </c>
      <c r="E38">
        <v>1</v>
      </c>
      <c r="F38">
        <v>2</v>
      </c>
      <c r="L38">
        <v>210</v>
      </c>
      <c r="M38">
        <f t="shared" si="2"/>
        <v>3.5</v>
      </c>
      <c r="N38">
        <v>1</v>
      </c>
      <c r="O38">
        <v>-0.5</v>
      </c>
    </row>
    <row r="39" spans="1:17" x14ac:dyDescent="0.2">
      <c r="A39" s="6">
        <v>45412</v>
      </c>
      <c r="B39" s="12">
        <v>38</v>
      </c>
      <c r="C39" s="11">
        <v>1</v>
      </c>
      <c r="D39">
        <f t="shared" si="3"/>
        <v>-1</v>
      </c>
      <c r="E39">
        <v>1</v>
      </c>
      <c r="F39">
        <v>-1</v>
      </c>
      <c r="L39">
        <v>240</v>
      </c>
      <c r="M39">
        <f t="shared" si="2"/>
        <v>4</v>
      </c>
      <c r="N39">
        <v>2</v>
      </c>
      <c r="O39">
        <v>-0.5</v>
      </c>
      <c r="Q39">
        <v>0</v>
      </c>
    </row>
    <row r="40" spans="1:17" x14ac:dyDescent="0.2">
      <c r="A40" s="6">
        <v>45413</v>
      </c>
      <c r="B40" s="12">
        <v>39</v>
      </c>
      <c r="C40" s="11">
        <v>0</v>
      </c>
      <c r="D40">
        <f t="shared" si="3"/>
        <v>-2</v>
      </c>
      <c r="E40">
        <v>1</v>
      </c>
      <c r="F40">
        <v>-1</v>
      </c>
      <c r="L40">
        <v>290</v>
      </c>
      <c r="M40">
        <f t="shared" si="2"/>
        <v>4.833333333333333</v>
      </c>
      <c r="N40">
        <v>2</v>
      </c>
      <c r="O40">
        <v>-0.5</v>
      </c>
      <c r="Q40">
        <v>0</v>
      </c>
    </row>
    <row r="41" spans="1:17" x14ac:dyDescent="0.2">
      <c r="A41" s="6">
        <v>45414</v>
      </c>
      <c r="B41" s="12">
        <v>40</v>
      </c>
      <c r="C41" s="11">
        <v>-2</v>
      </c>
      <c r="D41">
        <f t="shared" si="3"/>
        <v>-4</v>
      </c>
      <c r="E41">
        <v>1</v>
      </c>
      <c r="F41">
        <v>-2</v>
      </c>
      <c r="L41">
        <v>330</v>
      </c>
      <c r="M41">
        <f t="shared" si="2"/>
        <v>5.5</v>
      </c>
      <c r="N41">
        <v>2</v>
      </c>
      <c r="O41">
        <v>-1</v>
      </c>
    </row>
    <row r="42" spans="1:17" x14ac:dyDescent="0.2">
      <c r="A42" s="6">
        <v>45415</v>
      </c>
      <c r="B42" s="12">
        <v>41</v>
      </c>
      <c r="C42" s="11">
        <v>-2.5</v>
      </c>
      <c r="D42">
        <f t="shared" si="3"/>
        <v>-4.5</v>
      </c>
      <c r="E42">
        <v>1</v>
      </c>
      <c r="F42">
        <v>-0.5</v>
      </c>
      <c r="L42">
        <v>380</v>
      </c>
      <c r="M42">
        <f t="shared" si="2"/>
        <v>6.333333333333333</v>
      </c>
      <c r="O42">
        <v>-0.5</v>
      </c>
      <c r="P42">
        <v>-2</v>
      </c>
    </row>
    <row r="43" spans="1:17" x14ac:dyDescent="0.2">
      <c r="A43" s="6">
        <v>45416</v>
      </c>
      <c r="B43" s="12">
        <v>42</v>
      </c>
      <c r="C43" s="11">
        <v>-2</v>
      </c>
      <c r="D43">
        <f t="shared" si="3"/>
        <v>-4</v>
      </c>
      <c r="E43">
        <v>1</v>
      </c>
      <c r="F43">
        <v>0.5</v>
      </c>
      <c r="L43">
        <v>420</v>
      </c>
      <c r="M43">
        <f t="shared" si="2"/>
        <v>7</v>
      </c>
      <c r="O43">
        <v>-0.5</v>
      </c>
      <c r="Q43">
        <v>0</v>
      </c>
    </row>
    <row r="44" spans="1:17" x14ac:dyDescent="0.2">
      <c r="A44" s="6">
        <v>45417</v>
      </c>
      <c r="B44" s="12">
        <v>43</v>
      </c>
      <c r="C44" s="11">
        <v>-6</v>
      </c>
      <c r="D44">
        <f t="shared" si="3"/>
        <v>-8</v>
      </c>
      <c r="E44">
        <v>1</v>
      </c>
      <c r="F44">
        <v>-4</v>
      </c>
      <c r="L44">
        <v>450</v>
      </c>
      <c r="M44">
        <f t="shared" si="2"/>
        <v>7.5</v>
      </c>
      <c r="P44">
        <v>-2</v>
      </c>
    </row>
    <row r="45" spans="1:17" x14ac:dyDescent="0.2">
      <c r="A45" s="6">
        <v>45418</v>
      </c>
      <c r="B45" s="12">
        <v>44</v>
      </c>
      <c r="C45" s="11">
        <v>-2</v>
      </c>
      <c r="D45">
        <f t="shared" si="3"/>
        <v>-4</v>
      </c>
      <c r="E45">
        <v>1</v>
      </c>
      <c r="F45">
        <v>4</v>
      </c>
      <c r="L45">
        <v>470</v>
      </c>
      <c r="M45">
        <f t="shared" si="2"/>
        <v>7.833333333333333</v>
      </c>
      <c r="N45">
        <v>3</v>
      </c>
    </row>
    <row r="46" spans="1:17" x14ac:dyDescent="0.2">
      <c r="A46" s="6">
        <v>45419</v>
      </c>
      <c r="B46" s="12">
        <v>45</v>
      </c>
      <c r="C46" s="11">
        <v>-1</v>
      </c>
      <c r="D46">
        <f t="shared" si="3"/>
        <v>-3</v>
      </c>
      <c r="E46">
        <v>1</v>
      </c>
      <c r="F46">
        <v>1</v>
      </c>
      <c r="L46">
        <v>500</v>
      </c>
      <c r="M46">
        <f t="shared" si="2"/>
        <v>8.3333333333333339</v>
      </c>
      <c r="O46">
        <v>-2</v>
      </c>
      <c r="Q46">
        <v>0</v>
      </c>
    </row>
    <row r="47" spans="1:17" x14ac:dyDescent="0.2">
      <c r="A47" s="6">
        <v>45420</v>
      </c>
      <c r="B47" s="12">
        <v>46</v>
      </c>
      <c r="C47" s="11">
        <v>-2.5</v>
      </c>
      <c r="D47">
        <f t="shared" si="3"/>
        <v>-4.5</v>
      </c>
      <c r="E47">
        <v>1</v>
      </c>
      <c r="F47">
        <v>-1.5</v>
      </c>
      <c r="L47">
        <v>520</v>
      </c>
      <c r="M47">
        <f t="shared" si="2"/>
        <v>8.6666666666666661</v>
      </c>
      <c r="P47">
        <v>-2</v>
      </c>
    </row>
    <row r="48" spans="1:17" x14ac:dyDescent="0.2">
      <c r="A48" s="6">
        <v>45421</v>
      </c>
      <c r="B48" s="12">
        <v>47</v>
      </c>
      <c r="C48" s="11">
        <v>-3</v>
      </c>
      <c r="D48">
        <f t="shared" si="3"/>
        <v>-5</v>
      </c>
      <c r="E48">
        <v>1</v>
      </c>
      <c r="F48">
        <v>-0.5</v>
      </c>
      <c r="L48">
        <v>558</v>
      </c>
      <c r="M48">
        <f t="shared" si="2"/>
        <v>9.3000000000000007</v>
      </c>
      <c r="N48">
        <v>4</v>
      </c>
    </row>
    <row r="49" spans="1:17" x14ac:dyDescent="0.2">
      <c r="A49" s="6">
        <v>45422</v>
      </c>
      <c r="B49" s="12">
        <v>48</v>
      </c>
      <c r="C49" s="11">
        <v>-7</v>
      </c>
      <c r="D49">
        <f t="shared" si="3"/>
        <v>-9</v>
      </c>
      <c r="E49">
        <v>1</v>
      </c>
      <c r="F49">
        <v>-4</v>
      </c>
      <c r="G49" t="s">
        <v>51</v>
      </c>
      <c r="L49">
        <v>614</v>
      </c>
      <c r="M49">
        <f t="shared" si="2"/>
        <v>10.233333333333333</v>
      </c>
      <c r="P49">
        <v>-2</v>
      </c>
    </row>
    <row r="50" spans="1:17" x14ac:dyDescent="0.2">
      <c r="A50" s="6">
        <v>45423</v>
      </c>
      <c r="B50" s="12">
        <v>49</v>
      </c>
      <c r="C50" s="11">
        <v>-8</v>
      </c>
      <c r="D50">
        <f t="shared" si="3"/>
        <v>-10</v>
      </c>
      <c r="E50">
        <v>1</v>
      </c>
      <c r="F50">
        <v>-1</v>
      </c>
      <c r="G50" t="s">
        <v>51</v>
      </c>
      <c r="L50">
        <v>660</v>
      </c>
      <c r="M50">
        <f t="shared" si="2"/>
        <v>11</v>
      </c>
      <c r="N50">
        <v>5</v>
      </c>
      <c r="O50">
        <v>-2</v>
      </c>
      <c r="P50">
        <v>-2</v>
      </c>
    </row>
    <row r="51" spans="1:17" x14ac:dyDescent="0.2">
      <c r="A51" s="6">
        <v>45424</v>
      </c>
      <c r="B51" s="12">
        <v>50</v>
      </c>
      <c r="C51" s="11">
        <v>-11</v>
      </c>
      <c r="D51">
        <f t="shared" si="3"/>
        <v>-13</v>
      </c>
      <c r="E51">
        <v>1</v>
      </c>
      <c r="F51">
        <v>-3</v>
      </c>
      <c r="G51" t="s">
        <v>51</v>
      </c>
      <c r="L51">
        <v>700</v>
      </c>
      <c r="M51">
        <f t="shared" si="2"/>
        <v>11.666666666666666</v>
      </c>
      <c r="N51">
        <v>6</v>
      </c>
    </row>
    <row r="52" spans="1:17" x14ac:dyDescent="0.2">
      <c r="A52" s="6">
        <v>45425</v>
      </c>
      <c r="B52" s="12">
        <v>51</v>
      </c>
      <c r="C52" s="11">
        <v>-12</v>
      </c>
      <c r="D52">
        <f t="shared" si="3"/>
        <v>-14</v>
      </c>
      <c r="E52">
        <v>1</v>
      </c>
      <c r="F52">
        <v>-1</v>
      </c>
      <c r="G52" t="s">
        <v>52</v>
      </c>
      <c r="L52">
        <v>762</v>
      </c>
      <c r="M52">
        <v>12</v>
      </c>
      <c r="O52">
        <v>-3</v>
      </c>
      <c r="P52">
        <v>-2</v>
      </c>
      <c r="Q52">
        <v>-0.5</v>
      </c>
    </row>
    <row r="53" spans="1:17" x14ac:dyDescent="0.2">
      <c r="A53" s="6">
        <v>45426</v>
      </c>
      <c r="B53" s="12">
        <v>52</v>
      </c>
      <c r="C53" s="11">
        <v>-15</v>
      </c>
      <c r="D53">
        <f t="shared" si="3"/>
        <v>-17</v>
      </c>
      <c r="E53">
        <v>1</v>
      </c>
      <c r="F53">
        <v>-3</v>
      </c>
      <c r="L53">
        <v>780</v>
      </c>
      <c r="M53">
        <f t="shared" si="2"/>
        <v>13</v>
      </c>
      <c r="P53">
        <v>-2</v>
      </c>
    </row>
    <row r="54" spans="1:17" x14ac:dyDescent="0.2">
      <c r="A54" s="6">
        <v>45427</v>
      </c>
      <c r="B54" s="12">
        <v>53</v>
      </c>
      <c r="C54" s="11">
        <v>-17</v>
      </c>
      <c r="D54">
        <f t="shared" si="3"/>
        <v>-19</v>
      </c>
      <c r="E54">
        <v>1</v>
      </c>
      <c r="F54">
        <v>-2</v>
      </c>
      <c r="L54">
        <v>793</v>
      </c>
      <c r="M54">
        <f t="shared" si="2"/>
        <v>13.216666666666667</v>
      </c>
    </row>
    <row r="55" spans="1:17" x14ac:dyDescent="0.2">
      <c r="A55" s="6">
        <v>45428</v>
      </c>
      <c r="B55" s="12">
        <v>54</v>
      </c>
      <c r="C55" s="11">
        <v>-18</v>
      </c>
      <c r="D55">
        <f t="shared" si="3"/>
        <v>-20</v>
      </c>
      <c r="E55">
        <v>1</v>
      </c>
      <c r="F55">
        <v>-1</v>
      </c>
      <c r="G55" t="s">
        <v>55</v>
      </c>
      <c r="L55">
        <v>840</v>
      </c>
      <c r="M55">
        <f t="shared" si="2"/>
        <v>14</v>
      </c>
    </row>
    <row r="56" spans="1:17" x14ac:dyDescent="0.2">
      <c r="A56" s="6">
        <v>45429</v>
      </c>
      <c r="B56" s="12">
        <v>55</v>
      </c>
      <c r="C56" s="11">
        <v>-21</v>
      </c>
      <c r="D56">
        <f t="shared" si="3"/>
        <v>-23</v>
      </c>
      <c r="E56">
        <v>1</v>
      </c>
      <c r="F56">
        <v>-3</v>
      </c>
      <c r="L56">
        <v>870</v>
      </c>
      <c r="M56">
        <f t="shared" si="2"/>
        <v>14.5</v>
      </c>
      <c r="N56">
        <v>7</v>
      </c>
    </row>
    <row r="57" spans="1:17" x14ac:dyDescent="0.2">
      <c r="A57" s="6">
        <v>45430</v>
      </c>
      <c r="B57" s="12">
        <v>56</v>
      </c>
      <c r="C57" s="11">
        <v>-22.5</v>
      </c>
      <c r="D57">
        <f t="shared" si="3"/>
        <v>-24.5</v>
      </c>
      <c r="E57">
        <v>1</v>
      </c>
      <c r="F57">
        <v>-1.5</v>
      </c>
      <c r="L57">
        <v>915</v>
      </c>
      <c r="M57">
        <f t="shared" si="2"/>
        <v>15.25</v>
      </c>
      <c r="P57">
        <v>-2</v>
      </c>
    </row>
    <row r="58" spans="1:17" x14ac:dyDescent="0.2">
      <c r="A58" s="6">
        <v>45431</v>
      </c>
      <c r="B58" s="12">
        <v>57</v>
      </c>
      <c r="C58" s="11">
        <v>-22.5</v>
      </c>
      <c r="D58">
        <f t="shared" si="3"/>
        <v>-24.5</v>
      </c>
      <c r="E58">
        <v>1</v>
      </c>
      <c r="F58">
        <v>0</v>
      </c>
      <c r="G58" t="s">
        <v>59</v>
      </c>
      <c r="L58">
        <v>975</v>
      </c>
      <c r="M58">
        <f t="shared" si="2"/>
        <v>16.25</v>
      </c>
    </row>
    <row r="59" spans="1:17" x14ac:dyDescent="0.2">
      <c r="A59" s="6">
        <v>45432</v>
      </c>
      <c r="B59" s="12">
        <v>58</v>
      </c>
      <c r="C59" s="11">
        <v>-25.5</v>
      </c>
      <c r="D59">
        <f t="shared" si="3"/>
        <v>-27.5</v>
      </c>
      <c r="E59">
        <v>1</v>
      </c>
      <c r="F59">
        <v>-3</v>
      </c>
      <c r="G59" t="s">
        <v>59</v>
      </c>
      <c r="L59">
        <v>1020</v>
      </c>
      <c r="M59">
        <f t="shared" si="2"/>
        <v>17</v>
      </c>
    </row>
    <row r="60" spans="1:17" x14ac:dyDescent="0.2">
      <c r="A60" s="6">
        <v>45433</v>
      </c>
      <c r="B60" s="12">
        <v>59</v>
      </c>
      <c r="C60" s="11">
        <v>-27.5</v>
      </c>
      <c r="D60">
        <f t="shared" si="3"/>
        <v>-29.5</v>
      </c>
      <c r="E60">
        <v>1</v>
      </c>
      <c r="F60">
        <v>-2</v>
      </c>
      <c r="G60" t="s">
        <v>59</v>
      </c>
      <c r="L60">
        <v>1040</v>
      </c>
      <c r="M60">
        <v>17.2</v>
      </c>
      <c r="O60">
        <v>-2</v>
      </c>
    </row>
    <row r="61" spans="1:17" x14ac:dyDescent="0.2">
      <c r="A61" s="6">
        <v>45434</v>
      </c>
      <c r="B61" s="12">
        <v>60</v>
      </c>
      <c r="C61" s="11">
        <v>-29</v>
      </c>
      <c r="D61">
        <f t="shared" si="3"/>
        <v>-31</v>
      </c>
      <c r="E61">
        <v>1</v>
      </c>
      <c r="F61">
        <v>-1.5</v>
      </c>
      <c r="G61" t="s">
        <v>59</v>
      </c>
      <c r="L61">
        <v>1080</v>
      </c>
      <c r="M61">
        <v>17.2</v>
      </c>
      <c r="P61">
        <v>-4</v>
      </c>
    </row>
    <row r="62" spans="1:17" x14ac:dyDescent="0.2">
      <c r="A62" s="6">
        <v>45435</v>
      </c>
      <c r="B62" s="12">
        <v>61</v>
      </c>
      <c r="C62" s="11">
        <v>-30.5</v>
      </c>
      <c r="D62">
        <f t="shared" si="3"/>
        <v>-32.5</v>
      </c>
      <c r="E62">
        <v>1</v>
      </c>
      <c r="F62">
        <v>-1.5</v>
      </c>
      <c r="G62" t="s">
        <v>59</v>
      </c>
      <c r="L62">
        <v>1140</v>
      </c>
      <c r="M62">
        <f t="shared" si="2"/>
        <v>19</v>
      </c>
    </row>
    <row r="63" spans="1:17" x14ac:dyDescent="0.2">
      <c r="A63" s="6">
        <v>45436</v>
      </c>
      <c r="B63" s="12">
        <v>62</v>
      </c>
      <c r="C63" s="11">
        <v>-32.5</v>
      </c>
      <c r="D63">
        <f t="shared" si="3"/>
        <v>-34.5</v>
      </c>
      <c r="E63">
        <v>1</v>
      </c>
      <c r="F63">
        <v>-2</v>
      </c>
      <c r="G63" t="s">
        <v>61</v>
      </c>
      <c r="L63">
        <v>1170</v>
      </c>
      <c r="M63">
        <f t="shared" si="2"/>
        <v>19.5</v>
      </c>
    </row>
    <row r="64" spans="1:17" x14ac:dyDescent="0.2">
      <c r="A64" s="6">
        <v>45437</v>
      </c>
      <c r="B64" s="12">
        <v>63</v>
      </c>
      <c r="C64" s="11">
        <v>-32.5</v>
      </c>
      <c r="D64">
        <f t="shared" si="3"/>
        <v>-34.5</v>
      </c>
      <c r="E64">
        <v>1</v>
      </c>
      <c r="F64">
        <v>0</v>
      </c>
      <c r="G64" t="s">
        <v>61</v>
      </c>
      <c r="L64">
        <v>1200</v>
      </c>
      <c r="M64">
        <f t="shared" si="2"/>
        <v>20</v>
      </c>
      <c r="N64">
        <v>11</v>
      </c>
    </row>
    <row r="65" spans="1:17" x14ac:dyDescent="0.2">
      <c r="A65" s="6">
        <v>45438</v>
      </c>
      <c r="B65" s="12">
        <v>64</v>
      </c>
      <c r="C65" s="11">
        <v>-30.5</v>
      </c>
      <c r="D65">
        <f t="shared" si="3"/>
        <v>-32.5</v>
      </c>
      <c r="E65">
        <v>1</v>
      </c>
      <c r="F65">
        <v>2</v>
      </c>
      <c r="G65" t="s">
        <v>61</v>
      </c>
      <c r="L65">
        <v>1220</v>
      </c>
      <c r="M65">
        <f t="shared" si="2"/>
        <v>20.333333333333332</v>
      </c>
    </row>
    <row r="66" spans="1:17" x14ac:dyDescent="0.2">
      <c r="A66" s="6">
        <v>45439</v>
      </c>
      <c r="B66" s="12">
        <v>65</v>
      </c>
      <c r="C66" s="11">
        <v>-30.5</v>
      </c>
      <c r="D66">
        <f t="shared" si="3"/>
        <v>-32.5</v>
      </c>
      <c r="E66">
        <v>1</v>
      </c>
      <c r="F66">
        <v>0</v>
      </c>
      <c r="G66" t="s">
        <v>61</v>
      </c>
      <c r="L66">
        <v>1240</v>
      </c>
      <c r="M66">
        <f t="shared" si="2"/>
        <v>20.666666666666668</v>
      </c>
      <c r="O66">
        <v>-1.5</v>
      </c>
    </row>
    <row r="67" spans="1:17" x14ac:dyDescent="0.2">
      <c r="A67" s="6">
        <v>45440</v>
      </c>
      <c r="B67" s="12">
        <v>66</v>
      </c>
      <c r="C67" s="11">
        <v>-30</v>
      </c>
      <c r="D67">
        <f t="shared" si="3"/>
        <v>-32</v>
      </c>
      <c r="E67">
        <v>1</v>
      </c>
      <c r="F67">
        <v>0.5</v>
      </c>
      <c r="G67" t="s">
        <v>61</v>
      </c>
      <c r="L67">
        <v>1270</v>
      </c>
      <c r="M67">
        <f t="shared" si="2"/>
        <v>21.166666666666668</v>
      </c>
    </row>
    <row r="68" spans="1:17" x14ac:dyDescent="0.2">
      <c r="A68" s="6">
        <v>45441</v>
      </c>
      <c r="B68" s="12">
        <v>67</v>
      </c>
      <c r="C68" s="11">
        <v>-29</v>
      </c>
      <c r="D68">
        <f t="shared" si="3"/>
        <v>-31</v>
      </c>
      <c r="E68">
        <v>1</v>
      </c>
      <c r="F68">
        <v>1</v>
      </c>
      <c r="G68" t="s">
        <v>61</v>
      </c>
      <c r="L68">
        <v>1320</v>
      </c>
      <c r="M68">
        <f t="shared" si="2"/>
        <v>22</v>
      </c>
      <c r="N68">
        <v>13</v>
      </c>
      <c r="O68">
        <v>-1</v>
      </c>
    </row>
    <row r="69" spans="1:17" x14ac:dyDescent="0.2">
      <c r="A69" s="6">
        <v>45442</v>
      </c>
      <c r="B69" s="12">
        <v>68</v>
      </c>
      <c r="C69" s="11">
        <v>-29</v>
      </c>
      <c r="D69">
        <f t="shared" si="3"/>
        <v>-31</v>
      </c>
      <c r="E69">
        <v>1</v>
      </c>
      <c r="F69">
        <v>0</v>
      </c>
      <c r="L69">
        <v>1340</v>
      </c>
      <c r="M69">
        <f t="shared" si="2"/>
        <v>22.333333333333332</v>
      </c>
    </row>
    <row r="70" spans="1:17" x14ac:dyDescent="0.2">
      <c r="A70" s="6">
        <v>45443</v>
      </c>
      <c r="B70" s="12">
        <v>69</v>
      </c>
      <c r="C70" s="11">
        <v>-29</v>
      </c>
      <c r="D70">
        <f t="shared" si="3"/>
        <v>-31</v>
      </c>
      <c r="E70">
        <v>1</v>
      </c>
      <c r="F70">
        <v>0</v>
      </c>
      <c r="L70">
        <v>1357</v>
      </c>
      <c r="M70">
        <f t="shared" si="2"/>
        <v>22.616666666666667</v>
      </c>
      <c r="P70">
        <v>-3.5</v>
      </c>
    </row>
    <row r="71" spans="1:17" x14ac:dyDescent="0.2">
      <c r="A71" s="6">
        <v>45444</v>
      </c>
      <c r="B71" s="12">
        <v>70</v>
      </c>
      <c r="C71" s="11">
        <v>-30</v>
      </c>
      <c r="D71">
        <f t="shared" si="3"/>
        <v>-32</v>
      </c>
      <c r="E71">
        <v>1</v>
      </c>
      <c r="F71">
        <v>-1</v>
      </c>
      <c r="G71" t="s">
        <v>59</v>
      </c>
      <c r="L71">
        <v>1380</v>
      </c>
      <c r="M71">
        <f t="shared" si="2"/>
        <v>23</v>
      </c>
      <c r="N71">
        <v>13.5</v>
      </c>
    </row>
    <row r="72" spans="1:17" x14ac:dyDescent="0.2">
      <c r="A72" s="6">
        <v>45445</v>
      </c>
      <c r="B72" s="12">
        <v>71</v>
      </c>
      <c r="C72" s="11">
        <v>-31</v>
      </c>
      <c r="D72">
        <f t="shared" si="3"/>
        <v>-33</v>
      </c>
      <c r="E72">
        <v>1</v>
      </c>
      <c r="F72">
        <v>-1</v>
      </c>
      <c r="G72" t="s">
        <v>59</v>
      </c>
      <c r="L72">
        <v>1410</v>
      </c>
      <c r="M72">
        <f t="shared" si="2"/>
        <v>23.5</v>
      </c>
      <c r="N72">
        <v>14</v>
      </c>
    </row>
    <row r="73" spans="1:17" x14ac:dyDescent="0.2">
      <c r="A73" s="6">
        <v>45446</v>
      </c>
      <c r="B73" s="12">
        <v>72</v>
      </c>
      <c r="C73" s="11">
        <v>-33</v>
      </c>
      <c r="D73">
        <f t="shared" si="3"/>
        <v>-35</v>
      </c>
      <c r="E73">
        <v>1</v>
      </c>
      <c r="F73">
        <v>-2</v>
      </c>
      <c r="L73">
        <v>1420</v>
      </c>
      <c r="M73">
        <f t="shared" si="2"/>
        <v>23.666666666666668</v>
      </c>
    </row>
    <row r="74" spans="1:17" x14ac:dyDescent="0.2">
      <c r="A74" s="6">
        <v>45447</v>
      </c>
      <c r="B74" s="12">
        <v>73</v>
      </c>
      <c r="C74" s="11">
        <v>-33</v>
      </c>
      <c r="D74">
        <f t="shared" si="3"/>
        <v>-35</v>
      </c>
      <c r="E74">
        <v>1</v>
      </c>
      <c r="F74">
        <v>0</v>
      </c>
      <c r="L74">
        <v>1440</v>
      </c>
      <c r="M74">
        <f t="shared" si="2"/>
        <v>24</v>
      </c>
      <c r="N74">
        <v>14</v>
      </c>
      <c r="O74">
        <v>0</v>
      </c>
      <c r="P74">
        <v>-3</v>
      </c>
      <c r="Q74">
        <v>0</v>
      </c>
    </row>
    <row r="75" spans="1:17" x14ac:dyDescent="0.2">
      <c r="A75" s="6">
        <v>45448</v>
      </c>
      <c r="B75" s="12">
        <v>74</v>
      </c>
      <c r="C75" s="11">
        <v>-33.5</v>
      </c>
      <c r="D75">
        <f t="shared" si="3"/>
        <v>-35.5</v>
      </c>
      <c r="E75">
        <v>1</v>
      </c>
      <c r="F75">
        <v>-0.5</v>
      </c>
      <c r="L75">
        <v>1467</v>
      </c>
      <c r="M75">
        <f t="shared" si="2"/>
        <v>24.45</v>
      </c>
    </row>
    <row r="76" spans="1:17" x14ac:dyDescent="0.2">
      <c r="A76" s="6">
        <v>45449</v>
      </c>
      <c r="B76" s="12">
        <v>75</v>
      </c>
      <c r="C76" s="11">
        <v>-33.5</v>
      </c>
      <c r="D76">
        <f t="shared" si="3"/>
        <v>-35.5</v>
      </c>
      <c r="E76">
        <v>1</v>
      </c>
      <c r="F76">
        <f>C76-C75</f>
        <v>0</v>
      </c>
      <c r="L76">
        <v>1500</v>
      </c>
      <c r="M76">
        <f t="shared" si="2"/>
        <v>25</v>
      </c>
    </row>
    <row r="77" spans="1:17" x14ac:dyDescent="0.2">
      <c r="A77" s="6">
        <v>45450</v>
      </c>
      <c r="B77" s="12">
        <v>76</v>
      </c>
      <c r="C77" s="11">
        <v>-33</v>
      </c>
      <c r="D77">
        <f t="shared" si="3"/>
        <v>-35</v>
      </c>
      <c r="E77">
        <v>1</v>
      </c>
      <c r="F77">
        <f t="shared" ref="F77:F185" si="4">C77-C76</f>
        <v>0.5</v>
      </c>
      <c r="L77">
        <v>1539</v>
      </c>
      <c r="M77">
        <f t="shared" si="2"/>
        <v>25.65</v>
      </c>
    </row>
    <row r="78" spans="1:17" x14ac:dyDescent="0.2">
      <c r="A78" s="6">
        <v>45451</v>
      </c>
      <c r="B78" s="12">
        <v>77</v>
      </c>
      <c r="C78" s="11">
        <v>-33.5</v>
      </c>
      <c r="D78">
        <f t="shared" si="3"/>
        <v>-35.5</v>
      </c>
      <c r="E78">
        <v>1</v>
      </c>
      <c r="F78">
        <f t="shared" si="4"/>
        <v>-0.5</v>
      </c>
      <c r="I78">
        <f>60-26.5</f>
        <v>33.5</v>
      </c>
      <c r="L78">
        <v>1560</v>
      </c>
      <c r="M78">
        <f t="shared" si="2"/>
        <v>26</v>
      </c>
    </row>
    <row r="79" spans="1:17" x14ac:dyDescent="0.2">
      <c r="A79" s="6">
        <v>45452</v>
      </c>
      <c r="B79" s="12">
        <v>78</v>
      </c>
      <c r="C79" s="11">
        <v>-34</v>
      </c>
      <c r="D79">
        <f t="shared" si="3"/>
        <v>-36</v>
      </c>
      <c r="E79">
        <v>1</v>
      </c>
      <c r="F79">
        <f t="shared" si="4"/>
        <v>-0.5</v>
      </c>
      <c r="L79">
        <v>1580</v>
      </c>
      <c r="M79">
        <f t="shared" si="2"/>
        <v>26.333333333333332</v>
      </c>
    </row>
    <row r="80" spans="1:17" x14ac:dyDescent="0.2">
      <c r="A80" s="6">
        <v>45453</v>
      </c>
      <c r="B80" s="12">
        <v>79</v>
      </c>
      <c r="C80" s="11">
        <v>-33.5</v>
      </c>
      <c r="D80">
        <f t="shared" si="3"/>
        <v>-35.5</v>
      </c>
      <c r="E80">
        <v>1</v>
      </c>
      <c r="F80">
        <f t="shared" si="4"/>
        <v>0.5</v>
      </c>
      <c r="L80">
        <v>1590</v>
      </c>
      <c r="M80">
        <f t="shared" si="2"/>
        <v>26.5</v>
      </c>
    </row>
    <row r="81" spans="1:13" x14ac:dyDescent="0.2">
      <c r="A81" s="6">
        <v>45454</v>
      </c>
      <c r="B81" s="12">
        <v>80</v>
      </c>
      <c r="C81" s="11">
        <v>-40.5</v>
      </c>
      <c r="D81">
        <f t="shared" si="3"/>
        <v>-42.5</v>
      </c>
      <c r="E81">
        <v>1</v>
      </c>
      <c r="F81">
        <f t="shared" si="4"/>
        <v>-7</v>
      </c>
      <c r="G81" t="s">
        <v>79</v>
      </c>
      <c r="L81">
        <v>1607</v>
      </c>
      <c r="M81">
        <f t="shared" si="2"/>
        <v>26.783333333333335</v>
      </c>
    </row>
    <row r="82" spans="1:13" x14ac:dyDescent="0.2">
      <c r="A82" s="6">
        <v>45455</v>
      </c>
      <c r="B82" s="12">
        <v>81</v>
      </c>
      <c r="C82" s="11">
        <v>-42</v>
      </c>
      <c r="D82">
        <f t="shared" si="3"/>
        <v>-44</v>
      </c>
      <c r="E82">
        <v>1</v>
      </c>
      <c r="F82">
        <f t="shared" si="4"/>
        <v>-1.5</v>
      </c>
      <c r="L82">
        <v>1620</v>
      </c>
      <c r="M82">
        <f t="shared" si="2"/>
        <v>27</v>
      </c>
    </row>
    <row r="83" spans="1:13" x14ac:dyDescent="0.2">
      <c r="A83" s="6">
        <v>45456</v>
      </c>
      <c r="B83" s="12">
        <v>82</v>
      </c>
      <c r="C83" s="11">
        <v>-44</v>
      </c>
      <c r="D83">
        <f t="shared" si="3"/>
        <v>-46</v>
      </c>
      <c r="E83">
        <v>1</v>
      </c>
      <c r="F83">
        <f t="shared" si="4"/>
        <v>-2</v>
      </c>
      <c r="L83">
        <v>1650</v>
      </c>
      <c r="M83">
        <f t="shared" si="2"/>
        <v>27.5</v>
      </c>
    </row>
    <row r="84" spans="1:13" x14ac:dyDescent="0.2">
      <c r="A84" s="6">
        <v>45457</v>
      </c>
      <c r="B84" s="12">
        <v>83</v>
      </c>
      <c r="C84" s="11">
        <v>-48</v>
      </c>
      <c r="D84">
        <f t="shared" si="3"/>
        <v>-50</v>
      </c>
      <c r="E84">
        <v>1</v>
      </c>
      <c r="F84">
        <f t="shared" si="4"/>
        <v>-4</v>
      </c>
      <c r="L84">
        <v>1680</v>
      </c>
      <c r="M84">
        <f t="shared" si="2"/>
        <v>28</v>
      </c>
    </row>
    <row r="85" spans="1:13" x14ac:dyDescent="0.2">
      <c r="A85" s="6">
        <v>45458</v>
      </c>
      <c r="B85" s="12">
        <v>84</v>
      </c>
      <c r="C85" s="11">
        <v>-50</v>
      </c>
      <c r="D85">
        <f t="shared" si="3"/>
        <v>-52</v>
      </c>
      <c r="E85">
        <v>1</v>
      </c>
      <c r="F85">
        <f t="shared" si="4"/>
        <v>-2</v>
      </c>
      <c r="L85">
        <v>1710</v>
      </c>
      <c r="M85">
        <f t="shared" si="2"/>
        <v>28.5</v>
      </c>
    </row>
    <row r="86" spans="1:13" x14ac:dyDescent="0.2">
      <c r="A86" s="6">
        <v>45459</v>
      </c>
      <c r="B86" s="12">
        <v>85</v>
      </c>
      <c r="C86" s="11">
        <v>-55</v>
      </c>
      <c r="D86">
        <f t="shared" si="3"/>
        <v>-57</v>
      </c>
      <c r="E86">
        <v>1</v>
      </c>
      <c r="F86">
        <f t="shared" si="4"/>
        <v>-5</v>
      </c>
      <c r="G86" t="s">
        <v>85</v>
      </c>
      <c r="L86">
        <v>1730</v>
      </c>
      <c r="M86">
        <f t="shared" si="2"/>
        <v>28.833333333333332</v>
      </c>
    </row>
    <row r="87" spans="1:13" x14ac:dyDescent="0.2">
      <c r="A87" s="6">
        <v>45460</v>
      </c>
      <c r="B87" s="12">
        <v>86</v>
      </c>
      <c r="C87" s="11">
        <v>-54.5</v>
      </c>
      <c r="D87">
        <f t="shared" si="3"/>
        <v>-56.5</v>
      </c>
      <c r="E87">
        <v>1</v>
      </c>
      <c r="F87">
        <f t="shared" si="4"/>
        <v>0.5</v>
      </c>
      <c r="L87">
        <v>1748</v>
      </c>
      <c r="M87">
        <f t="shared" si="2"/>
        <v>29.133333333333333</v>
      </c>
    </row>
    <row r="88" spans="1:13" x14ac:dyDescent="0.2">
      <c r="A88" s="6">
        <v>45461</v>
      </c>
      <c r="B88" s="12">
        <v>87</v>
      </c>
      <c r="C88" s="11">
        <v>-47</v>
      </c>
      <c r="D88">
        <f t="shared" si="3"/>
        <v>-49</v>
      </c>
      <c r="E88">
        <v>1</v>
      </c>
      <c r="F88">
        <f t="shared" si="4"/>
        <v>7.5</v>
      </c>
      <c r="L88">
        <v>1759</v>
      </c>
      <c r="M88">
        <f t="shared" si="2"/>
        <v>29.316666666666666</v>
      </c>
    </row>
    <row r="89" spans="1:13" x14ac:dyDescent="0.2">
      <c r="A89" s="6">
        <v>45462</v>
      </c>
      <c r="B89" s="12">
        <v>88</v>
      </c>
      <c r="C89" s="11">
        <v>-47</v>
      </c>
      <c r="D89">
        <f t="shared" si="3"/>
        <v>-49</v>
      </c>
      <c r="E89">
        <v>1</v>
      </c>
      <c r="F89">
        <f t="shared" si="4"/>
        <v>0</v>
      </c>
      <c r="L89">
        <v>1800</v>
      </c>
      <c r="M89">
        <f t="shared" si="2"/>
        <v>30</v>
      </c>
    </row>
    <row r="90" spans="1:13" x14ac:dyDescent="0.2">
      <c r="A90" s="6">
        <v>45463</v>
      </c>
      <c r="B90" s="12">
        <v>89</v>
      </c>
      <c r="C90" s="11">
        <v>-48</v>
      </c>
      <c r="D90">
        <f t="shared" si="3"/>
        <v>-50</v>
      </c>
      <c r="E90">
        <v>1</v>
      </c>
      <c r="F90">
        <f t="shared" si="4"/>
        <v>-1</v>
      </c>
      <c r="L90">
        <v>1860</v>
      </c>
      <c r="M90">
        <f t="shared" si="2"/>
        <v>31</v>
      </c>
    </row>
    <row r="91" spans="1:13" x14ac:dyDescent="0.2">
      <c r="A91" s="6">
        <v>45464</v>
      </c>
      <c r="B91" s="12">
        <v>90</v>
      </c>
      <c r="C91" s="11">
        <v>-49.5</v>
      </c>
      <c r="D91">
        <f t="shared" si="3"/>
        <v>-51.5</v>
      </c>
      <c r="E91">
        <v>1</v>
      </c>
      <c r="F91">
        <f t="shared" si="4"/>
        <v>-1.5</v>
      </c>
      <c r="L91">
        <v>1882</v>
      </c>
      <c r="M91">
        <f t="shared" si="2"/>
        <v>31.366666666666667</v>
      </c>
    </row>
    <row r="92" spans="1:13" x14ac:dyDescent="0.2">
      <c r="A92" s="6">
        <v>45465</v>
      </c>
      <c r="B92" s="12">
        <v>91</v>
      </c>
      <c r="C92" s="11">
        <v>-51</v>
      </c>
      <c r="D92">
        <f t="shared" si="3"/>
        <v>-53</v>
      </c>
      <c r="E92">
        <v>1</v>
      </c>
      <c r="F92">
        <f t="shared" si="4"/>
        <v>-1.5</v>
      </c>
      <c r="L92">
        <v>1920</v>
      </c>
      <c r="M92">
        <f t="shared" si="2"/>
        <v>32</v>
      </c>
    </row>
    <row r="93" spans="1:13" x14ac:dyDescent="0.2">
      <c r="A93" s="6">
        <v>45466</v>
      </c>
      <c r="B93" s="12">
        <v>92</v>
      </c>
      <c r="C93" s="11">
        <v>-51</v>
      </c>
      <c r="D93">
        <f t="shared" si="3"/>
        <v>-53</v>
      </c>
      <c r="E93">
        <v>1</v>
      </c>
      <c r="F93">
        <f t="shared" si="4"/>
        <v>0</v>
      </c>
      <c r="L93">
        <v>1950</v>
      </c>
      <c r="M93">
        <f t="shared" si="2"/>
        <v>32.5</v>
      </c>
    </row>
    <row r="94" spans="1:13" x14ac:dyDescent="0.2">
      <c r="A94" s="6">
        <v>45467</v>
      </c>
      <c r="B94" s="12">
        <v>93</v>
      </c>
      <c r="C94" s="11">
        <v>-52</v>
      </c>
      <c r="D94">
        <f t="shared" si="3"/>
        <v>-54</v>
      </c>
      <c r="E94">
        <v>1</v>
      </c>
      <c r="F94">
        <f t="shared" si="4"/>
        <v>-1</v>
      </c>
      <c r="L94">
        <v>1980</v>
      </c>
      <c r="M94">
        <f t="shared" si="2"/>
        <v>33</v>
      </c>
    </row>
    <row r="95" spans="1:13" x14ac:dyDescent="0.2">
      <c r="A95" s="6">
        <v>45468</v>
      </c>
      <c r="B95" s="12">
        <v>94</v>
      </c>
      <c r="C95" s="11">
        <v>-52</v>
      </c>
      <c r="D95">
        <f t="shared" si="3"/>
        <v>-54</v>
      </c>
      <c r="E95">
        <v>1</v>
      </c>
      <c r="F95">
        <f t="shared" si="4"/>
        <v>0</v>
      </c>
      <c r="L95">
        <v>2070</v>
      </c>
      <c r="M95">
        <f t="shared" si="2"/>
        <v>34.5</v>
      </c>
    </row>
    <row r="96" spans="1:13" x14ac:dyDescent="0.2">
      <c r="A96" s="6">
        <v>45469</v>
      </c>
      <c r="B96" s="12">
        <v>95</v>
      </c>
      <c r="C96" s="11">
        <v>-54</v>
      </c>
      <c r="D96">
        <f t="shared" si="3"/>
        <v>-56</v>
      </c>
      <c r="E96">
        <v>1</v>
      </c>
      <c r="F96">
        <f t="shared" si="4"/>
        <v>-2</v>
      </c>
    </row>
    <row r="97" spans="1:6" x14ac:dyDescent="0.2">
      <c r="A97" s="6">
        <v>45470</v>
      </c>
      <c r="B97" s="12">
        <v>96</v>
      </c>
      <c r="C97" s="11">
        <v>-55</v>
      </c>
      <c r="D97">
        <f t="shared" ref="D97:D185" si="5">D96+F97</f>
        <v>-57</v>
      </c>
      <c r="E97">
        <v>1</v>
      </c>
      <c r="F97">
        <f t="shared" si="4"/>
        <v>-1</v>
      </c>
    </row>
    <row r="98" spans="1:6" x14ac:dyDescent="0.2">
      <c r="A98" s="6">
        <v>45471</v>
      </c>
      <c r="B98" s="12">
        <v>97</v>
      </c>
      <c r="C98" s="11">
        <v>-56.5</v>
      </c>
      <c r="D98">
        <f t="shared" si="5"/>
        <v>-58.5</v>
      </c>
      <c r="E98">
        <v>1</v>
      </c>
      <c r="F98">
        <f t="shared" si="4"/>
        <v>-1.5</v>
      </c>
    </row>
    <row r="99" spans="1:6" x14ac:dyDescent="0.2">
      <c r="A99" s="6">
        <v>45472</v>
      </c>
      <c r="B99" s="12">
        <v>98</v>
      </c>
      <c r="C99" s="11">
        <v>-56.5</v>
      </c>
      <c r="D99">
        <f t="shared" si="5"/>
        <v>-58.5</v>
      </c>
      <c r="E99">
        <v>1</v>
      </c>
      <c r="F99">
        <f t="shared" si="4"/>
        <v>0</v>
      </c>
    </row>
    <row r="100" spans="1:6" x14ac:dyDescent="0.2">
      <c r="A100" s="6">
        <v>45473</v>
      </c>
      <c r="B100" s="12">
        <v>99</v>
      </c>
      <c r="C100" s="11">
        <v>-56</v>
      </c>
      <c r="D100">
        <f t="shared" si="5"/>
        <v>-58</v>
      </c>
      <c r="E100">
        <v>1</v>
      </c>
      <c r="F100">
        <f t="shared" si="4"/>
        <v>0.5</v>
      </c>
    </row>
    <row r="101" spans="1:6" x14ac:dyDescent="0.2">
      <c r="A101" s="6">
        <v>45474</v>
      </c>
      <c r="B101" s="12">
        <v>100</v>
      </c>
      <c r="C101" s="11">
        <v>-57</v>
      </c>
      <c r="D101">
        <f t="shared" si="5"/>
        <v>-59</v>
      </c>
      <c r="E101">
        <v>1</v>
      </c>
      <c r="F101">
        <f t="shared" si="4"/>
        <v>-1</v>
      </c>
    </row>
    <row r="102" spans="1:6" x14ac:dyDescent="0.2">
      <c r="A102" s="6">
        <v>45475</v>
      </c>
      <c r="B102" s="12">
        <v>101</v>
      </c>
      <c r="C102" s="11">
        <v>-57</v>
      </c>
      <c r="D102">
        <f t="shared" si="5"/>
        <v>-59</v>
      </c>
      <c r="E102">
        <v>1</v>
      </c>
      <c r="F102">
        <f t="shared" si="4"/>
        <v>0</v>
      </c>
    </row>
    <row r="103" spans="1:6" x14ac:dyDescent="0.2">
      <c r="A103" s="6">
        <v>45476</v>
      </c>
      <c r="B103" s="12">
        <v>102</v>
      </c>
      <c r="C103" s="11">
        <v>-58</v>
      </c>
      <c r="D103">
        <f t="shared" si="5"/>
        <v>-60</v>
      </c>
      <c r="E103">
        <v>1</v>
      </c>
      <c r="F103">
        <f t="shared" si="4"/>
        <v>-1</v>
      </c>
    </row>
    <row r="104" spans="1:6" x14ac:dyDescent="0.2">
      <c r="A104" s="6">
        <v>45477</v>
      </c>
      <c r="B104" s="12">
        <v>103</v>
      </c>
      <c r="C104" s="11">
        <v>-58</v>
      </c>
      <c r="D104">
        <f t="shared" si="5"/>
        <v>-60</v>
      </c>
      <c r="E104">
        <v>1</v>
      </c>
      <c r="F104">
        <f t="shared" si="4"/>
        <v>0</v>
      </c>
    </row>
    <row r="105" spans="1:6" x14ac:dyDescent="0.2">
      <c r="A105" s="6">
        <v>45478</v>
      </c>
      <c r="B105" s="12">
        <v>104</v>
      </c>
      <c r="C105" s="11">
        <v>-58</v>
      </c>
      <c r="D105">
        <f t="shared" si="5"/>
        <v>-60</v>
      </c>
      <c r="E105">
        <v>1</v>
      </c>
      <c r="F105">
        <f t="shared" si="4"/>
        <v>0</v>
      </c>
    </row>
    <row r="106" spans="1:6" x14ac:dyDescent="0.2">
      <c r="A106" s="6">
        <v>45479</v>
      </c>
      <c r="B106" s="12">
        <v>105</v>
      </c>
      <c r="C106" s="11">
        <v>-59</v>
      </c>
      <c r="D106">
        <f t="shared" si="5"/>
        <v>-61</v>
      </c>
      <c r="E106">
        <v>1</v>
      </c>
      <c r="F106">
        <f t="shared" si="4"/>
        <v>-1</v>
      </c>
    </row>
    <row r="107" spans="1:6" x14ac:dyDescent="0.2">
      <c r="A107" s="6">
        <v>45480</v>
      </c>
      <c r="B107" s="12">
        <v>106</v>
      </c>
      <c r="C107" s="11">
        <v>-60</v>
      </c>
      <c r="D107">
        <f t="shared" si="5"/>
        <v>-62</v>
      </c>
      <c r="E107">
        <v>1</v>
      </c>
      <c r="F107">
        <f t="shared" si="4"/>
        <v>-1</v>
      </c>
    </row>
    <row r="108" spans="1:6" x14ac:dyDescent="0.2">
      <c r="A108" s="6">
        <v>45481</v>
      </c>
      <c r="B108" s="12">
        <v>107</v>
      </c>
      <c r="C108" s="11">
        <v>-60</v>
      </c>
      <c r="D108">
        <f t="shared" si="5"/>
        <v>-62</v>
      </c>
      <c r="E108">
        <v>1</v>
      </c>
      <c r="F108">
        <f t="shared" si="4"/>
        <v>0</v>
      </c>
    </row>
    <row r="109" spans="1:6" x14ac:dyDescent="0.2">
      <c r="A109" s="6">
        <v>45482</v>
      </c>
      <c r="B109" s="12">
        <v>108</v>
      </c>
      <c r="C109" s="11">
        <v>-62</v>
      </c>
      <c r="D109">
        <f t="shared" si="5"/>
        <v>-64</v>
      </c>
      <c r="E109">
        <v>1</v>
      </c>
      <c r="F109">
        <f t="shared" si="4"/>
        <v>-2</v>
      </c>
    </row>
    <row r="110" spans="1:6" x14ac:dyDescent="0.2">
      <c r="A110" s="6">
        <v>45483</v>
      </c>
      <c r="B110" s="12">
        <v>109</v>
      </c>
      <c r="C110" s="11">
        <v>-64</v>
      </c>
      <c r="D110">
        <f t="shared" si="5"/>
        <v>-66</v>
      </c>
      <c r="E110">
        <v>1</v>
      </c>
      <c r="F110">
        <f t="shared" si="4"/>
        <v>-2</v>
      </c>
    </row>
    <row r="111" spans="1:6" x14ac:dyDescent="0.2">
      <c r="A111" s="6">
        <v>45484</v>
      </c>
      <c r="B111" s="12">
        <v>110</v>
      </c>
      <c r="C111" s="11">
        <v>-64.5</v>
      </c>
      <c r="D111">
        <f t="shared" si="5"/>
        <v>-66.5</v>
      </c>
      <c r="E111">
        <v>1</v>
      </c>
      <c r="F111">
        <f t="shared" si="4"/>
        <v>-0.5</v>
      </c>
    </row>
    <row r="112" spans="1:6" x14ac:dyDescent="0.2">
      <c r="A112" s="6">
        <v>45485</v>
      </c>
      <c r="B112" s="12">
        <v>111</v>
      </c>
      <c r="C112" s="11">
        <v>-68.5</v>
      </c>
      <c r="D112">
        <f t="shared" si="5"/>
        <v>-70.5</v>
      </c>
      <c r="E112">
        <v>1</v>
      </c>
      <c r="F112">
        <f t="shared" si="4"/>
        <v>-4</v>
      </c>
    </row>
    <row r="113" spans="1:6" x14ac:dyDescent="0.2">
      <c r="A113" s="6">
        <v>45486</v>
      </c>
      <c r="B113" s="12">
        <v>112</v>
      </c>
      <c r="C113" s="11">
        <v>-69.5</v>
      </c>
      <c r="D113">
        <f t="shared" si="5"/>
        <v>-71.5</v>
      </c>
      <c r="E113">
        <v>1</v>
      </c>
      <c r="F113">
        <f t="shared" si="4"/>
        <v>-1</v>
      </c>
    </row>
    <row r="114" spans="1:6" x14ac:dyDescent="0.2">
      <c r="A114" s="6">
        <v>45487</v>
      </c>
      <c r="B114" s="12">
        <v>113</v>
      </c>
      <c r="C114" s="11">
        <v>-69.5</v>
      </c>
      <c r="D114">
        <f t="shared" si="5"/>
        <v>-71.5</v>
      </c>
      <c r="E114">
        <v>1</v>
      </c>
      <c r="F114">
        <f t="shared" si="4"/>
        <v>0</v>
      </c>
    </row>
    <row r="115" spans="1:6" x14ac:dyDescent="0.2">
      <c r="A115" s="6">
        <v>45488</v>
      </c>
      <c r="B115" s="12">
        <v>114</v>
      </c>
      <c r="C115" s="11">
        <v>-71</v>
      </c>
      <c r="D115">
        <f t="shared" si="5"/>
        <v>-73</v>
      </c>
      <c r="E115">
        <v>1</v>
      </c>
      <c r="F115">
        <f t="shared" si="4"/>
        <v>-1.5</v>
      </c>
    </row>
    <row r="116" spans="1:6" x14ac:dyDescent="0.2">
      <c r="A116" s="6">
        <v>45489</v>
      </c>
      <c r="B116" s="12">
        <v>115</v>
      </c>
      <c r="C116" s="11">
        <v>-71</v>
      </c>
      <c r="D116">
        <f t="shared" si="5"/>
        <v>-73</v>
      </c>
      <c r="E116">
        <v>1</v>
      </c>
      <c r="F116">
        <f t="shared" si="4"/>
        <v>0</v>
      </c>
    </row>
    <row r="117" spans="1:6" x14ac:dyDescent="0.2">
      <c r="A117" s="6">
        <v>45490</v>
      </c>
      <c r="B117" s="12">
        <v>116</v>
      </c>
      <c r="C117" s="11">
        <v>-71</v>
      </c>
      <c r="D117">
        <f t="shared" si="5"/>
        <v>-73</v>
      </c>
      <c r="E117">
        <v>1</v>
      </c>
      <c r="F117">
        <f t="shared" si="4"/>
        <v>0</v>
      </c>
    </row>
    <row r="118" spans="1:6" x14ac:dyDescent="0.2">
      <c r="A118" s="6">
        <v>45491</v>
      </c>
      <c r="B118" s="12">
        <v>117</v>
      </c>
      <c r="C118" s="11">
        <v>-73</v>
      </c>
      <c r="D118">
        <f t="shared" si="5"/>
        <v>-75</v>
      </c>
      <c r="E118">
        <v>1</v>
      </c>
      <c r="F118">
        <f t="shared" si="4"/>
        <v>-2</v>
      </c>
    </row>
    <row r="119" spans="1:6" x14ac:dyDescent="0.2">
      <c r="A119" s="6">
        <v>45492</v>
      </c>
      <c r="B119" s="12">
        <v>118</v>
      </c>
      <c r="C119" s="11">
        <v>-75</v>
      </c>
      <c r="D119">
        <f t="shared" si="5"/>
        <v>-77</v>
      </c>
      <c r="E119">
        <v>1</v>
      </c>
      <c r="F119">
        <f t="shared" si="4"/>
        <v>-2</v>
      </c>
    </row>
    <row r="120" spans="1:6" x14ac:dyDescent="0.2">
      <c r="A120" s="6">
        <v>45493</v>
      </c>
      <c r="B120" s="12">
        <v>119</v>
      </c>
      <c r="C120" s="11">
        <v>-76.25</v>
      </c>
      <c r="D120">
        <f t="shared" si="5"/>
        <v>-78.25</v>
      </c>
      <c r="E120">
        <v>1</v>
      </c>
      <c r="F120">
        <f t="shared" si="4"/>
        <v>-1.25</v>
      </c>
    </row>
    <row r="121" spans="1:6" x14ac:dyDescent="0.2">
      <c r="A121" s="6">
        <v>45494</v>
      </c>
      <c r="B121" s="12">
        <v>120</v>
      </c>
      <c r="C121" s="11">
        <v>-76.5</v>
      </c>
      <c r="D121">
        <f t="shared" si="5"/>
        <v>-78.5</v>
      </c>
      <c r="E121">
        <v>1</v>
      </c>
      <c r="F121">
        <f t="shared" si="4"/>
        <v>-0.25</v>
      </c>
    </row>
    <row r="122" spans="1:6" x14ac:dyDescent="0.2">
      <c r="A122" s="6">
        <v>45495</v>
      </c>
      <c r="B122" s="12">
        <v>121</v>
      </c>
      <c r="C122" s="11">
        <v>-79</v>
      </c>
      <c r="D122">
        <f t="shared" si="5"/>
        <v>-81</v>
      </c>
      <c r="E122">
        <v>1</v>
      </c>
      <c r="F122">
        <f t="shared" si="4"/>
        <v>-2.5</v>
      </c>
    </row>
    <row r="123" spans="1:6" x14ac:dyDescent="0.2">
      <c r="A123" s="6">
        <v>45496</v>
      </c>
      <c r="B123" s="12">
        <v>122</v>
      </c>
      <c r="C123" s="11">
        <v>-80.5</v>
      </c>
      <c r="D123">
        <f t="shared" si="5"/>
        <v>-82.5</v>
      </c>
      <c r="E123">
        <v>1</v>
      </c>
      <c r="F123">
        <f t="shared" si="4"/>
        <v>-1.5</v>
      </c>
    </row>
    <row r="124" spans="1:6" x14ac:dyDescent="0.2">
      <c r="A124" s="6">
        <v>45497</v>
      </c>
      <c r="B124" s="12">
        <v>123</v>
      </c>
      <c r="C124" s="11">
        <v>-82</v>
      </c>
      <c r="D124">
        <f t="shared" si="5"/>
        <v>-84</v>
      </c>
      <c r="E124">
        <v>1</v>
      </c>
      <c r="F124">
        <f t="shared" si="4"/>
        <v>-1.5</v>
      </c>
    </row>
    <row r="125" spans="1:6" x14ac:dyDescent="0.2">
      <c r="A125" s="6">
        <v>45498</v>
      </c>
      <c r="B125" s="12">
        <v>124</v>
      </c>
      <c r="C125" s="11">
        <v>-84</v>
      </c>
      <c r="D125">
        <f t="shared" si="5"/>
        <v>-86</v>
      </c>
      <c r="E125">
        <v>1</v>
      </c>
      <c r="F125">
        <f t="shared" si="4"/>
        <v>-2</v>
      </c>
    </row>
    <row r="126" spans="1:6" x14ac:dyDescent="0.2">
      <c r="A126" s="6">
        <v>45499</v>
      </c>
      <c r="B126" s="12">
        <v>125</v>
      </c>
      <c r="C126" s="11">
        <v>-85.5</v>
      </c>
      <c r="D126">
        <f t="shared" si="5"/>
        <v>-87.5</v>
      </c>
      <c r="E126">
        <v>1</v>
      </c>
      <c r="F126">
        <f t="shared" si="4"/>
        <v>-1.5</v>
      </c>
    </row>
    <row r="127" spans="1:6" x14ac:dyDescent="0.2">
      <c r="A127" s="6">
        <v>45500</v>
      </c>
      <c r="B127" s="12">
        <v>126</v>
      </c>
      <c r="C127" s="11">
        <v>-86</v>
      </c>
      <c r="D127">
        <f t="shared" si="5"/>
        <v>-88</v>
      </c>
      <c r="E127">
        <v>1</v>
      </c>
      <c r="F127">
        <f t="shared" si="4"/>
        <v>-0.5</v>
      </c>
    </row>
    <row r="128" spans="1:6" x14ac:dyDescent="0.2">
      <c r="A128" s="6">
        <v>45501</v>
      </c>
      <c r="B128" s="12">
        <v>127</v>
      </c>
      <c r="C128" s="11">
        <v>-88</v>
      </c>
      <c r="D128">
        <f t="shared" si="5"/>
        <v>-90</v>
      </c>
      <c r="E128">
        <v>1</v>
      </c>
      <c r="F128">
        <f t="shared" si="4"/>
        <v>-2</v>
      </c>
    </row>
    <row r="129" spans="1:10" x14ac:dyDescent="0.2">
      <c r="A129" s="6">
        <v>45502</v>
      </c>
      <c r="B129" s="12">
        <v>128</v>
      </c>
      <c r="C129" s="11">
        <v>-90</v>
      </c>
      <c r="D129">
        <f t="shared" si="5"/>
        <v>-92</v>
      </c>
      <c r="E129">
        <v>1</v>
      </c>
      <c r="F129">
        <f t="shared" si="4"/>
        <v>-2</v>
      </c>
    </row>
    <row r="130" spans="1:10" x14ac:dyDescent="0.2">
      <c r="A130" s="6">
        <v>45503</v>
      </c>
      <c r="B130" s="12">
        <v>129</v>
      </c>
      <c r="C130" s="11">
        <v>-92.5</v>
      </c>
      <c r="D130">
        <f t="shared" si="5"/>
        <v>-94.5</v>
      </c>
      <c r="E130">
        <v>1</v>
      </c>
      <c r="F130">
        <f t="shared" si="4"/>
        <v>-2.5</v>
      </c>
    </row>
    <row r="131" spans="1:10" x14ac:dyDescent="0.2">
      <c r="A131" s="6">
        <v>45504</v>
      </c>
      <c r="B131" s="12">
        <v>130</v>
      </c>
      <c r="C131" s="11">
        <v>-95</v>
      </c>
      <c r="D131">
        <f t="shared" si="5"/>
        <v>-97</v>
      </c>
      <c r="E131">
        <v>1</v>
      </c>
      <c r="F131">
        <f t="shared" si="4"/>
        <v>-2.5</v>
      </c>
      <c r="J131">
        <f>60-16.6</f>
        <v>43.4</v>
      </c>
    </row>
    <row r="132" spans="1:10" x14ac:dyDescent="0.2">
      <c r="A132" s="6">
        <v>45505</v>
      </c>
      <c r="B132" s="12">
        <v>131</v>
      </c>
      <c r="C132" s="11">
        <v>-97</v>
      </c>
      <c r="D132">
        <f t="shared" si="5"/>
        <v>-99</v>
      </c>
      <c r="E132">
        <v>1</v>
      </c>
      <c r="F132">
        <f t="shared" si="4"/>
        <v>-2</v>
      </c>
    </row>
    <row r="133" spans="1:10" x14ac:dyDescent="0.2">
      <c r="A133" s="6">
        <v>45506</v>
      </c>
      <c r="B133" s="12">
        <v>132</v>
      </c>
      <c r="C133" s="11">
        <v>-99</v>
      </c>
      <c r="D133">
        <f t="shared" si="5"/>
        <v>-101</v>
      </c>
      <c r="E133">
        <v>1</v>
      </c>
      <c r="F133">
        <f t="shared" si="4"/>
        <v>-2</v>
      </c>
    </row>
    <row r="134" spans="1:10" x14ac:dyDescent="0.2">
      <c r="A134" s="6">
        <v>45507</v>
      </c>
      <c r="B134" s="12">
        <v>133</v>
      </c>
      <c r="C134" s="11">
        <v>-101.5</v>
      </c>
      <c r="D134">
        <f t="shared" si="5"/>
        <v>-103.5</v>
      </c>
      <c r="E134">
        <v>1</v>
      </c>
      <c r="F134">
        <f t="shared" si="4"/>
        <v>-2.5</v>
      </c>
    </row>
    <row r="135" spans="1:10" x14ac:dyDescent="0.2">
      <c r="A135" s="6">
        <v>45508</v>
      </c>
      <c r="B135" s="12">
        <v>134</v>
      </c>
      <c r="C135" s="11">
        <v>-103.5</v>
      </c>
      <c r="D135">
        <f t="shared" si="5"/>
        <v>-105.5</v>
      </c>
      <c r="E135">
        <v>1</v>
      </c>
      <c r="F135">
        <f t="shared" si="4"/>
        <v>-2</v>
      </c>
    </row>
    <row r="136" spans="1:10" x14ac:dyDescent="0.2">
      <c r="A136" s="6">
        <v>45509</v>
      </c>
      <c r="B136" s="12">
        <v>135</v>
      </c>
      <c r="C136" s="11">
        <v>-104.5</v>
      </c>
      <c r="D136">
        <f t="shared" si="5"/>
        <v>-106.5</v>
      </c>
      <c r="E136">
        <v>1</v>
      </c>
      <c r="F136">
        <f t="shared" si="4"/>
        <v>-1</v>
      </c>
    </row>
    <row r="137" spans="1:10" x14ac:dyDescent="0.2">
      <c r="A137" s="6">
        <v>45510</v>
      </c>
      <c r="B137" s="12">
        <v>136</v>
      </c>
      <c r="C137" s="11">
        <v>-103</v>
      </c>
      <c r="D137">
        <f t="shared" si="5"/>
        <v>-105</v>
      </c>
      <c r="E137">
        <v>1</v>
      </c>
      <c r="F137">
        <f t="shared" si="4"/>
        <v>1.5</v>
      </c>
    </row>
    <row r="138" spans="1:10" x14ac:dyDescent="0.2">
      <c r="A138" s="6">
        <v>45511</v>
      </c>
      <c r="B138" s="12">
        <v>137</v>
      </c>
      <c r="C138" s="11">
        <v>-103</v>
      </c>
      <c r="D138">
        <f t="shared" si="5"/>
        <v>-105</v>
      </c>
      <c r="E138">
        <v>1</v>
      </c>
      <c r="F138">
        <f t="shared" si="4"/>
        <v>0</v>
      </c>
    </row>
    <row r="139" spans="1:10" x14ac:dyDescent="0.2">
      <c r="A139" s="6">
        <v>45512</v>
      </c>
      <c r="B139" s="12">
        <v>138</v>
      </c>
      <c r="C139" s="11">
        <v>-105</v>
      </c>
      <c r="D139">
        <f t="shared" si="5"/>
        <v>-107</v>
      </c>
      <c r="E139">
        <v>1</v>
      </c>
      <c r="F139">
        <f t="shared" si="4"/>
        <v>-2</v>
      </c>
    </row>
    <row r="140" spans="1:10" x14ac:dyDescent="0.2">
      <c r="A140" s="6">
        <v>45513</v>
      </c>
      <c r="B140" s="12">
        <v>139</v>
      </c>
      <c r="C140" s="11">
        <v>-106.5</v>
      </c>
      <c r="D140">
        <f t="shared" si="5"/>
        <v>-108.5</v>
      </c>
      <c r="E140">
        <v>1</v>
      </c>
      <c r="F140">
        <f t="shared" si="4"/>
        <v>-1.5</v>
      </c>
    </row>
    <row r="141" spans="1:10" x14ac:dyDescent="0.2">
      <c r="A141" s="6">
        <v>45514</v>
      </c>
      <c r="B141" s="12">
        <v>140</v>
      </c>
      <c r="C141" s="11">
        <v>-109</v>
      </c>
      <c r="D141">
        <f t="shared" si="5"/>
        <v>-111</v>
      </c>
      <c r="E141">
        <v>1</v>
      </c>
      <c r="F141">
        <f t="shared" si="4"/>
        <v>-2.5</v>
      </c>
      <c r="J141">
        <f>60-13.5</f>
        <v>46.5</v>
      </c>
    </row>
    <row r="142" spans="1:10" x14ac:dyDescent="0.2">
      <c r="A142" s="6">
        <v>45515</v>
      </c>
      <c r="B142" s="12">
        <v>141</v>
      </c>
      <c r="C142" s="11">
        <v>-112</v>
      </c>
      <c r="D142">
        <f t="shared" si="5"/>
        <v>-114</v>
      </c>
      <c r="E142">
        <v>1</v>
      </c>
      <c r="F142">
        <f t="shared" si="4"/>
        <v>-3</v>
      </c>
    </row>
    <row r="143" spans="1:10" x14ac:dyDescent="0.2">
      <c r="A143" s="6">
        <v>45516</v>
      </c>
      <c r="B143" s="12">
        <v>142</v>
      </c>
      <c r="C143" s="11">
        <v>-115</v>
      </c>
      <c r="D143">
        <f t="shared" si="5"/>
        <v>-117</v>
      </c>
      <c r="E143">
        <v>1</v>
      </c>
      <c r="F143">
        <f t="shared" si="4"/>
        <v>-3</v>
      </c>
    </row>
    <row r="144" spans="1:10" x14ac:dyDescent="0.2">
      <c r="A144" s="6">
        <v>45517</v>
      </c>
      <c r="B144" s="12">
        <v>143</v>
      </c>
      <c r="C144" s="11">
        <v>-117.5</v>
      </c>
      <c r="D144">
        <f t="shared" si="5"/>
        <v>-119.5</v>
      </c>
      <c r="E144">
        <v>1</v>
      </c>
      <c r="F144">
        <f t="shared" si="4"/>
        <v>-2.5</v>
      </c>
    </row>
    <row r="145" spans="1:6" x14ac:dyDescent="0.2">
      <c r="A145" s="6">
        <v>45518</v>
      </c>
      <c r="B145" s="12">
        <v>144</v>
      </c>
      <c r="C145" s="11">
        <v>-120</v>
      </c>
      <c r="D145">
        <f t="shared" si="5"/>
        <v>-122</v>
      </c>
      <c r="E145">
        <v>1</v>
      </c>
      <c r="F145">
        <f t="shared" si="4"/>
        <v>-2.5</v>
      </c>
    </row>
    <row r="146" spans="1:6" x14ac:dyDescent="0.2">
      <c r="A146" s="6">
        <v>45519</v>
      </c>
      <c r="B146" s="12">
        <v>145</v>
      </c>
      <c r="C146" s="11">
        <v>-121</v>
      </c>
      <c r="D146">
        <f t="shared" si="5"/>
        <v>-123</v>
      </c>
      <c r="E146">
        <v>1</v>
      </c>
      <c r="F146">
        <f t="shared" si="4"/>
        <v>-1</v>
      </c>
    </row>
    <row r="147" spans="1:6" x14ac:dyDescent="0.2">
      <c r="A147" s="6">
        <v>45520</v>
      </c>
      <c r="B147" s="12">
        <v>146</v>
      </c>
      <c r="C147" s="11">
        <v>-122.5</v>
      </c>
      <c r="D147">
        <f t="shared" si="5"/>
        <v>-124.5</v>
      </c>
      <c r="E147">
        <v>1</v>
      </c>
      <c r="F147">
        <f t="shared" si="4"/>
        <v>-1.5</v>
      </c>
    </row>
    <row r="148" spans="1:6" x14ac:dyDescent="0.2">
      <c r="A148" s="6">
        <v>45521</v>
      </c>
      <c r="B148" s="12">
        <f>B147+1</f>
        <v>147</v>
      </c>
      <c r="C148" s="11">
        <v>-124</v>
      </c>
      <c r="D148">
        <f t="shared" si="5"/>
        <v>-126</v>
      </c>
      <c r="E148">
        <v>1</v>
      </c>
      <c r="F148">
        <f t="shared" si="4"/>
        <v>-1.5</v>
      </c>
    </row>
    <row r="149" spans="1:6" x14ac:dyDescent="0.2">
      <c r="A149" s="6">
        <v>45522</v>
      </c>
      <c r="B149" s="12">
        <f t="shared" ref="B149:B212" si="6">B148+1</f>
        <v>148</v>
      </c>
      <c r="C149" s="11">
        <v>-125</v>
      </c>
      <c r="D149">
        <f t="shared" si="5"/>
        <v>-127</v>
      </c>
      <c r="E149">
        <v>1</v>
      </c>
      <c r="F149">
        <f t="shared" si="4"/>
        <v>-1</v>
      </c>
    </row>
    <row r="150" spans="1:6" x14ac:dyDescent="0.2">
      <c r="A150" s="6">
        <v>45523</v>
      </c>
      <c r="B150" s="12">
        <f t="shared" si="6"/>
        <v>149</v>
      </c>
      <c r="C150" s="11">
        <v>-126</v>
      </c>
      <c r="D150">
        <f t="shared" si="5"/>
        <v>-128</v>
      </c>
      <c r="E150">
        <v>1</v>
      </c>
      <c r="F150">
        <f t="shared" si="4"/>
        <v>-1</v>
      </c>
    </row>
    <row r="151" spans="1:6" x14ac:dyDescent="0.2">
      <c r="A151" s="6">
        <v>45524</v>
      </c>
      <c r="B151" s="12">
        <f t="shared" si="6"/>
        <v>150</v>
      </c>
      <c r="C151" s="11">
        <v>-127.5</v>
      </c>
      <c r="D151">
        <f t="shared" si="5"/>
        <v>-129.5</v>
      </c>
      <c r="E151">
        <v>1</v>
      </c>
      <c r="F151">
        <f t="shared" si="4"/>
        <v>-1.5</v>
      </c>
    </row>
    <row r="152" spans="1:6" x14ac:dyDescent="0.2">
      <c r="A152" s="6">
        <v>45525</v>
      </c>
      <c r="B152" s="12">
        <f t="shared" si="6"/>
        <v>151</v>
      </c>
      <c r="C152" s="11">
        <v>-128</v>
      </c>
      <c r="D152">
        <f t="shared" si="5"/>
        <v>-130</v>
      </c>
      <c r="E152">
        <v>1</v>
      </c>
      <c r="F152">
        <f t="shared" si="4"/>
        <v>-0.5</v>
      </c>
    </row>
    <row r="153" spans="1:6" x14ac:dyDescent="0.2">
      <c r="A153" s="6">
        <v>45526</v>
      </c>
      <c r="B153" s="12">
        <f t="shared" si="6"/>
        <v>152</v>
      </c>
      <c r="C153" s="11">
        <v>-128</v>
      </c>
      <c r="D153">
        <f t="shared" si="5"/>
        <v>-130</v>
      </c>
      <c r="E153">
        <v>1</v>
      </c>
      <c r="F153">
        <f t="shared" si="4"/>
        <v>0</v>
      </c>
    </row>
    <row r="154" spans="1:6" x14ac:dyDescent="0.2">
      <c r="A154" s="6">
        <v>45527</v>
      </c>
      <c r="B154" s="12">
        <f t="shared" si="6"/>
        <v>153</v>
      </c>
      <c r="C154" s="11">
        <v>-129</v>
      </c>
      <c r="D154">
        <f t="shared" si="5"/>
        <v>-131</v>
      </c>
      <c r="E154">
        <v>1</v>
      </c>
      <c r="F154">
        <f t="shared" si="4"/>
        <v>-1</v>
      </c>
    </row>
    <row r="155" spans="1:6" x14ac:dyDescent="0.2">
      <c r="A155" s="6">
        <v>45528</v>
      </c>
      <c r="B155" s="12">
        <f t="shared" si="6"/>
        <v>154</v>
      </c>
      <c r="C155" s="11">
        <v>-128</v>
      </c>
      <c r="D155">
        <f t="shared" si="5"/>
        <v>-130</v>
      </c>
      <c r="E155">
        <v>1</v>
      </c>
      <c r="F155">
        <f t="shared" si="4"/>
        <v>1</v>
      </c>
    </row>
    <row r="156" spans="1:6" x14ac:dyDescent="0.2">
      <c r="A156" s="6">
        <v>45529</v>
      </c>
      <c r="B156" s="12">
        <f t="shared" si="6"/>
        <v>155</v>
      </c>
      <c r="C156" s="11">
        <v>-128.5</v>
      </c>
      <c r="D156">
        <f t="shared" si="5"/>
        <v>-130.5</v>
      </c>
      <c r="E156">
        <v>1</v>
      </c>
      <c r="F156">
        <f t="shared" si="4"/>
        <v>-0.5</v>
      </c>
    </row>
    <row r="157" spans="1:6" x14ac:dyDescent="0.2">
      <c r="A157" s="6">
        <v>45530</v>
      </c>
      <c r="B157" s="12">
        <f t="shared" si="6"/>
        <v>156</v>
      </c>
      <c r="C157" s="11">
        <v>-128.5</v>
      </c>
      <c r="D157">
        <f t="shared" si="5"/>
        <v>-130.5</v>
      </c>
      <c r="E157">
        <v>1</v>
      </c>
      <c r="F157">
        <f t="shared" si="4"/>
        <v>0</v>
      </c>
    </row>
    <row r="158" spans="1:6" x14ac:dyDescent="0.2">
      <c r="A158" s="6">
        <v>45531</v>
      </c>
      <c r="B158" s="12">
        <f t="shared" si="6"/>
        <v>157</v>
      </c>
      <c r="C158" s="11">
        <v>-129</v>
      </c>
      <c r="D158">
        <f t="shared" si="5"/>
        <v>-131</v>
      </c>
      <c r="E158">
        <v>1</v>
      </c>
      <c r="F158">
        <f t="shared" si="4"/>
        <v>-0.5</v>
      </c>
    </row>
    <row r="159" spans="1:6" x14ac:dyDescent="0.2">
      <c r="A159" s="6">
        <v>45532</v>
      </c>
      <c r="B159" s="12">
        <f t="shared" si="6"/>
        <v>158</v>
      </c>
      <c r="C159" s="11">
        <v>-130</v>
      </c>
      <c r="D159">
        <f t="shared" si="5"/>
        <v>-132</v>
      </c>
      <c r="E159">
        <v>1</v>
      </c>
      <c r="F159">
        <f t="shared" si="4"/>
        <v>-1</v>
      </c>
    </row>
    <row r="160" spans="1:6" x14ac:dyDescent="0.2">
      <c r="A160" s="6">
        <v>45533</v>
      </c>
      <c r="B160" s="12">
        <f t="shared" si="6"/>
        <v>159</v>
      </c>
      <c r="C160" s="11">
        <f>-131.5</f>
        <v>-131.5</v>
      </c>
      <c r="D160">
        <f t="shared" si="5"/>
        <v>-133.5</v>
      </c>
      <c r="E160">
        <v>1</v>
      </c>
      <c r="F160">
        <f t="shared" si="4"/>
        <v>-1.5</v>
      </c>
    </row>
    <row r="161" spans="1:7" x14ac:dyDescent="0.2">
      <c r="A161" s="6">
        <v>45534</v>
      </c>
      <c r="B161" s="12">
        <f t="shared" si="6"/>
        <v>160</v>
      </c>
      <c r="C161" s="11">
        <v>-132.5</v>
      </c>
      <c r="D161">
        <f t="shared" si="5"/>
        <v>-134.5</v>
      </c>
      <c r="E161">
        <v>1</v>
      </c>
      <c r="F161">
        <f t="shared" si="4"/>
        <v>-1</v>
      </c>
    </row>
    <row r="162" spans="1:7" x14ac:dyDescent="0.2">
      <c r="A162" s="6">
        <v>45535</v>
      </c>
      <c r="B162" s="12">
        <f t="shared" si="6"/>
        <v>161</v>
      </c>
      <c r="C162" s="11">
        <v>-134</v>
      </c>
      <c r="D162">
        <f t="shared" si="5"/>
        <v>-136</v>
      </c>
      <c r="E162">
        <v>1</v>
      </c>
      <c r="F162">
        <f t="shared" si="4"/>
        <v>-1.5</v>
      </c>
    </row>
    <row r="163" spans="1:7" x14ac:dyDescent="0.2">
      <c r="A163" s="6">
        <v>45536</v>
      </c>
      <c r="B163" s="12">
        <f t="shared" si="6"/>
        <v>162</v>
      </c>
      <c r="C163" s="11">
        <v>-134</v>
      </c>
      <c r="D163">
        <f t="shared" si="5"/>
        <v>-136</v>
      </c>
      <c r="E163">
        <v>1</v>
      </c>
      <c r="F163">
        <f t="shared" si="4"/>
        <v>0</v>
      </c>
    </row>
    <row r="164" spans="1:7" x14ac:dyDescent="0.2">
      <c r="A164" s="6">
        <v>45537</v>
      </c>
      <c r="B164" s="12">
        <f t="shared" si="6"/>
        <v>163</v>
      </c>
      <c r="C164" s="11">
        <v>-133.5</v>
      </c>
      <c r="D164">
        <f t="shared" si="5"/>
        <v>-135.5</v>
      </c>
      <c r="E164">
        <v>1</v>
      </c>
      <c r="F164">
        <f t="shared" si="4"/>
        <v>0.5</v>
      </c>
    </row>
    <row r="165" spans="1:7" x14ac:dyDescent="0.2">
      <c r="A165" s="6">
        <v>45538</v>
      </c>
      <c r="B165" s="12">
        <f t="shared" si="6"/>
        <v>164</v>
      </c>
      <c r="C165" s="11">
        <v>-133.5</v>
      </c>
      <c r="D165">
        <f t="shared" si="5"/>
        <v>-135.5</v>
      </c>
      <c r="E165">
        <v>1</v>
      </c>
      <c r="F165">
        <f t="shared" si="4"/>
        <v>0</v>
      </c>
    </row>
    <row r="166" spans="1:7" x14ac:dyDescent="0.2">
      <c r="A166" s="6">
        <v>45539</v>
      </c>
      <c r="B166" s="12">
        <f t="shared" si="6"/>
        <v>165</v>
      </c>
      <c r="C166" s="11">
        <v>-132</v>
      </c>
      <c r="D166">
        <f t="shared" si="5"/>
        <v>-134</v>
      </c>
      <c r="E166">
        <v>1</v>
      </c>
      <c r="F166">
        <f t="shared" si="4"/>
        <v>1.5</v>
      </c>
      <c r="G166" t="s">
        <v>141</v>
      </c>
    </row>
    <row r="167" spans="1:7" x14ac:dyDescent="0.2">
      <c r="A167" s="6">
        <v>45540</v>
      </c>
      <c r="B167" s="12">
        <f t="shared" si="6"/>
        <v>166</v>
      </c>
      <c r="C167" s="11">
        <v>-133</v>
      </c>
      <c r="D167">
        <f t="shared" si="5"/>
        <v>-135</v>
      </c>
      <c r="E167">
        <v>1</v>
      </c>
      <c r="F167">
        <f t="shared" si="4"/>
        <v>-1</v>
      </c>
    </row>
    <row r="168" spans="1:7" x14ac:dyDescent="0.2">
      <c r="A168" s="6">
        <v>45541</v>
      </c>
      <c r="B168" s="12">
        <f t="shared" si="6"/>
        <v>167</v>
      </c>
      <c r="C168" s="11">
        <v>-133</v>
      </c>
      <c r="D168">
        <f t="shared" si="5"/>
        <v>-135</v>
      </c>
      <c r="E168">
        <v>1</v>
      </c>
      <c r="F168">
        <f t="shared" si="4"/>
        <v>0</v>
      </c>
    </row>
    <row r="169" spans="1:7" x14ac:dyDescent="0.2">
      <c r="A169" s="6">
        <v>45542</v>
      </c>
      <c r="B169" s="12">
        <f t="shared" si="6"/>
        <v>168</v>
      </c>
      <c r="C169" s="11">
        <v>-132</v>
      </c>
      <c r="D169">
        <f t="shared" si="5"/>
        <v>-134</v>
      </c>
      <c r="E169">
        <v>1</v>
      </c>
      <c r="F169">
        <f t="shared" si="4"/>
        <v>1</v>
      </c>
    </row>
    <row r="170" spans="1:7" x14ac:dyDescent="0.2">
      <c r="A170" s="6">
        <v>45543</v>
      </c>
      <c r="B170" s="12">
        <f t="shared" si="6"/>
        <v>169</v>
      </c>
      <c r="C170" s="11">
        <v>-132</v>
      </c>
      <c r="D170">
        <f t="shared" si="5"/>
        <v>-134</v>
      </c>
      <c r="E170">
        <v>1</v>
      </c>
      <c r="F170">
        <f t="shared" si="4"/>
        <v>0</v>
      </c>
    </row>
    <row r="171" spans="1:7" x14ac:dyDescent="0.2">
      <c r="A171" s="6">
        <v>45544</v>
      </c>
      <c r="B171" s="12">
        <f t="shared" si="6"/>
        <v>170</v>
      </c>
      <c r="C171" s="11">
        <v>-131.5</v>
      </c>
      <c r="D171">
        <f t="shared" si="5"/>
        <v>-133.5</v>
      </c>
      <c r="E171">
        <v>1</v>
      </c>
      <c r="F171">
        <f t="shared" si="4"/>
        <v>0.5</v>
      </c>
    </row>
    <row r="172" spans="1:7" x14ac:dyDescent="0.2">
      <c r="A172" s="6">
        <v>45545</v>
      </c>
      <c r="B172" s="12">
        <f t="shared" si="6"/>
        <v>171</v>
      </c>
      <c r="C172" s="11">
        <v>-131.5</v>
      </c>
      <c r="D172">
        <f t="shared" si="5"/>
        <v>-133.5</v>
      </c>
      <c r="E172">
        <v>1</v>
      </c>
      <c r="F172">
        <f t="shared" si="4"/>
        <v>0</v>
      </c>
    </row>
    <row r="173" spans="1:7" x14ac:dyDescent="0.2">
      <c r="A173" s="6">
        <v>45546</v>
      </c>
      <c r="B173" s="12">
        <f t="shared" si="6"/>
        <v>172</v>
      </c>
      <c r="C173" s="11">
        <v>-131</v>
      </c>
      <c r="D173">
        <f t="shared" si="5"/>
        <v>-133</v>
      </c>
      <c r="E173">
        <v>1</v>
      </c>
      <c r="F173">
        <f t="shared" si="4"/>
        <v>0.5</v>
      </c>
    </row>
    <row r="174" spans="1:7" x14ac:dyDescent="0.2">
      <c r="A174" s="6">
        <v>45547</v>
      </c>
      <c r="B174" s="12">
        <f t="shared" si="6"/>
        <v>173</v>
      </c>
      <c r="C174" s="11">
        <v>-130</v>
      </c>
      <c r="D174">
        <f t="shared" si="5"/>
        <v>-132</v>
      </c>
      <c r="E174">
        <v>1</v>
      </c>
      <c r="F174">
        <f t="shared" si="4"/>
        <v>1</v>
      </c>
    </row>
    <row r="175" spans="1:7" x14ac:dyDescent="0.2">
      <c r="A175" s="6">
        <v>45548</v>
      </c>
      <c r="B175" s="12">
        <f t="shared" si="6"/>
        <v>174</v>
      </c>
      <c r="C175" s="11">
        <v>-128</v>
      </c>
      <c r="D175">
        <f t="shared" si="5"/>
        <v>-130</v>
      </c>
      <c r="E175">
        <v>1</v>
      </c>
      <c r="F175">
        <f t="shared" si="4"/>
        <v>2</v>
      </c>
    </row>
    <row r="176" spans="1:7" x14ac:dyDescent="0.2">
      <c r="A176" s="6">
        <v>45549</v>
      </c>
      <c r="B176" s="12">
        <f t="shared" si="6"/>
        <v>175</v>
      </c>
      <c r="C176" s="11">
        <v>-126</v>
      </c>
      <c r="D176">
        <f t="shared" si="5"/>
        <v>-128</v>
      </c>
      <c r="E176">
        <v>1</v>
      </c>
      <c r="F176">
        <f t="shared" si="4"/>
        <v>2</v>
      </c>
    </row>
    <row r="177" spans="1:6" x14ac:dyDescent="0.2">
      <c r="A177" s="6">
        <v>45550</v>
      </c>
      <c r="B177" s="12">
        <f t="shared" si="6"/>
        <v>176</v>
      </c>
      <c r="C177" s="11">
        <v>-124</v>
      </c>
      <c r="D177">
        <f t="shared" si="5"/>
        <v>-126</v>
      </c>
      <c r="E177">
        <v>1</v>
      </c>
      <c r="F177">
        <f t="shared" si="4"/>
        <v>2</v>
      </c>
    </row>
    <row r="178" spans="1:6" x14ac:dyDescent="0.2">
      <c r="A178" s="6">
        <v>45551</v>
      </c>
      <c r="B178" s="12">
        <f t="shared" si="6"/>
        <v>177</v>
      </c>
      <c r="C178" s="11">
        <v>-122</v>
      </c>
      <c r="D178">
        <f t="shared" si="5"/>
        <v>-124</v>
      </c>
      <c r="E178">
        <v>1</v>
      </c>
      <c r="F178">
        <f t="shared" si="4"/>
        <v>2</v>
      </c>
    </row>
    <row r="179" spans="1:6" x14ac:dyDescent="0.2">
      <c r="A179" s="6">
        <v>45552</v>
      </c>
      <c r="B179" s="12">
        <f t="shared" si="6"/>
        <v>178</v>
      </c>
      <c r="C179" s="11">
        <v>-122</v>
      </c>
      <c r="D179">
        <f t="shared" si="5"/>
        <v>-124</v>
      </c>
      <c r="E179">
        <v>1</v>
      </c>
      <c r="F179">
        <f t="shared" si="4"/>
        <v>0</v>
      </c>
    </row>
    <row r="180" spans="1:6" x14ac:dyDescent="0.2">
      <c r="A180" s="6">
        <v>45553</v>
      </c>
      <c r="B180" s="12">
        <f t="shared" si="6"/>
        <v>179</v>
      </c>
      <c r="C180" s="11">
        <v>-121</v>
      </c>
      <c r="D180">
        <f t="shared" si="5"/>
        <v>-123</v>
      </c>
      <c r="E180">
        <v>1</v>
      </c>
      <c r="F180">
        <f t="shared" si="4"/>
        <v>1</v>
      </c>
    </row>
    <row r="181" spans="1:6" x14ac:dyDescent="0.2">
      <c r="A181" s="6">
        <v>45554</v>
      </c>
      <c r="B181" s="12">
        <f t="shared" si="6"/>
        <v>180</v>
      </c>
      <c r="C181" s="11">
        <v>-121.5</v>
      </c>
      <c r="D181">
        <f t="shared" si="5"/>
        <v>-123.5</v>
      </c>
      <c r="E181">
        <v>1</v>
      </c>
      <c r="F181">
        <f t="shared" si="4"/>
        <v>-0.5</v>
      </c>
    </row>
    <row r="182" spans="1:6" x14ac:dyDescent="0.2">
      <c r="A182" s="6">
        <v>45555</v>
      </c>
      <c r="B182" s="12">
        <f t="shared" si="6"/>
        <v>181</v>
      </c>
      <c r="C182" s="11">
        <v>-122</v>
      </c>
      <c r="D182">
        <f t="shared" si="5"/>
        <v>-124</v>
      </c>
      <c r="E182">
        <v>1</v>
      </c>
      <c r="F182">
        <f t="shared" si="4"/>
        <v>-0.5</v>
      </c>
    </row>
    <row r="183" spans="1:6" x14ac:dyDescent="0.2">
      <c r="A183" s="6">
        <v>45556</v>
      </c>
      <c r="B183" s="12">
        <f t="shared" si="6"/>
        <v>182</v>
      </c>
      <c r="C183" s="11">
        <v>-122</v>
      </c>
      <c r="D183">
        <f t="shared" si="5"/>
        <v>-124</v>
      </c>
      <c r="E183">
        <v>1</v>
      </c>
      <c r="F183">
        <f t="shared" si="4"/>
        <v>0</v>
      </c>
    </row>
    <row r="184" spans="1:6" x14ac:dyDescent="0.2">
      <c r="A184" s="6">
        <v>45557</v>
      </c>
      <c r="B184" s="12">
        <f t="shared" si="6"/>
        <v>183</v>
      </c>
      <c r="C184" s="11">
        <v>-122</v>
      </c>
      <c r="D184">
        <f t="shared" si="5"/>
        <v>-124</v>
      </c>
      <c r="E184">
        <v>1</v>
      </c>
      <c r="F184">
        <f t="shared" si="4"/>
        <v>0</v>
      </c>
    </row>
    <row r="185" spans="1:6" x14ac:dyDescent="0.2">
      <c r="A185" s="6">
        <v>45558</v>
      </c>
      <c r="B185" s="12">
        <f t="shared" si="6"/>
        <v>184</v>
      </c>
      <c r="C185" s="11">
        <v>-122</v>
      </c>
      <c r="D185">
        <f t="shared" si="5"/>
        <v>-124</v>
      </c>
      <c r="E185">
        <v>1</v>
      </c>
      <c r="F185">
        <f t="shared" si="4"/>
        <v>0</v>
      </c>
    </row>
    <row r="186" spans="1:6" x14ac:dyDescent="0.2">
      <c r="A186" s="6">
        <v>45559</v>
      </c>
      <c r="B186" s="12">
        <f t="shared" si="6"/>
        <v>185</v>
      </c>
    </row>
    <row r="187" spans="1:6" x14ac:dyDescent="0.2">
      <c r="A187" s="6">
        <v>45560</v>
      </c>
      <c r="B187" s="12">
        <f t="shared" si="6"/>
        <v>186</v>
      </c>
    </row>
    <row r="188" spans="1:6" x14ac:dyDescent="0.2">
      <c r="A188" s="6">
        <v>45561</v>
      </c>
      <c r="B188" s="12">
        <f t="shared" si="6"/>
        <v>187</v>
      </c>
    </row>
    <row r="189" spans="1:6" x14ac:dyDescent="0.2">
      <c r="A189" s="6">
        <v>45562</v>
      </c>
      <c r="B189" s="12">
        <f t="shared" si="6"/>
        <v>188</v>
      </c>
      <c r="C189" s="11">
        <v>3</v>
      </c>
      <c r="D189">
        <v>-124</v>
      </c>
    </row>
    <row r="190" spans="1:6" x14ac:dyDescent="0.2">
      <c r="A190" s="6">
        <v>45563</v>
      </c>
      <c r="B190" s="12">
        <f t="shared" si="6"/>
        <v>189</v>
      </c>
      <c r="C190" s="11">
        <v>4</v>
      </c>
      <c r="D190">
        <f>D189+F190</f>
        <v>-123</v>
      </c>
      <c r="E190">
        <v>1</v>
      </c>
      <c r="F190">
        <f>C190-C189</f>
        <v>1</v>
      </c>
    </row>
    <row r="191" spans="1:6" x14ac:dyDescent="0.2">
      <c r="A191" s="6">
        <v>45564</v>
      </c>
      <c r="B191" s="12">
        <f t="shared" si="6"/>
        <v>190</v>
      </c>
      <c r="C191" s="11">
        <v>6</v>
      </c>
      <c r="D191">
        <f t="shared" ref="D191:D206" si="7">D190+F191</f>
        <v>-121</v>
      </c>
      <c r="E191">
        <v>1</v>
      </c>
      <c r="F191">
        <f t="shared" ref="F191:F206" si="8">C191-C190</f>
        <v>2</v>
      </c>
    </row>
    <row r="192" spans="1:6" x14ac:dyDescent="0.2">
      <c r="A192" s="6">
        <v>45565</v>
      </c>
      <c r="B192" s="12">
        <f t="shared" si="6"/>
        <v>191</v>
      </c>
      <c r="C192" s="11">
        <v>8</v>
      </c>
      <c r="D192">
        <f t="shared" si="7"/>
        <v>-119</v>
      </c>
      <c r="E192">
        <v>1</v>
      </c>
      <c r="F192">
        <f t="shared" si="8"/>
        <v>2</v>
      </c>
    </row>
    <row r="193" spans="1:6" x14ac:dyDescent="0.2">
      <c r="A193" s="6">
        <v>45566</v>
      </c>
      <c r="B193" s="12">
        <f t="shared" si="6"/>
        <v>192</v>
      </c>
      <c r="C193" s="11">
        <v>9</v>
      </c>
      <c r="D193">
        <f t="shared" si="7"/>
        <v>-118</v>
      </c>
      <c r="E193">
        <v>1</v>
      </c>
      <c r="F193">
        <f t="shared" si="8"/>
        <v>1</v>
      </c>
    </row>
    <row r="194" spans="1:6" x14ac:dyDescent="0.2">
      <c r="A194" s="6">
        <v>45567</v>
      </c>
      <c r="B194" s="12">
        <f t="shared" si="6"/>
        <v>193</v>
      </c>
      <c r="C194" s="11">
        <v>11.5</v>
      </c>
      <c r="D194">
        <f t="shared" si="7"/>
        <v>-115.5</v>
      </c>
      <c r="E194">
        <v>1</v>
      </c>
      <c r="F194">
        <f t="shared" si="8"/>
        <v>2.5</v>
      </c>
    </row>
    <row r="195" spans="1:6" x14ac:dyDescent="0.2">
      <c r="A195" s="6">
        <v>45568</v>
      </c>
      <c r="B195" s="12">
        <f t="shared" si="6"/>
        <v>194</v>
      </c>
      <c r="C195" s="11">
        <v>12.5</v>
      </c>
      <c r="D195">
        <f t="shared" si="7"/>
        <v>-114.5</v>
      </c>
      <c r="E195">
        <v>1</v>
      </c>
      <c r="F195">
        <f t="shared" si="8"/>
        <v>1</v>
      </c>
    </row>
    <row r="196" spans="1:6" x14ac:dyDescent="0.2">
      <c r="A196" s="6">
        <v>45569</v>
      </c>
      <c r="B196" s="12">
        <f t="shared" si="6"/>
        <v>195</v>
      </c>
      <c r="C196" s="11">
        <v>14</v>
      </c>
      <c r="D196">
        <f t="shared" si="7"/>
        <v>-113</v>
      </c>
      <c r="E196">
        <v>1</v>
      </c>
      <c r="F196">
        <f t="shared" si="8"/>
        <v>1.5</v>
      </c>
    </row>
    <row r="197" spans="1:6" x14ac:dyDescent="0.2">
      <c r="A197" s="6">
        <v>45570</v>
      </c>
      <c r="B197" s="12">
        <f t="shared" si="6"/>
        <v>196</v>
      </c>
      <c r="C197" s="11">
        <v>16.5</v>
      </c>
      <c r="D197">
        <f t="shared" si="7"/>
        <v>-110.5</v>
      </c>
      <c r="E197">
        <v>1</v>
      </c>
      <c r="F197">
        <f t="shared" si="8"/>
        <v>2.5</v>
      </c>
    </row>
    <row r="198" spans="1:6" x14ac:dyDescent="0.2">
      <c r="A198" s="6">
        <v>45571</v>
      </c>
      <c r="B198" s="12">
        <f t="shared" si="6"/>
        <v>197</v>
      </c>
      <c r="C198" s="11">
        <v>18</v>
      </c>
      <c r="D198">
        <f t="shared" si="7"/>
        <v>-109</v>
      </c>
      <c r="E198">
        <v>1</v>
      </c>
      <c r="F198">
        <f t="shared" si="8"/>
        <v>1.5</v>
      </c>
    </row>
    <row r="199" spans="1:6" x14ac:dyDescent="0.2">
      <c r="A199" s="6">
        <v>45572</v>
      </c>
      <c r="B199" s="12">
        <f t="shared" si="6"/>
        <v>198</v>
      </c>
      <c r="C199" s="11">
        <v>20</v>
      </c>
      <c r="D199">
        <f t="shared" si="7"/>
        <v>-107</v>
      </c>
      <c r="E199">
        <v>1</v>
      </c>
      <c r="F199">
        <f t="shared" si="8"/>
        <v>2</v>
      </c>
    </row>
    <row r="200" spans="1:6" x14ac:dyDescent="0.2">
      <c r="A200" s="6">
        <v>45573</v>
      </c>
      <c r="B200" s="12">
        <f t="shared" si="6"/>
        <v>199</v>
      </c>
      <c r="C200" s="11">
        <v>22.5</v>
      </c>
      <c r="D200">
        <f t="shared" si="7"/>
        <v>-104.5</v>
      </c>
      <c r="E200">
        <v>1</v>
      </c>
      <c r="F200">
        <f t="shared" si="8"/>
        <v>2.5</v>
      </c>
    </row>
    <row r="201" spans="1:6" x14ac:dyDescent="0.2">
      <c r="A201" s="6">
        <v>45574</v>
      </c>
      <c r="B201" s="12">
        <f t="shared" si="6"/>
        <v>200</v>
      </c>
      <c r="C201" s="11">
        <v>25</v>
      </c>
      <c r="D201">
        <f t="shared" si="7"/>
        <v>-102</v>
      </c>
      <c r="E201">
        <v>1</v>
      </c>
      <c r="F201">
        <f t="shared" si="8"/>
        <v>2.5</v>
      </c>
    </row>
    <row r="202" spans="1:6" x14ac:dyDescent="0.2">
      <c r="A202" s="6">
        <v>45575</v>
      </c>
      <c r="B202" s="12">
        <f t="shared" si="6"/>
        <v>201</v>
      </c>
      <c r="C202" s="11">
        <v>27</v>
      </c>
      <c r="D202">
        <f t="shared" si="7"/>
        <v>-100</v>
      </c>
      <c r="E202">
        <v>1</v>
      </c>
      <c r="F202">
        <f t="shared" si="8"/>
        <v>2</v>
      </c>
    </row>
    <row r="203" spans="1:6" x14ac:dyDescent="0.2">
      <c r="A203" s="6">
        <v>45576</v>
      </c>
      <c r="B203" s="12">
        <f t="shared" si="6"/>
        <v>202</v>
      </c>
      <c r="C203" s="11">
        <v>29</v>
      </c>
      <c r="D203">
        <f t="shared" si="7"/>
        <v>-98</v>
      </c>
      <c r="E203">
        <v>1</v>
      </c>
      <c r="F203">
        <f t="shared" si="8"/>
        <v>2</v>
      </c>
    </row>
    <row r="204" spans="1:6" x14ac:dyDescent="0.2">
      <c r="A204" s="6">
        <v>45577</v>
      </c>
      <c r="B204" s="12">
        <f t="shared" si="6"/>
        <v>203</v>
      </c>
      <c r="C204" s="11">
        <v>31</v>
      </c>
      <c r="D204">
        <f t="shared" si="7"/>
        <v>-96</v>
      </c>
      <c r="E204">
        <v>1</v>
      </c>
      <c r="F204">
        <f t="shared" si="8"/>
        <v>2</v>
      </c>
    </row>
    <row r="205" spans="1:6" x14ac:dyDescent="0.2">
      <c r="A205" s="6">
        <v>45578</v>
      </c>
      <c r="B205" s="12">
        <f t="shared" si="6"/>
        <v>204</v>
      </c>
      <c r="C205" s="11">
        <v>34</v>
      </c>
      <c r="D205">
        <f t="shared" si="7"/>
        <v>-93</v>
      </c>
      <c r="E205">
        <v>1</v>
      </c>
      <c r="F205">
        <f t="shared" si="8"/>
        <v>3</v>
      </c>
    </row>
    <row r="206" spans="1:6" x14ac:dyDescent="0.2">
      <c r="A206" s="6">
        <v>45579</v>
      </c>
      <c r="B206" s="12">
        <f t="shared" si="6"/>
        <v>205</v>
      </c>
      <c r="C206" s="11">
        <v>36</v>
      </c>
      <c r="D206">
        <f t="shared" si="7"/>
        <v>-91</v>
      </c>
      <c r="E206">
        <v>1</v>
      </c>
      <c r="F206">
        <f t="shared" si="8"/>
        <v>2</v>
      </c>
    </row>
    <row r="207" spans="1:6" x14ac:dyDescent="0.2">
      <c r="A207" s="6">
        <v>45580</v>
      </c>
      <c r="B207" s="12">
        <f t="shared" si="6"/>
        <v>206</v>
      </c>
    </row>
    <row r="208" spans="1:6" x14ac:dyDescent="0.2">
      <c r="A208" s="6">
        <v>45581</v>
      </c>
      <c r="B208" s="12">
        <f t="shared" si="6"/>
        <v>207</v>
      </c>
    </row>
    <row r="209" spans="1:2" x14ac:dyDescent="0.2">
      <c r="A209" s="6">
        <v>45582</v>
      </c>
      <c r="B209" s="12">
        <f t="shared" si="6"/>
        <v>208</v>
      </c>
    </row>
    <row r="210" spans="1:2" x14ac:dyDescent="0.2">
      <c r="A210" s="6">
        <v>45583</v>
      </c>
      <c r="B210" s="12">
        <f t="shared" si="6"/>
        <v>209</v>
      </c>
    </row>
    <row r="211" spans="1:2" x14ac:dyDescent="0.2">
      <c r="A211" s="6">
        <v>45584</v>
      </c>
      <c r="B211" s="12">
        <f t="shared" si="6"/>
        <v>210</v>
      </c>
    </row>
    <row r="212" spans="1:2" x14ac:dyDescent="0.2">
      <c r="A212" s="6">
        <v>45585</v>
      </c>
      <c r="B212" s="12">
        <f t="shared" si="6"/>
        <v>211</v>
      </c>
    </row>
    <row r="213" spans="1:2" x14ac:dyDescent="0.2">
      <c r="A213" s="6">
        <v>45586</v>
      </c>
      <c r="B213" s="12">
        <f t="shared" ref="B213:B276" si="9">B212+1</f>
        <v>212</v>
      </c>
    </row>
    <row r="214" spans="1:2" x14ac:dyDescent="0.2">
      <c r="A214" s="6">
        <v>45587</v>
      </c>
      <c r="B214" s="12">
        <f t="shared" si="9"/>
        <v>213</v>
      </c>
    </row>
    <row r="215" spans="1:2" x14ac:dyDescent="0.2">
      <c r="A215" s="6">
        <v>45588</v>
      </c>
      <c r="B215" s="12">
        <f t="shared" si="9"/>
        <v>214</v>
      </c>
    </row>
    <row r="216" spans="1:2" x14ac:dyDescent="0.2">
      <c r="A216" s="6">
        <v>45589</v>
      </c>
      <c r="B216" s="12">
        <f t="shared" si="9"/>
        <v>215</v>
      </c>
    </row>
    <row r="217" spans="1:2" x14ac:dyDescent="0.2">
      <c r="A217" s="6">
        <v>45590</v>
      </c>
      <c r="B217" s="12">
        <f t="shared" si="9"/>
        <v>216</v>
      </c>
    </row>
    <row r="218" spans="1:2" x14ac:dyDescent="0.2">
      <c r="A218" s="6">
        <v>45591</v>
      </c>
      <c r="B218" s="12">
        <f t="shared" si="9"/>
        <v>217</v>
      </c>
    </row>
    <row r="219" spans="1:2" x14ac:dyDescent="0.2">
      <c r="A219" s="6">
        <v>45592</v>
      </c>
      <c r="B219" s="12">
        <f t="shared" si="9"/>
        <v>218</v>
      </c>
    </row>
    <row r="220" spans="1:2" x14ac:dyDescent="0.2">
      <c r="A220" s="6">
        <v>45593</v>
      </c>
      <c r="B220" s="12">
        <f t="shared" si="9"/>
        <v>219</v>
      </c>
    </row>
    <row r="221" spans="1:2" x14ac:dyDescent="0.2">
      <c r="A221" s="6">
        <v>45594</v>
      </c>
      <c r="B221" s="12">
        <f t="shared" si="9"/>
        <v>220</v>
      </c>
    </row>
    <row r="222" spans="1:2" x14ac:dyDescent="0.2">
      <c r="A222" s="6">
        <v>45595</v>
      </c>
      <c r="B222" s="12">
        <f t="shared" si="9"/>
        <v>221</v>
      </c>
    </row>
    <row r="223" spans="1:2" x14ac:dyDescent="0.2">
      <c r="A223" s="6">
        <v>45596</v>
      </c>
      <c r="B223" s="12">
        <f t="shared" si="9"/>
        <v>222</v>
      </c>
    </row>
    <row r="224" spans="1:2" x14ac:dyDescent="0.2">
      <c r="A224" s="6">
        <v>45597</v>
      </c>
      <c r="B224" s="12">
        <f t="shared" si="9"/>
        <v>223</v>
      </c>
    </row>
    <row r="225" spans="1:2" x14ac:dyDescent="0.2">
      <c r="A225" s="6">
        <v>45598</v>
      </c>
      <c r="B225" s="12">
        <f t="shared" si="9"/>
        <v>224</v>
      </c>
    </row>
    <row r="226" spans="1:2" x14ac:dyDescent="0.2">
      <c r="A226" s="6">
        <v>45599</v>
      </c>
      <c r="B226" s="12">
        <f t="shared" si="9"/>
        <v>225</v>
      </c>
    </row>
    <row r="227" spans="1:2" x14ac:dyDescent="0.2">
      <c r="A227" s="6">
        <v>45600</v>
      </c>
      <c r="B227" s="12">
        <f t="shared" si="9"/>
        <v>226</v>
      </c>
    </row>
    <row r="228" spans="1:2" x14ac:dyDescent="0.2">
      <c r="A228" s="6">
        <v>45601</v>
      </c>
      <c r="B228" s="12">
        <f t="shared" si="9"/>
        <v>227</v>
      </c>
    </row>
    <row r="229" spans="1:2" x14ac:dyDescent="0.2">
      <c r="A229" s="6">
        <v>45602</v>
      </c>
      <c r="B229" s="12">
        <f t="shared" si="9"/>
        <v>228</v>
      </c>
    </row>
    <row r="230" spans="1:2" x14ac:dyDescent="0.2">
      <c r="A230" s="6">
        <v>45603</v>
      </c>
      <c r="B230" s="12">
        <f t="shared" si="9"/>
        <v>229</v>
      </c>
    </row>
    <row r="231" spans="1:2" x14ac:dyDescent="0.2">
      <c r="A231" s="6">
        <v>45604</v>
      </c>
      <c r="B231" s="12">
        <f t="shared" si="9"/>
        <v>230</v>
      </c>
    </row>
    <row r="232" spans="1:2" x14ac:dyDescent="0.2">
      <c r="A232" s="6">
        <v>45605</v>
      </c>
      <c r="B232" s="12">
        <f t="shared" si="9"/>
        <v>231</v>
      </c>
    </row>
    <row r="233" spans="1:2" x14ac:dyDescent="0.2">
      <c r="A233" s="6">
        <v>45606</v>
      </c>
      <c r="B233" s="12">
        <f t="shared" si="9"/>
        <v>232</v>
      </c>
    </row>
    <row r="234" spans="1:2" x14ac:dyDescent="0.2">
      <c r="A234" s="6">
        <v>45607</v>
      </c>
      <c r="B234" s="12">
        <f t="shared" si="9"/>
        <v>233</v>
      </c>
    </row>
    <row r="235" spans="1:2" x14ac:dyDescent="0.2">
      <c r="A235" s="6">
        <v>45608</v>
      </c>
      <c r="B235" s="12">
        <f t="shared" si="9"/>
        <v>234</v>
      </c>
    </row>
    <row r="236" spans="1:2" x14ac:dyDescent="0.2">
      <c r="A236" s="6">
        <v>45609</v>
      </c>
      <c r="B236" s="12">
        <f t="shared" si="9"/>
        <v>235</v>
      </c>
    </row>
    <row r="237" spans="1:2" x14ac:dyDescent="0.2">
      <c r="A237" s="6">
        <v>45610</v>
      </c>
      <c r="B237" s="12">
        <f t="shared" si="9"/>
        <v>236</v>
      </c>
    </row>
    <row r="238" spans="1:2" x14ac:dyDescent="0.2">
      <c r="A238" s="6">
        <v>45611</v>
      </c>
      <c r="B238" s="12">
        <f t="shared" si="9"/>
        <v>237</v>
      </c>
    </row>
    <row r="239" spans="1:2" x14ac:dyDescent="0.2">
      <c r="A239" s="6">
        <v>45612</v>
      </c>
      <c r="B239" s="12">
        <f t="shared" si="9"/>
        <v>238</v>
      </c>
    </row>
    <row r="240" spans="1:2" x14ac:dyDescent="0.2">
      <c r="A240" s="6">
        <v>45613</v>
      </c>
      <c r="B240" s="12">
        <f t="shared" si="9"/>
        <v>239</v>
      </c>
    </row>
    <row r="241" spans="1:2" x14ac:dyDescent="0.2">
      <c r="A241" s="6">
        <v>45614</v>
      </c>
      <c r="B241" s="12">
        <f t="shared" si="9"/>
        <v>240</v>
      </c>
    </row>
    <row r="242" spans="1:2" x14ac:dyDescent="0.2">
      <c r="A242" s="6">
        <v>45615</v>
      </c>
      <c r="B242" s="12">
        <f t="shared" si="9"/>
        <v>241</v>
      </c>
    </row>
    <row r="243" spans="1:2" x14ac:dyDescent="0.2">
      <c r="A243" s="6">
        <v>45616</v>
      </c>
      <c r="B243" s="12">
        <f t="shared" si="9"/>
        <v>242</v>
      </c>
    </row>
    <row r="244" spans="1:2" x14ac:dyDescent="0.2">
      <c r="A244" s="6">
        <v>45617</v>
      </c>
      <c r="B244" s="12">
        <f t="shared" si="9"/>
        <v>243</v>
      </c>
    </row>
    <row r="245" spans="1:2" x14ac:dyDescent="0.2">
      <c r="A245" s="6">
        <v>45618</v>
      </c>
      <c r="B245" s="12">
        <f t="shared" si="9"/>
        <v>244</v>
      </c>
    </row>
    <row r="246" spans="1:2" x14ac:dyDescent="0.2">
      <c r="A246" s="6">
        <v>45619</v>
      </c>
      <c r="B246" s="12">
        <f t="shared" si="9"/>
        <v>245</v>
      </c>
    </row>
    <row r="247" spans="1:2" x14ac:dyDescent="0.2">
      <c r="A247" s="6">
        <v>45620</v>
      </c>
      <c r="B247" s="12">
        <f t="shared" si="9"/>
        <v>246</v>
      </c>
    </row>
    <row r="248" spans="1:2" x14ac:dyDescent="0.2">
      <c r="A248" s="6">
        <v>45621</v>
      </c>
      <c r="B248" s="12">
        <f t="shared" si="9"/>
        <v>247</v>
      </c>
    </row>
    <row r="249" spans="1:2" x14ac:dyDescent="0.2">
      <c r="A249" s="6">
        <v>45622</v>
      </c>
      <c r="B249" s="12">
        <f t="shared" si="9"/>
        <v>248</v>
      </c>
    </row>
    <row r="250" spans="1:2" x14ac:dyDescent="0.2">
      <c r="A250" s="6">
        <v>45623</v>
      </c>
      <c r="B250" s="12">
        <f t="shared" si="9"/>
        <v>249</v>
      </c>
    </row>
    <row r="251" spans="1:2" x14ac:dyDescent="0.2">
      <c r="A251" s="6">
        <v>45624</v>
      </c>
      <c r="B251" s="12">
        <f t="shared" si="9"/>
        <v>250</v>
      </c>
    </row>
    <row r="252" spans="1:2" x14ac:dyDescent="0.2">
      <c r="A252" s="6">
        <v>45625</v>
      </c>
      <c r="B252" s="12">
        <f t="shared" si="9"/>
        <v>251</v>
      </c>
    </row>
    <row r="253" spans="1:2" x14ac:dyDescent="0.2">
      <c r="A253" s="6">
        <v>45626</v>
      </c>
      <c r="B253" s="12">
        <f t="shared" si="9"/>
        <v>252</v>
      </c>
    </row>
    <row r="254" spans="1:2" x14ac:dyDescent="0.2">
      <c r="A254" s="6">
        <v>45627</v>
      </c>
      <c r="B254" s="12">
        <f t="shared" si="9"/>
        <v>253</v>
      </c>
    </row>
    <row r="255" spans="1:2" x14ac:dyDescent="0.2">
      <c r="A255" s="6">
        <v>45628</v>
      </c>
      <c r="B255" s="12">
        <f t="shared" si="9"/>
        <v>254</v>
      </c>
    </row>
    <row r="256" spans="1:2" x14ac:dyDescent="0.2">
      <c r="A256" s="6">
        <v>45629</v>
      </c>
      <c r="B256" s="12">
        <f t="shared" si="9"/>
        <v>255</v>
      </c>
    </row>
    <row r="257" spans="1:2" x14ac:dyDescent="0.2">
      <c r="A257" s="6">
        <v>45630</v>
      </c>
      <c r="B257" s="12">
        <f t="shared" si="9"/>
        <v>256</v>
      </c>
    </row>
    <row r="258" spans="1:2" x14ac:dyDescent="0.2">
      <c r="A258" s="6">
        <v>45631</v>
      </c>
      <c r="B258" s="12">
        <f t="shared" si="9"/>
        <v>257</v>
      </c>
    </row>
    <row r="259" spans="1:2" x14ac:dyDescent="0.2">
      <c r="A259" s="6">
        <v>45632</v>
      </c>
      <c r="B259" s="12">
        <f t="shared" si="9"/>
        <v>258</v>
      </c>
    </row>
    <row r="260" spans="1:2" x14ac:dyDescent="0.2">
      <c r="A260" s="6">
        <v>45633</v>
      </c>
      <c r="B260" s="12">
        <f t="shared" si="9"/>
        <v>259</v>
      </c>
    </row>
    <row r="261" spans="1:2" x14ac:dyDescent="0.2">
      <c r="A261" s="6">
        <v>45634</v>
      </c>
      <c r="B261" s="12">
        <f t="shared" si="9"/>
        <v>260</v>
      </c>
    </row>
    <row r="262" spans="1:2" x14ac:dyDescent="0.2">
      <c r="A262" s="6">
        <v>45635</v>
      </c>
      <c r="B262" s="12">
        <f t="shared" si="9"/>
        <v>261</v>
      </c>
    </row>
    <row r="263" spans="1:2" x14ac:dyDescent="0.2">
      <c r="A263" s="6">
        <v>45636</v>
      </c>
      <c r="B263" s="12">
        <f t="shared" si="9"/>
        <v>262</v>
      </c>
    </row>
    <row r="264" spans="1:2" x14ac:dyDescent="0.2">
      <c r="A264" s="6">
        <v>45637</v>
      </c>
      <c r="B264" s="12">
        <f t="shared" si="9"/>
        <v>263</v>
      </c>
    </row>
    <row r="265" spans="1:2" x14ac:dyDescent="0.2">
      <c r="A265" s="6">
        <v>45638</v>
      </c>
      <c r="B265" s="12">
        <f t="shared" si="9"/>
        <v>264</v>
      </c>
    </row>
    <row r="266" spans="1:2" x14ac:dyDescent="0.2">
      <c r="A266" s="6">
        <v>45639</v>
      </c>
      <c r="B266" s="12">
        <f t="shared" si="9"/>
        <v>265</v>
      </c>
    </row>
    <row r="267" spans="1:2" x14ac:dyDescent="0.2">
      <c r="A267" s="6">
        <v>45640</v>
      </c>
      <c r="B267" s="12">
        <f t="shared" si="9"/>
        <v>266</v>
      </c>
    </row>
    <row r="268" spans="1:2" x14ac:dyDescent="0.2">
      <c r="A268" s="6">
        <v>45641</v>
      </c>
      <c r="B268" s="12">
        <f t="shared" si="9"/>
        <v>267</v>
      </c>
    </row>
    <row r="269" spans="1:2" x14ac:dyDescent="0.2">
      <c r="A269" s="6">
        <v>45642</v>
      </c>
      <c r="B269" s="12">
        <f t="shared" si="9"/>
        <v>268</v>
      </c>
    </row>
    <row r="270" spans="1:2" x14ac:dyDescent="0.2">
      <c r="A270" s="6">
        <v>45643</v>
      </c>
      <c r="B270" s="12">
        <f t="shared" si="9"/>
        <v>269</v>
      </c>
    </row>
    <row r="271" spans="1:2" x14ac:dyDescent="0.2">
      <c r="A271" s="6">
        <v>45644</v>
      </c>
      <c r="B271" s="12">
        <f t="shared" si="9"/>
        <v>270</v>
      </c>
    </row>
    <row r="272" spans="1:2" x14ac:dyDescent="0.2">
      <c r="A272" s="6">
        <v>45645</v>
      </c>
      <c r="B272" s="12">
        <f t="shared" si="9"/>
        <v>271</v>
      </c>
    </row>
    <row r="273" spans="1:2" x14ac:dyDescent="0.2">
      <c r="A273" s="6">
        <v>45646</v>
      </c>
      <c r="B273" s="12">
        <f t="shared" si="9"/>
        <v>272</v>
      </c>
    </row>
    <row r="274" spans="1:2" x14ac:dyDescent="0.2">
      <c r="A274" s="6">
        <v>45647</v>
      </c>
      <c r="B274" s="12">
        <f t="shared" si="9"/>
        <v>273</v>
      </c>
    </row>
    <row r="275" spans="1:2" x14ac:dyDescent="0.2">
      <c r="A275" s="6">
        <v>45648</v>
      </c>
      <c r="B275" s="12">
        <f t="shared" si="9"/>
        <v>274</v>
      </c>
    </row>
    <row r="276" spans="1:2" x14ac:dyDescent="0.2">
      <c r="A276" s="6">
        <v>45649</v>
      </c>
      <c r="B276" s="12">
        <f t="shared" si="9"/>
        <v>275</v>
      </c>
    </row>
    <row r="277" spans="1:2" x14ac:dyDescent="0.2">
      <c r="A277" s="6">
        <v>45650</v>
      </c>
      <c r="B277" s="12">
        <f t="shared" ref="B277:B278" si="10">B276+1</f>
        <v>276</v>
      </c>
    </row>
    <row r="278" spans="1:2" x14ac:dyDescent="0.2">
      <c r="A278" s="6">
        <v>45651</v>
      </c>
      <c r="B278" s="12">
        <f t="shared" si="10"/>
        <v>277</v>
      </c>
    </row>
  </sheetData>
  <pageMargins left="0.7" right="0.7" top="0.75" bottom="0.75" header="0.3" footer="0.3"/>
  <pageSetup paperSize="9" scale="95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CC57A-78D0-4099-B692-D0500218E984}">
  <dimension ref="A1:X195"/>
  <sheetViews>
    <sheetView workbookViewId="0"/>
  </sheetViews>
  <sheetFormatPr baseColWidth="10" defaultColWidth="8.83203125" defaultRowHeight="15" x14ac:dyDescent="0.2"/>
  <cols>
    <col min="1" max="1" width="10.5" style="6" bestFit="1" customWidth="1"/>
    <col min="2" max="2" width="9.1640625" style="12" customWidth="1"/>
    <col min="3" max="3" width="8.6640625" style="11"/>
    <col min="4" max="4" width="18.5" bestFit="1" customWidth="1"/>
    <col min="5" max="5" width="15.5" customWidth="1"/>
    <col min="6" max="6" width="18.33203125" customWidth="1"/>
    <col min="7" max="7" width="12.33203125" bestFit="1" customWidth="1"/>
    <col min="11" max="11" width="8.83203125" bestFit="1" customWidth="1"/>
    <col min="14" max="14" width="9.6640625" bestFit="1" customWidth="1"/>
    <col min="15" max="15" width="9.1640625" bestFit="1" customWidth="1"/>
    <col min="16" max="16" width="11.5" bestFit="1" customWidth="1"/>
  </cols>
  <sheetData>
    <row r="1" spans="1:12" x14ac:dyDescent="0.2">
      <c r="A1" s="6" t="s">
        <v>160</v>
      </c>
      <c r="B1" s="12" t="s">
        <v>69</v>
      </c>
      <c r="C1" s="11" t="s">
        <v>3</v>
      </c>
      <c r="D1" t="s">
        <v>2</v>
      </c>
      <c r="E1" t="s">
        <v>7</v>
      </c>
      <c r="F1" t="s">
        <v>1</v>
      </c>
      <c r="G1" t="s">
        <v>4</v>
      </c>
    </row>
    <row r="2" spans="1:12" x14ac:dyDescent="0.2">
      <c r="A2" s="6">
        <v>45458</v>
      </c>
      <c r="B2" s="12">
        <v>1</v>
      </c>
      <c r="C2" s="11">
        <v>-3</v>
      </c>
      <c r="F2">
        <v>0</v>
      </c>
      <c r="G2" t="s">
        <v>83</v>
      </c>
      <c r="K2" s="1">
        <v>45464</v>
      </c>
      <c r="L2" t="s">
        <v>88</v>
      </c>
    </row>
    <row r="3" spans="1:12" x14ac:dyDescent="0.2">
      <c r="A3" s="6">
        <v>45459</v>
      </c>
      <c r="B3" s="12">
        <v>2</v>
      </c>
      <c r="C3" s="11">
        <v>47</v>
      </c>
      <c r="D3">
        <v>50</v>
      </c>
      <c r="E3">
        <v>1</v>
      </c>
      <c r="F3">
        <f>C3-C2</f>
        <v>50</v>
      </c>
      <c r="G3" t="s">
        <v>84</v>
      </c>
    </row>
    <row r="4" spans="1:12" x14ac:dyDescent="0.2">
      <c r="A4" s="6">
        <v>45460</v>
      </c>
      <c r="B4" s="12">
        <v>3</v>
      </c>
      <c r="C4" s="11">
        <v>83</v>
      </c>
      <c r="D4">
        <f t="shared" ref="D4:D60" si="0">D3+F4</f>
        <v>86</v>
      </c>
      <c r="E4">
        <v>1</v>
      </c>
      <c r="F4">
        <f>C4-C3</f>
        <v>36</v>
      </c>
      <c r="H4" t="s">
        <v>77</v>
      </c>
    </row>
    <row r="5" spans="1:12" x14ac:dyDescent="0.2">
      <c r="A5" s="6">
        <v>45461</v>
      </c>
      <c r="B5" s="12">
        <v>4</v>
      </c>
      <c r="C5" s="11">
        <v>44</v>
      </c>
      <c r="D5">
        <f t="shared" si="0"/>
        <v>47</v>
      </c>
      <c r="E5">
        <v>1</v>
      </c>
      <c r="F5">
        <f>C5-C4</f>
        <v>-39</v>
      </c>
    </row>
    <row r="6" spans="1:12" x14ac:dyDescent="0.2">
      <c r="A6" s="6">
        <v>45462</v>
      </c>
      <c r="B6" s="12">
        <v>5</v>
      </c>
      <c r="C6" s="11">
        <v>9</v>
      </c>
      <c r="D6">
        <f t="shared" si="0"/>
        <v>12</v>
      </c>
      <c r="E6">
        <v>1</v>
      </c>
      <c r="F6">
        <f>C6-C5</f>
        <v>-35</v>
      </c>
      <c r="G6" t="s">
        <v>86</v>
      </c>
    </row>
    <row r="7" spans="1:12" x14ac:dyDescent="0.2">
      <c r="A7" s="6">
        <v>45463</v>
      </c>
      <c r="B7" s="12">
        <v>6</v>
      </c>
      <c r="C7" s="11">
        <v>2</v>
      </c>
      <c r="D7">
        <f t="shared" si="0"/>
        <v>5</v>
      </c>
      <c r="E7">
        <v>1</v>
      </c>
      <c r="F7">
        <v>-7</v>
      </c>
    </row>
    <row r="8" spans="1:12" x14ac:dyDescent="0.2">
      <c r="A8" s="6">
        <v>45464</v>
      </c>
      <c r="B8" s="12">
        <v>7</v>
      </c>
      <c r="C8" s="11">
        <v>-1</v>
      </c>
      <c r="D8">
        <f t="shared" si="0"/>
        <v>2</v>
      </c>
      <c r="E8">
        <v>1</v>
      </c>
      <c r="F8">
        <v>-3</v>
      </c>
    </row>
    <row r="9" spans="1:12" x14ac:dyDescent="0.2">
      <c r="A9" s="6">
        <v>45465</v>
      </c>
      <c r="B9" s="12">
        <v>8</v>
      </c>
      <c r="C9" s="11">
        <v>5</v>
      </c>
      <c r="D9">
        <f t="shared" si="0"/>
        <v>8</v>
      </c>
      <c r="E9">
        <v>1</v>
      </c>
      <c r="F9">
        <v>6</v>
      </c>
    </row>
    <row r="10" spans="1:12" x14ac:dyDescent="0.2">
      <c r="A10" s="6">
        <v>45466</v>
      </c>
      <c r="B10" s="12">
        <v>9</v>
      </c>
      <c r="C10" s="11">
        <v>-4</v>
      </c>
      <c r="D10">
        <f t="shared" si="0"/>
        <v>-1</v>
      </c>
      <c r="E10">
        <v>1</v>
      </c>
      <c r="F10">
        <v>-9</v>
      </c>
    </row>
    <row r="11" spans="1:12" x14ac:dyDescent="0.2">
      <c r="A11" s="6">
        <v>45467</v>
      </c>
      <c r="B11" s="12">
        <v>10</v>
      </c>
      <c r="C11" s="11">
        <v>-5</v>
      </c>
      <c r="D11">
        <f t="shared" si="0"/>
        <v>-2</v>
      </c>
      <c r="E11">
        <v>1</v>
      </c>
      <c r="F11">
        <v>-1</v>
      </c>
    </row>
    <row r="12" spans="1:12" x14ac:dyDescent="0.2">
      <c r="A12" s="6">
        <v>45468</v>
      </c>
      <c r="B12" s="12">
        <v>11</v>
      </c>
      <c r="C12" s="11">
        <v>-8</v>
      </c>
      <c r="D12">
        <f t="shared" si="0"/>
        <v>-5</v>
      </c>
      <c r="E12">
        <v>1</v>
      </c>
      <c r="F12">
        <v>-3</v>
      </c>
    </row>
    <row r="13" spans="1:12" x14ac:dyDescent="0.2">
      <c r="A13" s="6">
        <v>45469</v>
      </c>
      <c r="B13" s="12">
        <v>12</v>
      </c>
      <c r="C13" s="11">
        <v>-17</v>
      </c>
      <c r="D13">
        <f t="shared" si="0"/>
        <v>-14</v>
      </c>
      <c r="E13">
        <v>1</v>
      </c>
      <c r="F13">
        <v>-9</v>
      </c>
    </row>
    <row r="14" spans="1:12" x14ac:dyDescent="0.2">
      <c r="A14" s="6">
        <v>45470</v>
      </c>
      <c r="B14" s="12">
        <v>13</v>
      </c>
      <c r="C14" s="11">
        <v>-33</v>
      </c>
      <c r="D14">
        <f t="shared" si="0"/>
        <v>-30</v>
      </c>
      <c r="E14">
        <v>1</v>
      </c>
      <c r="F14">
        <v>-16</v>
      </c>
    </row>
    <row r="15" spans="1:12" x14ac:dyDescent="0.2">
      <c r="A15" s="6">
        <v>45471</v>
      </c>
      <c r="B15" s="12">
        <v>14</v>
      </c>
      <c r="C15" s="11">
        <v>-50</v>
      </c>
      <c r="D15">
        <f t="shared" si="0"/>
        <v>-47</v>
      </c>
      <c r="E15">
        <v>1</v>
      </c>
      <c r="F15">
        <v>-17</v>
      </c>
      <c r="G15" t="s">
        <v>85</v>
      </c>
    </row>
    <row r="16" spans="1:12" x14ac:dyDescent="0.2">
      <c r="A16" s="6">
        <v>45472</v>
      </c>
      <c r="B16" s="12">
        <v>15</v>
      </c>
      <c r="C16" s="11">
        <v>-50</v>
      </c>
      <c r="D16">
        <f t="shared" si="0"/>
        <v>-47</v>
      </c>
      <c r="E16">
        <v>1</v>
      </c>
      <c r="F16">
        <v>0</v>
      </c>
    </row>
    <row r="17" spans="1:18" x14ac:dyDescent="0.2">
      <c r="A17" s="6">
        <v>45473</v>
      </c>
      <c r="B17" s="12">
        <v>16</v>
      </c>
      <c r="C17" s="11">
        <v>-48</v>
      </c>
      <c r="D17">
        <f t="shared" si="0"/>
        <v>-45</v>
      </c>
      <c r="E17">
        <v>1</v>
      </c>
      <c r="F17">
        <v>2</v>
      </c>
    </row>
    <row r="18" spans="1:18" x14ac:dyDescent="0.2">
      <c r="A18" s="6">
        <v>45474</v>
      </c>
      <c r="B18" s="12">
        <v>17</v>
      </c>
      <c r="C18" s="11">
        <v>-27</v>
      </c>
      <c r="D18">
        <f t="shared" si="0"/>
        <v>-24</v>
      </c>
      <c r="E18">
        <v>1</v>
      </c>
      <c r="F18">
        <v>21</v>
      </c>
    </row>
    <row r="19" spans="1:18" x14ac:dyDescent="0.2">
      <c r="A19" s="6">
        <v>45475</v>
      </c>
      <c r="B19" s="12">
        <v>18</v>
      </c>
      <c r="C19" s="11">
        <v>-12.5</v>
      </c>
      <c r="D19">
        <f t="shared" si="0"/>
        <v>-9.5</v>
      </c>
      <c r="E19">
        <v>1</v>
      </c>
      <c r="F19">
        <f t="shared" ref="F19:F60" si="1">C19-C18</f>
        <v>14.5</v>
      </c>
    </row>
    <row r="20" spans="1:18" x14ac:dyDescent="0.2">
      <c r="A20" s="6">
        <v>45476</v>
      </c>
      <c r="B20" s="12">
        <v>19</v>
      </c>
      <c r="C20" s="11">
        <v>8</v>
      </c>
      <c r="D20">
        <f t="shared" si="0"/>
        <v>11</v>
      </c>
      <c r="E20">
        <v>1</v>
      </c>
      <c r="F20">
        <f t="shared" si="1"/>
        <v>20.5</v>
      </c>
    </row>
    <row r="21" spans="1:18" x14ac:dyDescent="0.2">
      <c r="A21" s="6">
        <v>45477</v>
      </c>
      <c r="B21" s="12">
        <v>20</v>
      </c>
      <c r="C21" s="11">
        <v>26.5</v>
      </c>
      <c r="D21">
        <f t="shared" si="0"/>
        <v>29.5</v>
      </c>
      <c r="E21">
        <v>1</v>
      </c>
      <c r="F21">
        <f t="shared" si="1"/>
        <v>18.5</v>
      </c>
      <c r="G21" t="s">
        <v>117</v>
      </c>
    </row>
    <row r="22" spans="1:18" x14ac:dyDescent="0.2">
      <c r="A22" s="6">
        <v>45478</v>
      </c>
      <c r="B22" s="12">
        <v>21</v>
      </c>
      <c r="C22" s="11">
        <v>28</v>
      </c>
      <c r="D22">
        <f t="shared" si="0"/>
        <v>31</v>
      </c>
      <c r="E22">
        <v>1</v>
      </c>
      <c r="F22">
        <f t="shared" si="1"/>
        <v>1.5</v>
      </c>
      <c r="Q22">
        <f>2197-272</f>
        <v>1925</v>
      </c>
    </row>
    <row r="23" spans="1:18" x14ac:dyDescent="0.2">
      <c r="A23" s="6">
        <v>45479</v>
      </c>
      <c r="B23" s="12">
        <v>22</v>
      </c>
      <c r="C23" s="11">
        <v>36</v>
      </c>
      <c r="D23">
        <f t="shared" si="0"/>
        <v>39</v>
      </c>
      <c r="E23">
        <v>1</v>
      </c>
      <c r="F23">
        <f t="shared" si="1"/>
        <v>8</v>
      </c>
      <c r="R23">
        <f>16/30</f>
        <v>0.53333333333333333</v>
      </c>
    </row>
    <row r="24" spans="1:18" x14ac:dyDescent="0.2">
      <c r="A24" s="6">
        <v>45480</v>
      </c>
      <c r="B24" s="12">
        <v>23</v>
      </c>
      <c r="C24" s="11">
        <v>53</v>
      </c>
      <c r="D24">
        <f t="shared" si="0"/>
        <v>56</v>
      </c>
      <c r="E24">
        <v>1</v>
      </c>
      <c r="F24">
        <f t="shared" si="1"/>
        <v>17</v>
      </c>
      <c r="N24">
        <v>-3</v>
      </c>
      <c r="R24">
        <f>90-28.1</f>
        <v>61.9</v>
      </c>
    </row>
    <row r="25" spans="1:18" x14ac:dyDescent="0.2">
      <c r="A25" s="6">
        <v>45481</v>
      </c>
      <c r="B25" s="12">
        <v>24</v>
      </c>
      <c r="C25" s="11">
        <v>62</v>
      </c>
      <c r="D25">
        <f t="shared" si="0"/>
        <v>65</v>
      </c>
      <c r="E25">
        <v>1</v>
      </c>
      <c r="F25">
        <f t="shared" si="1"/>
        <v>9</v>
      </c>
    </row>
    <row r="26" spans="1:18" x14ac:dyDescent="0.2">
      <c r="A26" s="6">
        <v>45482</v>
      </c>
      <c r="B26" s="12">
        <v>25</v>
      </c>
      <c r="C26" s="11">
        <v>72</v>
      </c>
      <c r="D26">
        <f t="shared" si="0"/>
        <v>75</v>
      </c>
      <c r="E26">
        <v>1</v>
      </c>
      <c r="F26">
        <f t="shared" si="1"/>
        <v>10</v>
      </c>
      <c r="L26" t="s">
        <v>14</v>
      </c>
      <c r="N26" s="1">
        <v>45458</v>
      </c>
      <c r="O26" s="1"/>
      <c r="P26" s="13"/>
    </row>
    <row r="27" spans="1:18" x14ac:dyDescent="0.2">
      <c r="A27" s="6">
        <v>45483</v>
      </c>
      <c r="B27" s="12">
        <v>26</v>
      </c>
      <c r="C27" s="11">
        <v>84</v>
      </c>
      <c r="D27">
        <f t="shared" si="0"/>
        <v>87</v>
      </c>
      <c r="E27">
        <v>1</v>
      </c>
      <c r="F27">
        <f t="shared" si="1"/>
        <v>12</v>
      </c>
      <c r="G27" t="s">
        <v>118</v>
      </c>
      <c r="L27">
        <v>0</v>
      </c>
      <c r="M27">
        <f>L27/60</f>
        <v>0</v>
      </c>
      <c r="N27">
        <v>0</v>
      </c>
    </row>
    <row r="28" spans="1:18" x14ac:dyDescent="0.2">
      <c r="A28" s="6">
        <v>45484</v>
      </c>
      <c r="B28" s="12">
        <v>27</v>
      </c>
      <c r="C28" s="11">
        <v>84</v>
      </c>
      <c r="D28">
        <f t="shared" si="0"/>
        <v>87</v>
      </c>
      <c r="E28">
        <v>1</v>
      </c>
      <c r="F28">
        <f t="shared" si="1"/>
        <v>0</v>
      </c>
      <c r="L28">
        <v>34</v>
      </c>
      <c r="M28">
        <f t="shared" ref="M28:M91" si="2">L28/60</f>
        <v>0.56666666666666665</v>
      </c>
    </row>
    <row r="29" spans="1:18" x14ac:dyDescent="0.2">
      <c r="A29" s="6">
        <v>45485</v>
      </c>
      <c r="B29" s="12">
        <v>28</v>
      </c>
      <c r="C29" s="11">
        <v>103</v>
      </c>
      <c r="D29">
        <f t="shared" si="0"/>
        <v>106</v>
      </c>
      <c r="E29">
        <v>1</v>
      </c>
      <c r="F29">
        <f t="shared" si="1"/>
        <v>19</v>
      </c>
      <c r="L29">
        <v>60</v>
      </c>
      <c r="M29">
        <f t="shared" si="2"/>
        <v>1</v>
      </c>
    </row>
    <row r="30" spans="1:18" x14ac:dyDescent="0.2">
      <c r="A30" s="6">
        <v>45486</v>
      </c>
      <c r="B30" s="12">
        <v>29</v>
      </c>
      <c r="C30" s="11">
        <v>107</v>
      </c>
      <c r="D30">
        <f t="shared" si="0"/>
        <v>110</v>
      </c>
      <c r="E30">
        <v>1</v>
      </c>
      <c r="F30">
        <f t="shared" si="1"/>
        <v>4</v>
      </c>
      <c r="L30">
        <v>80</v>
      </c>
      <c r="M30">
        <f t="shared" si="2"/>
        <v>1.3333333333333333</v>
      </c>
    </row>
    <row r="31" spans="1:18" x14ac:dyDescent="0.2">
      <c r="A31" s="6">
        <v>45487</v>
      </c>
      <c r="B31" s="12">
        <v>30</v>
      </c>
      <c r="C31" s="11">
        <v>114</v>
      </c>
      <c r="D31">
        <f t="shared" si="0"/>
        <v>117</v>
      </c>
      <c r="E31">
        <v>1</v>
      </c>
      <c r="F31">
        <f t="shared" si="1"/>
        <v>7</v>
      </c>
      <c r="L31">
        <v>90</v>
      </c>
      <c r="M31">
        <f t="shared" si="2"/>
        <v>1.5</v>
      </c>
    </row>
    <row r="32" spans="1:18" x14ac:dyDescent="0.2">
      <c r="A32" s="6">
        <v>45488</v>
      </c>
      <c r="B32" s="12">
        <v>31</v>
      </c>
      <c r="C32" s="11">
        <v>110</v>
      </c>
      <c r="D32">
        <f t="shared" si="0"/>
        <v>113</v>
      </c>
      <c r="E32">
        <v>1</v>
      </c>
      <c r="F32">
        <f t="shared" si="1"/>
        <v>-4</v>
      </c>
      <c r="L32">
        <v>105</v>
      </c>
      <c r="M32">
        <f t="shared" si="2"/>
        <v>1.75</v>
      </c>
    </row>
    <row r="33" spans="1:14" x14ac:dyDescent="0.2">
      <c r="A33" s="6">
        <v>45489</v>
      </c>
      <c r="B33" s="12">
        <v>32</v>
      </c>
      <c r="C33" s="11">
        <v>108</v>
      </c>
      <c r="D33">
        <f t="shared" si="0"/>
        <v>111</v>
      </c>
      <c r="E33">
        <v>1</v>
      </c>
      <c r="F33">
        <f t="shared" si="1"/>
        <v>-2</v>
      </c>
    </row>
    <row r="34" spans="1:14" x14ac:dyDescent="0.2">
      <c r="A34" s="6">
        <v>45490</v>
      </c>
      <c r="B34" s="12">
        <v>33</v>
      </c>
      <c r="C34" s="11">
        <v>112</v>
      </c>
      <c r="D34">
        <f t="shared" si="0"/>
        <v>115</v>
      </c>
      <c r="E34">
        <v>1</v>
      </c>
      <c r="F34">
        <f t="shared" si="1"/>
        <v>4</v>
      </c>
      <c r="L34">
        <v>120</v>
      </c>
      <c r="M34">
        <f t="shared" si="2"/>
        <v>2</v>
      </c>
    </row>
    <row r="35" spans="1:14" x14ac:dyDescent="0.2">
      <c r="A35" s="6">
        <v>45491</v>
      </c>
      <c r="B35" s="12">
        <v>34</v>
      </c>
      <c r="C35" s="11">
        <v>92</v>
      </c>
      <c r="D35">
        <f t="shared" si="0"/>
        <v>95</v>
      </c>
      <c r="E35">
        <v>1</v>
      </c>
      <c r="F35">
        <f t="shared" si="1"/>
        <v>-20</v>
      </c>
      <c r="L35">
        <v>140</v>
      </c>
      <c r="M35">
        <f t="shared" si="2"/>
        <v>2.3333333333333335</v>
      </c>
      <c r="N35">
        <v>5</v>
      </c>
    </row>
    <row r="36" spans="1:14" x14ac:dyDescent="0.2">
      <c r="A36" s="6">
        <v>45492</v>
      </c>
      <c r="B36" s="12">
        <v>35</v>
      </c>
      <c r="C36" s="11">
        <v>84</v>
      </c>
      <c r="D36">
        <f t="shared" si="0"/>
        <v>87</v>
      </c>
      <c r="E36">
        <v>1</v>
      </c>
      <c r="F36">
        <f t="shared" si="1"/>
        <v>-8</v>
      </c>
      <c r="L36">
        <v>170</v>
      </c>
      <c r="M36">
        <f t="shared" si="2"/>
        <v>2.8333333333333335</v>
      </c>
    </row>
    <row r="37" spans="1:14" x14ac:dyDescent="0.2">
      <c r="A37" s="6">
        <v>45493</v>
      </c>
      <c r="B37" s="12">
        <v>36</v>
      </c>
      <c r="C37" s="11">
        <v>63</v>
      </c>
      <c r="D37">
        <f t="shared" si="0"/>
        <v>66</v>
      </c>
      <c r="E37">
        <v>1</v>
      </c>
      <c r="F37">
        <f t="shared" si="1"/>
        <v>-21</v>
      </c>
      <c r="L37">
        <v>180</v>
      </c>
      <c r="M37">
        <f t="shared" si="2"/>
        <v>3</v>
      </c>
    </row>
    <row r="38" spans="1:14" x14ac:dyDescent="0.2">
      <c r="A38" s="6">
        <v>45494</v>
      </c>
      <c r="B38" s="12">
        <v>37</v>
      </c>
      <c r="C38" s="11">
        <v>81</v>
      </c>
      <c r="D38">
        <f t="shared" si="0"/>
        <v>84</v>
      </c>
      <c r="E38">
        <v>1</v>
      </c>
      <c r="F38">
        <f t="shared" si="1"/>
        <v>18</v>
      </c>
      <c r="L38">
        <v>210</v>
      </c>
      <c r="M38">
        <f t="shared" si="2"/>
        <v>3.5</v>
      </c>
    </row>
    <row r="39" spans="1:14" x14ac:dyDescent="0.2">
      <c r="A39" s="6">
        <v>45495</v>
      </c>
      <c r="B39" s="12">
        <v>38</v>
      </c>
      <c r="C39" s="11">
        <v>80</v>
      </c>
      <c r="D39">
        <f t="shared" si="0"/>
        <v>83</v>
      </c>
      <c r="E39">
        <v>1</v>
      </c>
      <c r="F39">
        <f t="shared" si="1"/>
        <v>-1</v>
      </c>
      <c r="L39">
        <v>240</v>
      </c>
      <c r="M39">
        <f t="shared" si="2"/>
        <v>4</v>
      </c>
    </row>
    <row r="40" spans="1:14" x14ac:dyDescent="0.2">
      <c r="A40" s="6">
        <v>45496</v>
      </c>
      <c r="B40" s="12">
        <v>39</v>
      </c>
      <c r="C40" s="11">
        <v>69</v>
      </c>
      <c r="D40">
        <f t="shared" si="0"/>
        <v>72</v>
      </c>
      <c r="E40">
        <v>1</v>
      </c>
      <c r="F40">
        <f t="shared" si="1"/>
        <v>-11</v>
      </c>
      <c r="L40">
        <v>270</v>
      </c>
      <c r="M40">
        <f t="shared" si="2"/>
        <v>4.5</v>
      </c>
    </row>
    <row r="41" spans="1:14" x14ac:dyDescent="0.2">
      <c r="A41" s="6">
        <v>45497</v>
      </c>
      <c r="B41" s="12">
        <v>40</v>
      </c>
      <c r="C41" s="11">
        <v>56</v>
      </c>
      <c r="D41">
        <f t="shared" si="0"/>
        <v>59</v>
      </c>
      <c r="E41">
        <v>1</v>
      </c>
      <c r="F41">
        <f t="shared" si="1"/>
        <v>-13</v>
      </c>
      <c r="L41">
        <v>300</v>
      </c>
      <c r="M41">
        <f t="shared" si="2"/>
        <v>5</v>
      </c>
    </row>
    <row r="42" spans="1:14" x14ac:dyDescent="0.2">
      <c r="A42" s="6">
        <v>45498</v>
      </c>
      <c r="B42" s="12">
        <v>41</v>
      </c>
      <c r="C42" s="11">
        <v>60</v>
      </c>
      <c r="D42">
        <f t="shared" si="0"/>
        <v>63</v>
      </c>
      <c r="E42">
        <v>1</v>
      </c>
      <c r="F42">
        <f t="shared" si="1"/>
        <v>4</v>
      </c>
      <c r="L42">
        <v>360</v>
      </c>
      <c r="M42">
        <f t="shared" si="2"/>
        <v>6</v>
      </c>
    </row>
    <row r="43" spans="1:14" x14ac:dyDescent="0.2">
      <c r="A43" s="6">
        <v>45499</v>
      </c>
      <c r="B43" s="12">
        <v>42</v>
      </c>
      <c r="C43" s="11">
        <v>52.5</v>
      </c>
      <c r="D43">
        <f t="shared" si="0"/>
        <v>55.5</v>
      </c>
      <c r="E43">
        <v>1</v>
      </c>
      <c r="F43">
        <f t="shared" si="1"/>
        <v>-7.5</v>
      </c>
      <c r="L43">
        <v>400</v>
      </c>
      <c r="M43">
        <f t="shared" si="2"/>
        <v>6.666666666666667</v>
      </c>
      <c r="N43">
        <v>11</v>
      </c>
    </row>
    <row r="44" spans="1:14" x14ac:dyDescent="0.2">
      <c r="A44" s="6">
        <v>45500</v>
      </c>
      <c r="B44" s="12">
        <v>43</v>
      </c>
      <c r="C44" s="11">
        <v>45</v>
      </c>
      <c r="D44">
        <f t="shared" si="0"/>
        <v>48</v>
      </c>
      <c r="E44">
        <v>1</v>
      </c>
      <c r="F44">
        <f t="shared" si="1"/>
        <v>-7.5</v>
      </c>
      <c r="G44" t="s">
        <v>121</v>
      </c>
      <c r="L44">
        <v>420</v>
      </c>
      <c r="M44">
        <f t="shared" si="2"/>
        <v>7</v>
      </c>
      <c r="N44">
        <v>12.5</v>
      </c>
    </row>
    <row r="45" spans="1:14" x14ac:dyDescent="0.2">
      <c r="A45" s="6">
        <v>45501</v>
      </c>
      <c r="B45" s="12">
        <v>44</v>
      </c>
      <c r="C45" s="11">
        <v>49</v>
      </c>
      <c r="D45">
        <f t="shared" si="0"/>
        <v>52</v>
      </c>
      <c r="E45">
        <v>1</v>
      </c>
      <c r="F45">
        <f t="shared" si="1"/>
        <v>4</v>
      </c>
      <c r="L45">
        <v>470</v>
      </c>
      <c r="M45">
        <f t="shared" si="2"/>
        <v>7.833333333333333</v>
      </c>
    </row>
    <row r="46" spans="1:14" x14ac:dyDescent="0.2">
      <c r="A46" s="6">
        <v>45502</v>
      </c>
      <c r="B46" s="12">
        <v>45</v>
      </c>
      <c r="C46" s="11">
        <v>45</v>
      </c>
      <c r="D46">
        <f t="shared" si="0"/>
        <v>48</v>
      </c>
      <c r="E46">
        <v>1</v>
      </c>
      <c r="F46">
        <f t="shared" si="1"/>
        <v>-4</v>
      </c>
      <c r="L46">
        <v>500</v>
      </c>
      <c r="M46">
        <f t="shared" si="2"/>
        <v>8.3333333333333339</v>
      </c>
    </row>
    <row r="47" spans="1:14" x14ac:dyDescent="0.2">
      <c r="A47" s="6">
        <v>45503</v>
      </c>
      <c r="B47" s="12">
        <v>46</v>
      </c>
      <c r="C47" s="11">
        <v>33</v>
      </c>
      <c r="D47">
        <f t="shared" si="0"/>
        <v>36</v>
      </c>
      <c r="E47">
        <v>1</v>
      </c>
      <c r="F47">
        <f t="shared" si="1"/>
        <v>-12</v>
      </c>
      <c r="L47">
        <v>520</v>
      </c>
      <c r="M47">
        <f t="shared" si="2"/>
        <v>8.6666666666666661</v>
      </c>
    </row>
    <row r="48" spans="1:14" x14ac:dyDescent="0.2">
      <c r="A48" s="6">
        <v>45504</v>
      </c>
      <c r="B48" s="12">
        <v>47</v>
      </c>
      <c r="C48" s="11">
        <v>20</v>
      </c>
      <c r="D48">
        <f t="shared" si="0"/>
        <v>23</v>
      </c>
      <c r="E48">
        <v>1</v>
      </c>
      <c r="F48">
        <f t="shared" si="1"/>
        <v>-13</v>
      </c>
      <c r="G48" t="s">
        <v>123</v>
      </c>
      <c r="L48">
        <v>540</v>
      </c>
      <c r="M48">
        <f t="shared" si="2"/>
        <v>9</v>
      </c>
    </row>
    <row r="49" spans="1:24" x14ac:dyDescent="0.2">
      <c r="A49" s="6">
        <v>45505</v>
      </c>
      <c r="B49" s="12">
        <v>48</v>
      </c>
      <c r="C49" s="11">
        <v>11</v>
      </c>
      <c r="D49">
        <f t="shared" si="0"/>
        <v>14</v>
      </c>
      <c r="E49">
        <v>1</v>
      </c>
      <c r="F49">
        <f t="shared" si="1"/>
        <v>-9</v>
      </c>
      <c r="L49">
        <v>600</v>
      </c>
      <c r="M49">
        <f t="shared" si="2"/>
        <v>10</v>
      </c>
    </row>
    <row r="50" spans="1:24" x14ac:dyDescent="0.2">
      <c r="A50" s="6">
        <v>45506</v>
      </c>
      <c r="B50" s="12">
        <v>49</v>
      </c>
      <c r="C50" s="11">
        <v>0</v>
      </c>
      <c r="D50">
        <f t="shared" si="0"/>
        <v>3</v>
      </c>
      <c r="E50">
        <v>1</v>
      </c>
      <c r="F50">
        <f t="shared" si="1"/>
        <v>-11</v>
      </c>
      <c r="L50">
        <v>660</v>
      </c>
      <c r="M50">
        <f t="shared" si="2"/>
        <v>11</v>
      </c>
    </row>
    <row r="51" spans="1:24" x14ac:dyDescent="0.2">
      <c r="A51" s="6">
        <v>45507</v>
      </c>
      <c r="B51" s="12">
        <v>50</v>
      </c>
      <c r="C51" s="11">
        <v>-7.5</v>
      </c>
      <c r="D51">
        <f t="shared" si="0"/>
        <v>-4.5</v>
      </c>
      <c r="E51">
        <v>1</v>
      </c>
      <c r="F51">
        <f t="shared" si="1"/>
        <v>-7.5</v>
      </c>
      <c r="L51">
        <v>700</v>
      </c>
      <c r="M51">
        <f t="shared" si="2"/>
        <v>11.666666666666666</v>
      </c>
    </row>
    <row r="52" spans="1:24" x14ac:dyDescent="0.2">
      <c r="A52" s="6">
        <v>45508</v>
      </c>
      <c r="B52" s="12">
        <v>51</v>
      </c>
      <c r="C52" s="11">
        <v>-9</v>
      </c>
      <c r="D52">
        <f t="shared" si="0"/>
        <v>-6</v>
      </c>
      <c r="E52">
        <v>1</v>
      </c>
      <c r="F52">
        <f t="shared" si="1"/>
        <v>-1.5</v>
      </c>
      <c r="L52">
        <v>750</v>
      </c>
      <c r="M52">
        <v>12.5</v>
      </c>
    </row>
    <row r="53" spans="1:24" x14ac:dyDescent="0.2">
      <c r="A53" s="6">
        <v>45509</v>
      </c>
      <c r="B53" s="12">
        <v>52</v>
      </c>
      <c r="C53" s="11">
        <v>-9</v>
      </c>
      <c r="D53">
        <f t="shared" si="0"/>
        <v>-6</v>
      </c>
      <c r="E53">
        <v>1</v>
      </c>
      <c r="F53">
        <f t="shared" si="1"/>
        <v>0</v>
      </c>
      <c r="L53">
        <v>780</v>
      </c>
      <c r="M53">
        <f t="shared" si="2"/>
        <v>13</v>
      </c>
    </row>
    <row r="54" spans="1:24" x14ac:dyDescent="0.2">
      <c r="A54" s="6">
        <v>45510</v>
      </c>
      <c r="B54" s="12">
        <v>53</v>
      </c>
      <c r="C54" s="11">
        <v>-11.5</v>
      </c>
      <c r="D54">
        <f t="shared" si="0"/>
        <v>-8.5</v>
      </c>
      <c r="E54">
        <v>1</v>
      </c>
      <c r="F54">
        <f t="shared" si="1"/>
        <v>-2.5</v>
      </c>
      <c r="L54">
        <v>793</v>
      </c>
      <c r="M54">
        <f t="shared" si="2"/>
        <v>13.216666666666667</v>
      </c>
    </row>
    <row r="55" spans="1:24" x14ac:dyDescent="0.2">
      <c r="A55" s="6">
        <v>45511</v>
      </c>
      <c r="B55" s="12">
        <v>54</v>
      </c>
      <c r="C55" s="11">
        <v>-12.5</v>
      </c>
      <c r="D55">
        <f t="shared" si="0"/>
        <v>-9.5</v>
      </c>
      <c r="E55">
        <v>1</v>
      </c>
      <c r="F55">
        <f t="shared" si="1"/>
        <v>-1</v>
      </c>
      <c r="L55">
        <v>840</v>
      </c>
      <c r="M55">
        <f t="shared" si="2"/>
        <v>14</v>
      </c>
    </row>
    <row r="56" spans="1:24" x14ac:dyDescent="0.2">
      <c r="A56" s="6">
        <v>45512</v>
      </c>
      <c r="B56" s="12">
        <v>55</v>
      </c>
      <c r="C56" s="11">
        <v>-18</v>
      </c>
      <c r="D56">
        <f t="shared" si="0"/>
        <v>-15</v>
      </c>
      <c r="E56">
        <v>1</v>
      </c>
      <c r="F56">
        <f t="shared" si="1"/>
        <v>-5.5</v>
      </c>
      <c r="L56">
        <v>870</v>
      </c>
      <c r="M56">
        <f t="shared" si="2"/>
        <v>14.5</v>
      </c>
    </row>
    <row r="57" spans="1:24" x14ac:dyDescent="0.2">
      <c r="A57" s="6">
        <v>45513</v>
      </c>
      <c r="B57" s="12">
        <v>56</v>
      </c>
      <c r="C57" s="11">
        <v>-22.5</v>
      </c>
      <c r="D57">
        <f t="shared" si="0"/>
        <v>-19.5</v>
      </c>
      <c r="E57">
        <v>1</v>
      </c>
      <c r="F57">
        <f t="shared" si="1"/>
        <v>-4.5</v>
      </c>
      <c r="L57">
        <v>915</v>
      </c>
      <c r="M57">
        <f t="shared" si="2"/>
        <v>15.25</v>
      </c>
    </row>
    <row r="58" spans="1:24" x14ac:dyDescent="0.2">
      <c r="A58" s="6">
        <v>45514</v>
      </c>
      <c r="B58" s="12">
        <v>57</v>
      </c>
      <c r="C58" s="11">
        <v>-16</v>
      </c>
      <c r="D58">
        <f t="shared" si="0"/>
        <v>-13</v>
      </c>
      <c r="E58">
        <v>1</v>
      </c>
      <c r="F58">
        <f t="shared" si="1"/>
        <v>6.5</v>
      </c>
      <c r="L58">
        <v>975</v>
      </c>
      <c r="M58">
        <f t="shared" si="2"/>
        <v>16.25</v>
      </c>
    </row>
    <row r="59" spans="1:24" x14ac:dyDescent="0.2">
      <c r="A59" s="6">
        <v>45515</v>
      </c>
      <c r="B59" s="12">
        <v>58</v>
      </c>
      <c r="C59" s="11">
        <v>-4</v>
      </c>
      <c r="D59">
        <f t="shared" si="0"/>
        <v>-1</v>
      </c>
      <c r="E59">
        <v>1</v>
      </c>
      <c r="F59">
        <f t="shared" si="1"/>
        <v>12</v>
      </c>
      <c r="L59">
        <v>1020</v>
      </c>
      <c r="M59">
        <f t="shared" si="2"/>
        <v>17</v>
      </c>
      <c r="X59">
        <f>12.5*60</f>
        <v>750</v>
      </c>
    </row>
    <row r="60" spans="1:24" x14ac:dyDescent="0.2">
      <c r="A60" s="6">
        <v>45516</v>
      </c>
      <c r="B60" s="12">
        <v>59</v>
      </c>
      <c r="C60" s="11">
        <v>-30</v>
      </c>
      <c r="D60">
        <f t="shared" si="0"/>
        <v>-27</v>
      </c>
      <c r="E60">
        <v>1</v>
      </c>
      <c r="F60">
        <f t="shared" si="1"/>
        <v>-26</v>
      </c>
      <c r="L60">
        <v>1040</v>
      </c>
      <c r="M60">
        <v>17.2</v>
      </c>
    </row>
    <row r="61" spans="1:24" x14ac:dyDescent="0.2">
      <c r="A61" s="6">
        <v>45517</v>
      </c>
      <c r="B61" s="12">
        <v>60</v>
      </c>
      <c r="C61" s="11">
        <v>12</v>
      </c>
      <c r="E61">
        <v>1</v>
      </c>
      <c r="G61" t="s">
        <v>130</v>
      </c>
      <c r="L61">
        <v>1080</v>
      </c>
      <c r="M61">
        <v>17.2</v>
      </c>
    </row>
    <row r="62" spans="1:24" x14ac:dyDescent="0.2">
      <c r="A62" s="6">
        <v>45518</v>
      </c>
      <c r="B62" s="12">
        <v>61</v>
      </c>
      <c r="C62" s="11">
        <v>-3</v>
      </c>
      <c r="D62" s="11">
        <f t="shared" ref="D62:D77" si="3">F62-27</f>
        <v>-42</v>
      </c>
      <c r="E62">
        <v>1</v>
      </c>
      <c r="F62">
        <f t="shared" ref="F62:F88" si="4">C62-C61</f>
        <v>-15</v>
      </c>
      <c r="L62">
        <v>1140</v>
      </c>
      <c r="M62">
        <f t="shared" si="2"/>
        <v>19</v>
      </c>
    </row>
    <row r="63" spans="1:24" x14ac:dyDescent="0.2">
      <c r="A63" s="6">
        <v>45519</v>
      </c>
      <c r="B63" s="12">
        <v>62</v>
      </c>
      <c r="C63" s="11">
        <v>-20</v>
      </c>
      <c r="D63" s="11">
        <f t="shared" si="3"/>
        <v>-44</v>
      </c>
      <c r="E63">
        <v>1</v>
      </c>
      <c r="F63">
        <f t="shared" si="4"/>
        <v>-17</v>
      </c>
      <c r="L63">
        <v>1170</v>
      </c>
      <c r="M63">
        <f t="shared" si="2"/>
        <v>19.5</v>
      </c>
    </row>
    <row r="64" spans="1:24" x14ac:dyDescent="0.2">
      <c r="A64" s="6">
        <v>45520</v>
      </c>
      <c r="B64" s="12">
        <v>63</v>
      </c>
      <c r="C64" s="11">
        <v>-27</v>
      </c>
      <c r="D64" s="11">
        <f t="shared" si="3"/>
        <v>-34</v>
      </c>
      <c r="E64">
        <v>1</v>
      </c>
      <c r="F64">
        <f t="shared" si="4"/>
        <v>-7</v>
      </c>
      <c r="L64">
        <v>1200</v>
      </c>
      <c r="M64">
        <f t="shared" si="2"/>
        <v>20</v>
      </c>
    </row>
    <row r="65" spans="1:14" x14ac:dyDescent="0.2">
      <c r="A65" s="6">
        <v>45521</v>
      </c>
      <c r="B65" s="12">
        <v>64</v>
      </c>
      <c r="C65" s="11">
        <v>-39</v>
      </c>
      <c r="D65" s="11">
        <f t="shared" si="3"/>
        <v>-39</v>
      </c>
      <c r="E65">
        <v>1</v>
      </c>
      <c r="F65">
        <f t="shared" si="4"/>
        <v>-12</v>
      </c>
      <c r="L65">
        <v>1220</v>
      </c>
      <c r="M65">
        <f t="shared" si="2"/>
        <v>20.333333333333332</v>
      </c>
    </row>
    <row r="66" spans="1:14" x14ac:dyDescent="0.2">
      <c r="A66" s="6">
        <v>45522</v>
      </c>
      <c r="B66" s="12">
        <v>65</v>
      </c>
      <c r="C66" s="11">
        <v>-51</v>
      </c>
      <c r="D66" s="11">
        <f t="shared" si="3"/>
        <v>-39</v>
      </c>
      <c r="E66">
        <v>1</v>
      </c>
      <c r="F66">
        <f t="shared" si="4"/>
        <v>-12</v>
      </c>
      <c r="L66">
        <v>1240</v>
      </c>
      <c r="M66">
        <f t="shared" si="2"/>
        <v>20.666666666666668</v>
      </c>
    </row>
    <row r="67" spans="1:14" x14ac:dyDescent="0.2">
      <c r="A67" s="6">
        <v>45523</v>
      </c>
      <c r="B67" s="12">
        <v>66</v>
      </c>
      <c r="C67" s="11">
        <v>-59</v>
      </c>
      <c r="D67" s="11">
        <f t="shared" si="3"/>
        <v>-35</v>
      </c>
      <c r="E67">
        <v>1</v>
      </c>
      <c r="F67">
        <f t="shared" si="4"/>
        <v>-8</v>
      </c>
      <c r="L67">
        <v>1270</v>
      </c>
      <c r="M67">
        <f t="shared" si="2"/>
        <v>21.166666666666668</v>
      </c>
    </row>
    <row r="68" spans="1:14" x14ac:dyDescent="0.2">
      <c r="A68" s="6">
        <v>45524</v>
      </c>
      <c r="B68" s="12">
        <v>67</v>
      </c>
      <c r="C68" s="11">
        <v>-62</v>
      </c>
      <c r="D68" s="11">
        <f t="shared" si="3"/>
        <v>-30</v>
      </c>
      <c r="E68">
        <v>1</v>
      </c>
      <c r="F68">
        <f t="shared" si="4"/>
        <v>-3</v>
      </c>
      <c r="L68">
        <v>1320</v>
      </c>
      <c r="M68">
        <f t="shared" si="2"/>
        <v>22</v>
      </c>
    </row>
    <row r="69" spans="1:14" x14ac:dyDescent="0.2">
      <c r="A69" s="6">
        <v>45525</v>
      </c>
      <c r="B69" s="12">
        <v>68</v>
      </c>
      <c r="C69" s="11">
        <v>-69</v>
      </c>
      <c r="D69" s="11">
        <f t="shared" si="3"/>
        <v>-34</v>
      </c>
      <c r="E69">
        <v>1</v>
      </c>
      <c r="F69">
        <f t="shared" si="4"/>
        <v>-7</v>
      </c>
      <c r="L69">
        <v>1340</v>
      </c>
      <c r="M69">
        <f t="shared" si="2"/>
        <v>22.333333333333332</v>
      </c>
    </row>
    <row r="70" spans="1:14" x14ac:dyDescent="0.2">
      <c r="A70" s="6">
        <v>45526</v>
      </c>
      <c r="B70" s="12">
        <v>69</v>
      </c>
      <c r="C70" s="11">
        <v>-76</v>
      </c>
      <c r="D70" s="11">
        <f t="shared" si="3"/>
        <v>-34</v>
      </c>
      <c r="E70">
        <v>1</v>
      </c>
      <c r="F70">
        <f t="shared" si="4"/>
        <v>-7</v>
      </c>
      <c r="L70">
        <v>1357</v>
      </c>
      <c r="M70">
        <f t="shared" si="2"/>
        <v>22.616666666666667</v>
      </c>
    </row>
    <row r="71" spans="1:14" x14ac:dyDescent="0.2">
      <c r="A71" s="6">
        <v>45527</v>
      </c>
      <c r="B71" s="12">
        <v>70</v>
      </c>
      <c r="C71" s="11">
        <v>-77</v>
      </c>
      <c r="D71" s="11">
        <f t="shared" si="3"/>
        <v>-28</v>
      </c>
      <c r="E71">
        <v>1</v>
      </c>
      <c r="F71">
        <f t="shared" si="4"/>
        <v>-1</v>
      </c>
      <c r="L71">
        <v>1380</v>
      </c>
      <c r="M71">
        <f t="shared" si="2"/>
        <v>23</v>
      </c>
    </row>
    <row r="72" spans="1:14" x14ac:dyDescent="0.2">
      <c r="A72" s="6">
        <v>45528</v>
      </c>
      <c r="B72" s="12">
        <v>71</v>
      </c>
      <c r="C72" s="11">
        <v>-97</v>
      </c>
      <c r="D72" s="11">
        <f t="shared" si="3"/>
        <v>-47</v>
      </c>
      <c r="E72">
        <v>1</v>
      </c>
      <c r="F72">
        <f t="shared" si="4"/>
        <v>-20</v>
      </c>
      <c r="L72">
        <v>1410</v>
      </c>
      <c r="M72">
        <f t="shared" si="2"/>
        <v>23.5</v>
      </c>
    </row>
    <row r="73" spans="1:14" x14ac:dyDescent="0.2">
      <c r="A73" s="6">
        <v>45529</v>
      </c>
      <c r="B73" s="12">
        <v>72</v>
      </c>
      <c r="C73" s="11">
        <v>-93</v>
      </c>
      <c r="D73" s="11">
        <f t="shared" si="3"/>
        <v>-23</v>
      </c>
      <c r="E73">
        <v>1</v>
      </c>
      <c r="F73">
        <f t="shared" si="4"/>
        <v>4</v>
      </c>
      <c r="L73">
        <v>1420</v>
      </c>
      <c r="M73">
        <f t="shared" si="2"/>
        <v>23.666666666666668</v>
      </c>
    </row>
    <row r="74" spans="1:14" x14ac:dyDescent="0.2">
      <c r="A74" s="6">
        <v>45530</v>
      </c>
      <c r="B74" s="12">
        <v>73</v>
      </c>
      <c r="C74" s="11">
        <v>-107</v>
      </c>
      <c r="D74" s="11">
        <f t="shared" si="3"/>
        <v>-41</v>
      </c>
      <c r="E74">
        <v>1</v>
      </c>
      <c r="F74">
        <f t="shared" si="4"/>
        <v>-14</v>
      </c>
      <c r="L74">
        <v>1440</v>
      </c>
      <c r="M74">
        <f t="shared" si="2"/>
        <v>24</v>
      </c>
      <c r="N74">
        <v>50</v>
      </c>
    </row>
    <row r="75" spans="1:14" x14ac:dyDescent="0.2">
      <c r="A75" s="6">
        <v>45531</v>
      </c>
      <c r="B75" s="12">
        <v>74</v>
      </c>
      <c r="C75" s="11">
        <v>-110</v>
      </c>
      <c r="D75" s="11">
        <f t="shared" si="3"/>
        <v>-30</v>
      </c>
      <c r="E75">
        <v>1</v>
      </c>
      <c r="F75">
        <f t="shared" si="4"/>
        <v>-3</v>
      </c>
      <c r="L75">
        <v>1467</v>
      </c>
      <c r="M75">
        <f t="shared" si="2"/>
        <v>24.45</v>
      </c>
    </row>
    <row r="76" spans="1:14" x14ac:dyDescent="0.2">
      <c r="A76" s="6">
        <v>45532</v>
      </c>
      <c r="B76" s="12">
        <v>75</v>
      </c>
      <c r="C76" s="11">
        <v>-123</v>
      </c>
      <c r="D76" s="11">
        <f t="shared" si="3"/>
        <v>-40</v>
      </c>
      <c r="E76">
        <v>1</v>
      </c>
      <c r="F76">
        <f t="shared" si="4"/>
        <v>-13</v>
      </c>
      <c r="L76">
        <v>1500</v>
      </c>
      <c r="M76">
        <f t="shared" si="2"/>
        <v>25</v>
      </c>
    </row>
    <row r="77" spans="1:14" x14ac:dyDescent="0.2">
      <c r="A77" s="6">
        <v>45533</v>
      </c>
      <c r="B77" s="12">
        <v>76</v>
      </c>
      <c r="C77" s="11">
        <v>-150</v>
      </c>
      <c r="D77" s="11">
        <f t="shared" si="3"/>
        <v>-54</v>
      </c>
      <c r="E77">
        <v>1</v>
      </c>
      <c r="F77">
        <f t="shared" si="4"/>
        <v>-27</v>
      </c>
      <c r="L77">
        <v>1539</v>
      </c>
      <c r="M77">
        <f t="shared" si="2"/>
        <v>25.65</v>
      </c>
    </row>
    <row r="78" spans="1:14" x14ac:dyDescent="0.2">
      <c r="A78" s="6">
        <v>45534</v>
      </c>
      <c r="B78" s="12">
        <v>77</v>
      </c>
      <c r="C78" s="11">
        <v>0</v>
      </c>
      <c r="D78">
        <v>-54</v>
      </c>
      <c r="E78">
        <v>0</v>
      </c>
      <c r="G78" t="s">
        <v>0</v>
      </c>
      <c r="L78">
        <v>1560</v>
      </c>
      <c r="M78">
        <f t="shared" si="2"/>
        <v>26</v>
      </c>
    </row>
    <row r="79" spans="1:14" x14ac:dyDescent="0.2">
      <c r="A79" s="6">
        <v>45535</v>
      </c>
      <c r="B79" s="12">
        <v>78</v>
      </c>
      <c r="C79" s="11">
        <v>1</v>
      </c>
      <c r="E79">
        <v>0</v>
      </c>
      <c r="L79">
        <v>1580</v>
      </c>
      <c r="M79">
        <f t="shared" si="2"/>
        <v>26.333333333333332</v>
      </c>
    </row>
    <row r="80" spans="1:14" x14ac:dyDescent="0.2">
      <c r="A80" s="6">
        <v>45536</v>
      </c>
      <c r="B80" s="12">
        <v>79</v>
      </c>
      <c r="C80" s="11">
        <v>-35</v>
      </c>
      <c r="D80">
        <v>-54</v>
      </c>
      <c r="G80" t="s">
        <v>0</v>
      </c>
      <c r="L80">
        <v>1590</v>
      </c>
      <c r="M80">
        <f t="shared" si="2"/>
        <v>26.5</v>
      </c>
    </row>
    <row r="81" spans="1:19" x14ac:dyDescent="0.2">
      <c r="A81" s="6">
        <v>45537</v>
      </c>
      <c r="B81" s="12">
        <v>80</v>
      </c>
      <c r="C81" s="11">
        <v>-55</v>
      </c>
      <c r="D81">
        <f>D80+F81</f>
        <v>-74</v>
      </c>
      <c r="F81">
        <f t="shared" si="4"/>
        <v>-20</v>
      </c>
      <c r="L81">
        <v>1607</v>
      </c>
      <c r="M81">
        <f t="shared" si="2"/>
        <v>26.783333333333335</v>
      </c>
    </row>
    <row r="82" spans="1:19" x14ac:dyDescent="0.2">
      <c r="A82" s="6">
        <v>45538</v>
      </c>
      <c r="B82" s="12">
        <v>81</v>
      </c>
      <c r="C82" s="11">
        <v>-91</v>
      </c>
      <c r="D82">
        <f t="shared" ref="D82:D88" si="5">D81+F82</f>
        <v>-110</v>
      </c>
      <c r="F82">
        <f t="shared" si="4"/>
        <v>-36</v>
      </c>
      <c r="L82">
        <v>1620</v>
      </c>
      <c r="M82">
        <f t="shared" si="2"/>
        <v>27</v>
      </c>
    </row>
    <row r="83" spans="1:19" x14ac:dyDescent="0.2">
      <c r="A83" s="6">
        <v>45539</v>
      </c>
      <c r="B83" s="12">
        <v>82</v>
      </c>
      <c r="C83" s="11">
        <v>-108</v>
      </c>
      <c r="D83">
        <f t="shared" si="5"/>
        <v>-127</v>
      </c>
      <c r="F83">
        <f t="shared" si="4"/>
        <v>-17</v>
      </c>
      <c r="L83">
        <v>1650</v>
      </c>
      <c r="M83">
        <f t="shared" si="2"/>
        <v>27.5</v>
      </c>
    </row>
    <row r="84" spans="1:19" x14ac:dyDescent="0.2">
      <c r="A84" s="6">
        <v>45540</v>
      </c>
      <c r="B84" s="12">
        <v>83</v>
      </c>
      <c r="C84" s="11">
        <v>-122</v>
      </c>
      <c r="D84">
        <f t="shared" si="5"/>
        <v>-141</v>
      </c>
      <c r="F84">
        <f t="shared" si="4"/>
        <v>-14</v>
      </c>
      <c r="L84">
        <v>1680</v>
      </c>
      <c r="M84">
        <f t="shared" si="2"/>
        <v>28</v>
      </c>
      <c r="S84">
        <f>1100/22</f>
        <v>50</v>
      </c>
    </row>
    <row r="85" spans="1:19" x14ac:dyDescent="0.2">
      <c r="A85" s="6">
        <v>45541</v>
      </c>
      <c r="B85" s="12">
        <v>84</v>
      </c>
      <c r="C85" s="11">
        <v>-144</v>
      </c>
      <c r="D85">
        <f t="shared" si="5"/>
        <v>-163</v>
      </c>
      <c r="F85">
        <f t="shared" si="4"/>
        <v>-22</v>
      </c>
      <c r="L85">
        <v>1710</v>
      </c>
      <c r="M85">
        <f t="shared" si="2"/>
        <v>28.5</v>
      </c>
    </row>
    <row r="86" spans="1:19" x14ac:dyDescent="0.2">
      <c r="A86" s="6">
        <v>45542</v>
      </c>
      <c r="B86" s="12">
        <v>85</v>
      </c>
      <c r="C86" s="11">
        <v>-142</v>
      </c>
      <c r="D86">
        <f t="shared" si="5"/>
        <v>-161</v>
      </c>
      <c r="F86">
        <f t="shared" si="4"/>
        <v>2</v>
      </c>
      <c r="L86">
        <v>1730</v>
      </c>
      <c r="M86">
        <f t="shared" si="2"/>
        <v>28.833333333333332</v>
      </c>
    </row>
    <row r="87" spans="1:19" x14ac:dyDescent="0.2">
      <c r="A87" s="6">
        <v>45543</v>
      </c>
      <c r="B87" s="12">
        <v>86</v>
      </c>
      <c r="C87" s="11">
        <v>-126</v>
      </c>
      <c r="D87">
        <f t="shared" si="5"/>
        <v>-145</v>
      </c>
      <c r="F87">
        <f t="shared" si="4"/>
        <v>16</v>
      </c>
      <c r="L87">
        <v>1748</v>
      </c>
      <c r="M87">
        <f t="shared" si="2"/>
        <v>29.133333333333333</v>
      </c>
    </row>
    <row r="88" spans="1:19" x14ac:dyDescent="0.2">
      <c r="A88" s="6">
        <v>45544</v>
      </c>
      <c r="B88" s="12">
        <v>87</v>
      </c>
      <c r="C88" s="11">
        <v>-138</v>
      </c>
      <c r="D88">
        <f t="shared" si="5"/>
        <v>-157</v>
      </c>
      <c r="F88">
        <f t="shared" si="4"/>
        <v>-12</v>
      </c>
      <c r="L88">
        <v>1759</v>
      </c>
      <c r="M88">
        <f t="shared" si="2"/>
        <v>29.316666666666666</v>
      </c>
    </row>
    <row r="89" spans="1:19" x14ac:dyDescent="0.2">
      <c r="A89" s="6">
        <v>45545</v>
      </c>
      <c r="B89" s="12">
        <v>88</v>
      </c>
      <c r="G89" t="s">
        <v>12</v>
      </c>
      <c r="L89">
        <v>1800</v>
      </c>
      <c r="M89">
        <f t="shared" si="2"/>
        <v>30</v>
      </c>
    </row>
    <row r="90" spans="1:19" x14ac:dyDescent="0.2">
      <c r="A90" s="6">
        <v>45546</v>
      </c>
      <c r="B90" s="12">
        <v>89</v>
      </c>
      <c r="L90">
        <v>1860</v>
      </c>
      <c r="M90">
        <f t="shared" si="2"/>
        <v>31</v>
      </c>
    </row>
    <row r="91" spans="1:19" x14ac:dyDescent="0.2">
      <c r="A91" s="6">
        <v>45547</v>
      </c>
      <c r="B91" s="12">
        <v>90</v>
      </c>
      <c r="C91" s="11">
        <v>-8</v>
      </c>
      <c r="G91" t="s">
        <v>0</v>
      </c>
      <c r="L91">
        <v>1882</v>
      </c>
      <c r="M91">
        <f t="shared" si="2"/>
        <v>31.366666666666667</v>
      </c>
    </row>
    <row r="92" spans="1:19" x14ac:dyDescent="0.2">
      <c r="A92" s="6">
        <v>45548</v>
      </c>
      <c r="B92" s="12">
        <v>91</v>
      </c>
      <c r="C92" s="11">
        <v>-21</v>
      </c>
      <c r="L92">
        <v>1920</v>
      </c>
      <c r="M92">
        <f>L92/60</f>
        <v>32</v>
      </c>
    </row>
    <row r="93" spans="1:19" x14ac:dyDescent="0.2">
      <c r="A93" s="6">
        <v>45549</v>
      </c>
      <c r="B93" s="12">
        <v>92</v>
      </c>
      <c r="C93" s="11">
        <v>5</v>
      </c>
      <c r="L93">
        <v>1950</v>
      </c>
      <c r="M93">
        <f>L93/60</f>
        <v>32.5</v>
      </c>
    </row>
    <row r="94" spans="1:19" x14ac:dyDescent="0.2">
      <c r="A94" s="6">
        <v>45550</v>
      </c>
      <c r="B94" s="12">
        <v>93</v>
      </c>
      <c r="C94" s="11">
        <v>-116</v>
      </c>
      <c r="L94">
        <v>1980</v>
      </c>
      <c r="M94">
        <f>L94/60</f>
        <v>33</v>
      </c>
    </row>
    <row r="95" spans="1:19" x14ac:dyDescent="0.2">
      <c r="A95" s="6">
        <v>45551</v>
      </c>
      <c r="B95" s="12">
        <v>94</v>
      </c>
      <c r="C95" s="11">
        <v>-103</v>
      </c>
      <c r="L95">
        <v>2070</v>
      </c>
      <c r="M95">
        <f>L95/60</f>
        <v>34.5</v>
      </c>
    </row>
    <row r="96" spans="1:19" x14ac:dyDescent="0.2">
      <c r="A96" s="6">
        <v>45552</v>
      </c>
      <c r="B96" s="12">
        <v>95</v>
      </c>
      <c r="C96" s="11">
        <v>160</v>
      </c>
    </row>
    <row r="97" spans="1:6" x14ac:dyDescent="0.2">
      <c r="A97" s="6">
        <v>45553</v>
      </c>
      <c r="B97" s="12">
        <v>96</v>
      </c>
    </row>
    <row r="98" spans="1:6" x14ac:dyDescent="0.2">
      <c r="A98" s="6">
        <v>45554</v>
      </c>
      <c r="B98" s="12">
        <v>97</v>
      </c>
    </row>
    <row r="99" spans="1:6" x14ac:dyDescent="0.2">
      <c r="A99" s="6">
        <v>45555</v>
      </c>
      <c r="B99" s="12">
        <v>98</v>
      </c>
    </row>
    <row r="100" spans="1:6" x14ac:dyDescent="0.2">
      <c r="A100" s="6">
        <v>45556</v>
      </c>
      <c r="B100" s="12">
        <v>99</v>
      </c>
    </row>
    <row r="101" spans="1:6" x14ac:dyDescent="0.2">
      <c r="A101" s="6">
        <v>45557</v>
      </c>
      <c r="B101" s="12">
        <f>B100+1</f>
        <v>100</v>
      </c>
    </row>
    <row r="102" spans="1:6" x14ac:dyDescent="0.2">
      <c r="A102" s="6">
        <v>45558</v>
      </c>
      <c r="B102" s="12">
        <f t="shared" ref="B102:B166" si="6">B101+1</f>
        <v>101</v>
      </c>
    </row>
    <row r="103" spans="1:6" x14ac:dyDescent="0.2">
      <c r="A103" s="6">
        <v>45559</v>
      </c>
      <c r="B103" s="12">
        <f t="shared" si="6"/>
        <v>102</v>
      </c>
    </row>
    <row r="104" spans="1:6" x14ac:dyDescent="0.2">
      <c r="A104" s="6">
        <v>45560</v>
      </c>
      <c r="B104" s="12">
        <f t="shared" si="6"/>
        <v>103</v>
      </c>
    </row>
    <row r="105" spans="1:6" x14ac:dyDescent="0.2">
      <c r="A105" s="6">
        <v>45561</v>
      </c>
      <c r="B105" s="12">
        <f t="shared" si="6"/>
        <v>104</v>
      </c>
    </row>
    <row r="106" spans="1:6" x14ac:dyDescent="0.2">
      <c r="A106" s="6">
        <v>45562</v>
      </c>
      <c r="B106" s="12">
        <f t="shared" si="6"/>
        <v>105</v>
      </c>
      <c r="C106" s="11">
        <v>0</v>
      </c>
      <c r="D106">
        <v>-157</v>
      </c>
    </row>
    <row r="107" spans="1:6" x14ac:dyDescent="0.2">
      <c r="A107" s="6">
        <v>45563</v>
      </c>
      <c r="B107" s="12">
        <f t="shared" si="6"/>
        <v>106</v>
      </c>
      <c r="C107" s="11">
        <v>4</v>
      </c>
      <c r="D107">
        <f>D106+F107</f>
        <v>-153</v>
      </c>
      <c r="E107">
        <v>1</v>
      </c>
      <c r="F107">
        <f>C107-C106</f>
        <v>4</v>
      </c>
    </row>
    <row r="108" spans="1:6" x14ac:dyDescent="0.2">
      <c r="A108" s="6">
        <v>45564</v>
      </c>
      <c r="B108" s="12">
        <f t="shared" si="6"/>
        <v>107</v>
      </c>
      <c r="C108" s="11">
        <v>-16</v>
      </c>
      <c r="D108">
        <f t="shared" ref="D108:D123" si="7">D107+F108</f>
        <v>-173</v>
      </c>
      <c r="E108">
        <v>1</v>
      </c>
      <c r="F108">
        <f t="shared" ref="F108:F123" si="8">C108-C107</f>
        <v>-20</v>
      </c>
    </row>
    <row r="109" spans="1:6" x14ac:dyDescent="0.2">
      <c r="A109" s="6">
        <v>45565</v>
      </c>
      <c r="B109" s="12">
        <f t="shared" si="6"/>
        <v>108</v>
      </c>
      <c r="C109" s="11">
        <v>-8</v>
      </c>
      <c r="D109">
        <f t="shared" si="7"/>
        <v>-165</v>
      </c>
      <c r="E109">
        <v>1</v>
      </c>
      <c r="F109">
        <f t="shared" si="8"/>
        <v>8</v>
      </c>
    </row>
    <row r="110" spans="1:6" x14ac:dyDescent="0.2">
      <c r="A110" s="6">
        <v>45566</v>
      </c>
      <c r="B110" s="12">
        <f t="shared" si="6"/>
        <v>109</v>
      </c>
      <c r="C110" s="11">
        <v>-9</v>
      </c>
      <c r="D110">
        <f t="shared" si="7"/>
        <v>-166</v>
      </c>
      <c r="E110">
        <v>1</v>
      </c>
      <c r="F110">
        <f t="shared" si="8"/>
        <v>-1</v>
      </c>
    </row>
    <row r="111" spans="1:6" x14ac:dyDescent="0.2">
      <c r="A111" s="6">
        <v>45567</v>
      </c>
      <c r="B111" s="12">
        <f t="shared" si="6"/>
        <v>110</v>
      </c>
      <c r="C111" s="11">
        <v>3</v>
      </c>
      <c r="D111">
        <f t="shared" si="7"/>
        <v>-154</v>
      </c>
      <c r="E111">
        <v>1</v>
      </c>
      <c r="F111">
        <f t="shared" si="8"/>
        <v>12</v>
      </c>
    </row>
    <row r="112" spans="1:6" x14ac:dyDescent="0.2">
      <c r="A112" s="6">
        <v>45568</v>
      </c>
      <c r="B112" s="12">
        <f t="shared" si="6"/>
        <v>111</v>
      </c>
      <c r="C112" s="11">
        <v>6</v>
      </c>
      <c r="D112">
        <f t="shared" si="7"/>
        <v>-151</v>
      </c>
      <c r="E112">
        <v>1</v>
      </c>
      <c r="F112">
        <f t="shared" si="8"/>
        <v>3</v>
      </c>
    </row>
    <row r="113" spans="1:6" x14ac:dyDescent="0.2">
      <c r="A113" s="6">
        <v>45569</v>
      </c>
      <c r="B113" s="12">
        <f t="shared" si="6"/>
        <v>112</v>
      </c>
      <c r="C113" s="11">
        <v>2</v>
      </c>
      <c r="D113">
        <f t="shared" si="7"/>
        <v>-155</v>
      </c>
      <c r="E113">
        <v>1</v>
      </c>
      <c r="F113">
        <f t="shared" si="8"/>
        <v>-4</v>
      </c>
    </row>
    <row r="114" spans="1:6" x14ac:dyDescent="0.2">
      <c r="A114" s="6">
        <v>45570</v>
      </c>
      <c r="B114" s="12">
        <f t="shared" si="6"/>
        <v>113</v>
      </c>
      <c r="C114" s="11">
        <v>-4</v>
      </c>
      <c r="D114">
        <f t="shared" si="7"/>
        <v>-161</v>
      </c>
      <c r="E114">
        <v>1</v>
      </c>
      <c r="F114">
        <f t="shared" si="8"/>
        <v>-6</v>
      </c>
    </row>
    <row r="115" spans="1:6" x14ac:dyDescent="0.2">
      <c r="A115" s="6">
        <v>45571</v>
      </c>
      <c r="B115" s="12">
        <f t="shared" si="6"/>
        <v>114</v>
      </c>
      <c r="C115" s="11">
        <v>-8</v>
      </c>
      <c r="D115">
        <f t="shared" si="7"/>
        <v>-165</v>
      </c>
      <c r="E115">
        <v>1</v>
      </c>
      <c r="F115">
        <f t="shared" si="8"/>
        <v>-4</v>
      </c>
    </row>
    <row r="116" spans="1:6" x14ac:dyDescent="0.2">
      <c r="A116" s="6">
        <v>45572</v>
      </c>
      <c r="B116" s="12">
        <f t="shared" si="6"/>
        <v>115</v>
      </c>
      <c r="C116" s="11">
        <v>-21</v>
      </c>
      <c r="D116">
        <f t="shared" si="7"/>
        <v>-178</v>
      </c>
      <c r="E116">
        <v>1</v>
      </c>
      <c r="F116">
        <f t="shared" si="8"/>
        <v>-13</v>
      </c>
    </row>
    <row r="117" spans="1:6" x14ac:dyDescent="0.2">
      <c r="A117" s="6">
        <v>45573</v>
      </c>
      <c r="B117" s="12">
        <f t="shared" si="6"/>
        <v>116</v>
      </c>
      <c r="C117" s="11">
        <v>-45</v>
      </c>
      <c r="D117">
        <f t="shared" si="7"/>
        <v>-202</v>
      </c>
      <c r="E117">
        <v>1</v>
      </c>
      <c r="F117">
        <f t="shared" si="8"/>
        <v>-24</v>
      </c>
    </row>
    <row r="118" spans="1:6" x14ac:dyDescent="0.2">
      <c r="A118" s="6">
        <v>45574</v>
      </c>
      <c r="B118" s="12">
        <f t="shared" si="6"/>
        <v>117</v>
      </c>
      <c r="C118" s="11">
        <v>-56.5</v>
      </c>
      <c r="D118">
        <f t="shared" si="7"/>
        <v>-213.5</v>
      </c>
      <c r="E118">
        <v>1</v>
      </c>
      <c r="F118">
        <f t="shared" si="8"/>
        <v>-11.5</v>
      </c>
    </row>
    <row r="119" spans="1:6" x14ac:dyDescent="0.2">
      <c r="A119" s="6">
        <v>45575</v>
      </c>
      <c r="B119" s="12">
        <f t="shared" si="6"/>
        <v>118</v>
      </c>
      <c r="C119" s="11">
        <v>-59</v>
      </c>
      <c r="D119">
        <f t="shared" si="7"/>
        <v>-216</v>
      </c>
      <c r="E119">
        <v>1</v>
      </c>
      <c r="F119">
        <f t="shared" si="8"/>
        <v>-2.5</v>
      </c>
    </row>
    <row r="120" spans="1:6" x14ac:dyDescent="0.2">
      <c r="A120" s="6">
        <v>45576</v>
      </c>
      <c r="B120" s="12">
        <f t="shared" si="6"/>
        <v>119</v>
      </c>
      <c r="C120" s="11">
        <v>-57</v>
      </c>
      <c r="D120">
        <f t="shared" si="7"/>
        <v>-214</v>
      </c>
      <c r="E120">
        <v>1</v>
      </c>
      <c r="F120">
        <f t="shared" si="8"/>
        <v>2</v>
      </c>
    </row>
    <row r="121" spans="1:6" x14ac:dyDescent="0.2">
      <c r="A121" s="6">
        <v>45577</v>
      </c>
      <c r="B121" s="12">
        <f t="shared" si="6"/>
        <v>120</v>
      </c>
      <c r="C121" s="11">
        <v>-51</v>
      </c>
      <c r="D121">
        <f t="shared" si="7"/>
        <v>-208</v>
      </c>
      <c r="E121">
        <v>1</v>
      </c>
      <c r="F121">
        <f t="shared" si="8"/>
        <v>6</v>
      </c>
    </row>
    <row r="122" spans="1:6" x14ac:dyDescent="0.2">
      <c r="A122" s="6">
        <v>45578</v>
      </c>
      <c r="B122" s="12">
        <f t="shared" si="6"/>
        <v>121</v>
      </c>
      <c r="C122" s="11">
        <v>-40</v>
      </c>
      <c r="D122">
        <f t="shared" si="7"/>
        <v>-197</v>
      </c>
      <c r="E122">
        <v>1</v>
      </c>
      <c r="F122">
        <f t="shared" si="8"/>
        <v>11</v>
      </c>
    </row>
    <row r="123" spans="1:6" x14ac:dyDescent="0.2">
      <c r="A123" s="6">
        <v>45579</v>
      </c>
      <c r="B123" s="12">
        <f t="shared" si="6"/>
        <v>122</v>
      </c>
      <c r="C123" s="11">
        <v>-15</v>
      </c>
      <c r="D123">
        <f t="shared" si="7"/>
        <v>-172</v>
      </c>
      <c r="E123">
        <v>1</v>
      </c>
      <c r="F123">
        <f t="shared" si="8"/>
        <v>25</v>
      </c>
    </row>
    <row r="124" spans="1:6" x14ac:dyDescent="0.2">
      <c r="A124" s="6">
        <v>45580</v>
      </c>
      <c r="B124" s="12">
        <f t="shared" si="6"/>
        <v>123</v>
      </c>
    </row>
    <row r="125" spans="1:6" x14ac:dyDescent="0.2">
      <c r="A125" s="6">
        <v>45581</v>
      </c>
      <c r="B125" s="12">
        <f t="shared" si="6"/>
        <v>124</v>
      </c>
    </row>
    <row r="126" spans="1:6" x14ac:dyDescent="0.2">
      <c r="A126" s="6">
        <v>45582</v>
      </c>
      <c r="B126" s="12">
        <f t="shared" si="6"/>
        <v>125</v>
      </c>
    </row>
    <row r="127" spans="1:6" x14ac:dyDescent="0.2">
      <c r="A127" s="6">
        <v>45583</v>
      </c>
      <c r="B127" s="12">
        <f t="shared" si="6"/>
        <v>126</v>
      </c>
    </row>
    <row r="128" spans="1:6" x14ac:dyDescent="0.2">
      <c r="A128" s="6">
        <v>45584</v>
      </c>
      <c r="B128" s="12">
        <f t="shared" si="6"/>
        <v>127</v>
      </c>
    </row>
    <row r="129" spans="1:2" x14ac:dyDescent="0.2">
      <c r="A129" s="6">
        <v>45585</v>
      </c>
      <c r="B129" s="12">
        <f t="shared" si="6"/>
        <v>128</v>
      </c>
    </row>
    <row r="130" spans="1:2" x14ac:dyDescent="0.2">
      <c r="A130" s="6">
        <v>45586</v>
      </c>
      <c r="B130" s="12">
        <f t="shared" si="6"/>
        <v>129</v>
      </c>
    </row>
    <row r="131" spans="1:2" x14ac:dyDescent="0.2">
      <c r="A131" s="6">
        <v>45587</v>
      </c>
      <c r="B131" s="12">
        <f t="shared" si="6"/>
        <v>130</v>
      </c>
    </row>
    <row r="132" spans="1:2" x14ac:dyDescent="0.2">
      <c r="A132" s="6">
        <v>45588</v>
      </c>
      <c r="B132" s="12">
        <f t="shared" si="6"/>
        <v>131</v>
      </c>
    </row>
    <row r="133" spans="1:2" x14ac:dyDescent="0.2">
      <c r="A133" s="6">
        <v>45589</v>
      </c>
      <c r="B133" s="12">
        <f t="shared" si="6"/>
        <v>132</v>
      </c>
    </row>
    <row r="134" spans="1:2" x14ac:dyDescent="0.2">
      <c r="A134" s="6">
        <v>45590</v>
      </c>
      <c r="B134" s="12">
        <f t="shared" si="6"/>
        <v>133</v>
      </c>
    </row>
    <row r="135" spans="1:2" x14ac:dyDescent="0.2">
      <c r="A135" s="6">
        <v>45591</v>
      </c>
      <c r="B135" s="12">
        <f t="shared" si="6"/>
        <v>134</v>
      </c>
    </row>
    <row r="136" spans="1:2" x14ac:dyDescent="0.2">
      <c r="A136" s="6">
        <v>45592</v>
      </c>
      <c r="B136" s="12">
        <f t="shared" si="6"/>
        <v>135</v>
      </c>
    </row>
    <row r="137" spans="1:2" x14ac:dyDescent="0.2">
      <c r="A137" s="6">
        <v>45593</v>
      </c>
      <c r="B137" s="12">
        <f t="shared" si="6"/>
        <v>136</v>
      </c>
    </row>
    <row r="138" spans="1:2" x14ac:dyDescent="0.2">
      <c r="A138" s="6">
        <v>45594</v>
      </c>
      <c r="B138" s="12">
        <f t="shared" si="6"/>
        <v>137</v>
      </c>
    </row>
    <row r="139" spans="1:2" x14ac:dyDescent="0.2">
      <c r="A139" s="6">
        <v>45595</v>
      </c>
      <c r="B139" s="12">
        <f t="shared" si="6"/>
        <v>138</v>
      </c>
    </row>
    <row r="140" spans="1:2" x14ac:dyDescent="0.2">
      <c r="A140" s="6">
        <v>45596</v>
      </c>
      <c r="B140" s="12">
        <f t="shared" si="6"/>
        <v>139</v>
      </c>
    </row>
    <row r="141" spans="1:2" x14ac:dyDescent="0.2">
      <c r="A141" s="6">
        <v>45597</v>
      </c>
      <c r="B141" s="12">
        <f t="shared" si="6"/>
        <v>140</v>
      </c>
    </row>
    <row r="142" spans="1:2" x14ac:dyDescent="0.2">
      <c r="A142" s="6">
        <v>45598</v>
      </c>
      <c r="B142" s="12">
        <f t="shared" si="6"/>
        <v>141</v>
      </c>
    </row>
    <row r="143" spans="1:2" x14ac:dyDescent="0.2">
      <c r="A143" s="6">
        <v>45599</v>
      </c>
      <c r="B143" s="12">
        <f t="shared" si="6"/>
        <v>142</v>
      </c>
    </row>
    <row r="144" spans="1:2" x14ac:dyDescent="0.2">
      <c r="A144" s="6">
        <v>45600</v>
      </c>
      <c r="B144" s="12">
        <f t="shared" si="6"/>
        <v>143</v>
      </c>
    </row>
    <row r="145" spans="1:2" x14ac:dyDescent="0.2">
      <c r="A145" s="6">
        <v>45601</v>
      </c>
      <c r="B145" s="12">
        <f t="shared" si="6"/>
        <v>144</v>
      </c>
    </row>
    <row r="146" spans="1:2" x14ac:dyDescent="0.2">
      <c r="A146" s="6">
        <v>45602</v>
      </c>
      <c r="B146" s="12">
        <f t="shared" si="6"/>
        <v>145</v>
      </c>
    </row>
    <row r="147" spans="1:2" x14ac:dyDescent="0.2">
      <c r="A147" s="6">
        <v>45603</v>
      </c>
      <c r="B147" s="12">
        <f t="shared" si="6"/>
        <v>146</v>
      </c>
    </row>
    <row r="148" spans="1:2" x14ac:dyDescent="0.2">
      <c r="A148" s="6">
        <v>45604</v>
      </c>
      <c r="B148" s="12">
        <f t="shared" si="6"/>
        <v>147</v>
      </c>
    </row>
    <row r="149" spans="1:2" x14ac:dyDescent="0.2">
      <c r="A149" s="6">
        <v>45605</v>
      </c>
      <c r="B149" s="12">
        <f t="shared" si="6"/>
        <v>148</v>
      </c>
    </row>
    <row r="150" spans="1:2" x14ac:dyDescent="0.2">
      <c r="A150" s="6">
        <v>45606</v>
      </c>
      <c r="B150" s="12">
        <f t="shared" si="6"/>
        <v>149</v>
      </c>
    </row>
    <row r="151" spans="1:2" x14ac:dyDescent="0.2">
      <c r="A151" s="6">
        <v>45607</v>
      </c>
      <c r="B151" s="12">
        <f t="shared" si="6"/>
        <v>150</v>
      </c>
    </row>
    <row r="152" spans="1:2" x14ac:dyDescent="0.2">
      <c r="A152" s="6">
        <v>45608</v>
      </c>
      <c r="B152" s="12">
        <f t="shared" si="6"/>
        <v>151</v>
      </c>
    </row>
    <row r="153" spans="1:2" x14ac:dyDescent="0.2">
      <c r="A153" s="6">
        <v>45609</v>
      </c>
      <c r="B153" s="12">
        <f t="shared" si="6"/>
        <v>152</v>
      </c>
    </row>
    <row r="154" spans="1:2" x14ac:dyDescent="0.2">
      <c r="A154" s="6">
        <v>45610</v>
      </c>
      <c r="B154" s="12">
        <f t="shared" si="6"/>
        <v>153</v>
      </c>
    </row>
    <row r="155" spans="1:2" x14ac:dyDescent="0.2">
      <c r="A155" s="6">
        <v>45611</v>
      </c>
      <c r="B155" s="12">
        <f t="shared" si="6"/>
        <v>154</v>
      </c>
    </row>
    <row r="156" spans="1:2" x14ac:dyDescent="0.2">
      <c r="A156" s="6">
        <v>45612</v>
      </c>
      <c r="B156" s="12">
        <f t="shared" si="6"/>
        <v>155</v>
      </c>
    </row>
    <row r="157" spans="1:2" x14ac:dyDescent="0.2">
      <c r="A157" s="6">
        <v>45613</v>
      </c>
      <c r="B157" s="12">
        <f t="shared" si="6"/>
        <v>156</v>
      </c>
    </row>
    <row r="158" spans="1:2" x14ac:dyDescent="0.2">
      <c r="A158" s="6">
        <v>45614</v>
      </c>
      <c r="B158" s="12">
        <f t="shared" si="6"/>
        <v>157</v>
      </c>
    </row>
    <row r="159" spans="1:2" x14ac:dyDescent="0.2">
      <c r="A159" s="6">
        <v>45615</v>
      </c>
      <c r="B159" s="12">
        <f t="shared" si="6"/>
        <v>158</v>
      </c>
    </row>
    <row r="160" spans="1:2" x14ac:dyDescent="0.2">
      <c r="A160" s="6">
        <v>45616</v>
      </c>
      <c r="B160" s="12">
        <f t="shared" si="6"/>
        <v>159</v>
      </c>
    </row>
    <row r="161" spans="1:2" x14ac:dyDescent="0.2">
      <c r="A161" s="6">
        <v>45617</v>
      </c>
      <c r="B161" s="12">
        <f t="shared" si="6"/>
        <v>160</v>
      </c>
    </row>
    <row r="162" spans="1:2" x14ac:dyDescent="0.2">
      <c r="A162" s="6">
        <v>45618</v>
      </c>
      <c r="B162" s="12">
        <f t="shared" si="6"/>
        <v>161</v>
      </c>
    </row>
    <row r="163" spans="1:2" x14ac:dyDescent="0.2">
      <c r="A163" s="6">
        <v>45619</v>
      </c>
      <c r="B163" s="12">
        <f t="shared" si="6"/>
        <v>162</v>
      </c>
    </row>
    <row r="164" spans="1:2" x14ac:dyDescent="0.2">
      <c r="A164" s="6">
        <v>45620</v>
      </c>
      <c r="B164" s="12">
        <f t="shared" si="6"/>
        <v>163</v>
      </c>
    </row>
    <row r="165" spans="1:2" x14ac:dyDescent="0.2">
      <c r="A165" s="6">
        <v>45621</v>
      </c>
      <c r="B165" s="12">
        <f t="shared" si="6"/>
        <v>164</v>
      </c>
    </row>
    <row r="166" spans="1:2" x14ac:dyDescent="0.2">
      <c r="A166" s="6">
        <v>45622</v>
      </c>
      <c r="B166" s="12">
        <f t="shared" si="6"/>
        <v>165</v>
      </c>
    </row>
    <row r="167" spans="1:2" x14ac:dyDescent="0.2">
      <c r="A167" s="6">
        <v>45623</v>
      </c>
      <c r="B167" s="12">
        <f t="shared" ref="B167:B195" si="9">B166+1</f>
        <v>166</v>
      </c>
    </row>
    <row r="168" spans="1:2" x14ac:dyDescent="0.2">
      <c r="A168" s="6">
        <v>45624</v>
      </c>
      <c r="B168" s="12">
        <f t="shared" si="9"/>
        <v>167</v>
      </c>
    </row>
    <row r="169" spans="1:2" x14ac:dyDescent="0.2">
      <c r="A169" s="6">
        <v>45625</v>
      </c>
      <c r="B169" s="12">
        <f t="shared" si="9"/>
        <v>168</v>
      </c>
    </row>
    <row r="170" spans="1:2" x14ac:dyDescent="0.2">
      <c r="A170" s="6">
        <v>45626</v>
      </c>
      <c r="B170" s="12">
        <f t="shared" si="9"/>
        <v>169</v>
      </c>
    </row>
    <row r="171" spans="1:2" x14ac:dyDescent="0.2">
      <c r="A171" s="6">
        <v>45627</v>
      </c>
      <c r="B171" s="12">
        <f t="shared" si="9"/>
        <v>170</v>
      </c>
    </row>
    <row r="172" spans="1:2" x14ac:dyDescent="0.2">
      <c r="A172" s="6">
        <v>45628</v>
      </c>
      <c r="B172" s="12">
        <f t="shared" si="9"/>
        <v>171</v>
      </c>
    </row>
    <row r="173" spans="1:2" x14ac:dyDescent="0.2">
      <c r="A173" s="6">
        <v>45629</v>
      </c>
      <c r="B173" s="12">
        <f t="shared" si="9"/>
        <v>172</v>
      </c>
    </row>
    <row r="174" spans="1:2" x14ac:dyDescent="0.2">
      <c r="A174" s="6">
        <v>45630</v>
      </c>
      <c r="B174" s="12">
        <f t="shared" si="9"/>
        <v>173</v>
      </c>
    </row>
    <row r="175" spans="1:2" x14ac:dyDescent="0.2">
      <c r="A175" s="6">
        <v>45631</v>
      </c>
      <c r="B175" s="12">
        <f t="shared" si="9"/>
        <v>174</v>
      </c>
    </row>
    <row r="176" spans="1:2" x14ac:dyDescent="0.2">
      <c r="A176" s="6">
        <v>45632</v>
      </c>
      <c r="B176" s="12">
        <f t="shared" si="9"/>
        <v>175</v>
      </c>
    </row>
    <row r="177" spans="1:2" x14ac:dyDescent="0.2">
      <c r="A177" s="6">
        <v>45633</v>
      </c>
      <c r="B177" s="12">
        <f t="shared" si="9"/>
        <v>176</v>
      </c>
    </row>
    <row r="178" spans="1:2" x14ac:dyDescent="0.2">
      <c r="A178" s="6">
        <v>45634</v>
      </c>
      <c r="B178" s="12">
        <f t="shared" si="9"/>
        <v>177</v>
      </c>
    </row>
    <row r="179" spans="1:2" x14ac:dyDescent="0.2">
      <c r="A179" s="6">
        <v>45635</v>
      </c>
      <c r="B179" s="12">
        <f t="shared" si="9"/>
        <v>178</v>
      </c>
    </row>
    <row r="180" spans="1:2" x14ac:dyDescent="0.2">
      <c r="A180" s="6">
        <v>45636</v>
      </c>
      <c r="B180" s="12">
        <f t="shared" si="9"/>
        <v>179</v>
      </c>
    </row>
    <row r="181" spans="1:2" x14ac:dyDescent="0.2">
      <c r="A181" s="6">
        <v>45637</v>
      </c>
      <c r="B181" s="12">
        <f t="shared" si="9"/>
        <v>180</v>
      </c>
    </row>
    <row r="182" spans="1:2" x14ac:dyDescent="0.2">
      <c r="A182" s="6">
        <v>45638</v>
      </c>
      <c r="B182" s="12">
        <f t="shared" si="9"/>
        <v>181</v>
      </c>
    </row>
    <row r="183" spans="1:2" x14ac:dyDescent="0.2">
      <c r="A183" s="6">
        <v>45639</v>
      </c>
      <c r="B183" s="12">
        <f t="shared" si="9"/>
        <v>182</v>
      </c>
    </row>
    <row r="184" spans="1:2" x14ac:dyDescent="0.2">
      <c r="A184" s="6">
        <v>45640</v>
      </c>
      <c r="B184" s="12">
        <f t="shared" si="9"/>
        <v>183</v>
      </c>
    </row>
    <row r="185" spans="1:2" x14ac:dyDescent="0.2">
      <c r="A185" s="6">
        <v>45641</v>
      </c>
      <c r="B185" s="12">
        <f t="shared" si="9"/>
        <v>184</v>
      </c>
    </row>
    <row r="186" spans="1:2" x14ac:dyDescent="0.2">
      <c r="A186" s="6">
        <v>45642</v>
      </c>
      <c r="B186" s="12">
        <f t="shared" si="9"/>
        <v>185</v>
      </c>
    </row>
    <row r="187" spans="1:2" x14ac:dyDescent="0.2">
      <c r="A187" s="6">
        <v>45643</v>
      </c>
      <c r="B187" s="12">
        <f t="shared" si="9"/>
        <v>186</v>
      </c>
    </row>
    <row r="188" spans="1:2" x14ac:dyDescent="0.2">
      <c r="A188" s="6">
        <v>45644</v>
      </c>
      <c r="B188" s="12">
        <f t="shared" si="9"/>
        <v>187</v>
      </c>
    </row>
    <row r="189" spans="1:2" x14ac:dyDescent="0.2">
      <c r="A189" s="6">
        <v>45645</v>
      </c>
      <c r="B189" s="12">
        <f t="shared" si="9"/>
        <v>188</v>
      </c>
    </row>
    <row r="190" spans="1:2" x14ac:dyDescent="0.2">
      <c r="A190" s="6">
        <v>45646</v>
      </c>
      <c r="B190" s="12">
        <f t="shared" si="9"/>
        <v>189</v>
      </c>
    </row>
    <row r="191" spans="1:2" x14ac:dyDescent="0.2">
      <c r="A191" s="6">
        <v>45647</v>
      </c>
      <c r="B191" s="12">
        <f t="shared" si="9"/>
        <v>190</v>
      </c>
    </row>
    <row r="192" spans="1:2" x14ac:dyDescent="0.2">
      <c r="A192" s="6">
        <v>45648</v>
      </c>
      <c r="B192" s="12">
        <f t="shared" si="9"/>
        <v>191</v>
      </c>
    </row>
    <row r="193" spans="1:2" x14ac:dyDescent="0.2">
      <c r="A193" s="6">
        <v>45649</v>
      </c>
      <c r="B193" s="12">
        <f t="shared" si="9"/>
        <v>192</v>
      </c>
    </row>
    <row r="194" spans="1:2" x14ac:dyDescent="0.2">
      <c r="A194" s="6">
        <v>45650</v>
      </c>
      <c r="B194" s="12">
        <f t="shared" si="9"/>
        <v>193</v>
      </c>
    </row>
    <row r="195" spans="1:2" x14ac:dyDescent="0.2">
      <c r="A195" s="6">
        <v>45651</v>
      </c>
      <c r="B195" s="12">
        <f t="shared" si="9"/>
        <v>194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188C-B723-468B-88F6-C4C4EDE47C60}">
  <dimension ref="A1:X203"/>
  <sheetViews>
    <sheetView workbookViewId="0">
      <pane xSplit="3" topLeftCell="D1" activePane="topRight" state="frozen"/>
      <selection pane="topRight" activeCell="E1" sqref="E1"/>
    </sheetView>
  </sheetViews>
  <sheetFormatPr baseColWidth="10" defaultColWidth="8.83203125" defaultRowHeight="15" x14ac:dyDescent="0.2"/>
  <cols>
    <col min="1" max="1" width="10.5" style="6" bestFit="1" customWidth="1"/>
    <col min="2" max="2" width="9.1640625" style="12" customWidth="1"/>
    <col min="3" max="3" width="8.6640625" style="11"/>
    <col min="4" max="4" width="18.5" bestFit="1" customWidth="1"/>
    <col min="5" max="5" width="15.5" customWidth="1"/>
    <col min="6" max="6" width="18.33203125" customWidth="1"/>
    <col min="14" max="14" width="9.6640625" bestFit="1" customWidth="1"/>
    <col min="15" max="15" width="9.1640625" bestFit="1" customWidth="1"/>
    <col min="16" max="16" width="11.5" bestFit="1" customWidth="1"/>
  </cols>
  <sheetData>
    <row r="1" spans="1:10" x14ac:dyDescent="0.2">
      <c r="A1" s="6" t="s">
        <v>160</v>
      </c>
      <c r="B1" s="12" t="s">
        <v>69</v>
      </c>
      <c r="C1" s="11" t="s">
        <v>3</v>
      </c>
      <c r="D1" t="s">
        <v>2</v>
      </c>
      <c r="E1" t="s">
        <v>7</v>
      </c>
      <c r="F1" t="s">
        <v>1</v>
      </c>
      <c r="G1" t="s">
        <v>4</v>
      </c>
    </row>
    <row r="2" spans="1:10" x14ac:dyDescent="0.2">
      <c r="A2" s="6">
        <v>45450</v>
      </c>
      <c r="B2" s="12">
        <v>1</v>
      </c>
      <c r="C2" s="11">
        <v>-0.5</v>
      </c>
      <c r="E2">
        <v>1</v>
      </c>
      <c r="G2" t="s">
        <v>75</v>
      </c>
      <c r="J2" t="s">
        <v>111</v>
      </c>
    </row>
    <row r="3" spans="1:10" x14ac:dyDescent="0.2">
      <c r="A3" s="6">
        <v>45451</v>
      </c>
      <c r="B3" s="12">
        <v>2</v>
      </c>
      <c r="C3" s="11">
        <v>19</v>
      </c>
      <c r="E3">
        <v>1</v>
      </c>
      <c r="F3">
        <v>19.5</v>
      </c>
    </row>
    <row r="4" spans="1:10" x14ac:dyDescent="0.2">
      <c r="A4" s="6">
        <v>45452</v>
      </c>
      <c r="B4" s="12">
        <v>3</v>
      </c>
      <c r="C4" s="11">
        <v>-15</v>
      </c>
      <c r="E4">
        <v>1</v>
      </c>
      <c r="F4">
        <v>-29</v>
      </c>
      <c r="G4" t="s">
        <v>32</v>
      </c>
      <c r="H4" t="s">
        <v>77</v>
      </c>
    </row>
    <row r="5" spans="1:10" x14ac:dyDescent="0.2">
      <c r="A5" s="6">
        <v>45453</v>
      </c>
      <c r="B5" s="12">
        <v>4</v>
      </c>
      <c r="C5" s="11">
        <v>-15</v>
      </c>
      <c r="D5">
        <v>0</v>
      </c>
      <c r="E5">
        <v>1</v>
      </c>
      <c r="F5">
        <v>0</v>
      </c>
    </row>
    <row r="6" spans="1:10" x14ac:dyDescent="0.2">
      <c r="A6" s="6">
        <v>45454</v>
      </c>
      <c r="B6" s="12">
        <v>5</v>
      </c>
      <c r="C6" s="11">
        <v>-14</v>
      </c>
      <c r="D6">
        <f>D5+F6</f>
        <v>1</v>
      </c>
      <c r="E6">
        <v>1</v>
      </c>
      <c r="F6">
        <v>1</v>
      </c>
    </row>
    <row r="7" spans="1:10" x14ac:dyDescent="0.2">
      <c r="A7" s="6">
        <v>45455</v>
      </c>
      <c r="B7" s="12">
        <v>6</v>
      </c>
      <c r="C7" s="11">
        <v>-13</v>
      </c>
      <c r="D7">
        <f t="shared" ref="D7:D110" si="0">D6+F7</f>
        <v>2</v>
      </c>
      <c r="E7">
        <v>1</v>
      </c>
      <c r="F7">
        <v>1</v>
      </c>
    </row>
    <row r="8" spans="1:10" x14ac:dyDescent="0.2">
      <c r="A8" s="6">
        <v>45456</v>
      </c>
      <c r="B8" s="12">
        <v>7</v>
      </c>
      <c r="C8" s="11">
        <v>-12</v>
      </c>
      <c r="D8">
        <f t="shared" si="0"/>
        <v>3</v>
      </c>
      <c r="E8">
        <v>1</v>
      </c>
      <c r="F8">
        <f>C8-C7</f>
        <v>1</v>
      </c>
    </row>
    <row r="9" spans="1:10" x14ac:dyDescent="0.2">
      <c r="A9" s="6">
        <v>45457</v>
      </c>
      <c r="B9" s="12">
        <v>8</v>
      </c>
      <c r="C9" s="11">
        <v>-10</v>
      </c>
      <c r="D9">
        <f t="shared" si="0"/>
        <v>5</v>
      </c>
      <c r="E9">
        <v>1</v>
      </c>
      <c r="F9">
        <f t="shared" ref="F9:F110" si="1">C9-C8</f>
        <v>2</v>
      </c>
    </row>
    <row r="10" spans="1:10" x14ac:dyDescent="0.2">
      <c r="A10" s="6">
        <v>45458</v>
      </c>
      <c r="B10" s="12">
        <v>9</v>
      </c>
      <c r="C10" s="11">
        <v>-8.5</v>
      </c>
      <c r="D10">
        <f t="shared" si="0"/>
        <v>6.5</v>
      </c>
      <c r="E10">
        <v>1</v>
      </c>
      <c r="F10">
        <f t="shared" si="1"/>
        <v>1.5</v>
      </c>
      <c r="G10" t="s">
        <v>82</v>
      </c>
    </row>
    <row r="11" spans="1:10" x14ac:dyDescent="0.2">
      <c r="A11" s="6">
        <v>45459</v>
      </c>
      <c r="B11" s="12">
        <v>10</v>
      </c>
      <c r="C11" s="11">
        <v>-9</v>
      </c>
      <c r="D11">
        <f t="shared" si="0"/>
        <v>6</v>
      </c>
      <c r="E11">
        <v>1</v>
      </c>
      <c r="F11">
        <f t="shared" si="1"/>
        <v>-0.5</v>
      </c>
    </row>
    <row r="12" spans="1:10" x14ac:dyDescent="0.2">
      <c r="A12" s="6">
        <v>45460</v>
      </c>
      <c r="B12" s="12">
        <v>11</v>
      </c>
      <c r="C12" s="11">
        <v>-9.5</v>
      </c>
      <c r="D12">
        <f t="shared" si="0"/>
        <v>5.5</v>
      </c>
      <c r="E12">
        <v>1</v>
      </c>
      <c r="F12">
        <f t="shared" si="1"/>
        <v>-0.5</v>
      </c>
    </row>
    <row r="13" spans="1:10" x14ac:dyDescent="0.2">
      <c r="A13" s="6">
        <v>45461</v>
      </c>
      <c r="B13" s="12">
        <v>12</v>
      </c>
      <c r="C13" s="11">
        <v>-12</v>
      </c>
      <c r="D13">
        <f t="shared" si="0"/>
        <v>3</v>
      </c>
      <c r="E13">
        <v>1</v>
      </c>
      <c r="F13">
        <f t="shared" si="1"/>
        <v>-2.5</v>
      </c>
    </row>
    <row r="14" spans="1:10" x14ac:dyDescent="0.2">
      <c r="A14" s="6">
        <v>45462</v>
      </c>
      <c r="B14" s="12">
        <v>13</v>
      </c>
      <c r="C14" s="11">
        <v>-12.5</v>
      </c>
      <c r="D14">
        <f t="shared" si="0"/>
        <v>2.5</v>
      </c>
      <c r="E14">
        <v>1</v>
      </c>
      <c r="F14">
        <f t="shared" si="1"/>
        <v>-0.5</v>
      </c>
    </row>
    <row r="15" spans="1:10" x14ac:dyDescent="0.2">
      <c r="A15" s="6">
        <v>45463</v>
      </c>
      <c r="B15" s="12">
        <v>14</v>
      </c>
      <c r="C15" s="11">
        <v>-14</v>
      </c>
      <c r="D15">
        <f t="shared" si="0"/>
        <v>1</v>
      </c>
      <c r="E15">
        <v>1</v>
      </c>
      <c r="F15">
        <f t="shared" si="1"/>
        <v>-1.5</v>
      </c>
    </row>
    <row r="16" spans="1:10" x14ac:dyDescent="0.2">
      <c r="A16" s="6">
        <v>45464</v>
      </c>
      <c r="B16" s="12">
        <v>15</v>
      </c>
      <c r="C16" s="11">
        <v>-16</v>
      </c>
      <c r="D16">
        <f t="shared" si="0"/>
        <v>-1</v>
      </c>
      <c r="E16">
        <v>1</v>
      </c>
      <c r="F16">
        <f t="shared" si="1"/>
        <v>-2</v>
      </c>
    </row>
    <row r="17" spans="1:18" x14ac:dyDescent="0.2">
      <c r="A17" s="6">
        <v>45465</v>
      </c>
      <c r="B17" s="12">
        <v>16</v>
      </c>
      <c r="C17" s="11">
        <v>-17</v>
      </c>
      <c r="D17">
        <f t="shared" si="0"/>
        <v>-2</v>
      </c>
      <c r="E17">
        <v>1</v>
      </c>
      <c r="F17">
        <f t="shared" si="1"/>
        <v>-1</v>
      </c>
      <c r="G17" t="s">
        <v>89</v>
      </c>
    </row>
    <row r="18" spans="1:18" x14ac:dyDescent="0.2">
      <c r="A18" s="6">
        <v>45466</v>
      </c>
      <c r="B18" s="12">
        <v>17</v>
      </c>
      <c r="C18" s="11">
        <v>-19</v>
      </c>
      <c r="D18">
        <f t="shared" si="0"/>
        <v>-4</v>
      </c>
      <c r="E18">
        <v>1</v>
      </c>
      <c r="F18">
        <f t="shared" si="1"/>
        <v>-2</v>
      </c>
    </row>
    <row r="19" spans="1:18" x14ac:dyDescent="0.2">
      <c r="A19" s="6">
        <v>45467</v>
      </c>
      <c r="B19" s="12">
        <v>18</v>
      </c>
      <c r="C19" s="11">
        <v>-19</v>
      </c>
      <c r="D19">
        <f t="shared" si="0"/>
        <v>-4</v>
      </c>
      <c r="E19">
        <v>1</v>
      </c>
      <c r="F19">
        <f t="shared" si="1"/>
        <v>0</v>
      </c>
    </row>
    <row r="20" spans="1:18" x14ac:dyDescent="0.2">
      <c r="A20" s="6">
        <v>45468</v>
      </c>
      <c r="B20" s="12">
        <v>19</v>
      </c>
      <c r="C20" s="11">
        <v>-21</v>
      </c>
      <c r="D20">
        <f t="shared" si="0"/>
        <v>-6</v>
      </c>
      <c r="E20">
        <v>1</v>
      </c>
      <c r="F20">
        <f t="shared" si="1"/>
        <v>-2</v>
      </c>
    </row>
    <row r="21" spans="1:18" x14ac:dyDescent="0.2">
      <c r="A21" s="6">
        <v>45469</v>
      </c>
      <c r="B21" s="12">
        <v>20</v>
      </c>
      <c r="C21" s="11">
        <v>-23</v>
      </c>
      <c r="D21">
        <f t="shared" si="0"/>
        <v>-8</v>
      </c>
      <c r="E21">
        <v>1</v>
      </c>
      <c r="F21">
        <f t="shared" si="1"/>
        <v>-2</v>
      </c>
      <c r="G21" t="s">
        <v>105</v>
      </c>
    </row>
    <row r="22" spans="1:18" x14ac:dyDescent="0.2">
      <c r="A22" s="6">
        <v>45470</v>
      </c>
      <c r="B22" s="12">
        <v>21</v>
      </c>
      <c r="C22" s="11">
        <v>-25.5</v>
      </c>
      <c r="D22">
        <f t="shared" si="0"/>
        <v>-10.5</v>
      </c>
      <c r="E22">
        <v>1</v>
      </c>
      <c r="F22">
        <f t="shared" si="1"/>
        <v>-2.5</v>
      </c>
    </row>
    <row r="23" spans="1:18" x14ac:dyDescent="0.2">
      <c r="A23" s="6">
        <v>45471</v>
      </c>
      <c r="B23" s="12">
        <v>22</v>
      </c>
      <c r="C23" s="11">
        <v>-28</v>
      </c>
      <c r="D23">
        <f t="shared" si="0"/>
        <v>-13</v>
      </c>
      <c r="E23">
        <v>1</v>
      </c>
      <c r="F23">
        <f t="shared" si="1"/>
        <v>-2.5</v>
      </c>
      <c r="G23" t="s">
        <v>105</v>
      </c>
      <c r="R23">
        <f>16/30</f>
        <v>0.53333333333333333</v>
      </c>
    </row>
    <row r="24" spans="1:18" x14ac:dyDescent="0.2">
      <c r="A24" s="6">
        <v>45472</v>
      </c>
      <c r="B24" s="12">
        <v>23</v>
      </c>
      <c r="C24" s="11">
        <v>-27</v>
      </c>
      <c r="D24">
        <f t="shared" si="0"/>
        <v>-12</v>
      </c>
      <c r="E24">
        <v>1</v>
      </c>
      <c r="F24">
        <f t="shared" si="1"/>
        <v>1</v>
      </c>
      <c r="N24">
        <v>-15</v>
      </c>
      <c r="R24">
        <f>90-28.1</f>
        <v>61.9</v>
      </c>
    </row>
    <row r="25" spans="1:18" x14ac:dyDescent="0.2">
      <c r="A25" s="6">
        <v>45473</v>
      </c>
      <c r="B25" s="12">
        <v>24</v>
      </c>
      <c r="C25" s="11">
        <v>-26</v>
      </c>
      <c r="D25">
        <f t="shared" si="0"/>
        <v>-11</v>
      </c>
      <c r="E25">
        <v>1</v>
      </c>
      <c r="F25">
        <f t="shared" si="1"/>
        <v>1</v>
      </c>
    </row>
    <row r="26" spans="1:18" x14ac:dyDescent="0.2">
      <c r="A26" s="6">
        <v>45474</v>
      </c>
      <c r="B26" s="12">
        <v>25</v>
      </c>
      <c r="C26" s="11">
        <v>-25</v>
      </c>
      <c r="D26">
        <f t="shared" si="0"/>
        <v>-10</v>
      </c>
      <c r="E26">
        <v>1</v>
      </c>
      <c r="F26">
        <f t="shared" si="1"/>
        <v>1</v>
      </c>
      <c r="L26" t="s">
        <v>14</v>
      </c>
      <c r="N26" s="1">
        <v>45453</v>
      </c>
      <c r="O26" s="1"/>
      <c r="P26" s="13"/>
    </row>
    <row r="27" spans="1:18" x14ac:dyDescent="0.2">
      <c r="A27" s="6">
        <v>45475</v>
      </c>
      <c r="B27" s="12">
        <v>26</v>
      </c>
      <c r="C27" s="11">
        <v>-25.5</v>
      </c>
      <c r="D27">
        <f t="shared" si="0"/>
        <v>-10.5</v>
      </c>
      <c r="E27">
        <v>1</v>
      </c>
      <c r="F27">
        <f t="shared" si="1"/>
        <v>-0.5</v>
      </c>
      <c r="L27">
        <v>0</v>
      </c>
      <c r="M27">
        <f>L27/60</f>
        <v>0</v>
      </c>
      <c r="N27">
        <v>0</v>
      </c>
    </row>
    <row r="28" spans="1:18" x14ac:dyDescent="0.2">
      <c r="A28" s="6">
        <v>45476</v>
      </c>
      <c r="B28" s="12">
        <v>27</v>
      </c>
      <c r="C28" s="11">
        <v>-24</v>
      </c>
      <c r="D28">
        <f t="shared" si="0"/>
        <v>-9</v>
      </c>
      <c r="E28">
        <v>1</v>
      </c>
      <c r="F28">
        <f t="shared" si="1"/>
        <v>1.5</v>
      </c>
      <c r="L28">
        <v>34</v>
      </c>
      <c r="M28">
        <f t="shared" ref="M28:M91" si="2">L28/60</f>
        <v>0.56666666666666665</v>
      </c>
    </row>
    <row r="29" spans="1:18" x14ac:dyDescent="0.2">
      <c r="A29" s="6">
        <v>45477</v>
      </c>
      <c r="B29" s="12">
        <v>28</v>
      </c>
      <c r="C29" s="11">
        <v>-23.5</v>
      </c>
      <c r="D29">
        <f t="shared" si="0"/>
        <v>-8.5</v>
      </c>
      <c r="E29">
        <v>1</v>
      </c>
      <c r="F29">
        <f t="shared" si="1"/>
        <v>0.5</v>
      </c>
      <c r="I29">
        <f>60-36.5</f>
        <v>23.5</v>
      </c>
      <c r="L29">
        <v>60</v>
      </c>
      <c r="M29">
        <f t="shared" si="2"/>
        <v>1</v>
      </c>
    </row>
    <row r="30" spans="1:18" x14ac:dyDescent="0.2">
      <c r="A30" s="6">
        <v>45478</v>
      </c>
      <c r="B30" s="12">
        <v>29</v>
      </c>
      <c r="C30" s="11">
        <v>-22</v>
      </c>
      <c r="D30">
        <f t="shared" si="0"/>
        <v>-7</v>
      </c>
      <c r="E30">
        <v>1</v>
      </c>
      <c r="F30">
        <f t="shared" si="1"/>
        <v>1.5</v>
      </c>
      <c r="L30">
        <v>80</v>
      </c>
      <c r="M30">
        <f t="shared" si="2"/>
        <v>1.3333333333333333</v>
      </c>
    </row>
    <row r="31" spans="1:18" x14ac:dyDescent="0.2">
      <c r="A31" s="6">
        <v>45479</v>
      </c>
      <c r="B31" s="12">
        <v>30</v>
      </c>
      <c r="C31" s="11">
        <v>-20</v>
      </c>
      <c r="D31">
        <f t="shared" si="0"/>
        <v>-5</v>
      </c>
      <c r="E31">
        <v>1</v>
      </c>
      <c r="F31">
        <f t="shared" si="1"/>
        <v>2</v>
      </c>
      <c r="L31">
        <v>90</v>
      </c>
      <c r="M31">
        <f t="shared" si="2"/>
        <v>1.5</v>
      </c>
      <c r="N31">
        <v>0</v>
      </c>
    </row>
    <row r="32" spans="1:18" x14ac:dyDescent="0.2">
      <c r="A32" s="6">
        <v>45480</v>
      </c>
      <c r="B32" s="12">
        <v>31</v>
      </c>
      <c r="C32" s="11">
        <v>-18</v>
      </c>
      <c r="D32">
        <f t="shared" si="0"/>
        <v>-3</v>
      </c>
      <c r="E32">
        <v>1</v>
      </c>
      <c r="F32">
        <f t="shared" si="1"/>
        <v>2</v>
      </c>
      <c r="L32">
        <v>105</v>
      </c>
      <c r="M32">
        <f t="shared" si="2"/>
        <v>1.75</v>
      </c>
    </row>
    <row r="33" spans="1:14" x14ac:dyDescent="0.2">
      <c r="A33" s="6">
        <v>45481</v>
      </c>
      <c r="B33" s="12">
        <v>32</v>
      </c>
      <c r="C33" s="11">
        <v>-16</v>
      </c>
      <c r="D33">
        <f t="shared" si="0"/>
        <v>-1</v>
      </c>
      <c r="E33">
        <v>1</v>
      </c>
      <c r="F33">
        <f t="shared" si="1"/>
        <v>2</v>
      </c>
    </row>
    <row r="34" spans="1:14" x14ac:dyDescent="0.2">
      <c r="A34" s="6">
        <v>45482</v>
      </c>
      <c r="B34" s="12">
        <v>33</v>
      </c>
      <c r="C34" s="11">
        <v>-15.5</v>
      </c>
      <c r="D34">
        <f t="shared" si="0"/>
        <v>-0.5</v>
      </c>
      <c r="E34">
        <v>1</v>
      </c>
      <c r="F34">
        <f t="shared" si="1"/>
        <v>0.5</v>
      </c>
      <c r="L34">
        <v>120</v>
      </c>
      <c r="M34">
        <f t="shared" si="2"/>
        <v>2</v>
      </c>
      <c r="N34">
        <v>0</v>
      </c>
    </row>
    <row r="35" spans="1:14" x14ac:dyDescent="0.2">
      <c r="A35" s="6">
        <v>45483</v>
      </c>
      <c r="B35" s="12">
        <v>34</v>
      </c>
      <c r="C35" s="11">
        <v>-14.5</v>
      </c>
      <c r="D35">
        <f t="shared" si="0"/>
        <v>0.5</v>
      </c>
      <c r="E35">
        <v>1</v>
      </c>
      <c r="F35">
        <f t="shared" si="1"/>
        <v>1</v>
      </c>
      <c r="G35" t="s">
        <v>117</v>
      </c>
      <c r="L35">
        <v>140</v>
      </c>
      <c r="M35">
        <f t="shared" si="2"/>
        <v>2.3333333333333335</v>
      </c>
    </row>
    <row r="36" spans="1:14" x14ac:dyDescent="0.2">
      <c r="A36" s="6">
        <v>45484</v>
      </c>
      <c r="B36" s="12">
        <v>35</v>
      </c>
      <c r="C36" s="11">
        <v>-12</v>
      </c>
      <c r="D36">
        <f t="shared" si="0"/>
        <v>3</v>
      </c>
      <c r="E36">
        <v>1</v>
      </c>
      <c r="F36">
        <f t="shared" si="1"/>
        <v>2.5</v>
      </c>
      <c r="L36">
        <v>170</v>
      </c>
      <c r="M36">
        <f t="shared" si="2"/>
        <v>2.8333333333333335</v>
      </c>
      <c r="N36">
        <v>0</v>
      </c>
    </row>
    <row r="37" spans="1:14" x14ac:dyDescent="0.2">
      <c r="A37" s="6">
        <v>45485</v>
      </c>
      <c r="B37" s="12">
        <v>36</v>
      </c>
      <c r="C37" s="11">
        <v>-2.5</v>
      </c>
      <c r="D37">
        <f t="shared" si="0"/>
        <v>12.5</v>
      </c>
      <c r="E37">
        <v>1</v>
      </c>
      <c r="F37">
        <f t="shared" si="1"/>
        <v>9.5</v>
      </c>
      <c r="L37">
        <v>180</v>
      </c>
      <c r="M37">
        <f t="shared" si="2"/>
        <v>3</v>
      </c>
    </row>
    <row r="38" spans="1:14" x14ac:dyDescent="0.2">
      <c r="A38" s="6">
        <v>45486</v>
      </c>
      <c r="B38" s="12">
        <v>37</v>
      </c>
      <c r="C38" s="11">
        <v>0</v>
      </c>
      <c r="D38">
        <f t="shared" si="0"/>
        <v>15</v>
      </c>
      <c r="E38">
        <v>1</v>
      </c>
      <c r="F38">
        <f t="shared" si="1"/>
        <v>2.5</v>
      </c>
      <c r="L38">
        <v>210</v>
      </c>
      <c r="M38">
        <f t="shared" si="2"/>
        <v>3.5</v>
      </c>
      <c r="N38">
        <v>0</v>
      </c>
    </row>
    <row r="39" spans="1:14" x14ac:dyDescent="0.2">
      <c r="A39" s="6">
        <v>45487</v>
      </c>
      <c r="B39" s="12">
        <v>38</v>
      </c>
      <c r="C39" s="11">
        <v>3</v>
      </c>
      <c r="D39">
        <f t="shared" si="0"/>
        <v>18</v>
      </c>
      <c r="E39">
        <v>1</v>
      </c>
      <c r="F39">
        <f t="shared" si="1"/>
        <v>3</v>
      </c>
      <c r="G39" t="s">
        <v>117</v>
      </c>
      <c r="L39">
        <v>240</v>
      </c>
      <c r="M39">
        <f t="shared" si="2"/>
        <v>4</v>
      </c>
    </row>
    <row r="40" spans="1:14" x14ac:dyDescent="0.2">
      <c r="A40" s="6">
        <v>45488</v>
      </c>
      <c r="B40" s="12">
        <v>39</v>
      </c>
      <c r="C40" s="11">
        <v>5.5</v>
      </c>
      <c r="D40">
        <f t="shared" si="0"/>
        <v>20.5</v>
      </c>
      <c r="E40">
        <v>1</v>
      </c>
      <c r="F40">
        <f t="shared" si="1"/>
        <v>2.5</v>
      </c>
      <c r="L40">
        <v>270</v>
      </c>
      <c r="M40">
        <f t="shared" si="2"/>
        <v>4.5</v>
      </c>
      <c r="N40">
        <v>0</v>
      </c>
    </row>
    <row r="41" spans="1:14" x14ac:dyDescent="0.2">
      <c r="A41" s="6">
        <v>45489</v>
      </c>
      <c r="B41" s="12">
        <v>40</v>
      </c>
      <c r="C41" s="11">
        <v>5.5</v>
      </c>
      <c r="D41">
        <f t="shared" si="0"/>
        <v>20.5</v>
      </c>
      <c r="E41">
        <v>1</v>
      </c>
      <c r="F41">
        <f t="shared" si="1"/>
        <v>0</v>
      </c>
      <c r="L41">
        <v>300</v>
      </c>
      <c r="M41">
        <f t="shared" si="2"/>
        <v>5</v>
      </c>
    </row>
    <row r="42" spans="1:14" x14ac:dyDescent="0.2">
      <c r="A42" s="6">
        <v>45490</v>
      </c>
      <c r="B42" s="12">
        <v>41</v>
      </c>
      <c r="C42" s="11">
        <v>5</v>
      </c>
      <c r="D42">
        <f t="shared" si="0"/>
        <v>20</v>
      </c>
      <c r="E42">
        <v>1</v>
      </c>
      <c r="F42">
        <f t="shared" si="1"/>
        <v>-0.5</v>
      </c>
      <c r="L42">
        <v>360</v>
      </c>
      <c r="M42">
        <f t="shared" si="2"/>
        <v>6</v>
      </c>
      <c r="N42">
        <v>0.5</v>
      </c>
    </row>
    <row r="43" spans="1:14" x14ac:dyDescent="0.2">
      <c r="A43" s="6">
        <v>45491</v>
      </c>
      <c r="B43" s="12">
        <v>42</v>
      </c>
      <c r="C43" s="11">
        <v>5</v>
      </c>
      <c r="D43">
        <f t="shared" si="0"/>
        <v>20</v>
      </c>
      <c r="E43">
        <v>1</v>
      </c>
      <c r="F43">
        <f t="shared" si="1"/>
        <v>0</v>
      </c>
      <c r="L43">
        <v>400</v>
      </c>
      <c r="M43">
        <f t="shared" si="2"/>
        <v>6.666666666666667</v>
      </c>
    </row>
    <row r="44" spans="1:14" x14ac:dyDescent="0.2">
      <c r="A44" s="6">
        <v>45492</v>
      </c>
      <c r="B44" s="12">
        <v>43</v>
      </c>
      <c r="C44" s="11">
        <v>4</v>
      </c>
      <c r="D44">
        <f t="shared" si="0"/>
        <v>19</v>
      </c>
      <c r="E44">
        <v>1</v>
      </c>
      <c r="F44">
        <f t="shared" si="1"/>
        <v>-1</v>
      </c>
      <c r="L44">
        <v>420</v>
      </c>
      <c r="M44">
        <f t="shared" si="2"/>
        <v>7</v>
      </c>
      <c r="N44">
        <v>0.5</v>
      </c>
    </row>
    <row r="45" spans="1:14" x14ac:dyDescent="0.2">
      <c r="A45" s="6">
        <v>45493</v>
      </c>
      <c r="B45" s="12">
        <v>44</v>
      </c>
      <c r="C45" s="11">
        <v>4</v>
      </c>
      <c r="D45">
        <f t="shared" si="0"/>
        <v>19</v>
      </c>
      <c r="E45">
        <v>1</v>
      </c>
      <c r="F45">
        <f t="shared" si="1"/>
        <v>0</v>
      </c>
      <c r="L45">
        <v>470</v>
      </c>
      <c r="M45">
        <f t="shared" si="2"/>
        <v>7.833333333333333</v>
      </c>
    </row>
    <row r="46" spans="1:14" x14ac:dyDescent="0.2">
      <c r="A46" s="6">
        <v>45494</v>
      </c>
      <c r="B46" s="12">
        <v>45</v>
      </c>
      <c r="C46" s="11">
        <v>1</v>
      </c>
      <c r="D46">
        <f t="shared" si="0"/>
        <v>16</v>
      </c>
      <c r="E46">
        <v>1</v>
      </c>
      <c r="F46">
        <f t="shared" si="1"/>
        <v>-3</v>
      </c>
      <c r="L46">
        <v>500</v>
      </c>
      <c r="M46">
        <f t="shared" si="2"/>
        <v>8.3333333333333339</v>
      </c>
    </row>
    <row r="47" spans="1:14" x14ac:dyDescent="0.2">
      <c r="A47" s="6">
        <v>45495</v>
      </c>
      <c r="B47" s="12">
        <v>46</v>
      </c>
      <c r="C47" s="11">
        <v>-4</v>
      </c>
      <c r="D47">
        <f t="shared" si="0"/>
        <v>11</v>
      </c>
      <c r="E47">
        <v>1</v>
      </c>
      <c r="F47">
        <f t="shared" si="1"/>
        <v>-5</v>
      </c>
      <c r="L47">
        <v>520</v>
      </c>
      <c r="M47">
        <f t="shared" si="2"/>
        <v>8.6666666666666661</v>
      </c>
    </row>
    <row r="48" spans="1:14" x14ac:dyDescent="0.2">
      <c r="A48" s="6">
        <v>45496</v>
      </c>
      <c r="B48" s="12">
        <v>47</v>
      </c>
      <c r="C48" s="11">
        <v>-11</v>
      </c>
      <c r="D48">
        <f t="shared" si="0"/>
        <v>4</v>
      </c>
      <c r="E48">
        <v>1</v>
      </c>
      <c r="F48">
        <f t="shared" si="1"/>
        <v>-7</v>
      </c>
      <c r="L48">
        <v>540</v>
      </c>
      <c r="M48">
        <f t="shared" si="2"/>
        <v>9</v>
      </c>
      <c r="N48">
        <v>1</v>
      </c>
    </row>
    <row r="49" spans="1:24" x14ac:dyDescent="0.2">
      <c r="A49" s="6">
        <v>45497</v>
      </c>
      <c r="B49" s="12">
        <v>48</v>
      </c>
      <c r="C49" s="11">
        <v>-18</v>
      </c>
      <c r="D49">
        <f t="shared" si="0"/>
        <v>-3</v>
      </c>
      <c r="E49">
        <v>1</v>
      </c>
      <c r="F49">
        <f t="shared" si="1"/>
        <v>-7</v>
      </c>
      <c r="L49">
        <v>600</v>
      </c>
      <c r="M49">
        <f t="shared" si="2"/>
        <v>10</v>
      </c>
    </row>
    <row r="50" spans="1:24" x14ac:dyDescent="0.2">
      <c r="A50" s="6">
        <v>45498</v>
      </c>
      <c r="B50" s="12">
        <v>49</v>
      </c>
      <c r="C50" s="11">
        <v>-25</v>
      </c>
      <c r="D50">
        <f t="shared" si="0"/>
        <v>-10</v>
      </c>
      <c r="E50">
        <v>1</v>
      </c>
      <c r="F50">
        <f t="shared" si="1"/>
        <v>-7</v>
      </c>
      <c r="L50">
        <v>660</v>
      </c>
      <c r="M50">
        <f t="shared" si="2"/>
        <v>11</v>
      </c>
    </row>
    <row r="51" spans="1:24" x14ac:dyDescent="0.2">
      <c r="A51" s="6">
        <v>45499</v>
      </c>
      <c r="B51" s="12">
        <v>50</v>
      </c>
      <c r="C51" s="11">
        <v>-30.5</v>
      </c>
      <c r="D51">
        <f t="shared" si="0"/>
        <v>-15.5</v>
      </c>
      <c r="E51">
        <v>1</v>
      </c>
      <c r="F51">
        <f t="shared" si="1"/>
        <v>-5.5</v>
      </c>
      <c r="G51" t="s">
        <v>122</v>
      </c>
      <c r="L51">
        <v>700</v>
      </c>
      <c r="M51">
        <f t="shared" si="2"/>
        <v>11.666666666666666</v>
      </c>
    </row>
    <row r="52" spans="1:24" x14ac:dyDescent="0.2">
      <c r="A52" s="6">
        <v>45500</v>
      </c>
      <c r="B52" s="12">
        <v>51</v>
      </c>
      <c r="C52" s="11">
        <v>-31.5</v>
      </c>
      <c r="D52">
        <f t="shared" si="0"/>
        <v>-16.5</v>
      </c>
      <c r="E52">
        <v>1</v>
      </c>
      <c r="F52">
        <f t="shared" si="1"/>
        <v>-1</v>
      </c>
      <c r="L52">
        <v>750</v>
      </c>
      <c r="M52">
        <v>12.5</v>
      </c>
      <c r="N52">
        <v>1</v>
      </c>
    </row>
    <row r="53" spans="1:24" x14ac:dyDescent="0.2">
      <c r="A53" s="6">
        <v>45501</v>
      </c>
      <c r="B53" s="12">
        <v>52</v>
      </c>
      <c r="C53" s="11">
        <v>-32</v>
      </c>
      <c r="D53">
        <f t="shared" si="0"/>
        <v>-17</v>
      </c>
      <c r="E53">
        <v>1</v>
      </c>
      <c r="F53">
        <f t="shared" si="1"/>
        <v>-0.5</v>
      </c>
      <c r="L53">
        <v>780</v>
      </c>
      <c r="M53">
        <f t="shared" si="2"/>
        <v>13</v>
      </c>
    </row>
    <row r="54" spans="1:24" x14ac:dyDescent="0.2">
      <c r="A54" s="6">
        <v>45502</v>
      </c>
      <c r="B54" s="12">
        <v>53</v>
      </c>
      <c r="C54" s="11">
        <v>-32.5</v>
      </c>
      <c r="D54">
        <f t="shared" si="0"/>
        <v>-17.5</v>
      </c>
      <c r="E54">
        <v>1</v>
      </c>
      <c r="F54">
        <f t="shared" si="1"/>
        <v>-0.5</v>
      </c>
      <c r="L54">
        <v>793</v>
      </c>
      <c r="M54">
        <f t="shared" si="2"/>
        <v>13.216666666666667</v>
      </c>
    </row>
    <row r="55" spans="1:24" x14ac:dyDescent="0.2">
      <c r="A55" s="6">
        <v>45503</v>
      </c>
      <c r="B55" s="12">
        <v>54</v>
      </c>
      <c r="C55" s="11">
        <v>-32.25</v>
      </c>
      <c r="D55">
        <f t="shared" si="0"/>
        <v>-17.25</v>
      </c>
      <c r="E55">
        <v>1</v>
      </c>
      <c r="F55">
        <f t="shared" si="1"/>
        <v>0.25</v>
      </c>
      <c r="L55">
        <v>840</v>
      </c>
      <c r="M55">
        <f t="shared" si="2"/>
        <v>14</v>
      </c>
    </row>
    <row r="56" spans="1:24" x14ac:dyDescent="0.2">
      <c r="A56" s="6">
        <v>45504</v>
      </c>
      <c r="B56" s="12">
        <v>55</v>
      </c>
      <c r="C56" s="11">
        <v>-31.75</v>
      </c>
      <c r="D56">
        <f t="shared" si="0"/>
        <v>-16.75</v>
      </c>
      <c r="E56">
        <v>1</v>
      </c>
      <c r="F56">
        <f t="shared" si="1"/>
        <v>0.5</v>
      </c>
      <c r="L56">
        <v>870</v>
      </c>
      <c r="M56">
        <f t="shared" si="2"/>
        <v>14.5</v>
      </c>
    </row>
    <row r="57" spans="1:24" x14ac:dyDescent="0.2">
      <c r="A57" s="6">
        <v>45505</v>
      </c>
      <c r="B57" s="12">
        <v>56</v>
      </c>
      <c r="C57" s="11">
        <v>-33</v>
      </c>
      <c r="D57">
        <f t="shared" si="0"/>
        <v>-18</v>
      </c>
      <c r="E57">
        <v>1</v>
      </c>
      <c r="F57">
        <f t="shared" si="1"/>
        <v>-1.25</v>
      </c>
      <c r="L57">
        <v>915</v>
      </c>
      <c r="M57">
        <f t="shared" si="2"/>
        <v>15.25</v>
      </c>
    </row>
    <row r="58" spans="1:24" x14ac:dyDescent="0.2">
      <c r="A58" s="6">
        <v>45506</v>
      </c>
      <c r="B58" s="12">
        <v>57</v>
      </c>
      <c r="C58" s="11">
        <v>-34</v>
      </c>
      <c r="D58">
        <f t="shared" si="0"/>
        <v>-19</v>
      </c>
      <c r="E58">
        <v>1</v>
      </c>
      <c r="F58">
        <f t="shared" si="1"/>
        <v>-1</v>
      </c>
      <c r="L58">
        <v>975</v>
      </c>
      <c r="M58">
        <f t="shared" si="2"/>
        <v>16.25</v>
      </c>
    </row>
    <row r="59" spans="1:24" x14ac:dyDescent="0.2">
      <c r="A59" s="6">
        <v>45507</v>
      </c>
      <c r="B59" s="12">
        <v>58</v>
      </c>
      <c r="C59" s="11">
        <v>-34.5</v>
      </c>
      <c r="D59">
        <f t="shared" si="0"/>
        <v>-19.5</v>
      </c>
      <c r="E59">
        <v>1</v>
      </c>
      <c r="F59">
        <f t="shared" si="1"/>
        <v>-0.5</v>
      </c>
      <c r="L59">
        <v>1020</v>
      </c>
      <c r="M59">
        <f t="shared" si="2"/>
        <v>17</v>
      </c>
      <c r="X59">
        <f>12.5*60</f>
        <v>750</v>
      </c>
    </row>
    <row r="60" spans="1:24" x14ac:dyDescent="0.2">
      <c r="A60" s="6">
        <v>45508</v>
      </c>
      <c r="B60" s="12">
        <v>59</v>
      </c>
      <c r="C60" s="11">
        <v>-36</v>
      </c>
      <c r="D60">
        <f t="shared" si="0"/>
        <v>-21</v>
      </c>
      <c r="E60">
        <v>1</v>
      </c>
      <c r="F60">
        <f t="shared" si="1"/>
        <v>-1.5</v>
      </c>
      <c r="L60">
        <v>1040</v>
      </c>
      <c r="M60">
        <v>17.2</v>
      </c>
    </row>
    <row r="61" spans="1:24" x14ac:dyDescent="0.2">
      <c r="A61" s="6">
        <v>45509</v>
      </c>
      <c r="B61" s="12">
        <v>60</v>
      </c>
      <c r="C61" s="11">
        <v>-36.5</v>
      </c>
      <c r="D61">
        <f t="shared" si="0"/>
        <v>-21.5</v>
      </c>
      <c r="E61">
        <v>1</v>
      </c>
      <c r="F61">
        <f t="shared" si="1"/>
        <v>-0.5</v>
      </c>
      <c r="L61">
        <v>1080</v>
      </c>
      <c r="M61">
        <v>17.2</v>
      </c>
    </row>
    <row r="62" spans="1:24" x14ac:dyDescent="0.2">
      <c r="A62" s="6">
        <v>45510</v>
      </c>
      <c r="B62" s="12">
        <v>61</v>
      </c>
      <c r="C62" s="11">
        <v>-37.5</v>
      </c>
      <c r="D62">
        <f t="shared" si="0"/>
        <v>-22.5</v>
      </c>
      <c r="E62">
        <v>1</v>
      </c>
      <c r="F62">
        <f t="shared" si="1"/>
        <v>-1</v>
      </c>
      <c r="L62">
        <v>1140</v>
      </c>
      <c r="M62">
        <f t="shared" si="2"/>
        <v>19</v>
      </c>
    </row>
    <row r="63" spans="1:24" x14ac:dyDescent="0.2">
      <c r="A63" s="6">
        <v>45511</v>
      </c>
      <c r="B63" s="12">
        <v>62</v>
      </c>
      <c r="C63" s="11">
        <v>-38</v>
      </c>
      <c r="D63">
        <f t="shared" si="0"/>
        <v>-23</v>
      </c>
      <c r="E63">
        <v>1</v>
      </c>
      <c r="F63">
        <f t="shared" si="1"/>
        <v>-0.5</v>
      </c>
      <c r="L63">
        <v>1170</v>
      </c>
      <c r="M63">
        <f t="shared" si="2"/>
        <v>19.5</v>
      </c>
    </row>
    <row r="64" spans="1:24" x14ac:dyDescent="0.2">
      <c r="A64" s="6">
        <v>45512</v>
      </c>
      <c r="B64" s="12">
        <v>63</v>
      </c>
      <c r="C64" s="11">
        <v>-38.5</v>
      </c>
      <c r="D64">
        <f t="shared" si="0"/>
        <v>-23.5</v>
      </c>
      <c r="E64">
        <v>1</v>
      </c>
      <c r="F64">
        <f t="shared" si="1"/>
        <v>-0.5</v>
      </c>
      <c r="L64">
        <v>1200</v>
      </c>
      <c r="M64">
        <f t="shared" si="2"/>
        <v>20</v>
      </c>
    </row>
    <row r="65" spans="1:20" x14ac:dyDescent="0.2">
      <c r="A65" s="6">
        <v>45513</v>
      </c>
      <c r="B65" s="12">
        <v>64</v>
      </c>
      <c r="C65" s="11">
        <v>-40</v>
      </c>
      <c r="D65">
        <f t="shared" si="0"/>
        <v>-25</v>
      </c>
      <c r="E65">
        <v>1</v>
      </c>
      <c r="F65">
        <f t="shared" si="1"/>
        <v>-1.5</v>
      </c>
      <c r="L65">
        <v>1220</v>
      </c>
      <c r="M65">
        <f t="shared" si="2"/>
        <v>20.333333333333332</v>
      </c>
    </row>
    <row r="66" spans="1:20" x14ac:dyDescent="0.2">
      <c r="A66" s="6">
        <v>45514</v>
      </c>
      <c r="B66" s="12">
        <v>65</v>
      </c>
      <c r="C66" s="11">
        <v>-41.5</v>
      </c>
      <c r="D66">
        <f t="shared" si="0"/>
        <v>-26.5</v>
      </c>
      <c r="E66">
        <v>1</v>
      </c>
      <c r="F66">
        <f t="shared" si="1"/>
        <v>-1.5</v>
      </c>
      <c r="L66">
        <v>1240</v>
      </c>
      <c r="M66">
        <f t="shared" si="2"/>
        <v>20.666666666666668</v>
      </c>
    </row>
    <row r="67" spans="1:20" x14ac:dyDescent="0.2">
      <c r="A67" s="6">
        <v>45515</v>
      </c>
      <c r="B67" s="12">
        <v>66</v>
      </c>
      <c r="C67" s="11">
        <v>-43</v>
      </c>
      <c r="D67">
        <f t="shared" si="0"/>
        <v>-28</v>
      </c>
      <c r="E67">
        <v>1</v>
      </c>
      <c r="F67">
        <f t="shared" si="1"/>
        <v>-1.5</v>
      </c>
      <c r="L67">
        <v>1270</v>
      </c>
      <c r="M67">
        <f t="shared" si="2"/>
        <v>21.166666666666668</v>
      </c>
    </row>
    <row r="68" spans="1:20" x14ac:dyDescent="0.2">
      <c r="A68" s="6">
        <v>45516</v>
      </c>
      <c r="B68" s="12">
        <v>67</v>
      </c>
      <c r="C68" s="11">
        <v>-44</v>
      </c>
      <c r="D68">
        <f t="shared" si="0"/>
        <v>-29</v>
      </c>
      <c r="E68">
        <v>1</v>
      </c>
      <c r="F68">
        <f t="shared" si="1"/>
        <v>-1</v>
      </c>
      <c r="L68">
        <v>1320</v>
      </c>
      <c r="M68">
        <f t="shared" si="2"/>
        <v>22</v>
      </c>
    </row>
    <row r="69" spans="1:20" x14ac:dyDescent="0.2">
      <c r="A69" s="6">
        <v>45517</v>
      </c>
      <c r="B69" s="12">
        <v>68</v>
      </c>
      <c r="C69" s="11">
        <v>-45</v>
      </c>
      <c r="D69">
        <f t="shared" si="0"/>
        <v>-30</v>
      </c>
      <c r="E69">
        <v>1</v>
      </c>
      <c r="F69">
        <f t="shared" si="1"/>
        <v>-1</v>
      </c>
      <c r="L69">
        <v>1340</v>
      </c>
      <c r="M69">
        <f t="shared" si="2"/>
        <v>22.333333333333332</v>
      </c>
    </row>
    <row r="70" spans="1:20" x14ac:dyDescent="0.2">
      <c r="A70" s="6">
        <v>45518</v>
      </c>
      <c r="B70" s="12">
        <v>69</v>
      </c>
      <c r="C70" s="11">
        <v>-53</v>
      </c>
      <c r="D70">
        <f t="shared" si="0"/>
        <v>-38</v>
      </c>
      <c r="E70">
        <v>1</v>
      </c>
      <c r="F70">
        <f t="shared" si="1"/>
        <v>-8</v>
      </c>
      <c r="L70">
        <v>1357</v>
      </c>
      <c r="M70">
        <f t="shared" si="2"/>
        <v>22.616666666666667</v>
      </c>
    </row>
    <row r="71" spans="1:20" x14ac:dyDescent="0.2">
      <c r="A71" s="6">
        <v>45519</v>
      </c>
      <c r="B71" s="12">
        <v>70</v>
      </c>
      <c r="C71" s="11">
        <v>-60</v>
      </c>
      <c r="D71">
        <f t="shared" si="0"/>
        <v>-45</v>
      </c>
      <c r="E71">
        <v>1</v>
      </c>
      <c r="F71">
        <f t="shared" si="1"/>
        <v>-7</v>
      </c>
      <c r="L71">
        <v>1380</v>
      </c>
      <c r="M71">
        <f t="shared" si="2"/>
        <v>23</v>
      </c>
    </row>
    <row r="72" spans="1:20" x14ac:dyDescent="0.2">
      <c r="A72" s="6">
        <v>45520</v>
      </c>
      <c r="B72" s="12">
        <v>71</v>
      </c>
      <c r="C72" s="11">
        <v>-66.5</v>
      </c>
      <c r="D72">
        <f t="shared" si="0"/>
        <v>-51.5</v>
      </c>
      <c r="E72">
        <v>1</v>
      </c>
      <c r="F72">
        <f t="shared" si="1"/>
        <v>-6.5</v>
      </c>
      <c r="L72">
        <v>1410</v>
      </c>
      <c r="M72">
        <f t="shared" si="2"/>
        <v>23.5</v>
      </c>
    </row>
    <row r="73" spans="1:20" x14ac:dyDescent="0.2">
      <c r="A73" s="6">
        <v>45521</v>
      </c>
      <c r="B73" s="12">
        <v>72</v>
      </c>
      <c r="C73" s="11">
        <v>-72</v>
      </c>
      <c r="D73">
        <f t="shared" si="0"/>
        <v>-57</v>
      </c>
      <c r="E73">
        <v>1</v>
      </c>
      <c r="F73">
        <f t="shared" si="1"/>
        <v>-5.5</v>
      </c>
      <c r="L73">
        <v>1420</v>
      </c>
      <c r="M73">
        <f t="shared" si="2"/>
        <v>23.666666666666668</v>
      </c>
    </row>
    <row r="74" spans="1:20" x14ac:dyDescent="0.2">
      <c r="A74" s="6">
        <v>45522</v>
      </c>
      <c r="B74" s="12">
        <v>73</v>
      </c>
      <c r="C74" s="11">
        <v>-76</v>
      </c>
      <c r="D74">
        <f t="shared" si="0"/>
        <v>-61</v>
      </c>
      <c r="E74">
        <v>1</v>
      </c>
      <c r="F74">
        <f t="shared" si="1"/>
        <v>-4</v>
      </c>
      <c r="L74">
        <v>1440</v>
      </c>
      <c r="M74">
        <f t="shared" si="2"/>
        <v>24</v>
      </c>
      <c r="N74">
        <v>1</v>
      </c>
    </row>
    <row r="75" spans="1:20" x14ac:dyDescent="0.2">
      <c r="A75" s="6">
        <v>45523</v>
      </c>
      <c r="B75" s="12">
        <v>74</v>
      </c>
      <c r="C75" s="11">
        <v>-78</v>
      </c>
      <c r="D75">
        <f t="shared" si="0"/>
        <v>-63</v>
      </c>
      <c r="E75">
        <v>1</v>
      </c>
      <c r="F75">
        <f t="shared" si="1"/>
        <v>-2</v>
      </c>
      <c r="L75">
        <v>1467</v>
      </c>
      <c r="M75">
        <f t="shared" si="2"/>
        <v>24.45</v>
      </c>
    </row>
    <row r="76" spans="1:20" x14ac:dyDescent="0.2">
      <c r="A76" s="6">
        <v>45524</v>
      </c>
      <c r="B76" s="12">
        <v>75</v>
      </c>
      <c r="C76" s="11">
        <v>-82.5</v>
      </c>
      <c r="D76">
        <f t="shared" si="0"/>
        <v>-67.5</v>
      </c>
      <c r="E76">
        <v>1</v>
      </c>
      <c r="F76">
        <f t="shared" si="1"/>
        <v>-4.5</v>
      </c>
      <c r="L76">
        <v>1500</v>
      </c>
      <c r="M76">
        <f t="shared" si="2"/>
        <v>25</v>
      </c>
    </row>
    <row r="77" spans="1:20" x14ac:dyDescent="0.2">
      <c r="A77" s="6">
        <v>45525</v>
      </c>
      <c r="B77" s="12">
        <v>76</v>
      </c>
      <c r="C77" s="11">
        <v>-88</v>
      </c>
      <c r="D77">
        <f t="shared" si="0"/>
        <v>-73</v>
      </c>
      <c r="E77">
        <v>1</v>
      </c>
      <c r="F77">
        <f t="shared" si="1"/>
        <v>-5.5</v>
      </c>
      <c r="L77">
        <v>1539</v>
      </c>
      <c r="M77">
        <f t="shared" si="2"/>
        <v>25.65</v>
      </c>
    </row>
    <row r="78" spans="1:20" x14ac:dyDescent="0.2">
      <c r="A78" s="6">
        <v>45526</v>
      </c>
      <c r="B78" s="12">
        <v>77</v>
      </c>
      <c r="C78" s="11">
        <v>-93</v>
      </c>
      <c r="D78">
        <f t="shared" si="0"/>
        <v>-78</v>
      </c>
      <c r="E78">
        <v>1</v>
      </c>
      <c r="F78">
        <f t="shared" si="1"/>
        <v>-5</v>
      </c>
      <c r="L78">
        <v>1560</v>
      </c>
      <c r="M78">
        <f t="shared" si="2"/>
        <v>26</v>
      </c>
      <c r="T78">
        <f>60-37.5</f>
        <v>22.5</v>
      </c>
    </row>
    <row r="79" spans="1:20" x14ac:dyDescent="0.2">
      <c r="A79" s="6">
        <v>45527</v>
      </c>
      <c r="B79" s="12">
        <v>78</v>
      </c>
      <c r="C79" s="11">
        <v>-97</v>
      </c>
      <c r="D79">
        <f t="shared" si="0"/>
        <v>-82</v>
      </c>
      <c r="E79">
        <v>1</v>
      </c>
      <c r="F79">
        <f t="shared" si="1"/>
        <v>-4</v>
      </c>
      <c r="L79">
        <v>1580</v>
      </c>
      <c r="M79">
        <f t="shared" si="2"/>
        <v>26.333333333333332</v>
      </c>
    </row>
    <row r="80" spans="1:20" x14ac:dyDescent="0.2">
      <c r="A80" s="6">
        <v>45528</v>
      </c>
      <c r="B80" s="12">
        <v>79</v>
      </c>
      <c r="C80" s="11">
        <v>-98</v>
      </c>
      <c r="D80">
        <f t="shared" si="0"/>
        <v>-83</v>
      </c>
      <c r="E80">
        <v>1</v>
      </c>
      <c r="F80">
        <f t="shared" si="1"/>
        <v>-1</v>
      </c>
      <c r="L80">
        <v>1590</v>
      </c>
      <c r="M80">
        <f t="shared" si="2"/>
        <v>26.5</v>
      </c>
    </row>
    <row r="81" spans="1:13" x14ac:dyDescent="0.2">
      <c r="A81" s="6">
        <v>45529</v>
      </c>
      <c r="B81" s="12">
        <v>80</v>
      </c>
      <c r="C81" s="11">
        <v>-102</v>
      </c>
      <c r="D81">
        <f t="shared" si="0"/>
        <v>-87</v>
      </c>
      <c r="E81">
        <v>1</v>
      </c>
      <c r="F81">
        <f t="shared" si="1"/>
        <v>-4</v>
      </c>
      <c r="L81">
        <v>1607</v>
      </c>
      <c r="M81">
        <f t="shared" si="2"/>
        <v>26.783333333333335</v>
      </c>
    </row>
    <row r="82" spans="1:13" x14ac:dyDescent="0.2">
      <c r="A82" s="6">
        <v>45530</v>
      </c>
      <c r="B82" s="12">
        <v>81</v>
      </c>
      <c r="C82" s="11">
        <v>-105.75</v>
      </c>
      <c r="D82">
        <f t="shared" si="0"/>
        <v>-90.75</v>
      </c>
      <c r="E82">
        <v>1</v>
      </c>
      <c r="F82">
        <f t="shared" si="1"/>
        <v>-3.75</v>
      </c>
      <c r="L82">
        <v>1620</v>
      </c>
      <c r="M82">
        <f t="shared" si="2"/>
        <v>27</v>
      </c>
    </row>
    <row r="83" spans="1:13" x14ac:dyDescent="0.2">
      <c r="A83" s="6">
        <v>45531</v>
      </c>
      <c r="B83" s="12">
        <v>82</v>
      </c>
      <c r="C83" s="11">
        <v>-108</v>
      </c>
      <c r="D83">
        <f t="shared" si="0"/>
        <v>-93</v>
      </c>
      <c r="E83">
        <v>1</v>
      </c>
      <c r="F83">
        <f t="shared" si="1"/>
        <v>-2.25</v>
      </c>
      <c r="L83">
        <v>1650</v>
      </c>
      <c r="M83">
        <f t="shared" si="2"/>
        <v>27.5</v>
      </c>
    </row>
    <row r="84" spans="1:13" x14ac:dyDescent="0.2">
      <c r="A84" s="6">
        <v>45532</v>
      </c>
      <c r="B84" s="12">
        <v>83</v>
      </c>
      <c r="C84" s="11">
        <v>-109</v>
      </c>
      <c r="D84">
        <f t="shared" si="0"/>
        <v>-94</v>
      </c>
      <c r="E84">
        <v>1</v>
      </c>
      <c r="F84">
        <f t="shared" si="1"/>
        <v>-1</v>
      </c>
      <c r="L84">
        <v>1680</v>
      </c>
      <c r="M84">
        <f t="shared" si="2"/>
        <v>28</v>
      </c>
    </row>
    <row r="85" spans="1:13" x14ac:dyDescent="0.2">
      <c r="A85" s="6">
        <v>45533</v>
      </c>
      <c r="B85" s="12">
        <v>84</v>
      </c>
      <c r="C85" s="11">
        <v>-113</v>
      </c>
      <c r="D85">
        <f t="shared" si="0"/>
        <v>-98</v>
      </c>
      <c r="E85">
        <v>1</v>
      </c>
      <c r="F85">
        <f t="shared" si="1"/>
        <v>-4</v>
      </c>
      <c r="L85">
        <v>1710</v>
      </c>
      <c r="M85">
        <f t="shared" si="2"/>
        <v>28.5</v>
      </c>
    </row>
    <row r="86" spans="1:13" x14ac:dyDescent="0.2">
      <c r="A86" s="6">
        <v>45534</v>
      </c>
      <c r="B86" s="12">
        <v>85</v>
      </c>
      <c r="C86" s="11">
        <v>-114.5</v>
      </c>
      <c r="D86">
        <f t="shared" si="0"/>
        <v>-99.5</v>
      </c>
      <c r="E86">
        <v>1</v>
      </c>
      <c r="F86">
        <f t="shared" si="1"/>
        <v>-1.5</v>
      </c>
      <c r="L86">
        <v>1730</v>
      </c>
      <c r="M86">
        <f t="shared" si="2"/>
        <v>28.833333333333332</v>
      </c>
    </row>
    <row r="87" spans="1:13" x14ac:dyDescent="0.2">
      <c r="A87" s="6">
        <v>45535</v>
      </c>
      <c r="B87" s="12">
        <v>86</v>
      </c>
      <c r="C87" s="11">
        <v>-120</v>
      </c>
      <c r="D87">
        <f t="shared" si="0"/>
        <v>-105</v>
      </c>
      <c r="E87">
        <v>1</v>
      </c>
      <c r="F87">
        <f t="shared" si="1"/>
        <v>-5.5</v>
      </c>
      <c r="L87">
        <v>1748</v>
      </c>
      <c r="M87">
        <f t="shared" si="2"/>
        <v>29.133333333333333</v>
      </c>
    </row>
    <row r="88" spans="1:13" x14ac:dyDescent="0.2">
      <c r="A88" s="6">
        <v>45536</v>
      </c>
      <c r="B88" s="12">
        <v>87</v>
      </c>
      <c r="C88" s="11">
        <v>-124</v>
      </c>
      <c r="D88">
        <f t="shared" si="0"/>
        <v>-109</v>
      </c>
      <c r="E88">
        <v>1</v>
      </c>
      <c r="F88">
        <f t="shared" si="1"/>
        <v>-4</v>
      </c>
      <c r="L88">
        <v>1759</v>
      </c>
      <c r="M88">
        <f t="shared" si="2"/>
        <v>29.316666666666666</v>
      </c>
    </row>
    <row r="89" spans="1:13" x14ac:dyDescent="0.2">
      <c r="A89" s="6">
        <v>45537</v>
      </c>
      <c r="B89" s="12">
        <v>88</v>
      </c>
      <c r="C89" s="11">
        <v>-126.5</v>
      </c>
      <c r="D89">
        <f t="shared" si="0"/>
        <v>-111.5</v>
      </c>
      <c r="E89">
        <v>1</v>
      </c>
      <c r="F89">
        <f t="shared" si="1"/>
        <v>-2.5</v>
      </c>
      <c r="L89">
        <v>1800</v>
      </c>
      <c r="M89">
        <f t="shared" si="2"/>
        <v>30</v>
      </c>
    </row>
    <row r="90" spans="1:13" x14ac:dyDescent="0.2">
      <c r="A90" s="6">
        <v>45538</v>
      </c>
      <c r="B90" s="12">
        <v>89</v>
      </c>
      <c r="C90" s="11">
        <v>-129</v>
      </c>
      <c r="D90">
        <f t="shared" si="0"/>
        <v>-114</v>
      </c>
      <c r="E90">
        <v>1</v>
      </c>
      <c r="F90">
        <f t="shared" si="1"/>
        <v>-2.5</v>
      </c>
      <c r="G90" t="s">
        <v>141</v>
      </c>
      <c r="L90">
        <v>1860</v>
      </c>
      <c r="M90">
        <f t="shared" si="2"/>
        <v>31</v>
      </c>
    </row>
    <row r="91" spans="1:13" x14ac:dyDescent="0.2">
      <c r="A91" s="6">
        <v>45539</v>
      </c>
      <c r="B91" s="12">
        <v>90</v>
      </c>
      <c r="C91" s="11">
        <v>-131</v>
      </c>
      <c r="D91">
        <f t="shared" si="0"/>
        <v>-116</v>
      </c>
      <c r="E91">
        <v>1</v>
      </c>
      <c r="F91">
        <f t="shared" si="1"/>
        <v>-2</v>
      </c>
      <c r="G91" t="s">
        <v>141</v>
      </c>
      <c r="L91">
        <v>1882</v>
      </c>
      <c r="M91">
        <f t="shared" si="2"/>
        <v>31.366666666666667</v>
      </c>
    </row>
    <row r="92" spans="1:13" x14ac:dyDescent="0.2">
      <c r="A92" s="6">
        <v>45540</v>
      </c>
      <c r="B92" s="12">
        <v>91</v>
      </c>
      <c r="C92" s="11">
        <v>-136</v>
      </c>
      <c r="D92">
        <f t="shared" si="0"/>
        <v>-121</v>
      </c>
      <c r="E92">
        <v>1</v>
      </c>
      <c r="F92">
        <f t="shared" si="1"/>
        <v>-5</v>
      </c>
      <c r="G92" t="s">
        <v>141</v>
      </c>
      <c r="L92">
        <v>1920</v>
      </c>
      <c r="M92">
        <f>L92/60</f>
        <v>32</v>
      </c>
    </row>
    <row r="93" spans="1:13" x14ac:dyDescent="0.2">
      <c r="A93" s="6">
        <v>45541</v>
      </c>
      <c r="B93" s="12">
        <v>92</v>
      </c>
      <c r="C93" s="11">
        <v>-138</v>
      </c>
      <c r="D93">
        <f t="shared" si="0"/>
        <v>-123</v>
      </c>
      <c r="E93">
        <v>1</v>
      </c>
      <c r="F93">
        <f t="shared" si="1"/>
        <v>-2</v>
      </c>
      <c r="G93" t="s">
        <v>141</v>
      </c>
      <c r="L93">
        <v>1950</v>
      </c>
      <c r="M93">
        <f>L93/60</f>
        <v>32.5</v>
      </c>
    </row>
    <row r="94" spans="1:13" x14ac:dyDescent="0.2">
      <c r="A94" s="6">
        <v>45542</v>
      </c>
      <c r="B94" s="12">
        <v>93</v>
      </c>
      <c r="C94" s="11">
        <v>-141</v>
      </c>
      <c r="D94">
        <f t="shared" si="0"/>
        <v>-126</v>
      </c>
      <c r="E94">
        <v>1</v>
      </c>
      <c r="F94">
        <f t="shared" si="1"/>
        <v>-3</v>
      </c>
      <c r="G94" t="s">
        <v>141</v>
      </c>
      <c r="L94">
        <v>1980</v>
      </c>
      <c r="M94">
        <f>L94/60</f>
        <v>33</v>
      </c>
    </row>
    <row r="95" spans="1:13" x14ac:dyDescent="0.2">
      <c r="A95" s="6">
        <v>45543</v>
      </c>
      <c r="B95" s="12">
        <v>94</v>
      </c>
      <c r="C95" s="11">
        <v>-144</v>
      </c>
      <c r="D95">
        <f t="shared" si="0"/>
        <v>-129</v>
      </c>
      <c r="E95">
        <v>1</v>
      </c>
      <c r="F95">
        <f t="shared" si="1"/>
        <v>-3</v>
      </c>
      <c r="G95" t="s">
        <v>141</v>
      </c>
      <c r="L95">
        <v>2070</v>
      </c>
      <c r="M95">
        <f>L95/60</f>
        <v>34.5</v>
      </c>
    </row>
    <row r="96" spans="1:13" x14ac:dyDescent="0.2">
      <c r="A96" s="6">
        <v>45544</v>
      </c>
      <c r="B96" s="12">
        <v>95</v>
      </c>
      <c r="C96" s="11">
        <v>-147</v>
      </c>
      <c r="D96">
        <f t="shared" si="0"/>
        <v>-132</v>
      </c>
      <c r="E96">
        <v>1</v>
      </c>
      <c r="F96">
        <f t="shared" si="1"/>
        <v>-3</v>
      </c>
      <c r="G96" t="s">
        <v>141</v>
      </c>
    </row>
    <row r="97" spans="1:7" x14ac:dyDescent="0.2">
      <c r="A97" s="6">
        <v>45545</v>
      </c>
      <c r="B97" s="12">
        <v>96</v>
      </c>
      <c r="C97" s="11">
        <v>-144</v>
      </c>
      <c r="D97">
        <f t="shared" si="0"/>
        <v>-129</v>
      </c>
      <c r="E97">
        <v>1</v>
      </c>
      <c r="F97">
        <f t="shared" si="1"/>
        <v>3</v>
      </c>
      <c r="G97" t="s">
        <v>141</v>
      </c>
    </row>
    <row r="98" spans="1:7" x14ac:dyDescent="0.2">
      <c r="A98" s="6">
        <v>45546</v>
      </c>
      <c r="B98" s="12">
        <v>97</v>
      </c>
      <c r="C98" s="11">
        <v>-143</v>
      </c>
      <c r="D98">
        <f t="shared" si="0"/>
        <v>-128</v>
      </c>
      <c r="E98">
        <v>1</v>
      </c>
      <c r="F98">
        <f t="shared" si="1"/>
        <v>1</v>
      </c>
      <c r="G98" t="s">
        <v>141</v>
      </c>
    </row>
    <row r="99" spans="1:7" x14ac:dyDescent="0.2">
      <c r="A99" s="6">
        <v>45547</v>
      </c>
      <c r="B99" s="12">
        <v>98</v>
      </c>
      <c r="C99" s="11">
        <v>-144</v>
      </c>
      <c r="D99">
        <f t="shared" si="0"/>
        <v>-129</v>
      </c>
      <c r="E99">
        <v>1</v>
      </c>
      <c r="F99">
        <f t="shared" si="1"/>
        <v>-1</v>
      </c>
      <c r="G99" t="s">
        <v>141</v>
      </c>
    </row>
    <row r="100" spans="1:7" x14ac:dyDescent="0.2">
      <c r="A100" s="6">
        <v>45548</v>
      </c>
      <c r="B100" s="12">
        <v>99</v>
      </c>
      <c r="C100" s="11">
        <v>-144</v>
      </c>
      <c r="D100">
        <f t="shared" si="0"/>
        <v>-129</v>
      </c>
      <c r="E100">
        <v>1</v>
      </c>
      <c r="F100">
        <f t="shared" si="1"/>
        <v>0</v>
      </c>
      <c r="G100" t="s">
        <v>141</v>
      </c>
    </row>
    <row r="101" spans="1:7" x14ac:dyDescent="0.2">
      <c r="A101" s="6">
        <v>45549</v>
      </c>
      <c r="B101" s="12">
        <v>100</v>
      </c>
      <c r="C101" s="11">
        <v>-144</v>
      </c>
      <c r="D101">
        <f t="shared" si="0"/>
        <v>-129</v>
      </c>
      <c r="E101">
        <v>1</v>
      </c>
      <c r="F101">
        <f t="shared" si="1"/>
        <v>0</v>
      </c>
      <c r="G101" t="s">
        <v>141</v>
      </c>
    </row>
    <row r="102" spans="1:7" x14ac:dyDescent="0.2">
      <c r="A102" s="6">
        <v>45550</v>
      </c>
      <c r="B102" s="12">
        <f>B101+1</f>
        <v>101</v>
      </c>
      <c r="C102" s="11">
        <v>-149</v>
      </c>
      <c r="D102">
        <f t="shared" si="0"/>
        <v>-134</v>
      </c>
      <c r="E102">
        <v>1</v>
      </c>
      <c r="F102">
        <f t="shared" si="1"/>
        <v>-5</v>
      </c>
      <c r="G102" t="s">
        <v>141</v>
      </c>
    </row>
    <row r="103" spans="1:7" x14ac:dyDescent="0.2">
      <c r="A103" s="6">
        <v>45551</v>
      </c>
      <c r="B103" s="12">
        <f t="shared" ref="B103:B166" si="3">B102+1</f>
        <v>102</v>
      </c>
      <c r="C103" s="11">
        <v>-152</v>
      </c>
      <c r="D103">
        <f t="shared" si="0"/>
        <v>-137</v>
      </c>
      <c r="E103">
        <v>1</v>
      </c>
      <c r="F103">
        <f t="shared" si="1"/>
        <v>-3</v>
      </c>
      <c r="G103" t="s">
        <v>141</v>
      </c>
    </row>
    <row r="104" spans="1:7" x14ac:dyDescent="0.2">
      <c r="A104" s="6">
        <v>45552</v>
      </c>
      <c r="B104" s="12">
        <f t="shared" si="3"/>
        <v>103</v>
      </c>
      <c r="C104" s="11">
        <v>-156</v>
      </c>
      <c r="D104">
        <f t="shared" si="0"/>
        <v>-141</v>
      </c>
      <c r="E104">
        <v>1</v>
      </c>
      <c r="F104">
        <f t="shared" si="1"/>
        <v>-4</v>
      </c>
      <c r="G104" t="s">
        <v>141</v>
      </c>
    </row>
    <row r="105" spans="1:7" x14ac:dyDescent="0.2">
      <c r="A105" s="6">
        <v>45553</v>
      </c>
      <c r="B105" s="12">
        <f t="shared" si="3"/>
        <v>104</v>
      </c>
      <c r="C105" s="11">
        <v>-162</v>
      </c>
      <c r="D105">
        <f t="shared" si="0"/>
        <v>-147</v>
      </c>
      <c r="E105">
        <v>1</v>
      </c>
      <c r="F105">
        <f t="shared" si="1"/>
        <v>-6</v>
      </c>
      <c r="G105" t="s">
        <v>141</v>
      </c>
    </row>
    <row r="106" spans="1:7" x14ac:dyDescent="0.2">
      <c r="A106" s="6">
        <v>45554</v>
      </c>
      <c r="B106" s="12">
        <f t="shared" si="3"/>
        <v>105</v>
      </c>
      <c r="C106" s="11">
        <v>-165</v>
      </c>
      <c r="D106">
        <f t="shared" si="0"/>
        <v>-150</v>
      </c>
      <c r="E106">
        <v>1</v>
      </c>
      <c r="F106">
        <f t="shared" si="1"/>
        <v>-3</v>
      </c>
      <c r="G106" t="s">
        <v>141</v>
      </c>
    </row>
    <row r="107" spans="1:7" x14ac:dyDescent="0.2">
      <c r="A107" s="6">
        <v>45555</v>
      </c>
      <c r="B107" s="12">
        <f t="shared" si="3"/>
        <v>106</v>
      </c>
      <c r="C107" s="11">
        <v>-169</v>
      </c>
      <c r="D107">
        <f t="shared" si="0"/>
        <v>-154</v>
      </c>
      <c r="E107">
        <v>1</v>
      </c>
      <c r="F107">
        <f t="shared" si="1"/>
        <v>-4</v>
      </c>
      <c r="G107" t="s">
        <v>141</v>
      </c>
    </row>
    <row r="108" spans="1:7" x14ac:dyDescent="0.2">
      <c r="A108" s="6">
        <v>45556</v>
      </c>
      <c r="B108" s="12">
        <f t="shared" si="3"/>
        <v>107</v>
      </c>
      <c r="C108" s="11">
        <v>-172</v>
      </c>
      <c r="D108">
        <f t="shared" si="0"/>
        <v>-157</v>
      </c>
      <c r="E108">
        <v>1</v>
      </c>
      <c r="F108">
        <f t="shared" si="1"/>
        <v>-3</v>
      </c>
      <c r="G108" t="s">
        <v>141</v>
      </c>
    </row>
    <row r="109" spans="1:7" x14ac:dyDescent="0.2">
      <c r="A109" s="6">
        <v>45557</v>
      </c>
      <c r="B109" s="12">
        <f t="shared" si="3"/>
        <v>108</v>
      </c>
      <c r="C109" s="11">
        <v>-173</v>
      </c>
      <c r="D109">
        <f t="shared" si="0"/>
        <v>-158</v>
      </c>
      <c r="E109">
        <v>1</v>
      </c>
      <c r="F109">
        <f t="shared" si="1"/>
        <v>-1</v>
      </c>
      <c r="G109" t="s">
        <v>141</v>
      </c>
    </row>
    <row r="110" spans="1:7" x14ac:dyDescent="0.2">
      <c r="A110" s="6">
        <v>45558</v>
      </c>
      <c r="B110" s="12">
        <f t="shared" si="3"/>
        <v>109</v>
      </c>
      <c r="C110" s="11">
        <v>-173</v>
      </c>
      <c r="D110">
        <f t="shared" si="0"/>
        <v>-158</v>
      </c>
      <c r="E110">
        <v>1</v>
      </c>
      <c r="F110">
        <f t="shared" si="1"/>
        <v>0</v>
      </c>
      <c r="G110" t="s">
        <v>141</v>
      </c>
    </row>
    <row r="111" spans="1:7" x14ac:dyDescent="0.2">
      <c r="A111" s="6">
        <v>45559</v>
      </c>
      <c r="B111" s="12">
        <f t="shared" si="3"/>
        <v>110</v>
      </c>
    </row>
    <row r="112" spans="1:7" x14ac:dyDescent="0.2">
      <c r="A112" s="6">
        <v>45560</v>
      </c>
      <c r="B112" s="12">
        <f t="shared" si="3"/>
        <v>111</v>
      </c>
    </row>
    <row r="113" spans="1:7" x14ac:dyDescent="0.2">
      <c r="A113" s="6">
        <v>45561</v>
      </c>
      <c r="B113" s="12">
        <f t="shared" si="3"/>
        <v>112</v>
      </c>
    </row>
    <row r="114" spans="1:7" x14ac:dyDescent="0.2">
      <c r="A114" s="6">
        <v>45562</v>
      </c>
      <c r="B114" s="12">
        <f t="shared" si="3"/>
        <v>113</v>
      </c>
      <c r="C114" s="11">
        <v>-4</v>
      </c>
      <c r="D114">
        <v>-158</v>
      </c>
    </row>
    <row r="115" spans="1:7" x14ac:dyDescent="0.2">
      <c r="A115" s="6">
        <v>45563</v>
      </c>
      <c r="B115" s="12">
        <f t="shared" si="3"/>
        <v>114</v>
      </c>
      <c r="C115" s="11">
        <v>-3</v>
      </c>
      <c r="D115">
        <f>D114+F115</f>
        <v>-157</v>
      </c>
      <c r="E115">
        <v>1</v>
      </c>
      <c r="F115">
        <f>C115-C114</f>
        <v>1</v>
      </c>
      <c r="G115" t="s">
        <v>141</v>
      </c>
    </row>
    <row r="116" spans="1:7" x14ac:dyDescent="0.2">
      <c r="A116" s="6">
        <v>45564</v>
      </c>
      <c r="B116" s="12">
        <f t="shared" si="3"/>
        <v>115</v>
      </c>
      <c r="C116" s="11">
        <v>-3</v>
      </c>
      <c r="D116">
        <f t="shared" ref="D116:D131" si="4">D115+F116</f>
        <v>-157</v>
      </c>
      <c r="E116">
        <v>1</v>
      </c>
      <c r="F116">
        <f t="shared" ref="F116:F131" si="5">C116-C115</f>
        <v>0</v>
      </c>
      <c r="G116" t="s">
        <v>141</v>
      </c>
    </row>
    <row r="117" spans="1:7" x14ac:dyDescent="0.2">
      <c r="A117" s="6">
        <v>45565</v>
      </c>
      <c r="B117" s="12">
        <f t="shared" si="3"/>
        <v>116</v>
      </c>
      <c r="C117" s="11">
        <v>-3</v>
      </c>
      <c r="D117">
        <f t="shared" si="4"/>
        <v>-157</v>
      </c>
      <c r="E117">
        <v>1</v>
      </c>
      <c r="F117">
        <f t="shared" si="5"/>
        <v>0</v>
      </c>
      <c r="G117" t="s">
        <v>141</v>
      </c>
    </row>
    <row r="118" spans="1:7" x14ac:dyDescent="0.2">
      <c r="A118" s="6">
        <v>45566</v>
      </c>
      <c r="B118" s="12">
        <f t="shared" si="3"/>
        <v>117</v>
      </c>
      <c r="C118" s="11">
        <v>-1</v>
      </c>
      <c r="D118">
        <f t="shared" si="4"/>
        <v>-155</v>
      </c>
      <c r="E118">
        <v>1</v>
      </c>
      <c r="F118">
        <f t="shared" si="5"/>
        <v>2</v>
      </c>
      <c r="G118" t="s">
        <v>141</v>
      </c>
    </row>
    <row r="119" spans="1:7" x14ac:dyDescent="0.2">
      <c r="A119" s="6">
        <v>45567</v>
      </c>
      <c r="B119" s="12">
        <f t="shared" si="3"/>
        <v>118</v>
      </c>
      <c r="C119" s="11">
        <v>1.5</v>
      </c>
      <c r="D119">
        <f t="shared" si="4"/>
        <v>-152.5</v>
      </c>
      <c r="E119">
        <v>1</v>
      </c>
      <c r="F119">
        <f t="shared" si="5"/>
        <v>2.5</v>
      </c>
      <c r="G119" t="s">
        <v>141</v>
      </c>
    </row>
    <row r="120" spans="1:7" x14ac:dyDescent="0.2">
      <c r="A120" s="6">
        <v>45568</v>
      </c>
      <c r="B120" s="12">
        <f t="shared" si="3"/>
        <v>119</v>
      </c>
      <c r="C120" s="11">
        <v>2.5</v>
      </c>
      <c r="D120">
        <f t="shared" si="4"/>
        <v>-151.5</v>
      </c>
      <c r="E120">
        <v>1</v>
      </c>
      <c r="F120">
        <f t="shared" si="5"/>
        <v>1</v>
      </c>
      <c r="G120" t="s">
        <v>141</v>
      </c>
    </row>
    <row r="121" spans="1:7" x14ac:dyDescent="0.2">
      <c r="A121" s="6">
        <v>45569</v>
      </c>
      <c r="B121" s="12">
        <f t="shared" si="3"/>
        <v>120</v>
      </c>
      <c r="C121" s="11">
        <v>4</v>
      </c>
      <c r="D121">
        <f t="shared" si="4"/>
        <v>-150</v>
      </c>
      <c r="E121">
        <v>1</v>
      </c>
      <c r="F121">
        <f t="shared" si="5"/>
        <v>1.5</v>
      </c>
      <c r="G121" t="s">
        <v>141</v>
      </c>
    </row>
    <row r="122" spans="1:7" x14ac:dyDescent="0.2">
      <c r="A122" s="6">
        <v>45570</v>
      </c>
      <c r="B122" s="12">
        <f t="shared" si="3"/>
        <v>121</v>
      </c>
      <c r="C122" s="11">
        <v>4</v>
      </c>
      <c r="D122">
        <f t="shared" si="4"/>
        <v>-150</v>
      </c>
      <c r="E122">
        <v>1</v>
      </c>
      <c r="F122">
        <f t="shared" si="5"/>
        <v>0</v>
      </c>
      <c r="G122" t="s">
        <v>141</v>
      </c>
    </row>
    <row r="123" spans="1:7" x14ac:dyDescent="0.2">
      <c r="A123" s="6">
        <v>45571</v>
      </c>
      <c r="B123" s="12">
        <f t="shared" si="3"/>
        <v>122</v>
      </c>
      <c r="C123" s="11">
        <v>8</v>
      </c>
      <c r="D123">
        <f t="shared" si="4"/>
        <v>-146</v>
      </c>
      <c r="E123">
        <v>1</v>
      </c>
      <c r="F123">
        <f t="shared" si="5"/>
        <v>4</v>
      </c>
      <c r="G123" t="s">
        <v>141</v>
      </c>
    </row>
    <row r="124" spans="1:7" x14ac:dyDescent="0.2">
      <c r="A124" s="6">
        <v>45572</v>
      </c>
      <c r="B124" s="12">
        <f t="shared" si="3"/>
        <v>123</v>
      </c>
      <c r="C124" s="11">
        <v>7.5</v>
      </c>
      <c r="D124">
        <f t="shared" si="4"/>
        <v>-146.5</v>
      </c>
      <c r="E124">
        <v>1</v>
      </c>
      <c r="F124">
        <f t="shared" si="5"/>
        <v>-0.5</v>
      </c>
      <c r="G124" t="s">
        <v>141</v>
      </c>
    </row>
    <row r="125" spans="1:7" x14ac:dyDescent="0.2">
      <c r="A125" s="6">
        <v>45573</v>
      </c>
      <c r="B125" s="12">
        <f t="shared" si="3"/>
        <v>124</v>
      </c>
      <c r="C125" s="11">
        <v>9.5</v>
      </c>
      <c r="D125">
        <f t="shared" si="4"/>
        <v>-144.5</v>
      </c>
      <c r="E125">
        <v>1</v>
      </c>
      <c r="F125">
        <f t="shared" si="5"/>
        <v>2</v>
      </c>
      <c r="G125" t="s">
        <v>141</v>
      </c>
    </row>
    <row r="126" spans="1:7" x14ac:dyDescent="0.2">
      <c r="A126" s="6">
        <v>45574</v>
      </c>
      <c r="B126" s="12">
        <f t="shared" si="3"/>
        <v>125</v>
      </c>
      <c r="C126" s="11">
        <v>11.5</v>
      </c>
      <c r="D126">
        <f t="shared" si="4"/>
        <v>-142.5</v>
      </c>
      <c r="E126">
        <v>1</v>
      </c>
      <c r="F126">
        <f t="shared" si="5"/>
        <v>2</v>
      </c>
      <c r="G126" t="s">
        <v>141</v>
      </c>
    </row>
    <row r="127" spans="1:7" x14ac:dyDescent="0.2">
      <c r="A127" s="6">
        <v>45575</v>
      </c>
      <c r="B127" s="12">
        <f t="shared" si="3"/>
        <v>126</v>
      </c>
      <c r="C127" s="11">
        <v>13</v>
      </c>
      <c r="D127">
        <f t="shared" si="4"/>
        <v>-141</v>
      </c>
      <c r="E127">
        <v>1</v>
      </c>
      <c r="F127">
        <f t="shared" si="5"/>
        <v>1.5</v>
      </c>
      <c r="G127" t="s">
        <v>141</v>
      </c>
    </row>
    <row r="128" spans="1:7" x14ac:dyDescent="0.2">
      <c r="A128" s="6">
        <v>45576</v>
      </c>
      <c r="B128" s="12">
        <f t="shared" si="3"/>
        <v>127</v>
      </c>
      <c r="C128" s="11">
        <v>13.5</v>
      </c>
      <c r="D128">
        <f t="shared" si="4"/>
        <v>-140.5</v>
      </c>
      <c r="E128">
        <v>1</v>
      </c>
      <c r="F128">
        <f t="shared" si="5"/>
        <v>0.5</v>
      </c>
      <c r="G128" t="s">
        <v>141</v>
      </c>
    </row>
    <row r="129" spans="1:7" x14ac:dyDescent="0.2">
      <c r="A129" s="6">
        <v>45577</v>
      </c>
      <c r="B129" s="12">
        <f t="shared" si="3"/>
        <v>128</v>
      </c>
      <c r="C129" s="11">
        <v>20</v>
      </c>
      <c r="D129">
        <f t="shared" si="4"/>
        <v>-134</v>
      </c>
      <c r="E129">
        <v>1</v>
      </c>
      <c r="F129">
        <f t="shared" si="5"/>
        <v>6.5</v>
      </c>
      <c r="G129" t="s">
        <v>141</v>
      </c>
    </row>
    <row r="130" spans="1:7" x14ac:dyDescent="0.2">
      <c r="A130" s="6">
        <v>45578</v>
      </c>
      <c r="B130" s="12">
        <f t="shared" si="3"/>
        <v>129</v>
      </c>
      <c r="C130" s="11">
        <v>22.5</v>
      </c>
      <c r="D130">
        <f t="shared" si="4"/>
        <v>-131.5</v>
      </c>
      <c r="E130">
        <v>1</v>
      </c>
      <c r="F130">
        <f t="shared" si="5"/>
        <v>2.5</v>
      </c>
      <c r="G130" t="s">
        <v>141</v>
      </c>
    </row>
    <row r="131" spans="1:7" x14ac:dyDescent="0.2">
      <c r="A131" s="6">
        <v>45579</v>
      </c>
      <c r="B131" s="12">
        <f t="shared" si="3"/>
        <v>130</v>
      </c>
      <c r="C131" s="11">
        <v>25</v>
      </c>
      <c r="D131">
        <f t="shared" si="4"/>
        <v>-129</v>
      </c>
      <c r="E131">
        <v>1</v>
      </c>
      <c r="F131">
        <f t="shared" si="5"/>
        <v>2.5</v>
      </c>
      <c r="G131" t="s">
        <v>141</v>
      </c>
    </row>
    <row r="132" spans="1:7" x14ac:dyDescent="0.2">
      <c r="A132" s="6">
        <v>45580</v>
      </c>
      <c r="B132" s="12">
        <f t="shared" si="3"/>
        <v>131</v>
      </c>
    </row>
    <row r="133" spans="1:7" x14ac:dyDescent="0.2">
      <c r="A133" s="6">
        <v>45581</v>
      </c>
      <c r="B133" s="12">
        <f t="shared" si="3"/>
        <v>132</v>
      </c>
    </row>
    <row r="134" spans="1:7" x14ac:dyDescent="0.2">
      <c r="A134" s="6">
        <v>45582</v>
      </c>
      <c r="B134" s="12">
        <f t="shared" si="3"/>
        <v>133</v>
      </c>
    </row>
    <row r="135" spans="1:7" x14ac:dyDescent="0.2">
      <c r="A135" s="6">
        <v>45583</v>
      </c>
      <c r="B135" s="12">
        <f t="shared" si="3"/>
        <v>134</v>
      </c>
    </row>
    <row r="136" spans="1:7" x14ac:dyDescent="0.2">
      <c r="A136" s="6">
        <v>45584</v>
      </c>
      <c r="B136" s="12">
        <f t="shared" si="3"/>
        <v>135</v>
      </c>
    </row>
    <row r="137" spans="1:7" x14ac:dyDescent="0.2">
      <c r="A137" s="6">
        <v>45585</v>
      </c>
      <c r="B137" s="12">
        <f t="shared" si="3"/>
        <v>136</v>
      </c>
    </row>
    <row r="138" spans="1:7" x14ac:dyDescent="0.2">
      <c r="A138" s="6">
        <v>45586</v>
      </c>
      <c r="B138" s="12">
        <f t="shared" si="3"/>
        <v>137</v>
      </c>
    </row>
    <row r="139" spans="1:7" x14ac:dyDescent="0.2">
      <c r="A139" s="6">
        <v>45587</v>
      </c>
      <c r="B139" s="12">
        <f t="shared" si="3"/>
        <v>138</v>
      </c>
    </row>
    <row r="140" spans="1:7" x14ac:dyDescent="0.2">
      <c r="A140" s="6">
        <v>45588</v>
      </c>
      <c r="B140" s="12">
        <f t="shared" si="3"/>
        <v>139</v>
      </c>
    </row>
    <row r="141" spans="1:7" x14ac:dyDescent="0.2">
      <c r="A141" s="6">
        <v>45589</v>
      </c>
      <c r="B141" s="12">
        <f t="shared" si="3"/>
        <v>140</v>
      </c>
    </row>
    <row r="142" spans="1:7" x14ac:dyDescent="0.2">
      <c r="A142" s="6">
        <v>45590</v>
      </c>
      <c r="B142" s="12">
        <f t="shared" si="3"/>
        <v>141</v>
      </c>
    </row>
    <row r="143" spans="1:7" x14ac:dyDescent="0.2">
      <c r="A143" s="6">
        <v>45591</v>
      </c>
      <c r="B143" s="12">
        <f t="shared" si="3"/>
        <v>142</v>
      </c>
    </row>
    <row r="144" spans="1:7" x14ac:dyDescent="0.2">
      <c r="A144" s="6">
        <v>45592</v>
      </c>
      <c r="B144" s="12">
        <f t="shared" si="3"/>
        <v>143</v>
      </c>
    </row>
    <row r="145" spans="1:2" x14ac:dyDescent="0.2">
      <c r="A145" s="6">
        <v>45593</v>
      </c>
      <c r="B145" s="12">
        <f t="shared" si="3"/>
        <v>144</v>
      </c>
    </row>
    <row r="146" spans="1:2" x14ac:dyDescent="0.2">
      <c r="A146" s="6">
        <v>45594</v>
      </c>
      <c r="B146" s="12">
        <f t="shared" si="3"/>
        <v>145</v>
      </c>
    </row>
    <row r="147" spans="1:2" x14ac:dyDescent="0.2">
      <c r="A147" s="6">
        <v>45595</v>
      </c>
      <c r="B147" s="12">
        <f t="shared" si="3"/>
        <v>146</v>
      </c>
    </row>
    <row r="148" spans="1:2" x14ac:dyDescent="0.2">
      <c r="A148" s="6">
        <v>45596</v>
      </c>
      <c r="B148" s="12">
        <f t="shared" si="3"/>
        <v>147</v>
      </c>
    </row>
    <row r="149" spans="1:2" x14ac:dyDescent="0.2">
      <c r="A149" s="6">
        <v>45597</v>
      </c>
      <c r="B149" s="12">
        <f t="shared" si="3"/>
        <v>148</v>
      </c>
    </row>
    <row r="150" spans="1:2" x14ac:dyDescent="0.2">
      <c r="A150" s="6">
        <v>45598</v>
      </c>
      <c r="B150" s="12">
        <f t="shared" si="3"/>
        <v>149</v>
      </c>
    </row>
    <row r="151" spans="1:2" x14ac:dyDescent="0.2">
      <c r="A151" s="6">
        <v>45599</v>
      </c>
      <c r="B151" s="12">
        <f t="shared" si="3"/>
        <v>150</v>
      </c>
    </row>
    <row r="152" spans="1:2" x14ac:dyDescent="0.2">
      <c r="A152" s="6">
        <v>45600</v>
      </c>
      <c r="B152" s="12">
        <f t="shared" si="3"/>
        <v>151</v>
      </c>
    </row>
    <row r="153" spans="1:2" x14ac:dyDescent="0.2">
      <c r="A153" s="6">
        <v>45601</v>
      </c>
      <c r="B153" s="12">
        <f t="shared" si="3"/>
        <v>152</v>
      </c>
    </row>
    <row r="154" spans="1:2" x14ac:dyDescent="0.2">
      <c r="A154" s="6">
        <v>45602</v>
      </c>
      <c r="B154" s="12">
        <f t="shared" si="3"/>
        <v>153</v>
      </c>
    </row>
    <row r="155" spans="1:2" x14ac:dyDescent="0.2">
      <c r="A155" s="6">
        <v>45603</v>
      </c>
      <c r="B155" s="12">
        <f t="shared" si="3"/>
        <v>154</v>
      </c>
    </row>
    <row r="156" spans="1:2" x14ac:dyDescent="0.2">
      <c r="A156" s="6">
        <v>45604</v>
      </c>
      <c r="B156" s="12">
        <f t="shared" si="3"/>
        <v>155</v>
      </c>
    </row>
    <row r="157" spans="1:2" x14ac:dyDescent="0.2">
      <c r="A157" s="6">
        <v>45605</v>
      </c>
      <c r="B157" s="12">
        <f t="shared" si="3"/>
        <v>156</v>
      </c>
    </row>
    <row r="158" spans="1:2" x14ac:dyDescent="0.2">
      <c r="A158" s="6">
        <v>45606</v>
      </c>
      <c r="B158" s="12">
        <f t="shared" si="3"/>
        <v>157</v>
      </c>
    </row>
    <row r="159" spans="1:2" x14ac:dyDescent="0.2">
      <c r="A159" s="6">
        <v>45607</v>
      </c>
      <c r="B159" s="12">
        <f t="shared" si="3"/>
        <v>158</v>
      </c>
    </row>
    <row r="160" spans="1:2" x14ac:dyDescent="0.2">
      <c r="A160" s="6">
        <v>45608</v>
      </c>
      <c r="B160" s="12">
        <f t="shared" si="3"/>
        <v>159</v>
      </c>
    </row>
    <row r="161" spans="1:2" x14ac:dyDescent="0.2">
      <c r="A161" s="6">
        <v>45609</v>
      </c>
      <c r="B161" s="12">
        <f t="shared" si="3"/>
        <v>160</v>
      </c>
    </row>
    <row r="162" spans="1:2" x14ac:dyDescent="0.2">
      <c r="A162" s="6">
        <v>45610</v>
      </c>
      <c r="B162" s="12">
        <f t="shared" si="3"/>
        <v>161</v>
      </c>
    </row>
    <row r="163" spans="1:2" x14ac:dyDescent="0.2">
      <c r="A163" s="6">
        <v>45611</v>
      </c>
      <c r="B163" s="12">
        <f t="shared" si="3"/>
        <v>162</v>
      </c>
    </row>
    <row r="164" spans="1:2" x14ac:dyDescent="0.2">
      <c r="A164" s="6">
        <v>45612</v>
      </c>
      <c r="B164" s="12">
        <f t="shared" si="3"/>
        <v>163</v>
      </c>
    </row>
    <row r="165" spans="1:2" x14ac:dyDescent="0.2">
      <c r="A165" s="6">
        <v>45613</v>
      </c>
      <c r="B165" s="12">
        <f t="shared" si="3"/>
        <v>164</v>
      </c>
    </row>
    <row r="166" spans="1:2" x14ac:dyDescent="0.2">
      <c r="A166" s="6">
        <v>45614</v>
      </c>
      <c r="B166" s="12">
        <f t="shared" si="3"/>
        <v>165</v>
      </c>
    </row>
    <row r="167" spans="1:2" x14ac:dyDescent="0.2">
      <c r="A167" s="6">
        <v>45615</v>
      </c>
      <c r="B167" s="12">
        <f t="shared" ref="B167:B202" si="6">B166+1</f>
        <v>166</v>
      </c>
    </row>
    <row r="168" spans="1:2" x14ac:dyDescent="0.2">
      <c r="A168" s="6">
        <v>45616</v>
      </c>
      <c r="B168" s="12">
        <f t="shared" si="6"/>
        <v>167</v>
      </c>
    </row>
    <row r="169" spans="1:2" x14ac:dyDescent="0.2">
      <c r="A169" s="6">
        <v>45617</v>
      </c>
      <c r="B169" s="12">
        <f t="shared" si="6"/>
        <v>168</v>
      </c>
    </row>
    <row r="170" spans="1:2" x14ac:dyDescent="0.2">
      <c r="A170" s="6">
        <v>45618</v>
      </c>
      <c r="B170" s="12">
        <f t="shared" si="6"/>
        <v>169</v>
      </c>
    </row>
    <row r="171" spans="1:2" x14ac:dyDescent="0.2">
      <c r="A171" s="6">
        <v>45619</v>
      </c>
      <c r="B171" s="12">
        <f t="shared" si="6"/>
        <v>170</v>
      </c>
    </row>
    <row r="172" spans="1:2" x14ac:dyDescent="0.2">
      <c r="A172" s="6">
        <v>45620</v>
      </c>
      <c r="B172" s="12">
        <f t="shared" si="6"/>
        <v>171</v>
      </c>
    </row>
    <row r="173" spans="1:2" x14ac:dyDescent="0.2">
      <c r="A173" s="6">
        <v>45621</v>
      </c>
      <c r="B173" s="12">
        <f t="shared" si="6"/>
        <v>172</v>
      </c>
    </row>
    <row r="174" spans="1:2" x14ac:dyDescent="0.2">
      <c r="A174" s="6">
        <v>45622</v>
      </c>
      <c r="B174" s="12">
        <f t="shared" si="6"/>
        <v>173</v>
      </c>
    </row>
    <row r="175" spans="1:2" x14ac:dyDescent="0.2">
      <c r="A175" s="6">
        <v>45623</v>
      </c>
      <c r="B175" s="12">
        <f t="shared" si="6"/>
        <v>174</v>
      </c>
    </row>
    <row r="176" spans="1:2" x14ac:dyDescent="0.2">
      <c r="A176" s="6">
        <v>45624</v>
      </c>
      <c r="B176" s="12">
        <f t="shared" si="6"/>
        <v>175</v>
      </c>
    </row>
    <row r="177" spans="1:2" x14ac:dyDescent="0.2">
      <c r="A177" s="6">
        <v>45625</v>
      </c>
      <c r="B177" s="12">
        <f t="shared" si="6"/>
        <v>176</v>
      </c>
    </row>
    <row r="178" spans="1:2" x14ac:dyDescent="0.2">
      <c r="A178" s="6">
        <v>45626</v>
      </c>
      <c r="B178" s="12">
        <f t="shared" si="6"/>
        <v>177</v>
      </c>
    </row>
    <row r="179" spans="1:2" x14ac:dyDescent="0.2">
      <c r="A179" s="6">
        <v>45627</v>
      </c>
      <c r="B179" s="12">
        <f t="shared" si="6"/>
        <v>178</v>
      </c>
    </row>
    <row r="180" spans="1:2" x14ac:dyDescent="0.2">
      <c r="A180" s="6">
        <v>45628</v>
      </c>
      <c r="B180" s="12">
        <f t="shared" si="6"/>
        <v>179</v>
      </c>
    </row>
    <row r="181" spans="1:2" x14ac:dyDescent="0.2">
      <c r="A181" s="6">
        <v>45629</v>
      </c>
      <c r="B181" s="12">
        <f t="shared" si="6"/>
        <v>180</v>
      </c>
    </row>
    <row r="182" spans="1:2" x14ac:dyDescent="0.2">
      <c r="A182" s="6">
        <v>45630</v>
      </c>
      <c r="B182" s="12">
        <f t="shared" si="6"/>
        <v>181</v>
      </c>
    </row>
    <row r="183" spans="1:2" x14ac:dyDescent="0.2">
      <c r="A183" s="6">
        <v>45631</v>
      </c>
      <c r="B183" s="12">
        <f t="shared" si="6"/>
        <v>182</v>
      </c>
    </row>
    <row r="184" spans="1:2" x14ac:dyDescent="0.2">
      <c r="A184" s="6">
        <v>45632</v>
      </c>
      <c r="B184" s="12">
        <f t="shared" si="6"/>
        <v>183</v>
      </c>
    </row>
    <row r="185" spans="1:2" x14ac:dyDescent="0.2">
      <c r="A185" s="6">
        <v>45633</v>
      </c>
      <c r="B185" s="12">
        <f t="shared" si="6"/>
        <v>184</v>
      </c>
    </row>
    <row r="186" spans="1:2" x14ac:dyDescent="0.2">
      <c r="A186" s="6">
        <v>45634</v>
      </c>
      <c r="B186" s="12">
        <f t="shared" si="6"/>
        <v>185</v>
      </c>
    </row>
    <row r="187" spans="1:2" x14ac:dyDescent="0.2">
      <c r="A187" s="6">
        <v>45635</v>
      </c>
      <c r="B187" s="12">
        <f t="shared" si="6"/>
        <v>186</v>
      </c>
    </row>
    <row r="188" spans="1:2" x14ac:dyDescent="0.2">
      <c r="A188" s="6">
        <v>45636</v>
      </c>
      <c r="B188" s="12">
        <f t="shared" si="6"/>
        <v>187</v>
      </c>
    </row>
    <row r="189" spans="1:2" x14ac:dyDescent="0.2">
      <c r="A189" s="6">
        <v>45637</v>
      </c>
      <c r="B189" s="12">
        <f t="shared" si="6"/>
        <v>188</v>
      </c>
    </row>
    <row r="190" spans="1:2" x14ac:dyDescent="0.2">
      <c r="A190" s="6">
        <v>45638</v>
      </c>
      <c r="B190" s="12">
        <f t="shared" si="6"/>
        <v>189</v>
      </c>
    </row>
    <row r="191" spans="1:2" x14ac:dyDescent="0.2">
      <c r="A191" s="6">
        <v>45639</v>
      </c>
      <c r="B191" s="12">
        <f t="shared" si="6"/>
        <v>190</v>
      </c>
    </row>
    <row r="192" spans="1:2" x14ac:dyDescent="0.2">
      <c r="A192" s="6">
        <v>45640</v>
      </c>
      <c r="B192" s="12">
        <f t="shared" si="6"/>
        <v>191</v>
      </c>
    </row>
    <row r="193" spans="1:2" x14ac:dyDescent="0.2">
      <c r="A193" s="6">
        <v>45641</v>
      </c>
      <c r="B193" s="12">
        <f t="shared" si="6"/>
        <v>192</v>
      </c>
    </row>
    <row r="194" spans="1:2" x14ac:dyDescent="0.2">
      <c r="A194" s="6">
        <v>45642</v>
      </c>
      <c r="B194" s="12">
        <f t="shared" si="6"/>
        <v>193</v>
      </c>
    </row>
    <row r="195" spans="1:2" x14ac:dyDescent="0.2">
      <c r="A195" s="6">
        <v>45643</v>
      </c>
      <c r="B195" s="12">
        <f t="shared" si="6"/>
        <v>194</v>
      </c>
    </row>
    <row r="196" spans="1:2" x14ac:dyDescent="0.2">
      <c r="A196" s="6">
        <v>45644</v>
      </c>
      <c r="B196" s="12">
        <f t="shared" si="6"/>
        <v>195</v>
      </c>
    </row>
    <row r="197" spans="1:2" x14ac:dyDescent="0.2">
      <c r="A197" s="6">
        <v>45645</v>
      </c>
      <c r="B197" s="12">
        <f t="shared" si="6"/>
        <v>196</v>
      </c>
    </row>
    <row r="198" spans="1:2" x14ac:dyDescent="0.2">
      <c r="A198" s="6">
        <v>45646</v>
      </c>
      <c r="B198" s="12">
        <f t="shared" si="6"/>
        <v>197</v>
      </c>
    </row>
    <row r="199" spans="1:2" x14ac:dyDescent="0.2">
      <c r="A199" s="6">
        <v>45647</v>
      </c>
      <c r="B199" s="12">
        <f t="shared" si="6"/>
        <v>198</v>
      </c>
    </row>
    <row r="200" spans="1:2" x14ac:dyDescent="0.2">
      <c r="A200" s="6">
        <v>45648</v>
      </c>
      <c r="B200" s="12">
        <f t="shared" si="6"/>
        <v>199</v>
      </c>
    </row>
    <row r="201" spans="1:2" x14ac:dyDescent="0.2">
      <c r="A201" s="6">
        <v>45649</v>
      </c>
      <c r="B201" s="12">
        <f t="shared" si="6"/>
        <v>200</v>
      </c>
    </row>
    <row r="202" spans="1:2" x14ac:dyDescent="0.2">
      <c r="A202" s="6">
        <v>45650</v>
      </c>
      <c r="B202" s="12">
        <f t="shared" si="6"/>
        <v>201</v>
      </c>
    </row>
    <row r="203" spans="1:2" x14ac:dyDescent="0.2">
      <c r="A203" s="6">
        <v>45651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E027B-AF2A-46DA-9F42-C7310506787C}">
  <dimension ref="A1:R216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0.5" style="6" bestFit="1" customWidth="1"/>
    <col min="2" max="2" width="9.1640625" style="12" customWidth="1"/>
    <col min="3" max="3" width="11.33203125" style="11" customWidth="1"/>
    <col min="4" max="4" width="18.5" style="12" bestFit="1" customWidth="1"/>
    <col min="5" max="5" width="18.5" customWidth="1"/>
    <col min="6" max="6" width="12.5" customWidth="1"/>
    <col min="13" max="14" width="9.1640625" bestFit="1" customWidth="1"/>
    <col min="15" max="15" width="9.33203125" customWidth="1"/>
    <col min="16" max="18" width="10.5" bestFit="1" customWidth="1"/>
  </cols>
  <sheetData>
    <row r="1" spans="1:14" x14ac:dyDescent="0.2">
      <c r="A1" s="6" t="s">
        <v>160</v>
      </c>
      <c r="B1" s="12" t="s">
        <v>69</v>
      </c>
      <c r="C1" s="11" t="s">
        <v>3</v>
      </c>
      <c r="D1" s="12" t="s">
        <v>2</v>
      </c>
      <c r="E1" t="s">
        <v>7</v>
      </c>
      <c r="F1" t="s">
        <v>1</v>
      </c>
      <c r="G1" t="s">
        <v>9</v>
      </c>
    </row>
    <row r="2" spans="1:14" x14ac:dyDescent="0.2">
      <c r="A2" s="6">
        <v>45345</v>
      </c>
      <c r="B2" s="12">
        <v>1</v>
      </c>
      <c r="C2" s="11">
        <v>-2</v>
      </c>
      <c r="D2" s="12">
        <f>C2-13</f>
        <v>-15</v>
      </c>
      <c r="E2">
        <v>1</v>
      </c>
      <c r="F2">
        <v>0</v>
      </c>
      <c r="I2" t="s">
        <v>109</v>
      </c>
    </row>
    <row r="3" spans="1:14" x14ac:dyDescent="0.2">
      <c r="A3" s="6">
        <v>45346</v>
      </c>
      <c r="B3" s="12">
        <v>2</v>
      </c>
      <c r="C3" s="11">
        <v>-33</v>
      </c>
      <c r="D3" s="12">
        <f>C3+15</f>
        <v>-18</v>
      </c>
      <c r="E3">
        <v>1</v>
      </c>
      <c r="F3">
        <f>(C3-C2)/E3</f>
        <v>-31</v>
      </c>
      <c r="N3">
        <f>360+180</f>
        <v>540</v>
      </c>
    </row>
    <row r="4" spans="1:14" x14ac:dyDescent="0.2">
      <c r="A4" s="6">
        <v>45347</v>
      </c>
      <c r="B4" s="12">
        <v>3</v>
      </c>
      <c r="C4" s="11">
        <v>-120</v>
      </c>
      <c r="D4" s="12">
        <f t="shared" ref="D4:D12" si="0">C4+15</f>
        <v>-105</v>
      </c>
      <c r="E4">
        <v>1</v>
      </c>
      <c r="F4">
        <f t="shared" ref="F4:F17" si="1">(C4-C3)/E4</f>
        <v>-87</v>
      </c>
    </row>
    <row r="5" spans="1:14" x14ac:dyDescent="0.2">
      <c r="A5" s="6">
        <v>45348</v>
      </c>
      <c r="B5" s="12">
        <v>4</v>
      </c>
      <c r="C5" s="11">
        <v>-180</v>
      </c>
      <c r="D5" s="12">
        <f t="shared" si="0"/>
        <v>-165</v>
      </c>
      <c r="E5">
        <v>1</v>
      </c>
      <c r="F5">
        <f t="shared" si="1"/>
        <v>-60</v>
      </c>
    </row>
    <row r="6" spans="1:14" x14ac:dyDescent="0.2">
      <c r="A6" s="6">
        <v>45350</v>
      </c>
      <c r="B6" s="12">
        <v>5</v>
      </c>
      <c r="C6" s="11">
        <v>-338</v>
      </c>
      <c r="D6" s="12">
        <f t="shared" si="0"/>
        <v>-323</v>
      </c>
      <c r="E6">
        <v>2</v>
      </c>
      <c r="F6">
        <f t="shared" si="1"/>
        <v>-79</v>
      </c>
    </row>
    <row r="7" spans="1:14" x14ac:dyDescent="0.2">
      <c r="A7" s="6">
        <v>45351</v>
      </c>
      <c r="B7" s="12">
        <v>6</v>
      </c>
      <c r="C7" s="11">
        <v>-390</v>
      </c>
      <c r="D7" s="12">
        <f t="shared" si="0"/>
        <v>-375</v>
      </c>
      <c r="E7">
        <v>1</v>
      </c>
      <c r="F7">
        <f t="shared" si="1"/>
        <v>-52</v>
      </c>
    </row>
    <row r="8" spans="1:14" x14ac:dyDescent="0.2">
      <c r="A8" s="6">
        <v>45352</v>
      </c>
      <c r="B8" s="12">
        <v>7</v>
      </c>
      <c r="C8" s="11">
        <v>-440</v>
      </c>
      <c r="D8" s="12">
        <f t="shared" si="0"/>
        <v>-425</v>
      </c>
      <c r="E8">
        <v>1</v>
      </c>
      <c r="F8">
        <f t="shared" si="1"/>
        <v>-50</v>
      </c>
    </row>
    <row r="9" spans="1:14" x14ac:dyDescent="0.2">
      <c r="A9" s="6">
        <v>45355</v>
      </c>
      <c r="B9" s="12">
        <v>8</v>
      </c>
      <c r="C9" s="11">
        <v>-677</v>
      </c>
      <c r="D9" s="12">
        <f t="shared" si="0"/>
        <v>-662</v>
      </c>
      <c r="E9">
        <v>3</v>
      </c>
      <c r="F9">
        <f t="shared" si="1"/>
        <v>-79</v>
      </c>
    </row>
    <row r="10" spans="1:14" x14ac:dyDescent="0.2">
      <c r="A10" s="6">
        <v>45356</v>
      </c>
      <c r="B10" s="12">
        <v>9</v>
      </c>
      <c r="C10" s="11">
        <v>-795</v>
      </c>
      <c r="D10" s="12">
        <f t="shared" si="0"/>
        <v>-780</v>
      </c>
      <c r="E10">
        <v>1</v>
      </c>
      <c r="F10">
        <f t="shared" si="1"/>
        <v>-118</v>
      </c>
    </row>
    <row r="11" spans="1:14" x14ac:dyDescent="0.2">
      <c r="A11" s="6">
        <v>45357</v>
      </c>
      <c r="B11" s="12">
        <v>10</v>
      </c>
      <c r="C11" s="11">
        <v>-838</v>
      </c>
      <c r="D11" s="12">
        <f t="shared" si="0"/>
        <v>-823</v>
      </c>
      <c r="E11">
        <v>1</v>
      </c>
      <c r="F11">
        <f t="shared" si="1"/>
        <v>-43</v>
      </c>
    </row>
    <row r="12" spans="1:14" x14ac:dyDescent="0.2">
      <c r="A12" s="6">
        <v>45358</v>
      </c>
      <c r="B12" s="12">
        <v>11</v>
      </c>
      <c r="C12" s="11">
        <v>-884</v>
      </c>
      <c r="D12" s="12">
        <f t="shared" si="0"/>
        <v>-869</v>
      </c>
      <c r="E12">
        <v>1</v>
      </c>
      <c r="F12">
        <f t="shared" si="1"/>
        <v>-46</v>
      </c>
    </row>
    <row r="13" spans="1:14" x14ac:dyDescent="0.2">
      <c r="A13" s="6">
        <v>45359</v>
      </c>
      <c r="B13" s="12">
        <v>12</v>
      </c>
      <c r="C13" s="11">
        <v>7</v>
      </c>
      <c r="D13" s="12">
        <v>0</v>
      </c>
      <c r="E13">
        <v>0</v>
      </c>
      <c r="G13" t="s">
        <v>12</v>
      </c>
    </row>
    <row r="14" spans="1:14" x14ac:dyDescent="0.2">
      <c r="A14" s="6">
        <v>45360</v>
      </c>
      <c r="B14" s="12">
        <v>13</v>
      </c>
      <c r="C14" s="11">
        <v>-22</v>
      </c>
      <c r="D14" s="12">
        <f>C14-7</f>
        <v>-29</v>
      </c>
      <c r="E14">
        <v>1</v>
      </c>
      <c r="F14">
        <f t="shared" si="1"/>
        <v>-29</v>
      </c>
    </row>
    <row r="15" spans="1:14" x14ac:dyDescent="0.2">
      <c r="A15" s="6">
        <v>45362</v>
      </c>
      <c r="B15" s="12">
        <v>14</v>
      </c>
      <c r="C15" s="11">
        <v>-60</v>
      </c>
      <c r="D15" s="12">
        <f>C15-7</f>
        <v>-67</v>
      </c>
      <c r="E15">
        <v>2</v>
      </c>
      <c r="F15">
        <f t="shared" si="1"/>
        <v>-19</v>
      </c>
    </row>
    <row r="16" spans="1:14" x14ac:dyDescent="0.2">
      <c r="A16" s="6">
        <v>45363</v>
      </c>
      <c r="B16" s="12">
        <v>15</v>
      </c>
      <c r="C16" s="11">
        <v>0</v>
      </c>
      <c r="D16" s="12">
        <v>0</v>
      </c>
      <c r="E16">
        <v>0</v>
      </c>
      <c r="G16" t="s">
        <v>12</v>
      </c>
    </row>
    <row r="17" spans="1:18" ht="16" thickBot="1" x14ac:dyDescent="0.25">
      <c r="A17" s="6">
        <v>45364</v>
      </c>
      <c r="B17" s="12">
        <v>16</v>
      </c>
      <c r="C17" s="11">
        <v>39</v>
      </c>
      <c r="D17" s="12">
        <f>C17-0</f>
        <v>39</v>
      </c>
      <c r="E17">
        <v>1</v>
      </c>
      <c r="F17">
        <f t="shared" si="1"/>
        <v>39</v>
      </c>
    </row>
    <row r="18" spans="1:18" ht="16" thickTop="1" x14ac:dyDescent="0.2">
      <c r="A18" s="8">
        <v>45393</v>
      </c>
      <c r="B18" s="12">
        <v>17</v>
      </c>
      <c r="C18" s="14">
        <v>15</v>
      </c>
      <c r="D18" s="19">
        <v>15</v>
      </c>
      <c r="E18" s="3"/>
      <c r="F18" s="3"/>
      <c r="G18" s="3" t="s">
        <v>31</v>
      </c>
    </row>
    <row r="19" spans="1:18" x14ac:dyDescent="0.2">
      <c r="A19" s="6">
        <v>45394</v>
      </c>
      <c r="B19" s="12">
        <v>18</v>
      </c>
      <c r="C19" s="11">
        <v>2</v>
      </c>
      <c r="D19" s="12">
        <f t="shared" ref="D19:D25" si="2">C19-15</f>
        <v>-13</v>
      </c>
      <c r="E19">
        <v>1</v>
      </c>
      <c r="F19">
        <f>(C19-C18)/E19</f>
        <v>-13</v>
      </c>
    </row>
    <row r="20" spans="1:18" x14ac:dyDescent="0.2">
      <c r="A20" s="6">
        <v>45395</v>
      </c>
      <c r="B20" s="12">
        <v>19</v>
      </c>
      <c r="C20" s="11">
        <v>9</v>
      </c>
      <c r="D20" s="12">
        <f t="shared" si="2"/>
        <v>-6</v>
      </c>
      <c r="E20">
        <v>1</v>
      </c>
      <c r="F20">
        <f t="shared" ref="F20:F25" si="3">(C20-C19)/E20</f>
        <v>7</v>
      </c>
      <c r="O20" t="s">
        <v>32</v>
      </c>
      <c r="P20" t="s">
        <v>32</v>
      </c>
    </row>
    <row r="21" spans="1:18" x14ac:dyDescent="0.2">
      <c r="A21" s="6">
        <v>45396</v>
      </c>
      <c r="B21" s="12">
        <v>20</v>
      </c>
      <c r="C21" s="11">
        <v>22</v>
      </c>
      <c r="D21" s="12">
        <f t="shared" si="2"/>
        <v>7</v>
      </c>
      <c r="E21">
        <v>1</v>
      </c>
      <c r="F21">
        <f t="shared" si="3"/>
        <v>13</v>
      </c>
      <c r="O21">
        <v>12</v>
      </c>
      <c r="P21" t="s">
        <v>41</v>
      </c>
      <c r="Q21">
        <v>-106</v>
      </c>
      <c r="R21">
        <v>-23</v>
      </c>
    </row>
    <row r="22" spans="1:18" x14ac:dyDescent="0.2">
      <c r="A22" s="6">
        <v>45397</v>
      </c>
      <c r="B22" s="12">
        <v>21</v>
      </c>
      <c r="C22" s="11">
        <v>47</v>
      </c>
      <c r="D22" s="12">
        <f t="shared" si="2"/>
        <v>32</v>
      </c>
      <c r="E22">
        <v>1</v>
      </c>
      <c r="F22">
        <f t="shared" si="3"/>
        <v>25</v>
      </c>
      <c r="K22" t="s">
        <v>14</v>
      </c>
      <c r="M22" s="1">
        <v>45398</v>
      </c>
      <c r="N22" s="1">
        <v>45399</v>
      </c>
      <c r="O22" s="1" t="s">
        <v>38</v>
      </c>
      <c r="P22" s="6">
        <v>45401</v>
      </c>
      <c r="Q22" s="6">
        <v>45447</v>
      </c>
      <c r="R22" s="6">
        <v>45467</v>
      </c>
    </row>
    <row r="23" spans="1:18" x14ac:dyDescent="0.2">
      <c r="A23" s="6">
        <v>45398</v>
      </c>
      <c r="B23" s="12">
        <v>22</v>
      </c>
      <c r="C23" s="11">
        <v>62</v>
      </c>
      <c r="D23" s="12">
        <f t="shared" si="2"/>
        <v>47</v>
      </c>
      <c r="E23">
        <v>1</v>
      </c>
      <c r="F23">
        <f t="shared" si="3"/>
        <v>15</v>
      </c>
      <c r="G23" t="s">
        <v>32</v>
      </c>
      <c r="K23">
        <v>0</v>
      </c>
      <c r="L23">
        <f>K23/60</f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">
      <c r="A24" s="6">
        <v>45399</v>
      </c>
      <c r="B24" s="12">
        <v>23</v>
      </c>
      <c r="C24" s="11">
        <v>67</v>
      </c>
      <c r="D24" s="12">
        <f t="shared" si="2"/>
        <v>52</v>
      </c>
      <c r="E24">
        <v>1</v>
      </c>
      <c r="F24">
        <f t="shared" si="3"/>
        <v>5</v>
      </c>
      <c r="K24">
        <v>30</v>
      </c>
      <c r="L24">
        <f>K24/60</f>
        <v>0.5</v>
      </c>
      <c r="O24">
        <v>-0.5</v>
      </c>
    </row>
    <row r="25" spans="1:18" x14ac:dyDescent="0.2">
      <c r="A25" s="6">
        <v>45400</v>
      </c>
      <c r="B25" s="12">
        <v>24</v>
      </c>
      <c r="C25" s="11">
        <v>72.5</v>
      </c>
      <c r="D25" s="12">
        <f t="shared" si="2"/>
        <v>57.5</v>
      </c>
      <c r="E25">
        <v>1</v>
      </c>
      <c r="F25">
        <f t="shared" si="3"/>
        <v>5.5</v>
      </c>
      <c r="G25" t="s">
        <v>35</v>
      </c>
      <c r="K25">
        <v>40</v>
      </c>
      <c r="P25">
        <v>-3</v>
      </c>
    </row>
    <row r="26" spans="1:18" x14ac:dyDescent="0.2">
      <c r="A26" s="6">
        <v>45400</v>
      </c>
      <c r="B26" s="12">
        <v>25</v>
      </c>
      <c r="C26" s="11">
        <v>12</v>
      </c>
      <c r="D26" s="12">
        <f>C26-12</f>
        <v>0</v>
      </c>
      <c r="E26">
        <v>0</v>
      </c>
      <c r="G26" t="s">
        <v>0</v>
      </c>
      <c r="K26">
        <v>60</v>
      </c>
      <c r="L26">
        <f>K26/60</f>
        <v>1</v>
      </c>
      <c r="N26">
        <v>-1</v>
      </c>
    </row>
    <row r="27" spans="1:18" x14ac:dyDescent="0.2">
      <c r="A27" s="6">
        <v>45401</v>
      </c>
      <c r="B27" s="12">
        <v>26</v>
      </c>
      <c r="C27" s="11">
        <v>16</v>
      </c>
      <c r="D27" s="12">
        <f>C27-12</f>
        <v>4</v>
      </c>
      <c r="E27">
        <v>1</v>
      </c>
      <c r="F27">
        <f>(C27-C26)/E27</f>
        <v>4</v>
      </c>
      <c r="G27" t="s">
        <v>39</v>
      </c>
      <c r="K27">
        <v>70</v>
      </c>
      <c r="L27">
        <f>K27/60</f>
        <v>1.1666666666666667</v>
      </c>
      <c r="O27">
        <v>-1</v>
      </c>
    </row>
    <row r="28" spans="1:18" x14ac:dyDescent="0.2">
      <c r="A28" s="6">
        <v>45402</v>
      </c>
      <c r="B28" s="12">
        <v>27</v>
      </c>
      <c r="C28" s="11">
        <v>7.5</v>
      </c>
      <c r="D28" s="12">
        <f>C28-12</f>
        <v>-4.5</v>
      </c>
      <c r="E28">
        <v>1</v>
      </c>
      <c r="F28">
        <f>(C28-C27)/E28</f>
        <v>-8.5</v>
      </c>
      <c r="K28">
        <v>90</v>
      </c>
      <c r="L28">
        <f t="shared" ref="L28:L94" si="4">K28/60</f>
        <v>1.5</v>
      </c>
      <c r="M28">
        <v>-1.5</v>
      </c>
      <c r="O28">
        <v>-1.5</v>
      </c>
    </row>
    <row r="29" spans="1:18" ht="16" thickBot="1" x14ac:dyDescent="0.25">
      <c r="A29" s="6">
        <v>45403</v>
      </c>
      <c r="B29" s="12">
        <v>28</v>
      </c>
      <c r="C29" s="11">
        <v>-8</v>
      </c>
      <c r="D29" s="12">
        <f>C29-12</f>
        <v>-20</v>
      </c>
      <c r="E29">
        <v>1</v>
      </c>
      <c r="F29">
        <f>(C29-C28)/E29</f>
        <v>-15.5</v>
      </c>
      <c r="K29">
        <v>95</v>
      </c>
      <c r="L29">
        <f t="shared" si="4"/>
        <v>1.5833333333333333</v>
      </c>
      <c r="N29">
        <v>-2</v>
      </c>
    </row>
    <row r="30" spans="1:18" ht="16" thickTop="1" x14ac:dyDescent="0.2">
      <c r="A30" s="6">
        <v>45408</v>
      </c>
      <c r="B30" s="12">
        <v>29</v>
      </c>
      <c r="C30" s="11">
        <v>-2</v>
      </c>
      <c r="D30" s="19">
        <v>0</v>
      </c>
      <c r="E30">
        <v>0</v>
      </c>
      <c r="G30" t="s">
        <v>0</v>
      </c>
      <c r="K30">
        <v>120</v>
      </c>
      <c r="L30">
        <f t="shared" si="4"/>
        <v>2</v>
      </c>
      <c r="P30">
        <v>-4.5</v>
      </c>
      <c r="Q30">
        <v>-2</v>
      </c>
    </row>
    <row r="31" spans="1:18" x14ac:dyDescent="0.2">
      <c r="A31" s="6">
        <v>45409</v>
      </c>
      <c r="B31" s="12">
        <v>30</v>
      </c>
      <c r="C31" s="11">
        <v>-5</v>
      </c>
      <c r="D31" s="12">
        <f>D30+F31</f>
        <v>-3</v>
      </c>
      <c r="E31">
        <v>1</v>
      </c>
      <c r="F31">
        <v>-3</v>
      </c>
      <c r="K31">
        <v>133</v>
      </c>
      <c r="L31">
        <f t="shared" si="4"/>
        <v>2.2166666666666668</v>
      </c>
      <c r="M31">
        <v>-2</v>
      </c>
      <c r="P31">
        <v>-5</v>
      </c>
    </row>
    <row r="32" spans="1:18" x14ac:dyDescent="0.2">
      <c r="A32" s="6">
        <v>45410</v>
      </c>
      <c r="B32" s="12">
        <v>31</v>
      </c>
      <c r="C32" s="11">
        <v>28</v>
      </c>
      <c r="D32" s="12">
        <f t="shared" ref="D32:D72" si="5">D31+F32</f>
        <v>-3</v>
      </c>
      <c r="E32">
        <v>0</v>
      </c>
      <c r="G32" t="s">
        <v>45</v>
      </c>
      <c r="K32">
        <v>170</v>
      </c>
      <c r="L32">
        <f t="shared" si="4"/>
        <v>2.8333333333333335</v>
      </c>
      <c r="N32">
        <v>-2</v>
      </c>
      <c r="O32">
        <v>-4</v>
      </c>
    </row>
    <row r="33" spans="1:18" x14ac:dyDescent="0.2">
      <c r="A33" s="6">
        <v>45411</v>
      </c>
      <c r="B33" s="12">
        <v>32</v>
      </c>
      <c r="C33" s="11">
        <v>30</v>
      </c>
      <c r="D33" s="12">
        <f t="shared" si="5"/>
        <v>-1</v>
      </c>
      <c r="E33">
        <v>1</v>
      </c>
      <c r="F33">
        <v>2</v>
      </c>
      <c r="K33">
        <v>180</v>
      </c>
      <c r="L33">
        <f t="shared" si="4"/>
        <v>3</v>
      </c>
      <c r="M33">
        <v>-3</v>
      </c>
      <c r="P33">
        <v>-6</v>
      </c>
    </row>
    <row r="34" spans="1:18" x14ac:dyDescent="0.2">
      <c r="A34" s="6">
        <v>45412</v>
      </c>
      <c r="B34" s="12">
        <v>33</v>
      </c>
      <c r="C34" s="11">
        <v>12</v>
      </c>
      <c r="D34" s="12">
        <f t="shared" si="5"/>
        <v>-19</v>
      </c>
      <c r="E34">
        <v>1</v>
      </c>
      <c r="F34">
        <v>-18</v>
      </c>
      <c r="K34">
        <v>210</v>
      </c>
      <c r="L34">
        <f t="shared" si="4"/>
        <v>3.5</v>
      </c>
      <c r="M34">
        <v>-3</v>
      </c>
      <c r="N34">
        <v>-4</v>
      </c>
      <c r="O34">
        <v>-4.5</v>
      </c>
    </row>
    <row r="35" spans="1:18" x14ac:dyDescent="0.2">
      <c r="A35" s="6">
        <v>45413</v>
      </c>
      <c r="B35" s="12">
        <v>34</v>
      </c>
      <c r="C35" s="11">
        <v>-14</v>
      </c>
      <c r="D35" s="12">
        <f t="shared" si="5"/>
        <v>-45</v>
      </c>
      <c r="E35">
        <v>1</v>
      </c>
      <c r="F35">
        <v>-26</v>
      </c>
      <c r="G35" t="s">
        <v>48</v>
      </c>
      <c r="K35">
        <v>240</v>
      </c>
      <c r="L35">
        <f t="shared" si="4"/>
        <v>4</v>
      </c>
      <c r="M35">
        <v>-5</v>
      </c>
      <c r="N35">
        <v>-4.5</v>
      </c>
      <c r="O35">
        <v>-5</v>
      </c>
      <c r="Q35">
        <v>-2</v>
      </c>
    </row>
    <row r="36" spans="1:18" x14ac:dyDescent="0.2">
      <c r="A36" s="6">
        <v>45414</v>
      </c>
      <c r="B36" s="12">
        <v>35</v>
      </c>
      <c r="C36" s="11">
        <v>-29</v>
      </c>
      <c r="D36" s="12">
        <f t="shared" si="5"/>
        <v>-60</v>
      </c>
      <c r="E36">
        <v>1</v>
      </c>
      <c r="F36">
        <v>-15</v>
      </c>
      <c r="K36">
        <v>260</v>
      </c>
      <c r="L36">
        <f t="shared" si="4"/>
        <v>4.333333333333333</v>
      </c>
      <c r="N36">
        <v>-5</v>
      </c>
      <c r="R36">
        <v>-12</v>
      </c>
    </row>
    <row r="37" spans="1:18" x14ac:dyDescent="0.2">
      <c r="A37" s="6">
        <v>45415</v>
      </c>
      <c r="B37" s="12">
        <v>36</v>
      </c>
      <c r="C37" s="11">
        <v>-43</v>
      </c>
      <c r="D37" s="12">
        <f t="shared" si="5"/>
        <v>-74</v>
      </c>
      <c r="E37">
        <v>1</v>
      </c>
      <c r="F37">
        <v>-14</v>
      </c>
      <c r="G37" t="s">
        <v>48</v>
      </c>
      <c r="K37">
        <v>285</v>
      </c>
      <c r="L37">
        <f t="shared" si="4"/>
        <v>4.75</v>
      </c>
      <c r="O37">
        <v>-7</v>
      </c>
    </row>
    <row r="38" spans="1:18" x14ac:dyDescent="0.2">
      <c r="A38" s="6">
        <v>45416</v>
      </c>
      <c r="B38" s="12">
        <v>37</v>
      </c>
      <c r="C38" s="11">
        <v>-32</v>
      </c>
      <c r="D38" s="12">
        <f t="shared" si="5"/>
        <v>-65</v>
      </c>
      <c r="E38">
        <v>1</v>
      </c>
      <c r="F38">
        <v>9</v>
      </c>
      <c r="K38">
        <v>300</v>
      </c>
      <c r="L38">
        <f>K38/60</f>
        <v>5</v>
      </c>
      <c r="O38">
        <v>-8.5</v>
      </c>
      <c r="Q38">
        <v>-5</v>
      </c>
    </row>
    <row r="39" spans="1:18" x14ac:dyDescent="0.2">
      <c r="A39" s="6">
        <v>45417</v>
      </c>
      <c r="B39" s="12">
        <v>38</v>
      </c>
      <c r="C39" s="11">
        <v>-18</v>
      </c>
      <c r="D39" s="12">
        <f t="shared" si="5"/>
        <v>-79</v>
      </c>
      <c r="E39">
        <v>1</v>
      </c>
      <c r="F39">
        <v>-14</v>
      </c>
      <c r="K39">
        <v>310</v>
      </c>
      <c r="L39">
        <f t="shared" si="4"/>
        <v>5.166666666666667</v>
      </c>
      <c r="N39">
        <v>-6</v>
      </c>
    </row>
    <row r="40" spans="1:18" x14ac:dyDescent="0.2">
      <c r="A40" s="6">
        <v>45418</v>
      </c>
      <c r="B40" s="12">
        <v>39</v>
      </c>
      <c r="C40" s="11">
        <v>-15</v>
      </c>
      <c r="D40" s="12">
        <f t="shared" si="5"/>
        <v>-76</v>
      </c>
      <c r="E40">
        <v>1</v>
      </c>
      <c r="F40">
        <v>3</v>
      </c>
      <c r="K40">
        <v>378</v>
      </c>
      <c r="L40">
        <f t="shared" si="4"/>
        <v>6.3</v>
      </c>
      <c r="M40">
        <v>-8</v>
      </c>
      <c r="O40">
        <v>-10</v>
      </c>
      <c r="P40">
        <v>-12</v>
      </c>
    </row>
    <row r="41" spans="1:18" x14ac:dyDescent="0.2">
      <c r="A41" s="6">
        <v>45419</v>
      </c>
      <c r="B41" s="12">
        <v>40</v>
      </c>
      <c r="C41" s="11">
        <v>-17</v>
      </c>
      <c r="D41" s="12">
        <f t="shared" si="5"/>
        <v>-78</v>
      </c>
      <c r="E41">
        <v>1</v>
      </c>
      <c r="F41">
        <v>-2</v>
      </c>
      <c r="K41">
        <v>420</v>
      </c>
      <c r="L41">
        <f t="shared" si="4"/>
        <v>7</v>
      </c>
      <c r="O41">
        <v>-10.5</v>
      </c>
      <c r="R41">
        <v>-41</v>
      </c>
    </row>
    <row r="42" spans="1:18" x14ac:dyDescent="0.2">
      <c r="A42" s="6">
        <v>45420</v>
      </c>
      <c r="B42" s="12">
        <v>41</v>
      </c>
      <c r="C42" s="11">
        <v>-22</v>
      </c>
      <c r="D42" s="12">
        <f t="shared" si="5"/>
        <v>-83</v>
      </c>
      <c r="E42">
        <v>1</v>
      </c>
      <c r="F42">
        <v>-5</v>
      </c>
      <c r="L42">
        <v>7.5</v>
      </c>
      <c r="P42">
        <v>-14</v>
      </c>
      <c r="Q42">
        <v>-11</v>
      </c>
    </row>
    <row r="43" spans="1:18" x14ac:dyDescent="0.2">
      <c r="A43" s="6">
        <v>45421</v>
      </c>
      <c r="B43" s="12">
        <v>42</v>
      </c>
      <c r="C43" s="11">
        <v>-36</v>
      </c>
      <c r="D43" s="12">
        <f t="shared" si="5"/>
        <v>-97</v>
      </c>
      <c r="E43">
        <v>1</v>
      </c>
      <c r="F43">
        <v>-14</v>
      </c>
      <c r="K43">
        <v>470</v>
      </c>
      <c r="L43">
        <f t="shared" si="4"/>
        <v>7.833333333333333</v>
      </c>
      <c r="N43">
        <v>-9</v>
      </c>
    </row>
    <row r="44" spans="1:18" x14ac:dyDescent="0.2">
      <c r="A44" s="6">
        <v>45422</v>
      </c>
      <c r="B44" s="12">
        <v>43</v>
      </c>
      <c r="C44" s="11">
        <v>-53</v>
      </c>
      <c r="D44" s="12">
        <f t="shared" si="5"/>
        <v>-114</v>
      </c>
      <c r="E44">
        <v>1</v>
      </c>
      <c r="F44">
        <v>-17</v>
      </c>
      <c r="G44" t="s">
        <v>50</v>
      </c>
      <c r="H44">
        <f>11*60</f>
        <v>660</v>
      </c>
      <c r="K44">
        <v>500</v>
      </c>
      <c r="L44">
        <f t="shared" si="4"/>
        <v>8.3333333333333339</v>
      </c>
      <c r="O44">
        <v>-12</v>
      </c>
    </row>
    <row r="45" spans="1:18" x14ac:dyDescent="0.2">
      <c r="A45" s="6">
        <v>45423</v>
      </c>
      <c r="B45" s="12">
        <v>44</v>
      </c>
      <c r="C45" s="11">
        <v>-67</v>
      </c>
      <c r="D45" s="12">
        <f t="shared" si="5"/>
        <v>-129</v>
      </c>
      <c r="E45">
        <v>1</v>
      </c>
      <c r="F45">
        <v>-15</v>
      </c>
      <c r="K45">
        <v>520</v>
      </c>
      <c r="L45">
        <f t="shared" si="4"/>
        <v>8.6666666666666661</v>
      </c>
      <c r="P45">
        <v>-15</v>
      </c>
    </row>
    <row r="46" spans="1:18" x14ac:dyDescent="0.2">
      <c r="A46" s="6">
        <v>45424</v>
      </c>
      <c r="B46" s="12">
        <v>45</v>
      </c>
      <c r="C46" s="11">
        <v>-77</v>
      </c>
      <c r="D46" s="12">
        <f t="shared" si="5"/>
        <v>-139</v>
      </c>
      <c r="E46">
        <v>1</v>
      </c>
      <c r="F46">
        <v>-10</v>
      </c>
      <c r="K46">
        <v>557</v>
      </c>
      <c r="L46">
        <f t="shared" si="4"/>
        <v>9.2833333333333332</v>
      </c>
      <c r="M46">
        <v>-10</v>
      </c>
      <c r="N46">
        <v>-9.5</v>
      </c>
    </row>
    <row r="47" spans="1:18" x14ac:dyDescent="0.2">
      <c r="A47" s="6">
        <v>45425</v>
      </c>
      <c r="B47" s="12">
        <v>46</v>
      </c>
      <c r="C47" s="11">
        <v>-92</v>
      </c>
      <c r="D47" s="12">
        <f t="shared" si="5"/>
        <v>-154</v>
      </c>
      <c r="E47">
        <v>1</v>
      </c>
      <c r="F47">
        <v>-15</v>
      </c>
      <c r="G47" t="s">
        <v>50</v>
      </c>
      <c r="K47">
        <v>610</v>
      </c>
      <c r="L47">
        <f t="shared" si="4"/>
        <v>10.166666666666666</v>
      </c>
      <c r="P47">
        <v>-16</v>
      </c>
    </row>
    <row r="48" spans="1:18" x14ac:dyDescent="0.2">
      <c r="A48" s="6">
        <v>45426</v>
      </c>
      <c r="B48" s="12">
        <v>47</v>
      </c>
      <c r="C48" s="11">
        <v>-94</v>
      </c>
      <c r="D48" s="12">
        <f t="shared" si="5"/>
        <v>-156</v>
      </c>
      <c r="E48">
        <v>1</v>
      </c>
      <c r="F48">
        <v>-2</v>
      </c>
      <c r="K48">
        <v>649</v>
      </c>
      <c r="L48">
        <f t="shared" si="4"/>
        <v>10.816666666666666</v>
      </c>
      <c r="M48">
        <v>-11</v>
      </c>
      <c r="N48">
        <v>-10.5</v>
      </c>
      <c r="O48">
        <v>-12</v>
      </c>
      <c r="P48">
        <v>-16</v>
      </c>
    </row>
    <row r="49" spans="1:18" x14ac:dyDescent="0.2">
      <c r="A49" s="6">
        <v>45427</v>
      </c>
      <c r="B49" s="12">
        <v>48</v>
      </c>
      <c r="C49" s="11">
        <v>-100</v>
      </c>
      <c r="D49" s="12">
        <f t="shared" si="5"/>
        <v>-162</v>
      </c>
      <c r="E49">
        <v>1</v>
      </c>
      <c r="F49">
        <v>-6</v>
      </c>
      <c r="K49">
        <v>700</v>
      </c>
      <c r="L49">
        <f t="shared" si="4"/>
        <v>11.666666666666666</v>
      </c>
      <c r="N49">
        <v>-10.5</v>
      </c>
    </row>
    <row r="50" spans="1:18" x14ac:dyDescent="0.2">
      <c r="A50" s="6">
        <v>45428</v>
      </c>
      <c r="B50" s="12">
        <v>49</v>
      </c>
      <c r="C50" s="11">
        <v>-103</v>
      </c>
      <c r="D50" s="12">
        <f t="shared" si="5"/>
        <v>-165</v>
      </c>
      <c r="E50">
        <v>1</v>
      </c>
      <c r="F50">
        <v>-3</v>
      </c>
      <c r="G50" t="s">
        <v>55</v>
      </c>
      <c r="K50">
        <v>730</v>
      </c>
      <c r="L50">
        <f t="shared" si="4"/>
        <v>12.166666666666666</v>
      </c>
      <c r="M50">
        <v>-12</v>
      </c>
      <c r="P50">
        <v>-18</v>
      </c>
    </row>
    <row r="51" spans="1:18" x14ac:dyDescent="0.2">
      <c r="A51" s="6">
        <v>45429</v>
      </c>
      <c r="B51" s="12">
        <v>50</v>
      </c>
      <c r="C51" s="11">
        <v>-108</v>
      </c>
      <c r="D51" s="12">
        <f t="shared" si="5"/>
        <v>-170</v>
      </c>
      <c r="E51">
        <v>1</v>
      </c>
      <c r="F51">
        <v>-5</v>
      </c>
      <c r="G51" t="s">
        <v>56</v>
      </c>
      <c r="K51">
        <v>720</v>
      </c>
      <c r="L51">
        <f t="shared" si="4"/>
        <v>12</v>
      </c>
      <c r="O51">
        <v>-13</v>
      </c>
      <c r="Q51">
        <v>-12.5</v>
      </c>
      <c r="R51">
        <v>-43</v>
      </c>
    </row>
    <row r="52" spans="1:18" x14ac:dyDescent="0.2">
      <c r="A52" s="6">
        <v>45430</v>
      </c>
      <c r="B52" s="12">
        <v>51</v>
      </c>
      <c r="C52" s="11">
        <v>-113</v>
      </c>
      <c r="D52" s="12">
        <f t="shared" si="5"/>
        <v>-175</v>
      </c>
      <c r="E52">
        <v>1</v>
      </c>
      <c r="F52">
        <v>-5</v>
      </c>
      <c r="G52" t="s">
        <v>56</v>
      </c>
      <c r="K52">
        <v>780</v>
      </c>
      <c r="L52">
        <f t="shared" si="4"/>
        <v>13</v>
      </c>
    </row>
    <row r="53" spans="1:18" x14ac:dyDescent="0.2">
      <c r="A53" s="6">
        <v>45431</v>
      </c>
      <c r="B53" s="12">
        <v>52</v>
      </c>
      <c r="C53" s="11">
        <v>-113</v>
      </c>
      <c r="D53" s="12">
        <f t="shared" si="5"/>
        <v>-175</v>
      </c>
      <c r="E53">
        <v>1</v>
      </c>
      <c r="F53">
        <v>0</v>
      </c>
      <c r="G53" t="s">
        <v>60</v>
      </c>
      <c r="K53">
        <v>793</v>
      </c>
      <c r="L53">
        <f t="shared" si="4"/>
        <v>13.216666666666667</v>
      </c>
      <c r="P53">
        <v>-19</v>
      </c>
    </row>
    <row r="54" spans="1:18" x14ac:dyDescent="0.2">
      <c r="A54" s="6">
        <v>45432</v>
      </c>
      <c r="B54" s="12">
        <v>53</v>
      </c>
      <c r="C54" s="11">
        <v>-108</v>
      </c>
      <c r="D54" s="12">
        <f t="shared" si="5"/>
        <v>-170</v>
      </c>
      <c r="E54">
        <v>1</v>
      </c>
      <c r="F54">
        <v>5</v>
      </c>
      <c r="K54">
        <v>840</v>
      </c>
      <c r="L54">
        <f t="shared" si="4"/>
        <v>14</v>
      </c>
    </row>
    <row r="55" spans="1:18" x14ac:dyDescent="0.2">
      <c r="A55" s="6">
        <v>45433</v>
      </c>
      <c r="B55" s="12">
        <v>54</v>
      </c>
      <c r="C55" s="11">
        <v>-110</v>
      </c>
      <c r="D55" s="12">
        <f t="shared" si="5"/>
        <v>-172</v>
      </c>
      <c r="E55">
        <v>1</v>
      </c>
      <c r="F55">
        <v>-2</v>
      </c>
      <c r="K55">
        <v>870</v>
      </c>
      <c r="L55">
        <f t="shared" si="4"/>
        <v>14.5</v>
      </c>
      <c r="N55">
        <v>-8</v>
      </c>
    </row>
    <row r="56" spans="1:18" x14ac:dyDescent="0.2">
      <c r="A56" s="6">
        <v>45434</v>
      </c>
      <c r="B56" s="12">
        <v>55</v>
      </c>
      <c r="C56" s="11">
        <v>-113</v>
      </c>
      <c r="D56" s="12">
        <f t="shared" si="5"/>
        <v>-175</v>
      </c>
      <c r="E56">
        <v>1</v>
      </c>
      <c r="F56">
        <v>-3</v>
      </c>
      <c r="I56">
        <f>18*60</f>
        <v>1080</v>
      </c>
      <c r="K56">
        <v>915</v>
      </c>
      <c r="L56">
        <f t="shared" si="4"/>
        <v>15.25</v>
      </c>
      <c r="P56">
        <v>-18</v>
      </c>
    </row>
    <row r="57" spans="1:18" x14ac:dyDescent="0.2">
      <c r="A57" s="6">
        <v>45435</v>
      </c>
      <c r="B57" s="12">
        <v>56</v>
      </c>
      <c r="C57" s="11">
        <v>-113.5</v>
      </c>
      <c r="D57" s="12">
        <f t="shared" si="5"/>
        <v>-175.5</v>
      </c>
      <c r="E57">
        <v>1</v>
      </c>
      <c r="F57">
        <v>-0.5</v>
      </c>
      <c r="K57">
        <v>973</v>
      </c>
      <c r="L57">
        <f t="shared" si="4"/>
        <v>16.216666666666665</v>
      </c>
      <c r="N57">
        <v>-7</v>
      </c>
    </row>
    <row r="58" spans="1:18" x14ac:dyDescent="0.2">
      <c r="A58" s="6">
        <v>45436</v>
      </c>
      <c r="B58" s="12">
        <v>57</v>
      </c>
      <c r="C58" s="11">
        <v>-107</v>
      </c>
      <c r="D58" s="12">
        <f t="shared" si="5"/>
        <v>-169</v>
      </c>
      <c r="E58">
        <v>1</v>
      </c>
      <c r="F58">
        <v>6.5</v>
      </c>
      <c r="K58">
        <v>1020</v>
      </c>
      <c r="L58">
        <f t="shared" si="4"/>
        <v>17</v>
      </c>
    </row>
    <row r="59" spans="1:18" x14ac:dyDescent="0.2">
      <c r="A59" s="6">
        <v>45437</v>
      </c>
      <c r="B59" s="12">
        <v>58</v>
      </c>
      <c r="C59" s="11">
        <v>-108</v>
      </c>
      <c r="D59" s="12">
        <f t="shared" si="5"/>
        <v>-170</v>
      </c>
      <c r="E59">
        <v>1</v>
      </c>
      <c r="F59">
        <v>-1</v>
      </c>
      <c r="K59">
        <v>1050</v>
      </c>
      <c r="L59">
        <f t="shared" si="4"/>
        <v>17.5</v>
      </c>
      <c r="O59">
        <v>-7</v>
      </c>
    </row>
    <row r="60" spans="1:18" x14ac:dyDescent="0.2">
      <c r="A60" s="6">
        <v>45438</v>
      </c>
      <c r="B60" s="12">
        <v>59</v>
      </c>
      <c r="C60" s="11">
        <v>-78</v>
      </c>
      <c r="D60" s="12">
        <f t="shared" si="5"/>
        <v>-170</v>
      </c>
      <c r="E60">
        <v>1</v>
      </c>
      <c r="F60">
        <v>0</v>
      </c>
      <c r="G60" t="s">
        <v>63</v>
      </c>
      <c r="K60">
        <v>1090</v>
      </c>
      <c r="L60">
        <f t="shared" si="4"/>
        <v>18.166666666666668</v>
      </c>
      <c r="P60">
        <v>-18</v>
      </c>
    </row>
    <row r="61" spans="1:18" x14ac:dyDescent="0.2">
      <c r="A61" s="6">
        <v>45439</v>
      </c>
      <c r="B61" s="12">
        <v>60</v>
      </c>
      <c r="C61" s="11">
        <v>-78</v>
      </c>
      <c r="D61" s="12">
        <f t="shared" si="5"/>
        <v>-170</v>
      </c>
      <c r="E61">
        <v>1</v>
      </c>
      <c r="F61">
        <v>0</v>
      </c>
      <c r="K61">
        <v>1140</v>
      </c>
      <c r="L61">
        <f t="shared" si="4"/>
        <v>19</v>
      </c>
    </row>
    <row r="62" spans="1:18" x14ac:dyDescent="0.2">
      <c r="A62" s="6">
        <v>45440</v>
      </c>
      <c r="B62" s="12">
        <v>61</v>
      </c>
      <c r="C62" s="11">
        <v>-79</v>
      </c>
      <c r="D62" s="12">
        <f t="shared" si="5"/>
        <v>-171</v>
      </c>
      <c r="E62">
        <v>1</v>
      </c>
      <c r="F62">
        <v>-1</v>
      </c>
      <c r="K62">
        <v>1170</v>
      </c>
      <c r="L62">
        <f t="shared" si="4"/>
        <v>19.5</v>
      </c>
    </row>
    <row r="63" spans="1:18" x14ac:dyDescent="0.2">
      <c r="A63" s="6">
        <v>45441</v>
      </c>
      <c r="B63" s="12">
        <v>62</v>
      </c>
      <c r="C63" s="11">
        <v>-81</v>
      </c>
      <c r="D63" s="12">
        <f t="shared" si="5"/>
        <v>-169</v>
      </c>
      <c r="E63">
        <v>1</v>
      </c>
      <c r="F63">
        <v>2</v>
      </c>
      <c r="K63">
        <v>1210</v>
      </c>
      <c r="L63">
        <f t="shared" si="4"/>
        <v>20.166666666666668</v>
      </c>
      <c r="N63">
        <v>-4</v>
      </c>
    </row>
    <row r="64" spans="1:18" x14ac:dyDescent="0.2">
      <c r="A64" s="6">
        <v>45442</v>
      </c>
      <c r="B64" s="12">
        <v>63</v>
      </c>
      <c r="C64" s="11">
        <v>-86.5</v>
      </c>
      <c r="D64" s="12">
        <f t="shared" si="5"/>
        <v>-163.5</v>
      </c>
      <c r="E64">
        <v>1</v>
      </c>
      <c r="F64">
        <v>5.5</v>
      </c>
      <c r="K64">
        <v>1220</v>
      </c>
      <c r="L64">
        <f t="shared" si="4"/>
        <v>20.333333333333332</v>
      </c>
    </row>
    <row r="65" spans="1:18" x14ac:dyDescent="0.2">
      <c r="A65" s="6">
        <v>45443</v>
      </c>
      <c r="B65" s="12">
        <v>64</v>
      </c>
      <c r="C65" s="11">
        <v>-85</v>
      </c>
      <c r="D65" s="12">
        <f t="shared" si="5"/>
        <v>-162</v>
      </c>
      <c r="E65">
        <v>1</v>
      </c>
      <c r="F65">
        <v>1.5</v>
      </c>
      <c r="K65">
        <v>1240</v>
      </c>
      <c r="L65">
        <f t="shared" si="4"/>
        <v>20.666666666666668</v>
      </c>
      <c r="O65">
        <v>-3</v>
      </c>
    </row>
    <row r="66" spans="1:18" x14ac:dyDescent="0.2">
      <c r="A66" s="6">
        <v>45444</v>
      </c>
      <c r="B66" s="12">
        <v>65</v>
      </c>
      <c r="C66" s="11">
        <v>-88</v>
      </c>
      <c r="D66" s="12">
        <f t="shared" si="5"/>
        <v>-159</v>
      </c>
      <c r="E66">
        <v>1</v>
      </c>
      <c r="F66">
        <v>3</v>
      </c>
      <c r="H66">
        <f>22*60</f>
        <v>1320</v>
      </c>
      <c r="K66">
        <v>1270</v>
      </c>
      <c r="L66">
        <f t="shared" si="4"/>
        <v>21.166666666666668</v>
      </c>
    </row>
    <row r="67" spans="1:18" x14ac:dyDescent="0.2">
      <c r="A67" s="6">
        <v>45445</v>
      </c>
      <c r="B67" s="12">
        <v>66</v>
      </c>
      <c r="C67" s="11">
        <v>-86</v>
      </c>
      <c r="D67" s="12">
        <f t="shared" si="5"/>
        <v>-157</v>
      </c>
      <c r="E67">
        <v>1</v>
      </c>
      <c r="F67">
        <v>2</v>
      </c>
      <c r="K67">
        <v>1320</v>
      </c>
      <c r="L67">
        <f t="shared" si="4"/>
        <v>22</v>
      </c>
    </row>
    <row r="68" spans="1:18" x14ac:dyDescent="0.2">
      <c r="A68" s="6">
        <v>45446</v>
      </c>
      <c r="B68" s="12">
        <v>67</v>
      </c>
      <c r="C68" s="11">
        <v>-85</v>
      </c>
      <c r="D68" s="12">
        <f t="shared" si="5"/>
        <v>-156</v>
      </c>
      <c r="E68">
        <v>1</v>
      </c>
      <c r="F68">
        <v>1</v>
      </c>
      <c r="K68">
        <v>1350</v>
      </c>
      <c r="L68">
        <f t="shared" si="4"/>
        <v>22.5</v>
      </c>
      <c r="N68">
        <v>3</v>
      </c>
      <c r="P68">
        <v>-5</v>
      </c>
    </row>
    <row r="69" spans="1:18" x14ac:dyDescent="0.2">
      <c r="A69" s="6">
        <v>45447</v>
      </c>
      <c r="B69" s="12">
        <v>68</v>
      </c>
      <c r="C69" s="11">
        <v>-86</v>
      </c>
      <c r="D69" s="12">
        <f t="shared" si="5"/>
        <v>-157</v>
      </c>
      <c r="E69">
        <v>1</v>
      </c>
      <c r="F69">
        <v>-1</v>
      </c>
      <c r="K69">
        <v>1357</v>
      </c>
      <c r="L69">
        <f t="shared" si="4"/>
        <v>22.616666666666667</v>
      </c>
    </row>
    <row r="70" spans="1:18" x14ac:dyDescent="0.2">
      <c r="A70" s="6">
        <v>45448</v>
      </c>
      <c r="B70" s="12">
        <v>69</v>
      </c>
      <c r="C70" s="11">
        <v>-82</v>
      </c>
      <c r="D70" s="12">
        <f t="shared" si="5"/>
        <v>-153</v>
      </c>
      <c r="E70">
        <v>1</v>
      </c>
      <c r="F70">
        <v>4</v>
      </c>
      <c r="G70" t="s">
        <v>71</v>
      </c>
      <c r="K70">
        <v>1380</v>
      </c>
      <c r="L70">
        <f t="shared" si="4"/>
        <v>23</v>
      </c>
      <c r="N70">
        <v>4</v>
      </c>
      <c r="O70">
        <v>2</v>
      </c>
    </row>
    <row r="71" spans="1:18" x14ac:dyDescent="0.2">
      <c r="A71" s="6">
        <v>45449</v>
      </c>
      <c r="B71" s="12">
        <v>70</v>
      </c>
      <c r="C71" s="11">
        <v>-81</v>
      </c>
      <c r="D71" s="12">
        <f t="shared" si="5"/>
        <v>-152</v>
      </c>
      <c r="E71">
        <v>1</v>
      </c>
      <c r="F71">
        <v>1</v>
      </c>
      <c r="K71">
        <v>1410</v>
      </c>
      <c r="L71">
        <f t="shared" si="4"/>
        <v>23.5</v>
      </c>
      <c r="N71">
        <v>5</v>
      </c>
    </row>
    <row r="72" spans="1:18" x14ac:dyDescent="0.2">
      <c r="A72" s="6">
        <v>45450</v>
      </c>
      <c r="B72" s="12">
        <v>71</v>
      </c>
      <c r="C72" s="11">
        <v>-86</v>
      </c>
      <c r="D72" s="12">
        <f t="shared" si="5"/>
        <v>-148</v>
      </c>
      <c r="E72">
        <v>1</v>
      </c>
      <c r="F72">
        <v>4</v>
      </c>
      <c r="K72">
        <v>1420</v>
      </c>
      <c r="L72">
        <f t="shared" si="4"/>
        <v>23.666666666666668</v>
      </c>
    </row>
    <row r="73" spans="1:18" x14ac:dyDescent="0.2">
      <c r="E73">
        <v>0</v>
      </c>
      <c r="G73" t="s">
        <v>0</v>
      </c>
      <c r="K73">
        <v>1440</v>
      </c>
      <c r="L73">
        <f t="shared" si="4"/>
        <v>24</v>
      </c>
      <c r="M73">
        <v>5</v>
      </c>
      <c r="O73">
        <v>4</v>
      </c>
      <c r="P73">
        <v>-5</v>
      </c>
      <c r="Q73">
        <v>4</v>
      </c>
      <c r="R73">
        <v>-22</v>
      </c>
    </row>
    <row r="74" spans="1:18" x14ac:dyDescent="0.2">
      <c r="A74" s="6">
        <v>45451</v>
      </c>
      <c r="B74" s="12">
        <v>72</v>
      </c>
      <c r="C74" s="11">
        <v>23</v>
      </c>
      <c r="E74">
        <v>1</v>
      </c>
      <c r="K74">
        <v>1467</v>
      </c>
      <c r="L74">
        <f t="shared" si="4"/>
        <v>24.45</v>
      </c>
    </row>
    <row r="75" spans="1:18" x14ac:dyDescent="0.2">
      <c r="A75" s="6">
        <v>45452</v>
      </c>
      <c r="B75" s="12">
        <v>73</v>
      </c>
      <c r="C75" s="11">
        <v>22.5</v>
      </c>
      <c r="D75" s="12">
        <v>-148.5</v>
      </c>
      <c r="E75">
        <v>1</v>
      </c>
      <c r="F75">
        <v>-0.5</v>
      </c>
      <c r="K75">
        <v>1500</v>
      </c>
      <c r="L75">
        <f t="shared" si="4"/>
        <v>25</v>
      </c>
    </row>
    <row r="76" spans="1:18" x14ac:dyDescent="0.2">
      <c r="A76" s="6">
        <v>45453</v>
      </c>
      <c r="B76" s="12">
        <v>74</v>
      </c>
      <c r="C76" s="11">
        <v>29</v>
      </c>
      <c r="D76" s="12">
        <f>D75+F76</f>
        <v>-142</v>
      </c>
      <c r="E76">
        <v>1</v>
      </c>
      <c r="F76">
        <v>6.5</v>
      </c>
      <c r="K76">
        <v>1539</v>
      </c>
      <c r="L76">
        <f t="shared" si="4"/>
        <v>25.65</v>
      </c>
    </row>
    <row r="77" spans="1:18" x14ac:dyDescent="0.2">
      <c r="A77" s="6">
        <v>45454</v>
      </c>
      <c r="B77" s="12">
        <v>75</v>
      </c>
      <c r="C77" s="11">
        <v>32</v>
      </c>
      <c r="D77" s="12">
        <f>D76+F77</f>
        <v>-139</v>
      </c>
      <c r="E77">
        <v>1</v>
      </c>
      <c r="F77">
        <v>3</v>
      </c>
      <c r="K77">
        <v>1560</v>
      </c>
      <c r="L77">
        <f t="shared" si="4"/>
        <v>26</v>
      </c>
    </row>
    <row r="78" spans="1:18" x14ac:dyDescent="0.2">
      <c r="A78" s="6">
        <v>45455</v>
      </c>
      <c r="B78" s="12">
        <v>76</v>
      </c>
      <c r="C78" s="11">
        <v>42</v>
      </c>
      <c r="D78" s="12">
        <f>D77+F78</f>
        <v>-129</v>
      </c>
      <c r="E78">
        <v>1</v>
      </c>
      <c r="F78">
        <v>10</v>
      </c>
      <c r="G78" t="s">
        <v>80</v>
      </c>
      <c r="K78">
        <v>1580</v>
      </c>
      <c r="L78">
        <f t="shared" si="4"/>
        <v>26.333333333333332</v>
      </c>
    </row>
    <row r="79" spans="1:18" x14ac:dyDescent="0.2">
      <c r="A79" s="6">
        <v>45456</v>
      </c>
      <c r="B79" s="12">
        <v>77</v>
      </c>
      <c r="C79" s="11">
        <v>39</v>
      </c>
      <c r="D79" s="12">
        <f>D78+F79</f>
        <v>-132</v>
      </c>
      <c r="E79">
        <v>1</v>
      </c>
      <c r="F79">
        <v>-3</v>
      </c>
      <c r="K79">
        <v>1590</v>
      </c>
      <c r="L79">
        <f t="shared" si="4"/>
        <v>26.5</v>
      </c>
    </row>
    <row r="80" spans="1:18" x14ac:dyDescent="0.2">
      <c r="A80" s="6">
        <v>45457</v>
      </c>
      <c r="B80" s="12">
        <v>78</v>
      </c>
      <c r="C80" s="11">
        <v>35</v>
      </c>
      <c r="D80" s="12">
        <f t="shared" ref="D80:D106" si="6">D79+F80</f>
        <v>-136</v>
      </c>
      <c r="E80">
        <v>1</v>
      </c>
      <c r="F80">
        <v>-4</v>
      </c>
      <c r="K80">
        <v>1607</v>
      </c>
      <c r="L80">
        <f t="shared" si="4"/>
        <v>26.783333333333335</v>
      </c>
    </row>
    <row r="81" spans="1:12" x14ac:dyDescent="0.2">
      <c r="A81" s="6">
        <v>45458</v>
      </c>
      <c r="B81" s="12">
        <v>79</v>
      </c>
      <c r="C81" s="11">
        <v>35</v>
      </c>
      <c r="D81" s="12">
        <f t="shared" si="6"/>
        <v>-136</v>
      </c>
      <c r="E81">
        <v>1</v>
      </c>
      <c r="F81">
        <v>0</v>
      </c>
      <c r="G81" t="s">
        <v>81</v>
      </c>
      <c r="K81">
        <v>1620</v>
      </c>
      <c r="L81">
        <f t="shared" si="4"/>
        <v>27</v>
      </c>
    </row>
    <row r="82" spans="1:12" x14ac:dyDescent="0.2">
      <c r="A82" s="6">
        <v>45459</v>
      </c>
      <c r="B82" s="12">
        <v>80</v>
      </c>
      <c r="C82" s="11">
        <v>37.5</v>
      </c>
      <c r="D82" s="12">
        <f t="shared" si="6"/>
        <v>-133.5</v>
      </c>
      <c r="E82">
        <v>1</v>
      </c>
      <c r="F82">
        <v>2.5</v>
      </c>
      <c r="K82">
        <v>1650</v>
      </c>
      <c r="L82">
        <f t="shared" si="4"/>
        <v>27.5</v>
      </c>
    </row>
    <row r="83" spans="1:12" x14ac:dyDescent="0.2">
      <c r="A83" s="6">
        <v>45460</v>
      </c>
      <c r="B83" s="12">
        <v>81</v>
      </c>
      <c r="C83" s="11">
        <v>39</v>
      </c>
      <c r="D83" s="12">
        <f t="shared" si="6"/>
        <v>-132</v>
      </c>
      <c r="E83">
        <v>1</v>
      </c>
      <c r="F83">
        <v>1.5</v>
      </c>
      <c r="K83">
        <v>1680</v>
      </c>
      <c r="L83">
        <f t="shared" si="4"/>
        <v>28</v>
      </c>
    </row>
    <row r="84" spans="1:12" x14ac:dyDescent="0.2">
      <c r="A84" s="6">
        <v>45461</v>
      </c>
      <c r="B84" s="12">
        <v>82</v>
      </c>
      <c r="C84" s="11">
        <v>37</v>
      </c>
      <c r="D84" s="12">
        <f t="shared" si="6"/>
        <v>-134</v>
      </c>
      <c r="E84">
        <v>1</v>
      </c>
      <c r="F84">
        <v>-2</v>
      </c>
      <c r="K84">
        <v>1710</v>
      </c>
      <c r="L84">
        <f t="shared" si="4"/>
        <v>28.5</v>
      </c>
    </row>
    <row r="85" spans="1:12" x14ac:dyDescent="0.2">
      <c r="A85" s="6">
        <v>45462</v>
      </c>
      <c r="B85" s="12">
        <v>83</v>
      </c>
      <c r="C85" s="11">
        <v>37</v>
      </c>
      <c r="D85" s="12">
        <f t="shared" si="6"/>
        <v>-134</v>
      </c>
      <c r="E85">
        <v>1</v>
      </c>
      <c r="F85">
        <v>0</v>
      </c>
      <c r="K85">
        <v>1730</v>
      </c>
      <c r="L85">
        <f t="shared" si="4"/>
        <v>28.833333333333332</v>
      </c>
    </row>
    <row r="86" spans="1:12" x14ac:dyDescent="0.2">
      <c r="A86" s="6">
        <v>45463</v>
      </c>
      <c r="B86" s="12">
        <v>84</v>
      </c>
      <c r="C86" s="11">
        <v>17</v>
      </c>
      <c r="D86" s="12">
        <f t="shared" si="6"/>
        <v>-154</v>
      </c>
      <c r="E86">
        <v>1</v>
      </c>
      <c r="F86">
        <v>-20</v>
      </c>
      <c r="G86" t="s">
        <v>87</v>
      </c>
      <c r="K86">
        <v>1748</v>
      </c>
      <c r="L86">
        <f t="shared" si="4"/>
        <v>29.133333333333333</v>
      </c>
    </row>
    <row r="87" spans="1:12" x14ac:dyDescent="0.2">
      <c r="A87" s="6">
        <v>45464</v>
      </c>
      <c r="B87" s="12">
        <v>85</v>
      </c>
      <c r="C87" s="11">
        <v>5</v>
      </c>
      <c r="D87" s="12">
        <f t="shared" si="6"/>
        <v>-166</v>
      </c>
      <c r="E87">
        <v>1</v>
      </c>
      <c r="F87">
        <v>-12</v>
      </c>
      <c r="G87" t="s">
        <v>104</v>
      </c>
      <c r="K87">
        <v>1759</v>
      </c>
      <c r="L87">
        <f t="shared" si="4"/>
        <v>29.316666666666666</v>
      </c>
    </row>
    <row r="88" spans="1:12" x14ac:dyDescent="0.2">
      <c r="A88" s="6">
        <v>45465</v>
      </c>
      <c r="B88" s="12">
        <v>86</v>
      </c>
      <c r="C88" s="11">
        <v>-4</v>
      </c>
      <c r="D88" s="12">
        <f t="shared" si="6"/>
        <v>-175</v>
      </c>
      <c r="E88">
        <v>1</v>
      </c>
      <c r="F88">
        <f>C88-C87</f>
        <v>-9</v>
      </c>
      <c r="K88">
        <v>1800</v>
      </c>
      <c r="L88">
        <f t="shared" si="4"/>
        <v>30</v>
      </c>
    </row>
    <row r="89" spans="1:12" x14ac:dyDescent="0.2">
      <c r="A89" s="6">
        <v>45466</v>
      </c>
      <c r="B89" s="12">
        <v>87</v>
      </c>
      <c r="C89" s="11">
        <v>-14</v>
      </c>
      <c r="D89" s="12">
        <f t="shared" si="6"/>
        <v>-185</v>
      </c>
      <c r="E89">
        <v>1</v>
      </c>
      <c r="F89">
        <f t="shared" ref="F89:F106" si="7">C89-C88</f>
        <v>-10</v>
      </c>
      <c r="K89">
        <v>1860</v>
      </c>
      <c r="L89">
        <f t="shared" si="4"/>
        <v>31</v>
      </c>
    </row>
    <row r="90" spans="1:12" x14ac:dyDescent="0.2">
      <c r="A90" s="6">
        <v>45467</v>
      </c>
      <c r="B90" s="12">
        <v>88</v>
      </c>
      <c r="C90" s="11">
        <v>-23</v>
      </c>
      <c r="D90" s="12">
        <f t="shared" si="6"/>
        <v>-194</v>
      </c>
      <c r="E90">
        <v>1</v>
      </c>
      <c r="F90">
        <f t="shared" si="7"/>
        <v>-9</v>
      </c>
      <c r="K90">
        <v>1882</v>
      </c>
      <c r="L90">
        <f t="shared" si="4"/>
        <v>31.366666666666667</v>
      </c>
    </row>
    <row r="91" spans="1:12" x14ac:dyDescent="0.2">
      <c r="A91" s="6">
        <v>45468</v>
      </c>
      <c r="B91" s="12">
        <v>89</v>
      </c>
      <c r="C91" s="11">
        <v>-45</v>
      </c>
      <c r="D91" s="12">
        <f t="shared" si="6"/>
        <v>-216</v>
      </c>
      <c r="E91">
        <v>1</v>
      </c>
      <c r="F91">
        <f t="shared" si="7"/>
        <v>-22</v>
      </c>
      <c r="K91">
        <v>1920</v>
      </c>
      <c r="L91">
        <f t="shared" si="4"/>
        <v>32</v>
      </c>
    </row>
    <row r="92" spans="1:12" x14ac:dyDescent="0.2">
      <c r="A92" s="6">
        <v>45469</v>
      </c>
      <c r="B92" s="12">
        <v>90</v>
      </c>
      <c r="C92" s="11">
        <v>-57</v>
      </c>
      <c r="D92" s="12">
        <f t="shared" si="6"/>
        <v>-228</v>
      </c>
      <c r="E92">
        <v>1</v>
      </c>
      <c r="F92">
        <f t="shared" si="7"/>
        <v>-12</v>
      </c>
      <c r="G92" t="s">
        <v>106</v>
      </c>
      <c r="K92">
        <v>1950</v>
      </c>
      <c r="L92">
        <f t="shared" si="4"/>
        <v>32.5</v>
      </c>
    </row>
    <row r="93" spans="1:12" x14ac:dyDescent="0.2">
      <c r="A93" s="6">
        <v>45470</v>
      </c>
      <c r="B93" s="12">
        <v>91</v>
      </c>
      <c r="C93" s="11">
        <v>-42</v>
      </c>
      <c r="D93" s="12">
        <f t="shared" si="6"/>
        <v>-213</v>
      </c>
      <c r="E93">
        <v>1</v>
      </c>
      <c r="F93">
        <f t="shared" si="7"/>
        <v>15</v>
      </c>
      <c r="G93" t="s">
        <v>107</v>
      </c>
      <c r="K93">
        <v>1980</v>
      </c>
      <c r="L93">
        <f t="shared" si="4"/>
        <v>33</v>
      </c>
    </row>
    <row r="94" spans="1:12" x14ac:dyDescent="0.2">
      <c r="A94" s="6">
        <v>45471</v>
      </c>
      <c r="B94" s="12">
        <v>92</v>
      </c>
      <c r="C94" s="11">
        <v>-41</v>
      </c>
      <c r="D94" s="12">
        <f t="shared" si="6"/>
        <v>-212</v>
      </c>
      <c r="E94">
        <v>1</v>
      </c>
      <c r="F94">
        <f t="shared" si="7"/>
        <v>1</v>
      </c>
      <c r="K94">
        <v>2070</v>
      </c>
      <c r="L94">
        <f t="shared" si="4"/>
        <v>34.5</v>
      </c>
    </row>
    <row r="95" spans="1:12" x14ac:dyDescent="0.2">
      <c r="A95" s="6">
        <v>45472</v>
      </c>
      <c r="B95" s="12">
        <v>93</v>
      </c>
      <c r="C95" s="11">
        <v>66</v>
      </c>
      <c r="D95" s="12">
        <f t="shared" si="6"/>
        <v>-105</v>
      </c>
      <c r="E95">
        <v>1</v>
      </c>
      <c r="F95">
        <f t="shared" si="7"/>
        <v>107</v>
      </c>
    </row>
    <row r="96" spans="1:12" x14ac:dyDescent="0.2">
      <c r="A96" s="6">
        <v>45473</v>
      </c>
      <c r="B96" s="12">
        <v>94</v>
      </c>
      <c r="C96" s="11">
        <v>116</v>
      </c>
      <c r="D96" s="12">
        <f t="shared" si="6"/>
        <v>-55</v>
      </c>
      <c r="E96">
        <v>1</v>
      </c>
      <c r="F96">
        <f t="shared" si="7"/>
        <v>50</v>
      </c>
    </row>
    <row r="97" spans="1:15" x14ac:dyDescent="0.2">
      <c r="A97" s="6">
        <v>45474</v>
      </c>
      <c r="B97" s="12">
        <v>95</v>
      </c>
      <c r="C97" s="11">
        <v>170</v>
      </c>
      <c r="D97" s="12">
        <f t="shared" si="6"/>
        <v>-1</v>
      </c>
      <c r="E97">
        <v>1</v>
      </c>
      <c r="F97">
        <f t="shared" si="7"/>
        <v>54</v>
      </c>
    </row>
    <row r="98" spans="1:15" x14ac:dyDescent="0.2">
      <c r="A98" s="6">
        <v>45475</v>
      </c>
      <c r="B98" s="12">
        <v>96</v>
      </c>
      <c r="C98" s="11">
        <v>215</v>
      </c>
      <c r="D98" s="12">
        <f t="shared" si="6"/>
        <v>44</v>
      </c>
      <c r="E98">
        <v>1</v>
      </c>
      <c r="F98">
        <f t="shared" si="7"/>
        <v>45</v>
      </c>
    </row>
    <row r="99" spans="1:15" x14ac:dyDescent="0.2">
      <c r="A99" s="6">
        <v>45476</v>
      </c>
      <c r="B99" s="12">
        <v>97</v>
      </c>
      <c r="C99" s="11">
        <v>265</v>
      </c>
      <c r="D99" s="12">
        <f t="shared" si="6"/>
        <v>94</v>
      </c>
      <c r="E99">
        <v>1</v>
      </c>
      <c r="F99">
        <f t="shared" si="7"/>
        <v>50</v>
      </c>
      <c r="G99" t="s">
        <v>85</v>
      </c>
    </row>
    <row r="100" spans="1:15" x14ac:dyDescent="0.2">
      <c r="A100" s="6">
        <v>45477</v>
      </c>
      <c r="B100" s="12">
        <v>98</v>
      </c>
      <c r="C100" s="11">
        <v>320</v>
      </c>
      <c r="D100" s="12">
        <f t="shared" si="6"/>
        <v>149</v>
      </c>
      <c r="E100">
        <v>1</v>
      </c>
      <c r="F100">
        <f t="shared" si="7"/>
        <v>55</v>
      </c>
      <c r="O100">
        <f>360+200</f>
        <v>560</v>
      </c>
    </row>
    <row r="101" spans="1:15" x14ac:dyDescent="0.2">
      <c r="A101" s="6">
        <v>45478</v>
      </c>
      <c r="B101" s="12">
        <v>99</v>
      </c>
      <c r="C101" s="11">
        <v>352</v>
      </c>
      <c r="D101" s="12">
        <f t="shared" si="6"/>
        <v>181</v>
      </c>
      <c r="E101">
        <v>1</v>
      </c>
      <c r="F101">
        <f t="shared" si="7"/>
        <v>32</v>
      </c>
    </row>
    <row r="102" spans="1:15" x14ac:dyDescent="0.2">
      <c r="A102" s="6">
        <v>45479</v>
      </c>
      <c r="B102" s="12">
        <v>100</v>
      </c>
      <c r="C102" s="11">
        <v>378</v>
      </c>
      <c r="D102" s="12">
        <f t="shared" si="6"/>
        <v>207</v>
      </c>
      <c r="E102">
        <v>1</v>
      </c>
      <c r="F102">
        <f t="shared" si="7"/>
        <v>26</v>
      </c>
    </row>
    <row r="103" spans="1:15" x14ac:dyDescent="0.2">
      <c r="A103" s="6">
        <v>45480</v>
      </c>
      <c r="B103" s="12">
        <v>101</v>
      </c>
      <c r="C103" s="11">
        <v>404</v>
      </c>
      <c r="D103" s="12">
        <f t="shared" si="6"/>
        <v>233</v>
      </c>
      <c r="E103">
        <v>1</v>
      </c>
      <c r="F103">
        <f t="shared" si="7"/>
        <v>26</v>
      </c>
    </row>
    <row r="104" spans="1:15" x14ac:dyDescent="0.2">
      <c r="A104" s="6">
        <v>45481</v>
      </c>
      <c r="B104" s="12">
        <v>102</v>
      </c>
      <c r="C104" s="11">
        <v>432</v>
      </c>
      <c r="D104" s="12">
        <f t="shared" si="6"/>
        <v>261</v>
      </c>
      <c r="E104">
        <v>1</v>
      </c>
      <c r="F104">
        <f t="shared" si="7"/>
        <v>28</v>
      </c>
    </row>
    <row r="105" spans="1:15" x14ac:dyDescent="0.2">
      <c r="A105" s="6">
        <v>45482</v>
      </c>
      <c r="B105" s="12">
        <v>103</v>
      </c>
      <c r="C105" s="11">
        <v>390</v>
      </c>
      <c r="D105" s="12">
        <f t="shared" si="6"/>
        <v>219</v>
      </c>
      <c r="E105">
        <v>1</v>
      </c>
      <c r="F105">
        <f t="shared" si="7"/>
        <v>-42</v>
      </c>
    </row>
    <row r="106" spans="1:15" x14ac:dyDescent="0.2">
      <c r="A106" s="6">
        <v>45483</v>
      </c>
      <c r="B106" s="12">
        <v>104</v>
      </c>
      <c r="C106" s="11">
        <v>485</v>
      </c>
      <c r="D106" s="12">
        <f t="shared" si="6"/>
        <v>314</v>
      </c>
      <c r="E106">
        <v>1</v>
      </c>
      <c r="F106">
        <f t="shared" si="7"/>
        <v>95</v>
      </c>
    </row>
    <row r="107" spans="1:15" x14ac:dyDescent="0.2">
      <c r="A107" s="6">
        <v>45484</v>
      </c>
      <c r="B107" s="12">
        <v>105</v>
      </c>
    </row>
    <row r="108" spans="1:15" x14ac:dyDescent="0.2">
      <c r="A108" s="6">
        <v>45485</v>
      </c>
      <c r="B108" s="12">
        <v>106</v>
      </c>
    </row>
    <row r="109" spans="1:15" x14ac:dyDescent="0.2">
      <c r="A109" s="6">
        <v>45486</v>
      </c>
      <c r="B109" s="12">
        <v>107</v>
      </c>
    </row>
    <row r="110" spans="1:15" x14ac:dyDescent="0.2">
      <c r="A110" s="6">
        <v>45487</v>
      </c>
      <c r="B110" s="12">
        <v>108</v>
      </c>
    </row>
    <row r="111" spans="1:15" x14ac:dyDescent="0.2">
      <c r="A111" s="6">
        <v>45488</v>
      </c>
      <c r="B111" s="12">
        <v>109</v>
      </c>
      <c r="M111">
        <v>60</v>
      </c>
    </row>
    <row r="112" spans="1:15" x14ac:dyDescent="0.2">
      <c r="A112" s="6">
        <v>45489</v>
      </c>
      <c r="B112" s="12">
        <v>110</v>
      </c>
      <c r="M112">
        <f>60*60*8</f>
        <v>28800</v>
      </c>
    </row>
    <row r="113" spans="1:7" x14ac:dyDescent="0.2">
      <c r="A113" s="6">
        <v>45490</v>
      </c>
      <c r="B113" s="12">
        <v>111</v>
      </c>
    </row>
    <row r="114" spans="1:7" x14ac:dyDescent="0.2">
      <c r="A114" s="6">
        <v>45491</v>
      </c>
      <c r="B114" s="12">
        <v>112</v>
      </c>
      <c r="C114" s="11">
        <v>-26</v>
      </c>
      <c r="D114" s="12">
        <f>314+F114</f>
        <v>314</v>
      </c>
      <c r="G114" t="s">
        <v>45</v>
      </c>
    </row>
    <row r="115" spans="1:7" x14ac:dyDescent="0.2">
      <c r="A115" s="6">
        <v>45492</v>
      </c>
      <c r="B115" s="12">
        <v>113</v>
      </c>
      <c r="C115" s="11">
        <v>-16</v>
      </c>
      <c r="D115" s="12">
        <f t="shared" ref="D115:D131" si="8">314+F115</f>
        <v>324</v>
      </c>
      <c r="F115">
        <f>C115-C114</f>
        <v>10</v>
      </c>
    </row>
    <row r="116" spans="1:7" x14ac:dyDescent="0.2">
      <c r="A116" s="6">
        <v>45493</v>
      </c>
      <c r="B116" s="12">
        <v>114</v>
      </c>
      <c r="C116" s="11">
        <v>-2</v>
      </c>
      <c r="D116" s="12">
        <f t="shared" si="8"/>
        <v>328</v>
      </c>
      <c r="F116">
        <f t="shared" ref="F116:F131" si="9">C116-C115</f>
        <v>14</v>
      </c>
    </row>
    <row r="117" spans="1:7" x14ac:dyDescent="0.2">
      <c r="A117" s="6">
        <v>45494</v>
      </c>
      <c r="B117" s="12">
        <v>115</v>
      </c>
      <c r="C117" s="11">
        <v>29</v>
      </c>
      <c r="D117" s="12">
        <f t="shared" si="8"/>
        <v>345</v>
      </c>
      <c r="F117">
        <f t="shared" si="9"/>
        <v>31</v>
      </c>
    </row>
    <row r="118" spans="1:7" x14ac:dyDescent="0.2">
      <c r="A118" s="6">
        <v>45495</v>
      </c>
      <c r="B118" s="12">
        <v>116</v>
      </c>
      <c r="C118" s="11">
        <v>36</v>
      </c>
      <c r="D118" s="12">
        <f t="shared" si="8"/>
        <v>321</v>
      </c>
      <c r="F118">
        <f t="shared" si="9"/>
        <v>7</v>
      </c>
    </row>
    <row r="119" spans="1:7" x14ac:dyDescent="0.2">
      <c r="A119" s="6">
        <v>45496</v>
      </c>
      <c r="B119" s="12">
        <v>117</v>
      </c>
      <c r="C119" s="11">
        <v>45</v>
      </c>
      <c r="D119" s="12">
        <f t="shared" si="8"/>
        <v>323</v>
      </c>
      <c r="F119">
        <f t="shared" si="9"/>
        <v>9</v>
      </c>
    </row>
    <row r="120" spans="1:7" x14ac:dyDescent="0.2">
      <c r="A120" s="6">
        <v>45497</v>
      </c>
      <c r="B120" s="12">
        <v>118</v>
      </c>
      <c r="C120" s="11">
        <v>61</v>
      </c>
      <c r="D120" s="12">
        <f t="shared" si="8"/>
        <v>330</v>
      </c>
      <c r="F120">
        <f t="shared" si="9"/>
        <v>16</v>
      </c>
      <c r="G120" t="s">
        <v>80</v>
      </c>
    </row>
    <row r="121" spans="1:7" x14ac:dyDescent="0.2">
      <c r="A121" s="6">
        <v>45498</v>
      </c>
      <c r="B121" s="12">
        <v>119</v>
      </c>
      <c r="C121" s="11">
        <v>64</v>
      </c>
      <c r="D121" s="12">
        <f t="shared" si="8"/>
        <v>317</v>
      </c>
      <c r="F121">
        <f t="shared" si="9"/>
        <v>3</v>
      </c>
    </row>
    <row r="122" spans="1:7" x14ac:dyDescent="0.2">
      <c r="A122" s="6">
        <v>45499</v>
      </c>
      <c r="B122" s="12">
        <v>120</v>
      </c>
      <c r="C122" s="11">
        <v>67</v>
      </c>
      <c r="D122" s="12">
        <f t="shared" si="8"/>
        <v>317</v>
      </c>
      <c r="F122">
        <f t="shared" si="9"/>
        <v>3</v>
      </c>
    </row>
    <row r="123" spans="1:7" x14ac:dyDescent="0.2">
      <c r="A123" s="6">
        <v>45500</v>
      </c>
      <c r="B123" s="12">
        <v>121</v>
      </c>
      <c r="C123" s="11">
        <v>60</v>
      </c>
      <c r="D123" s="12">
        <f t="shared" si="8"/>
        <v>307</v>
      </c>
      <c r="F123">
        <f t="shared" si="9"/>
        <v>-7</v>
      </c>
    </row>
    <row r="124" spans="1:7" x14ac:dyDescent="0.2">
      <c r="A124" s="6">
        <v>45501</v>
      </c>
      <c r="B124" s="12">
        <v>122</v>
      </c>
      <c r="C124" s="11">
        <v>69</v>
      </c>
      <c r="D124" s="12">
        <f t="shared" si="8"/>
        <v>323</v>
      </c>
      <c r="F124">
        <f t="shared" si="9"/>
        <v>9</v>
      </c>
    </row>
    <row r="125" spans="1:7" x14ac:dyDescent="0.2">
      <c r="A125" s="6">
        <v>45502</v>
      </c>
      <c r="B125" s="12">
        <v>123</v>
      </c>
      <c r="C125" s="11">
        <v>67</v>
      </c>
      <c r="D125" s="12">
        <f t="shared" si="8"/>
        <v>312</v>
      </c>
      <c r="F125">
        <f t="shared" si="9"/>
        <v>-2</v>
      </c>
    </row>
    <row r="126" spans="1:7" x14ac:dyDescent="0.2">
      <c r="A126" s="6">
        <v>45503</v>
      </c>
      <c r="B126" s="12">
        <v>124</v>
      </c>
      <c r="C126" s="11">
        <v>72</v>
      </c>
      <c r="D126" s="12">
        <f t="shared" si="8"/>
        <v>319</v>
      </c>
      <c r="F126">
        <f t="shared" si="9"/>
        <v>5</v>
      </c>
    </row>
    <row r="127" spans="1:7" x14ac:dyDescent="0.2">
      <c r="A127" s="6">
        <v>45504</v>
      </c>
      <c r="B127" s="12">
        <v>125</v>
      </c>
      <c r="C127" s="11">
        <v>54</v>
      </c>
      <c r="D127" s="12">
        <f t="shared" si="8"/>
        <v>296</v>
      </c>
      <c r="F127">
        <f t="shared" si="9"/>
        <v>-18</v>
      </c>
    </row>
    <row r="128" spans="1:7" x14ac:dyDescent="0.2">
      <c r="A128" s="6">
        <v>45505</v>
      </c>
      <c r="B128" s="12">
        <v>126</v>
      </c>
      <c r="C128" s="11">
        <v>25</v>
      </c>
      <c r="D128" s="12">
        <f t="shared" si="8"/>
        <v>285</v>
      </c>
      <c r="F128">
        <f t="shared" si="9"/>
        <v>-29</v>
      </c>
    </row>
    <row r="129" spans="1:7" x14ac:dyDescent="0.2">
      <c r="A129" s="6">
        <v>45506</v>
      </c>
      <c r="B129" s="12">
        <v>127</v>
      </c>
      <c r="C129" s="11">
        <v>-22</v>
      </c>
      <c r="D129" s="12">
        <f t="shared" si="8"/>
        <v>267</v>
      </c>
      <c r="F129">
        <f t="shared" si="9"/>
        <v>-47</v>
      </c>
      <c r="G129" t="s">
        <v>124</v>
      </c>
    </row>
    <row r="130" spans="1:7" x14ac:dyDescent="0.2">
      <c r="A130" s="6">
        <v>45507</v>
      </c>
      <c r="B130" s="12">
        <v>128</v>
      </c>
      <c r="C130" s="11">
        <v>120</v>
      </c>
      <c r="D130" s="12">
        <f t="shared" si="8"/>
        <v>456</v>
      </c>
      <c r="F130">
        <f t="shared" si="9"/>
        <v>142</v>
      </c>
    </row>
    <row r="131" spans="1:7" x14ac:dyDescent="0.2">
      <c r="A131" s="6">
        <v>45508</v>
      </c>
      <c r="B131" s="12">
        <v>129</v>
      </c>
      <c r="C131" s="11">
        <v>349</v>
      </c>
      <c r="D131" s="12">
        <f t="shared" si="8"/>
        <v>543</v>
      </c>
      <c r="F131">
        <f t="shared" si="9"/>
        <v>229</v>
      </c>
    </row>
    <row r="132" spans="1:7" x14ac:dyDescent="0.2">
      <c r="A132" s="6">
        <v>45509</v>
      </c>
      <c r="B132" s="12">
        <f>B131+1</f>
        <v>130</v>
      </c>
    </row>
    <row r="133" spans="1:7" x14ac:dyDescent="0.2">
      <c r="A133" s="6">
        <v>45510</v>
      </c>
      <c r="B133" s="12">
        <f t="shared" ref="B133:B196" si="10">B132+1</f>
        <v>131</v>
      </c>
    </row>
    <row r="134" spans="1:7" x14ac:dyDescent="0.2">
      <c r="A134" s="6">
        <v>45511</v>
      </c>
      <c r="B134" s="12">
        <f t="shared" si="10"/>
        <v>132</v>
      </c>
    </row>
    <row r="135" spans="1:7" x14ac:dyDescent="0.2">
      <c r="A135" s="6">
        <v>45512</v>
      </c>
      <c r="B135" s="12">
        <f t="shared" si="10"/>
        <v>133</v>
      </c>
    </row>
    <row r="136" spans="1:7" x14ac:dyDescent="0.2">
      <c r="A136" s="6">
        <v>45513</v>
      </c>
      <c r="B136" s="12">
        <f t="shared" si="10"/>
        <v>134</v>
      </c>
    </row>
    <row r="137" spans="1:7" x14ac:dyDescent="0.2">
      <c r="A137" s="6">
        <v>45514</v>
      </c>
      <c r="B137" s="12">
        <f t="shared" si="10"/>
        <v>135</v>
      </c>
    </row>
    <row r="138" spans="1:7" x14ac:dyDescent="0.2">
      <c r="A138" s="6">
        <v>45515</v>
      </c>
      <c r="B138" s="12">
        <f t="shared" si="10"/>
        <v>136</v>
      </c>
    </row>
    <row r="139" spans="1:7" x14ac:dyDescent="0.2">
      <c r="A139" s="6">
        <v>45516</v>
      </c>
      <c r="B139" s="12">
        <f t="shared" si="10"/>
        <v>137</v>
      </c>
    </row>
    <row r="140" spans="1:7" x14ac:dyDescent="0.2">
      <c r="A140" s="6">
        <v>45517</v>
      </c>
      <c r="B140" s="12">
        <f t="shared" si="10"/>
        <v>138</v>
      </c>
    </row>
    <row r="141" spans="1:7" x14ac:dyDescent="0.2">
      <c r="A141" s="6">
        <v>45518</v>
      </c>
      <c r="B141" s="12">
        <f t="shared" si="10"/>
        <v>139</v>
      </c>
    </row>
    <row r="142" spans="1:7" x14ac:dyDescent="0.2">
      <c r="A142" s="6">
        <v>45519</v>
      </c>
      <c r="B142" s="12">
        <f t="shared" si="10"/>
        <v>140</v>
      </c>
    </row>
    <row r="143" spans="1:7" x14ac:dyDescent="0.2">
      <c r="A143" s="6">
        <v>45520</v>
      </c>
      <c r="B143" s="12">
        <f t="shared" si="10"/>
        <v>141</v>
      </c>
    </row>
    <row r="144" spans="1:7" x14ac:dyDescent="0.2">
      <c r="A144" s="6">
        <v>45521</v>
      </c>
      <c r="B144" s="12">
        <f t="shared" si="10"/>
        <v>142</v>
      </c>
    </row>
    <row r="145" spans="1:2" x14ac:dyDescent="0.2">
      <c r="A145" s="6">
        <v>45522</v>
      </c>
      <c r="B145" s="12">
        <f t="shared" si="10"/>
        <v>143</v>
      </c>
    </row>
    <row r="146" spans="1:2" x14ac:dyDescent="0.2">
      <c r="A146" s="6">
        <v>45523</v>
      </c>
      <c r="B146" s="12">
        <f t="shared" si="10"/>
        <v>144</v>
      </c>
    </row>
    <row r="147" spans="1:2" x14ac:dyDescent="0.2">
      <c r="A147" s="6">
        <v>45524</v>
      </c>
      <c r="B147" s="12">
        <f t="shared" si="10"/>
        <v>145</v>
      </c>
    </row>
    <row r="148" spans="1:2" x14ac:dyDescent="0.2">
      <c r="A148" s="6">
        <v>45525</v>
      </c>
      <c r="B148" s="12">
        <f t="shared" si="10"/>
        <v>146</v>
      </c>
    </row>
    <row r="149" spans="1:2" x14ac:dyDescent="0.2">
      <c r="A149" s="6">
        <v>45526</v>
      </c>
      <c r="B149" s="12">
        <f t="shared" si="10"/>
        <v>147</v>
      </c>
    </row>
    <row r="150" spans="1:2" x14ac:dyDescent="0.2">
      <c r="A150" s="6">
        <v>45527</v>
      </c>
      <c r="B150" s="12">
        <f t="shared" si="10"/>
        <v>148</v>
      </c>
    </row>
    <row r="151" spans="1:2" x14ac:dyDescent="0.2">
      <c r="A151" s="6">
        <v>45528</v>
      </c>
      <c r="B151" s="12">
        <f t="shared" si="10"/>
        <v>149</v>
      </c>
    </row>
    <row r="152" spans="1:2" x14ac:dyDescent="0.2">
      <c r="A152" s="6">
        <v>45529</v>
      </c>
      <c r="B152" s="12">
        <f t="shared" si="10"/>
        <v>150</v>
      </c>
    </row>
    <row r="153" spans="1:2" x14ac:dyDescent="0.2">
      <c r="A153" s="6">
        <v>45530</v>
      </c>
      <c r="B153" s="12">
        <f t="shared" si="10"/>
        <v>151</v>
      </c>
    </row>
    <row r="154" spans="1:2" x14ac:dyDescent="0.2">
      <c r="A154" s="6">
        <v>45531</v>
      </c>
      <c r="B154" s="12">
        <f t="shared" si="10"/>
        <v>152</v>
      </c>
    </row>
    <row r="155" spans="1:2" x14ac:dyDescent="0.2">
      <c r="A155" s="6">
        <v>45532</v>
      </c>
      <c r="B155" s="12">
        <f t="shared" si="10"/>
        <v>153</v>
      </c>
    </row>
    <row r="156" spans="1:2" x14ac:dyDescent="0.2">
      <c r="A156" s="6">
        <v>45533</v>
      </c>
      <c r="B156" s="12">
        <f t="shared" si="10"/>
        <v>154</v>
      </c>
    </row>
    <row r="157" spans="1:2" x14ac:dyDescent="0.2">
      <c r="A157" s="6">
        <v>45534</v>
      </c>
      <c r="B157" s="12">
        <f t="shared" si="10"/>
        <v>155</v>
      </c>
    </row>
    <row r="158" spans="1:2" x14ac:dyDescent="0.2">
      <c r="A158" s="6">
        <v>45535</v>
      </c>
      <c r="B158" s="12">
        <f t="shared" si="10"/>
        <v>156</v>
      </c>
    </row>
    <row r="159" spans="1:2" x14ac:dyDescent="0.2">
      <c r="A159" s="6">
        <v>45536</v>
      </c>
      <c r="B159" s="12">
        <f t="shared" si="10"/>
        <v>157</v>
      </c>
    </row>
    <row r="160" spans="1:2" x14ac:dyDescent="0.2">
      <c r="A160" s="6">
        <v>45537</v>
      </c>
      <c r="B160" s="12">
        <f t="shared" si="10"/>
        <v>158</v>
      </c>
    </row>
    <row r="161" spans="1:2" x14ac:dyDescent="0.2">
      <c r="A161" s="6">
        <v>45538</v>
      </c>
      <c r="B161" s="12">
        <f t="shared" si="10"/>
        <v>159</v>
      </c>
    </row>
    <row r="162" spans="1:2" x14ac:dyDescent="0.2">
      <c r="A162" s="6">
        <v>45539</v>
      </c>
      <c r="B162" s="12">
        <f t="shared" si="10"/>
        <v>160</v>
      </c>
    </row>
    <row r="163" spans="1:2" x14ac:dyDescent="0.2">
      <c r="A163" s="6">
        <v>45540</v>
      </c>
      <c r="B163" s="12">
        <f t="shared" si="10"/>
        <v>161</v>
      </c>
    </row>
    <row r="164" spans="1:2" x14ac:dyDescent="0.2">
      <c r="A164" s="6">
        <v>45541</v>
      </c>
      <c r="B164" s="12">
        <f t="shared" si="10"/>
        <v>162</v>
      </c>
    </row>
    <row r="165" spans="1:2" x14ac:dyDescent="0.2">
      <c r="A165" s="6">
        <v>45542</v>
      </c>
      <c r="B165" s="12">
        <f t="shared" si="10"/>
        <v>163</v>
      </c>
    </row>
    <row r="166" spans="1:2" x14ac:dyDescent="0.2">
      <c r="A166" s="6">
        <v>45543</v>
      </c>
      <c r="B166" s="12">
        <f t="shared" si="10"/>
        <v>164</v>
      </c>
    </row>
    <row r="167" spans="1:2" x14ac:dyDescent="0.2">
      <c r="A167" s="6">
        <v>45544</v>
      </c>
      <c r="B167" s="12">
        <f t="shared" si="10"/>
        <v>165</v>
      </c>
    </row>
    <row r="168" spans="1:2" x14ac:dyDescent="0.2">
      <c r="A168" s="6">
        <v>45545</v>
      </c>
      <c r="B168" s="12">
        <f t="shared" si="10"/>
        <v>166</v>
      </c>
    </row>
    <row r="169" spans="1:2" x14ac:dyDescent="0.2">
      <c r="A169" s="6">
        <v>45546</v>
      </c>
      <c r="B169" s="12">
        <f t="shared" si="10"/>
        <v>167</v>
      </c>
    </row>
    <row r="170" spans="1:2" x14ac:dyDescent="0.2">
      <c r="A170" s="6">
        <v>45547</v>
      </c>
      <c r="B170" s="12">
        <f t="shared" si="10"/>
        <v>168</v>
      </c>
    </row>
    <row r="171" spans="1:2" x14ac:dyDescent="0.2">
      <c r="A171" s="6">
        <v>45548</v>
      </c>
      <c r="B171" s="12">
        <f t="shared" si="10"/>
        <v>169</v>
      </c>
    </row>
    <row r="172" spans="1:2" x14ac:dyDescent="0.2">
      <c r="A172" s="6">
        <v>45549</v>
      </c>
      <c r="B172" s="12">
        <f t="shared" si="10"/>
        <v>170</v>
      </c>
    </row>
    <row r="173" spans="1:2" x14ac:dyDescent="0.2">
      <c r="A173" s="6">
        <v>45550</v>
      </c>
      <c r="B173" s="12">
        <f t="shared" si="10"/>
        <v>171</v>
      </c>
    </row>
    <row r="174" spans="1:2" x14ac:dyDescent="0.2">
      <c r="A174" s="6">
        <v>45551</v>
      </c>
      <c r="B174" s="12">
        <f t="shared" si="10"/>
        <v>172</v>
      </c>
    </row>
    <row r="175" spans="1:2" x14ac:dyDescent="0.2">
      <c r="A175" s="6">
        <v>45552</v>
      </c>
      <c r="B175" s="12">
        <f t="shared" si="10"/>
        <v>173</v>
      </c>
    </row>
    <row r="176" spans="1:2" x14ac:dyDescent="0.2">
      <c r="A176" s="6">
        <v>45553</v>
      </c>
      <c r="B176" s="12">
        <f t="shared" si="10"/>
        <v>174</v>
      </c>
    </row>
    <row r="177" spans="1:2" x14ac:dyDescent="0.2">
      <c r="A177" s="6">
        <v>45554</v>
      </c>
      <c r="B177" s="12">
        <f t="shared" si="10"/>
        <v>175</v>
      </c>
    </row>
    <row r="178" spans="1:2" x14ac:dyDescent="0.2">
      <c r="A178" s="6">
        <v>45555</v>
      </c>
      <c r="B178" s="12">
        <f t="shared" si="10"/>
        <v>176</v>
      </c>
    </row>
    <row r="179" spans="1:2" x14ac:dyDescent="0.2">
      <c r="A179" s="6">
        <v>45556</v>
      </c>
      <c r="B179" s="12">
        <f t="shared" si="10"/>
        <v>177</v>
      </c>
    </row>
    <row r="180" spans="1:2" x14ac:dyDescent="0.2">
      <c r="A180" s="6">
        <v>45557</v>
      </c>
      <c r="B180" s="12">
        <f t="shared" si="10"/>
        <v>178</v>
      </c>
    </row>
    <row r="181" spans="1:2" x14ac:dyDescent="0.2">
      <c r="A181" s="6">
        <v>45558</v>
      </c>
      <c r="B181" s="12">
        <f t="shared" si="10"/>
        <v>179</v>
      </c>
    </row>
    <row r="182" spans="1:2" x14ac:dyDescent="0.2">
      <c r="A182" s="6">
        <v>45559</v>
      </c>
      <c r="B182" s="12">
        <f t="shared" si="10"/>
        <v>180</v>
      </c>
    </row>
    <row r="183" spans="1:2" x14ac:dyDescent="0.2">
      <c r="A183" s="6">
        <v>45560</v>
      </c>
      <c r="B183" s="12">
        <f t="shared" si="10"/>
        <v>181</v>
      </c>
    </row>
    <row r="184" spans="1:2" x14ac:dyDescent="0.2">
      <c r="A184" s="6">
        <v>45561</v>
      </c>
      <c r="B184" s="12">
        <f t="shared" si="10"/>
        <v>182</v>
      </c>
    </row>
    <row r="185" spans="1:2" x14ac:dyDescent="0.2">
      <c r="A185" s="6">
        <v>45562</v>
      </c>
      <c r="B185" s="12">
        <f t="shared" si="10"/>
        <v>183</v>
      </c>
    </row>
    <row r="186" spans="1:2" x14ac:dyDescent="0.2">
      <c r="A186" s="6">
        <v>45563</v>
      </c>
      <c r="B186" s="12">
        <f t="shared" si="10"/>
        <v>184</v>
      </c>
    </row>
    <row r="187" spans="1:2" x14ac:dyDescent="0.2">
      <c r="A187" s="6">
        <v>45564</v>
      </c>
      <c r="B187" s="12">
        <f t="shared" si="10"/>
        <v>185</v>
      </c>
    </row>
    <row r="188" spans="1:2" x14ac:dyDescent="0.2">
      <c r="A188" s="6">
        <v>45565</v>
      </c>
      <c r="B188" s="12">
        <f t="shared" si="10"/>
        <v>186</v>
      </c>
    </row>
    <row r="189" spans="1:2" x14ac:dyDescent="0.2">
      <c r="A189" s="6">
        <v>45566</v>
      </c>
      <c r="B189" s="12">
        <f t="shared" si="10"/>
        <v>187</v>
      </c>
    </row>
    <row r="190" spans="1:2" x14ac:dyDescent="0.2">
      <c r="A190" s="6">
        <v>45567</v>
      </c>
      <c r="B190" s="12">
        <f t="shared" si="10"/>
        <v>188</v>
      </c>
    </row>
    <row r="191" spans="1:2" x14ac:dyDescent="0.2">
      <c r="A191" s="6">
        <v>45568</v>
      </c>
      <c r="B191" s="12">
        <f t="shared" si="10"/>
        <v>189</v>
      </c>
    </row>
    <row r="192" spans="1:2" x14ac:dyDescent="0.2">
      <c r="A192" s="6">
        <v>45569</v>
      </c>
      <c r="B192" s="12">
        <f t="shared" si="10"/>
        <v>190</v>
      </c>
    </row>
    <row r="193" spans="1:2" x14ac:dyDescent="0.2">
      <c r="A193" s="6">
        <v>45570</v>
      </c>
      <c r="B193" s="12">
        <f t="shared" si="10"/>
        <v>191</v>
      </c>
    </row>
    <row r="194" spans="1:2" x14ac:dyDescent="0.2">
      <c r="A194" s="6">
        <v>45571</v>
      </c>
      <c r="B194" s="12">
        <f t="shared" si="10"/>
        <v>192</v>
      </c>
    </row>
    <row r="195" spans="1:2" x14ac:dyDescent="0.2">
      <c r="A195" s="6">
        <v>45572</v>
      </c>
      <c r="B195" s="12">
        <f t="shared" si="10"/>
        <v>193</v>
      </c>
    </row>
    <row r="196" spans="1:2" x14ac:dyDescent="0.2">
      <c r="A196" s="6">
        <v>45573</v>
      </c>
      <c r="B196" s="12">
        <f t="shared" si="10"/>
        <v>194</v>
      </c>
    </row>
    <row r="197" spans="1:2" x14ac:dyDescent="0.2">
      <c r="A197" s="6">
        <v>45574</v>
      </c>
      <c r="B197" s="12">
        <f t="shared" ref="B197:B216" si="11">B196+1</f>
        <v>195</v>
      </c>
    </row>
    <row r="198" spans="1:2" x14ac:dyDescent="0.2">
      <c r="A198" s="6">
        <v>45575</v>
      </c>
      <c r="B198" s="12">
        <f t="shared" si="11"/>
        <v>196</v>
      </c>
    </row>
    <row r="199" spans="1:2" x14ac:dyDescent="0.2">
      <c r="A199" s="6">
        <v>45576</v>
      </c>
      <c r="B199" s="12">
        <f t="shared" si="11"/>
        <v>197</v>
      </c>
    </row>
    <row r="200" spans="1:2" x14ac:dyDescent="0.2">
      <c r="A200" s="6">
        <v>45577</v>
      </c>
      <c r="B200" s="12">
        <f t="shared" si="11"/>
        <v>198</v>
      </c>
    </row>
    <row r="201" spans="1:2" x14ac:dyDescent="0.2">
      <c r="A201" s="6">
        <v>45578</v>
      </c>
      <c r="B201" s="12">
        <f t="shared" si="11"/>
        <v>199</v>
      </c>
    </row>
    <row r="202" spans="1:2" x14ac:dyDescent="0.2">
      <c r="A202" s="6">
        <v>45579</v>
      </c>
      <c r="B202" s="12">
        <f t="shared" si="11"/>
        <v>200</v>
      </c>
    </row>
    <row r="203" spans="1:2" x14ac:dyDescent="0.2">
      <c r="A203" s="6">
        <v>45580</v>
      </c>
      <c r="B203" s="12">
        <f t="shared" si="11"/>
        <v>201</v>
      </c>
    </row>
    <row r="204" spans="1:2" x14ac:dyDescent="0.2">
      <c r="A204" s="6">
        <v>45581</v>
      </c>
      <c r="B204" s="12">
        <f t="shared" si="11"/>
        <v>202</v>
      </c>
    </row>
    <row r="205" spans="1:2" x14ac:dyDescent="0.2">
      <c r="A205" s="6">
        <v>45582</v>
      </c>
      <c r="B205" s="12">
        <f t="shared" si="11"/>
        <v>203</v>
      </c>
    </row>
    <row r="206" spans="1:2" x14ac:dyDescent="0.2">
      <c r="A206" s="6">
        <v>45583</v>
      </c>
      <c r="B206" s="12">
        <f t="shared" si="11"/>
        <v>204</v>
      </c>
    </row>
    <row r="207" spans="1:2" x14ac:dyDescent="0.2">
      <c r="A207" s="6">
        <v>45584</v>
      </c>
      <c r="B207" s="12">
        <f t="shared" si="11"/>
        <v>205</v>
      </c>
    </row>
    <row r="208" spans="1:2" x14ac:dyDescent="0.2">
      <c r="A208" s="6">
        <v>45585</v>
      </c>
      <c r="B208" s="12">
        <f t="shared" si="11"/>
        <v>206</v>
      </c>
    </row>
    <row r="209" spans="1:2" x14ac:dyDescent="0.2">
      <c r="A209" s="6">
        <v>45586</v>
      </c>
      <c r="B209" s="12">
        <f t="shared" si="11"/>
        <v>207</v>
      </c>
    </row>
    <row r="210" spans="1:2" x14ac:dyDescent="0.2">
      <c r="A210" s="6">
        <v>45587</v>
      </c>
      <c r="B210" s="12">
        <f t="shared" si="11"/>
        <v>208</v>
      </c>
    </row>
    <row r="211" spans="1:2" x14ac:dyDescent="0.2">
      <c r="A211" s="6">
        <v>45588</v>
      </c>
      <c r="B211" s="12">
        <f t="shared" si="11"/>
        <v>209</v>
      </c>
    </row>
    <row r="212" spans="1:2" x14ac:dyDescent="0.2">
      <c r="A212" s="6">
        <v>45589</v>
      </c>
      <c r="B212" s="12">
        <f t="shared" si="11"/>
        <v>210</v>
      </c>
    </row>
    <row r="213" spans="1:2" x14ac:dyDescent="0.2">
      <c r="A213" s="6">
        <v>45590</v>
      </c>
      <c r="B213" s="12">
        <f t="shared" si="11"/>
        <v>211</v>
      </c>
    </row>
    <row r="214" spans="1:2" x14ac:dyDescent="0.2">
      <c r="A214" s="6">
        <v>45591</v>
      </c>
      <c r="B214" s="12">
        <f t="shared" si="11"/>
        <v>212</v>
      </c>
    </row>
    <row r="215" spans="1:2" x14ac:dyDescent="0.2">
      <c r="A215" s="6">
        <v>45592</v>
      </c>
      <c r="B215" s="12">
        <f t="shared" si="11"/>
        <v>213</v>
      </c>
    </row>
    <row r="216" spans="1:2" x14ac:dyDescent="0.2">
      <c r="A216" s="6">
        <v>45593</v>
      </c>
      <c r="B216" s="12">
        <f t="shared" si="11"/>
        <v>214</v>
      </c>
    </row>
  </sheetData>
  <pageMargins left="0.7" right="0.7" top="0.75" bottom="0.75" header="0.3" footer="0.3"/>
  <pageSetup paperSize="9" scale="95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0C9F-E0B6-4095-A132-F1182E767360}">
  <dimension ref="A1:AM287"/>
  <sheetViews>
    <sheetView workbookViewId="0"/>
  </sheetViews>
  <sheetFormatPr baseColWidth="10" defaultColWidth="8.83203125" defaultRowHeight="15" x14ac:dyDescent="0.2"/>
  <cols>
    <col min="1" max="1" width="17" style="7" bestFit="1" customWidth="1"/>
    <col min="2" max="2" width="9.1640625" style="12" customWidth="1"/>
    <col min="3" max="3" width="12.6640625" style="11" bestFit="1" customWidth="1"/>
    <col min="4" max="4" width="18.5" bestFit="1" customWidth="1"/>
    <col min="5" max="5" width="18.5" customWidth="1"/>
    <col min="6" max="6" width="11.83203125" customWidth="1"/>
    <col min="7" max="7" width="10.83203125" bestFit="1" customWidth="1"/>
    <col min="8" max="8" width="13.6640625" bestFit="1" customWidth="1"/>
    <col min="13" max="13" width="8.6640625" hidden="1" customWidth="1"/>
    <col min="14" max="14" width="10.1640625" hidden="1" customWidth="1"/>
    <col min="15" max="15" width="9.83203125" hidden="1" customWidth="1"/>
    <col min="16" max="16" width="10.1640625" hidden="1" customWidth="1"/>
    <col min="17" max="17" width="11.1640625" hidden="1" customWidth="1"/>
    <col min="18" max="18" width="14.33203125" hidden="1" customWidth="1"/>
    <col min="19" max="25" width="14.6640625" hidden="1" customWidth="1"/>
    <col min="26" max="28" width="14.6640625" customWidth="1"/>
    <col min="29" max="29" width="9.6640625" bestFit="1" customWidth="1"/>
  </cols>
  <sheetData>
    <row r="1" spans="1:8" x14ac:dyDescent="0.2">
      <c r="A1" s="7" t="s">
        <v>160</v>
      </c>
      <c r="B1" s="12" t="s">
        <v>69</v>
      </c>
      <c r="C1" s="11" t="s">
        <v>3</v>
      </c>
      <c r="D1" t="s">
        <v>2</v>
      </c>
      <c r="E1" t="s">
        <v>8</v>
      </c>
      <c r="F1" t="s">
        <v>1</v>
      </c>
      <c r="G1" t="s">
        <v>9</v>
      </c>
    </row>
    <row r="2" spans="1:8" x14ac:dyDescent="0.2">
      <c r="A2" s="7">
        <v>45372</v>
      </c>
      <c r="B2" s="12">
        <v>1</v>
      </c>
      <c r="C2" s="11">
        <v>-16</v>
      </c>
      <c r="E2">
        <v>0</v>
      </c>
      <c r="H2" t="s">
        <v>110</v>
      </c>
    </row>
    <row r="3" spans="1:8" x14ac:dyDescent="0.2">
      <c r="A3" s="7">
        <v>45373</v>
      </c>
      <c r="B3" s="12">
        <v>2</v>
      </c>
      <c r="C3" s="11">
        <v>-18</v>
      </c>
      <c r="E3">
        <v>0.5</v>
      </c>
      <c r="F3">
        <f t="shared" ref="F3:F10" si="0">(C3-C2)/E3</f>
        <v>-4</v>
      </c>
    </row>
    <row r="4" spans="1:8" x14ac:dyDescent="0.2">
      <c r="A4" s="7">
        <v>45373</v>
      </c>
      <c r="B4" s="12">
        <v>3</v>
      </c>
      <c r="C4" s="11">
        <v>-21</v>
      </c>
      <c r="E4">
        <v>1</v>
      </c>
      <c r="F4">
        <f t="shared" si="0"/>
        <v>-3</v>
      </c>
    </row>
    <row r="5" spans="1:8" x14ac:dyDescent="0.2">
      <c r="A5" s="7">
        <v>45374</v>
      </c>
      <c r="B5" s="12">
        <v>4</v>
      </c>
      <c r="C5" s="11">
        <v>-53</v>
      </c>
      <c r="E5">
        <v>1</v>
      </c>
      <c r="F5">
        <f t="shared" si="0"/>
        <v>-32</v>
      </c>
    </row>
    <row r="6" spans="1:8" x14ac:dyDescent="0.2">
      <c r="A6" s="7">
        <v>45374</v>
      </c>
      <c r="B6" s="12">
        <v>5</v>
      </c>
      <c r="C6" s="11">
        <v>-30</v>
      </c>
      <c r="E6">
        <v>1</v>
      </c>
      <c r="F6">
        <f t="shared" si="0"/>
        <v>23</v>
      </c>
    </row>
    <row r="7" spans="1:8" x14ac:dyDescent="0.2">
      <c r="A7" s="7">
        <v>45375</v>
      </c>
      <c r="B7" s="12">
        <v>6</v>
      </c>
      <c r="C7" s="11">
        <v>-90</v>
      </c>
      <c r="E7">
        <v>1</v>
      </c>
      <c r="F7">
        <f t="shared" si="0"/>
        <v>-60</v>
      </c>
    </row>
    <row r="8" spans="1:8" x14ac:dyDescent="0.2">
      <c r="A8" s="7">
        <v>45376</v>
      </c>
      <c r="B8" s="12">
        <v>7</v>
      </c>
      <c r="C8" s="11">
        <v>-128</v>
      </c>
      <c r="E8">
        <v>1</v>
      </c>
      <c r="F8">
        <f t="shared" si="0"/>
        <v>-38</v>
      </c>
    </row>
    <row r="9" spans="1:8" x14ac:dyDescent="0.2">
      <c r="A9" s="7">
        <v>45380</v>
      </c>
      <c r="B9" s="12">
        <v>8</v>
      </c>
      <c r="C9" s="11">
        <v>-16</v>
      </c>
      <c r="E9">
        <v>1</v>
      </c>
      <c r="F9">
        <f t="shared" si="0"/>
        <v>112</v>
      </c>
    </row>
    <row r="10" spans="1:8" x14ac:dyDescent="0.2">
      <c r="A10" s="7">
        <v>45381</v>
      </c>
      <c r="B10" s="12">
        <v>9</v>
      </c>
      <c r="C10" s="11">
        <v>-3</v>
      </c>
      <c r="E10">
        <v>1</v>
      </c>
      <c r="F10">
        <f t="shared" si="0"/>
        <v>13</v>
      </c>
    </row>
    <row r="11" spans="1:8" x14ac:dyDescent="0.2">
      <c r="A11" s="7">
        <v>45382</v>
      </c>
      <c r="B11" s="12">
        <v>10</v>
      </c>
      <c r="C11" s="11">
        <v>23</v>
      </c>
      <c r="E11">
        <v>1</v>
      </c>
      <c r="F11">
        <f t="shared" ref="F11:F20" si="1">(C11-C10)/E11</f>
        <v>26</v>
      </c>
    </row>
    <row r="12" spans="1:8" x14ac:dyDescent="0.2">
      <c r="A12" s="7">
        <v>45383</v>
      </c>
      <c r="B12" s="12">
        <v>11</v>
      </c>
      <c r="C12" s="11">
        <v>23</v>
      </c>
      <c r="E12">
        <v>1</v>
      </c>
      <c r="F12">
        <f t="shared" si="1"/>
        <v>0</v>
      </c>
    </row>
    <row r="13" spans="1:8" x14ac:dyDescent="0.2">
      <c r="A13" s="7">
        <v>45384</v>
      </c>
      <c r="B13" s="12">
        <v>12</v>
      </c>
      <c r="C13" s="11">
        <v>41</v>
      </c>
      <c r="E13">
        <v>1</v>
      </c>
      <c r="F13">
        <f t="shared" si="1"/>
        <v>18</v>
      </c>
    </row>
    <row r="14" spans="1:8" x14ac:dyDescent="0.2">
      <c r="A14" s="7">
        <v>45385</v>
      </c>
      <c r="B14" s="12">
        <v>13</v>
      </c>
      <c r="C14" s="11">
        <v>52</v>
      </c>
      <c r="E14">
        <v>1</v>
      </c>
      <c r="F14">
        <f t="shared" si="1"/>
        <v>11</v>
      </c>
    </row>
    <row r="15" spans="1:8" x14ac:dyDescent="0.2">
      <c r="A15" s="7">
        <v>45391</v>
      </c>
      <c r="B15" s="12">
        <v>14</v>
      </c>
      <c r="C15" s="11">
        <v>0</v>
      </c>
    </row>
    <row r="16" spans="1:8" x14ac:dyDescent="0.2">
      <c r="A16" s="7">
        <v>45392</v>
      </c>
      <c r="B16" s="12">
        <v>15</v>
      </c>
      <c r="C16" s="11">
        <v>-9</v>
      </c>
      <c r="E16">
        <v>1</v>
      </c>
      <c r="F16">
        <f t="shared" si="1"/>
        <v>-9</v>
      </c>
    </row>
    <row r="17" spans="1:29" x14ac:dyDescent="0.2">
      <c r="A17" s="7">
        <v>45394</v>
      </c>
      <c r="B17" s="12">
        <v>16</v>
      </c>
      <c r="C17" s="11">
        <v>3</v>
      </c>
      <c r="E17">
        <v>1</v>
      </c>
      <c r="F17">
        <f t="shared" si="1"/>
        <v>12</v>
      </c>
    </row>
    <row r="18" spans="1:29" x14ac:dyDescent="0.2">
      <c r="A18" s="7">
        <v>45395</v>
      </c>
      <c r="B18" s="12">
        <v>17</v>
      </c>
      <c r="C18" s="11">
        <v>-12</v>
      </c>
      <c r="E18">
        <v>1</v>
      </c>
      <c r="F18">
        <f t="shared" si="1"/>
        <v>-15</v>
      </c>
    </row>
    <row r="19" spans="1:29" x14ac:dyDescent="0.2">
      <c r="A19" s="7">
        <v>45396</v>
      </c>
      <c r="B19" s="12">
        <v>18</v>
      </c>
      <c r="C19" s="11">
        <v>-58</v>
      </c>
      <c r="E19">
        <v>1</v>
      </c>
      <c r="F19">
        <f t="shared" si="1"/>
        <v>-46</v>
      </c>
    </row>
    <row r="20" spans="1:29" x14ac:dyDescent="0.2">
      <c r="A20" s="7">
        <v>45397</v>
      </c>
      <c r="B20" s="12">
        <v>19</v>
      </c>
      <c r="C20" s="11">
        <v>-114</v>
      </c>
      <c r="E20">
        <v>1</v>
      </c>
      <c r="F20">
        <f t="shared" si="1"/>
        <v>-56</v>
      </c>
    </row>
    <row r="21" spans="1:29" x14ac:dyDescent="0.2">
      <c r="A21" s="7">
        <v>45398</v>
      </c>
      <c r="B21" s="12">
        <v>20</v>
      </c>
      <c r="C21" s="11">
        <v>4</v>
      </c>
      <c r="E21">
        <v>0</v>
      </c>
      <c r="G21" t="s">
        <v>33</v>
      </c>
      <c r="M21" s="26" t="s">
        <v>15</v>
      </c>
      <c r="N21" s="26"/>
      <c r="O21" s="26"/>
      <c r="T21" t="s">
        <v>24</v>
      </c>
      <c r="Z21" s="9" t="s">
        <v>58</v>
      </c>
      <c r="AA21" s="9" t="s">
        <v>66</v>
      </c>
      <c r="AB21" s="9" t="s">
        <v>68</v>
      </c>
      <c r="AC21" t="s">
        <v>70</v>
      </c>
    </row>
    <row r="22" spans="1:29" x14ac:dyDescent="0.2">
      <c r="A22" s="7">
        <v>45399</v>
      </c>
      <c r="B22" s="12">
        <v>21</v>
      </c>
      <c r="C22" s="11">
        <v>-34</v>
      </c>
      <c r="E22">
        <v>1</v>
      </c>
      <c r="F22">
        <f>(C22-C21)/E22</f>
        <v>-38</v>
      </c>
      <c r="G22" t="s">
        <v>34</v>
      </c>
      <c r="K22" t="s">
        <v>14</v>
      </c>
      <c r="M22" t="s">
        <v>16</v>
      </c>
      <c r="N22" t="s">
        <v>17</v>
      </c>
      <c r="O22" t="s">
        <v>18</v>
      </c>
      <c r="P22" t="s">
        <v>19</v>
      </c>
      <c r="Q22" t="s">
        <v>20</v>
      </c>
      <c r="R22" t="s">
        <v>21</v>
      </c>
      <c r="S22" t="s">
        <v>22</v>
      </c>
      <c r="T22" t="s">
        <v>23</v>
      </c>
      <c r="U22" t="s">
        <v>25</v>
      </c>
      <c r="V22" t="s">
        <v>26</v>
      </c>
      <c r="W22" t="s">
        <v>27</v>
      </c>
      <c r="X22" t="s">
        <v>29</v>
      </c>
      <c r="Y22" t="s">
        <v>30</v>
      </c>
      <c r="Z22" s="1">
        <v>45429</v>
      </c>
      <c r="AA22" s="1">
        <v>45442</v>
      </c>
      <c r="AB22" s="1">
        <v>45443</v>
      </c>
      <c r="AC22" s="1">
        <v>45447</v>
      </c>
    </row>
    <row r="23" spans="1:29" x14ac:dyDescent="0.2">
      <c r="A23" s="7">
        <v>45400</v>
      </c>
      <c r="B23" s="12">
        <v>22</v>
      </c>
      <c r="C23" s="11">
        <v>-58</v>
      </c>
      <c r="E23">
        <v>1</v>
      </c>
      <c r="F23">
        <f>(C23-C22)/E23</f>
        <v>-24</v>
      </c>
      <c r="G23" t="s">
        <v>40</v>
      </c>
      <c r="K23">
        <v>0</v>
      </c>
      <c r="L23">
        <f>K23/60</f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-1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">
      <c r="A24" s="7">
        <v>45401</v>
      </c>
      <c r="B24" s="12">
        <v>23</v>
      </c>
      <c r="C24" s="11">
        <v>-65</v>
      </c>
      <c r="E24">
        <v>1</v>
      </c>
      <c r="F24">
        <f>(C24-C23)/E24</f>
        <v>-7</v>
      </c>
      <c r="K24">
        <v>30</v>
      </c>
      <c r="L24">
        <f t="shared" ref="L24:L84" si="2">K24/60</f>
        <v>0.5</v>
      </c>
      <c r="N24">
        <v>-1</v>
      </c>
      <c r="Q24">
        <v>0</v>
      </c>
      <c r="R24">
        <v>1</v>
      </c>
      <c r="S24">
        <v>0</v>
      </c>
    </row>
    <row r="25" spans="1:29" x14ac:dyDescent="0.2">
      <c r="A25" s="7">
        <v>45402</v>
      </c>
      <c r="B25" s="12">
        <v>24</v>
      </c>
      <c r="C25" s="11">
        <v>-42</v>
      </c>
      <c r="E25">
        <v>1</v>
      </c>
      <c r="F25">
        <f>(C25-C24)/E25</f>
        <v>23</v>
      </c>
      <c r="K25">
        <v>65</v>
      </c>
      <c r="L25">
        <f t="shared" si="2"/>
        <v>1.0833333333333333</v>
      </c>
      <c r="M25">
        <v>-3</v>
      </c>
      <c r="O25">
        <v>-1</v>
      </c>
      <c r="Q25">
        <v>0</v>
      </c>
      <c r="S25">
        <v>1</v>
      </c>
      <c r="U25">
        <v>2</v>
      </c>
      <c r="X25">
        <v>0</v>
      </c>
    </row>
    <row r="26" spans="1:29" x14ac:dyDescent="0.2">
      <c r="A26" s="7">
        <v>45408</v>
      </c>
      <c r="B26" s="12">
        <v>25</v>
      </c>
      <c r="C26" s="11">
        <v>0</v>
      </c>
      <c r="E26">
        <v>0</v>
      </c>
      <c r="G26" t="s">
        <v>0</v>
      </c>
      <c r="K26">
        <v>90</v>
      </c>
      <c r="L26">
        <f t="shared" si="2"/>
        <v>1.5</v>
      </c>
      <c r="Q26">
        <v>0</v>
      </c>
      <c r="Y26">
        <v>1</v>
      </c>
      <c r="AC26">
        <v>0</v>
      </c>
    </row>
    <row r="27" spans="1:29" x14ac:dyDescent="0.2">
      <c r="A27" s="7">
        <v>45409</v>
      </c>
      <c r="B27" s="12">
        <v>26</v>
      </c>
      <c r="C27" s="11">
        <v>47</v>
      </c>
      <c r="E27">
        <v>1</v>
      </c>
      <c r="F27">
        <v>47</v>
      </c>
      <c r="K27">
        <v>120</v>
      </c>
      <c r="L27">
        <f t="shared" si="2"/>
        <v>2</v>
      </c>
      <c r="M27">
        <v>-5</v>
      </c>
      <c r="Q27">
        <v>0.5</v>
      </c>
      <c r="X27">
        <v>1</v>
      </c>
      <c r="AB27">
        <v>0.5</v>
      </c>
    </row>
    <row r="28" spans="1:29" x14ac:dyDescent="0.2">
      <c r="A28" s="7">
        <v>45410</v>
      </c>
      <c r="B28" s="12">
        <v>27</v>
      </c>
      <c r="C28" s="11">
        <v>-1</v>
      </c>
      <c r="D28">
        <f>C28+0</f>
        <v>-1</v>
      </c>
      <c r="G28" t="s">
        <v>0</v>
      </c>
      <c r="K28">
        <v>140</v>
      </c>
      <c r="L28">
        <f t="shared" si="2"/>
        <v>2.3333333333333335</v>
      </c>
      <c r="P28">
        <v>-1.5</v>
      </c>
      <c r="U28">
        <v>5.5</v>
      </c>
    </row>
    <row r="29" spans="1:29" x14ac:dyDescent="0.2">
      <c r="A29" s="7">
        <v>45411</v>
      </c>
      <c r="B29" s="12">
        <v>28</v>
      </c>
      <c r="C29" s="11">
        <v>50</v>
      </c>
      <c r="D29">
        <v>0</v>
      </c>
      <c r="E29">
        <v>1</v>
      </c>
      <c r="F29">
        <v>48</v>
      </c>
      <c r="G29" t="s">
        <v>46</v>
      </c>
      <c r="K29">
        <v>155</v>
      </c>
      <c r="L29">
        <f t="shared" si="2"/>
        <v>2.5833333333333335</v>
      </c>
      <c r="Q29">
        <v>1</v>
      </c>
      <c r="S29">
        <v>2</v>
      </c>
      <c r="V29">
        <v>3</v>
      </c>
      <c r="Z29">
        <v>1</v>
      </c>
    </row>
    <row r="30" spans="1:29" x14ac:dyDescent="0.2">
      <c r="A30" s="7">
        <v>45412</v>
      </c>
      <c r="B30" s="12">
        <v>29</v>
      </c>
      <c r="C30" s="11">
        <v>64</v>
      </c>
      <c r="D30">
        <f>D29+F30</f>
        <v>14</v>
      </c>
      <c r="E30">
        <v>1</v>
      </c>
      <c r="F30">
        <v>14</v>
      </c>
      <c r="K30">
        <v>195</v>
      </c>
      <c r="L30">
        <f t="shared" si="2"/>
        <v>3.25</v>
      </c>
      <c r="M30">
        <v>-6</v>
      </c>
      <c r="Q30">
        <v>1</v>
      </c>
      <c r="R30">
        <v>3</v>
      </c>
      <c r="V30">
        <v>4.5</v>
      </c>
      <c r="W30">
        <v>5</v>
      </c>
      <c r="X30">
        <v>-1</v>
      </c>
      <c r="AB30">
        <v>0</v>
      </c>
    </row>
    <row r="31" spans="1:29" x14ac:dyDescent="0.2">
      <c r="A31" s="7">
        <v>45413</v>
      </c>
      <c r="B31" s="12">
        <v>30</v>
      </c>
      <c r="C31" s="11">
        <v>84</v>
      </c>
      <c r="D31">
        <f t="shared" ref="D31:D96" si="3">D30+F31</f>
        <v>34</v>
      </c>
      <c r="E31">
        <v>1</v>
      </c>
      <c r="F31">
        <v>20</v>
      </c>
      <c r="G31" t="s">
        <v>47</v>
      </c>
      <c r="K31">
        <v>225</v>
      </c>
      <c r="L31">
        <f t="shared" si="2"/>
        <v>3.75</v>
      </c>
      <c r="Q31">
        <v>1.5</v>
      </c>
      <c r="S31">
        <v>3</v>
      </c>
      <c r="AA31">
        <v>1</v>
      </c>
    </row>
    <row r="32" spans="1:29" x14ac:dyDescent="0.2">
      <c r="A32" s="7">
        <v>45414</v>
      </c>
      <c r="B32" s="12">
        <v>31</v>
      </c>
      <c r="C32" s="11">
        <v>102</v>
      </c>
      <c r="D32">
        <f t="shared" si="3"/>
        <v>52</v>
      </c>
      <c r="E32">
        <v>1</v>
      </c>
      <c r="F32">
        <v>18</v>
      </c>
      <c r="K32">
        <v>256</v>
      </c>
      <c r="L32">
        <f t="shared" si="2"/>
        <v>4.2666666666666666</v>
      </c>
      <c r="M32">
        <v>-9</v>
      </c>
      <c r="S32">
        <v>3.5</v>
      </c>
      <c r="AA32">
        <v>1</v>
      </c>
      <c r="AB32">
        <v>0</v>
      </c>
      <c r="AC32">
        <v>0</v>
      </c>
    </row>
    <row r="33" spans="1:39" x14ac:dyDescent="0.2">
      <c r="A33" s="7">
        <v>45415</v>
      </c>
      <c r="B33" s="12">
        <v>32</v>
      </c>
      <c r="C33" s="11">
        <v>61</v>
      </c>
      <c r="D33">
        <f t="shared" si="3"/>
        <v>10</v>
      </c>
      <c r="E33">
        <v>1</v>
      </c>
      <c r="F33">
        <v>-42</v>
      </c>
      <c r="K33">
        <v>300</v>
      </c>
      <c r="L33">
        <f t="shared" si="2"/>
        <v>5</v>
      </c>
      <c r="Q33">
        <v>2.5</v>
      </c>
      <c r="Y33">
        <v>5</v>
      </c>
      <c r="AC33">
        <v>0</v>
      </c>
    </row>
    <row r="34" spans="1:39" x14ac:dyDescent="0.2">
      <c r="A34" s="7">
        <v>45416</v>
      </c>
      <c r="B34" s="12">
        <v>33</v>
      </c>
      <c r="C34" s="11">
        <v>58</v>
      </c>
      <c r="D34">
        <f t="shared" si="3"/>
        <v>7</v>
      </c>
      <c r="E34">
        <v>1</v>
      </c>
      <c r="F34">
        <v>-3</v>
      </c>
      <c r="K34">
        <v>320</v>
      </c>
      <c r="L34">
        <f t="shared" si="2"/>
        <v>5.333333333333333</v>
      </c>
      <c r="S34">
        <v>4</v>
      </c>
      <c r="X34">
        <v>-2</v>
      </c>
    </row>
    <row r="35" spans="1:39" x14ac:dyDescent="0.2">
      <c r="A35" s="7">
        <v>45417</v>
      </c>
      <c r="B35" s="12">
        <v>34</v>
      </c>
      <c r="C35" s="11">
        <v>59</v>
      </c>
      <c r="D35">
        <f t="shared" si="3"/>
        <v>8</v>
      </c>
      <c r="E35">
        <v>1</v>
      </c>
      <c r="F35">
        <v>1</v>
      </c>
      <c r="K35">
        <v>360</v>
      </c>
      <c r="L35">
        <f t="shared" si="2"/>
        <v>6</v>
      </c>
      <c r="Q35">
        <v>3</v>
      </c>
      <c r="T35">
        <v>5</v>
      </c>
      <c r="W35">
        <v>8</v>
      </c>
      <c r="AA35">
        <v>1</v>
      </c>
    </row>
    <row r="36" spans="1:39" x14ac:dyDescent="0.2">
      <c r="A36" s="7">
        <v>45418</v>
      </c>
      <c r="B36" s="12">
        <v>35</v>
      </c>
      <c r="C36" s="11">
        <v>70</v>
      </c>
      <c r="D36">
        <f t="shared" si="3"/>
        <v>19</v>
      </c>
      <c r="E36">
        <v>1</v>
      </c>
      <c r="F36">
        <v>11</v>
      </c>
      <c r="K36">
        <v>430</v>
      </c>
      <c r="L36">
        <f t="shared" si="2"/>
        <v>7.166666666666667</v>
      </c>
      <c r="R36">
        <v>2</v>
      </c>
      <c r="S36">
        <v>6</v>
      </c>
      <c r="T36">
        <v>7</v>
      </c>
      <c r="AA36">
        <v>2</v>
      </c>
    </row>
    <row r="37" spans="1:39" x14ac:dyDescent="0.2">
      <c r="A37" s="7">
        <v>45419</v>
      </c>
      <c r="B37" s="12">
        <v>36</v>
      </c>
      <c r="C37" s="11">
        <v>86</v>
      </c>
      <c r="D37">
        <f t="shared" si="3"/>
        <v>35</v>
      </c>
      <c r="E37">
        <v>1</v>
      </c>
      <c r="F37">
        <v>16</v>
      </c>
      <c r="G37" t="s">
        <v>49</v>
      </c>
      <c r="K37">
        <v>470</v>
      </c>
      <c r="L37">
        <f t="shared" si="2"/>
        <v>7.833333333333333</v>
      </c>
      <c r="Q37">
        <v>4</v>
      </c>
      <c r="AA37">
        <v>2</v>
      </c>
      <c r="AC37">
        <v>0</v>
      </c>
    </row>
    <row r="38" spans="1:39" x14ac:dyDescent="0.2">
      <c r="A38" s="7">
        <v>45420</v>
      </c>
      <c r="B38" s="12">
        <v>37</v>
      </c>
      <c r="C38" s="11">
        <v>96</v>
      </c>
      <c r="D38">
        <f t="shared" si="3"/>
        <v>45</v>
      </c>
      <c r="E38">
        <v>1</v>
      </c>
      <c r="F38">
        <v>10</v>
      </c>
      <c r="G38" t="s">
        <v>49</v>
      </c>
      <c r="K38">
        <v>570</v>
      </c>
      <c r="L38">
        <f t="shared" si="2"/>
        <v>9.5</v>
      </c>
      <c r="S38">
        <v>7.5</v>
      </c>
      <c r="W38">
        <v>12</v>
      </c>
      <c r="X38">
        <v>-6</v>
      </c>
      <c r="Y38">
        <v>8</v>
      </c>
      <c r="Z38">
        <v>4</v>
      </c>
      <c r="AA38">
        <v>3</v>
      </c>
      <c r="AB38">
        <v>0.5</v>
      </c>
      <c r="AM38">
        <f>19*330</f>
        <v>6270</v>
      </c>
    </row>
    <row r="39" spans="1:39" x14ac:dyDescent="0.2">
      <c r="A39" s="7">
        <v>45421</v>
      </c>
      <c r="B39" s="12">
        <v>38</v>
      </c>
      <c r="C39" s="11">
        <v>114</v>
      </c>
      <c r="D39">
        <f t="shared" si="3"/>
        <v>63</v>
      </c>
      <c r="E39">
        <v>1</v>
      </c>
      <c r="F39">
        <v>18</v>
      </c>
      <c r="G39" t="s">
        <v>49</v>
      </c>
      <c r="K39">
        <v>614</v>
      </c>
      <c r="L39">
        <f t="shared" si="2"/>
        <v>10.233333333333333</v>
      </c>
      <c r="T39">
        <v>10</v>
      </c>
    </row>
    <row r="40" spans="1:39" x14ac:dyDescent="0.2">
      <c r="A40" s="7">
        <v>45422</v>
      </c>
      <c r="B40" s="12">
        <v>39</v>
      </c>
      <c r="C40" s="11">
        <v>117</v>
      </c>
      <c r="D40">
        <f t="shared" si="3"/>
        <v>66</v>
      </c>
      <c r="F40">
        <v>3</v>
      </c>
      <c r="K40">
        <v>660</v>
      </c>
      <c r="L40">
        <f t="shared" si="2"/>
        <v>11</v>
      </c>
      <c r="R40">
        <v>-3</v>
      </c>
      <c r="S40">
        <v>10</v>
      </c>
      <c r="Y40">
        <v>9</v>
      </c>
      <c r="AA40">
        <v>4.5</v>
      </c>
      <c r="AB40">
        <v>1</v>
      </c>
    </row>
    <row r="41" spans="1:39" x14ac:dyDescent="0.2">
      <c r="A41" s="7">
        <v>45422</v>
      </c>
      <c r="B41" s="12">
        <v>40</v>
      </c>
      <c r="C41" s="11">
        <v>-2</v>
      </c>
      <c r="D41">
        <f t="shared" si="3"/>
        <v>66</v>
      </c>
      <c r="E41">
        <v>0</v>
      </c>
      <c r="G41" t="s">
        <v>0</v>
      </c>
      <c r="K41">
        <v>730</v>
      </c>
      <c r="L41">
        <f t="shared" si="2"/>
        <v>12.166666666666666</v>
      </c>
      <c r="R41">
        <v>-4</v>
      </c>
      <c r="Y41">
        <v>12</v>
      </c>
    </row>
    <row r="42" spans="1:39" x14ac:dyDescent="0.2">
      <c r="A42" s="7">
        <v>45423</v>
      </c>
      <c r="B42" s="12">
        <v>41</v>
      </c>
      <c r="C42" s="11">
        <v>5</v>
      </c>
      <c r="D42">
        <f t="shared" si="3"/>
        <v>73</v>
      </c>
      <c r="E42">
        <v>1</v>
      </c>
      <c r="F42">
        <v>7</v>
      </c>
      <c r="K42">
        <v>762</v>
      </c>
      <c r="L42">
        <f t="shared" si="2"/>
        <v>12.7</v>
      </c>
      <c r="R42">
        <v>-4</v>
      </c>
      <c r="Z42">
        <v>5</v>
      </c>
      <c r="AA42">
        <v>4</v>
      </c>
      <c r="AB42">
        <v>1</v>
      </c>
      <c r="AC42">
        <v>0</v>
      </c>
    </row>
    <row r="43" spans="1:39" x14ac:dyDescent="0.2">
      <c r="A43" s="7">
        <v>45424</v>
      </c>
      <c r="B43" s="12">
        <v>42</v>
      </c>
      <c r="C43" s="11">
        <v>13</v>
      </c>
      <c r="D43">
        <f t="shared" si="3"/>
        <v>80</v>
      </c>
      <c r="E43">
        <v>1</v>
      </c>
      <c r="F43">
        <v>7</v>
      </c>
      <c r="K43">
        <v>780</v>
      </c>
      <c r="L43">
        <f t="shared" si="2"/>
        <v>13</v>
      </c>
      <c r="Q43">
        <v>1</v>
      </c>
      <c r="R43">
        <v>-3</v>
      </c>
      <c r="S43">
        <v>10</v>
      </c>
    </row>
    <row r="44" spans="1:39" x14ac:dyDescent="0.2">
      <c r="A44" s="7">
        <v>45425</v>
      </c>
      <c r="B44" s="12">
        <v>43</v>
      </c>
      <c r="C44" s="11">
        <v>25</v>
      </c>
      <c r="D44">
        <f t="shared" si="3"/>
        <v>92</v>
      </c>
      <c r="E44">
        <v>1</v>
      </c>
      <c r="F44">
        <v>12</v>
      </c>
      <c r="G44" t="s">
        <v>53</v>
      </c>
      <c r="K44">
        <v>793</v>
      </c>
      <c r="L44">
        <f t="shared" si="2"/>
        <v>13.216666666666667</v>
      </c>
      <c r="U44">
        <v>16</v>
      </c>
    </row>
    <row r="45" spans="1:39" x14ac:dyDescent="0.2">
      <c r="A45" s="7">
        <v>45426</v>
      </c>
      <c r="B45" s="12">
        <v>44</v>
      </c>
      <c r="C45" s="11">
        <v>29</v>
      </c>
      <c r="D45">
        <f t="shared" si="3"/>
        <v>96</v>
      </c>
      <c r="E45">
        <v>1</v>
      </c>
      <c r="F45">
        <v>4</v>
      </c>
      <c r="K45">
        <v>840</v>
      </c>
      <c r="L45">
        <f t="shared" si="2"/>
        <v>14</v>
      </c>
      <c r="R45">
        <v>-5</v>
      </c>
      <c r="X45">
        <v>-18</v>
      </c>
    </row>
    <row r="46" spans="1:39" x14ac:dyDescent="0.2">
      <c r="A46" s="7">
        <v>45427</v>
      </c>
      <c r="B46" s="12">
        <v>45</v>
      </c>
      <c r="C46" s="11">
        <v>27</v>
      </c>
      <c r="D46">
        <f t="shared" si="3"/>
        <v>94</v>
      </c>
      <c r="E46">
        <v>1</v>
      </c>
      <c r="F46">
        <v>-2</v>
      </c>
      <c r="K46">
        <v>890</v>
      </c>
      <c r="L46">
        <f t="shared" si="2"/>
        <v>14.833333333333334</v>
      </c>
      <c r="R46">
        <v>-5</v>
      </c>
      <c r="V46">
        <v>12</v>
      </c>
    </row>
    <row r="47" spans="1:39" x14ac:dyDescent="0.2">
      <c r="A47" s="7">
        <v>45428</v>
      </c>
      <c r="B47" s="12">
        <v>46</v>
      </c>
      <c r="C47" s="11">
        <v>23.5</v>
      </c>
      <c r="D47">
        <f t="shared" si="3"/>
        <v>97.5</v>
      </c>
      <c r="E47">
        <v>1</v>
      </c>
      <c r="F47">
        <v>3.5</v>
      </c>
      <c r="G47" t="s">
        <v>55</v>
      </c>
      <c r="K47">
        <v>915</v>
      </c>
      <c r="L47">
        <f t="shared" si="2"/>
        <v>15.25</v>
      </c>
      <c r="M47">
        <v>-46</v>
      </c>
      <c r="R47">
        <v>-5</v>
      </c>
      <c r="V47">
        <v>13</v>
      </c>
    </row>
    <row r="48" spans="1:39" x14ac:dyDescent="0.2">
      <c r="A48" s="7">
        <v>45429</v>
      </c>
      <c r="B48" s="12">
        <v>47</v>
      </c>
      <c r="C48" s="11">
        <v>29</v>
      </c>
      <c r="D48">
        <f t="shared" si="3"/>
        <v>103</v>
      </c>
      <c r="E48">
        <v>1</v>
      </c>
      <c r="F48">
        <v>5.5</v>
      </c>
      <c r="G48" t="s">
        <v>57</v>
      </c>
      <c r="K48">
        <v>960</v>
      </c>
      <c r="L48">
        <f t="shared" si="2"/>
        <v>16</v>
      </c>
      <c r="U48">
        <v>18</v>
      </c>
    </row>
    <row r="49" spans="1:29" x14ac:dyDescent="0.2">
      <c r="A49" s="7">
        <v>45430</v>
      </c>
      <c r="B49" s="12">
        <v>48</v>
      </c>
      <c r="C49" s="11">
        <v>30</v>
      </c>
      <c r="D49">
        <f t="shared" si="3"/>
        <v>104</v>
      </c>
      <c r="E49">
        <v>1</v>
      </c>
      <c r="F49">
        <v>1</v>
      </c>
      <c r="K49">
        <v>1020</v>
      </c>
      <c r="L49">
        <f t="shared" si="2"/>
        <v>17</v>
      </c>
      <c r="U49">
        <v>18</v>
      </c>
      <c r="V49">
        <v>12.5</v>
      </c>
    </row>
    <row r="50" spans="1:29" x14ac:dyDescent="0.2">
      <c r="A50" s="7">
        <v>45431</v>
      </c>
      <c r="B50" s="12">
        <v>49</v>
      </c>
      <c r="C50" s="11">
        <v>34.5</v>
      </c>
      <c r="D50">
        <f t="shared" si="3"/>
        <v>108.5</v>
      </c>
      <c r="E50">
        <v>1</v>
      </c>
      <c r="F50">
        <v>4.5</v>
      </c>
      <c r="K50">
        <v>1040</v>
      </c>
      <c r="L50">
        <f t="shared" si="2"/>
        <v>17.333333333333332</v>
      </c>
      <c r="S50">
        <v>7</v>
      </c>
      <c r="V50">
        <v>13</v>
      </c>
    </row>
    <row r="51" spans="1:29" x14ac:dyDescent="0.2">
      <c r="A51" s="7">
        <v>45432</v>
      </c>
      <c r="B51" s="12">
        <v>50</v>
      </c>
      <c r="C51" s="11">
        <v>37</v>
      </c>
      <c r="D51">
        <f t="shared" si="3"/>
        <v>111</v>
      </c>
      <c r="E51">
        <v>1</v>
      </c>
      <c r="F51">
        <v>2.5</v>
      </c>
      <c r="G51" t="s">
        <v>57</v>
      </c>
      <c r="K51">
        <v>1140</v>
      </c>
      <c r="L51">
        <f t="shared" si="2"/>
        <v>19</v>
      </c>
      <c r="Q51">
        <v>-3</v>
      </c>
    </row>
    <row r="52" spans="1:29" x14ac:dyDescent="0.2">
      <c r="A52" s="7">
        <v>45433</v>
      </c>
      <c r="B52" s="12">
        <v>51</v>
      </c>
      <c r="C52" s="11">
        <v>44</v>
      </c>
      <c r="D52">
        <f t="shared" si="3"/>
        <v>119</v>
      </c>
      <c r="E52">
        <v>1</v>
      </c>
      <c r="F52">
        <v>8</v>
      </c>
      <c r="G52" t="s">
        <v>53</v>
      </c>
      <c r="K52">
        <v>1170</v>
      </c>
      <c r="L52">
        <f t="shared" si="2"/>
        <v>19.5</v>
      </c>
      <c r="Q52">
        <v>-4</v>
      </c>
      <c r="S52">
        <v>3</v>
      </c>
      <c r="U52">
        <v>17</v>
      </c>
    </row>
    <row r="53" spans="1:29" x14ac:dyDescent="0.2">
      <c r="A53" s="7">
        <v>45434</v>
      </c>
      <c r="B53" s="12">
        <v>52</v>
      </c>
      <c r="C53" s="11">
        <v>43</v>
      </c>
      <c r="D53">
        <f t="shared" si="3"/>
        <v>118</v>
      </c>
      <c r="E53">
        <v>1</v>
      </c>
      <c r="F53">
        <v>-1</v>
      </c>
      <c r="K53">
        <v>1200</v>
      </c>
      <c r="L53">
        <f t="shared" si="2"/>
        <v>20</v>
      </c>
      <c r="Q53">
        <v>-4</v>
      </c>
    </row>
    <row r="54" spans="1:29" x14ac:dyDescent="0.2">
      <c r="A54" s="7">
        <v>45435</v>
      </c>
      <c r="B54" s="12">
        <v>53</v>
      </c>
      <c r="C54" s="11">
        <v>43.5</v>
      </c>
      <c r="D54">
        <f t="shared" si="3"/>
        <v>118.5</v>
      </c>
      <c r="E54">
        <v>1</v>
      </c>
      <c r="F54">
        <v>0.5</v>
      </c>
      <c r="K54">
        <v>1220</v>
      </c>
      <c r="L54">
        <f t="shared" si="2"/>
        <v>20.333333333333332</v>
      </c>
      <c r="S54">
        <v>5</v>
      </c>
    </row>
    <row r="55" spans="1:29" x14ac:dyDescent="0.2">
      <c r="A55" s="7">
        <v>45436</v>
      </c>
      <c r="B55" s="12">
        <v>54</v>
      </c>
      <c r="C55" s="11">
        <v>49</v>
      </c>
      <c r="D55">
        <f t="shared" si="3"/>
        <v>124</v>
      </c>
      <c r="E55">
        <v>1</v>
      </c>
      <c r="F55">
        <v>5.5</v>
      </c>
      <c r="K55">
        <v>1240</v>
      </c>
      <c r="L55">
        <f t="shared" si="2"/>
        <v>20.666666666666668</v>
      </c>
      <c r="Q55">
        <v>-5</v>
      </c>
      <c r="S55">
        <v>4</v>
      </c>
    </row>
    <row r="56" spans="1:29" x14ac:dyDescent="0.2">
      <c r="A56" s="7">
        <v>45437</v>
      </c>
      <c r="B56" s="12">
        <v>55</v>
      </c>
      <c r="C56" s="11">
        <v>54</v>
      </c>
      <c r="D56">
        <f t="shared" si="3"/>
        <v>129</v>
      </c>
      <c r="E56">
        <v>1</v>
      </c>
      <c r="F56">
        <v>5</v>
      </c>
      <c r="K56">
        <v>1270</v>
      </c>
      <c r="L56">
        <f t="shared" si="2"/>
        <v>21.166666666666668</v>
      </c>
      <c r="Q56">
        <v>-5</v>
      </c>
      <c r="S56">
        <v>3</v>
      </c>
      <c r="U56">
        <v>18</v>
      </c>
    </row>
    <row r="57" spans="1:29" x14ac:dyDescent="0.2">
      <c r="A57" s="7">
        <v>45438</v>
      </c>
      <c r="B57" s="12">
        <v>56</v>
      </c>
      <c r="C57" s="11">
        <v>62</v>
      </c>
      <c r="D57">
        <f t="shared" si="3"/>
        <v>136</v>
      </c>
      <c r="E57">
        <v>1</v>
      </c>
      <c r="F57">
        <v>7</v>
      </c>
      <c r="K57">
        <v>1320</v>
      </c>
      <c r="L57">
        <f t="shared" si="2"/>
        <v>22</v>
      </c>
      <c r="Q57">
        <v>-6.5</v>
      </c>
      <c r="S57">
        <v>2.5</v>
      </c>
      <c r="T57">
        <v>12</v>
      </c>
    </row>
    <row r="58" spans="1:29" x14ac:dyDescent="0.2">
      <c r="A58" s="7">
        <v>45439</v>
      </c>
      <c r="B58" s="12">
        <v>57</v>
      </c>
      <c r="C58" s="11">
        <v>66</v>
      </c>
      <c r="D58">
        <f t="shared" si="3"/>
        <v>140</v>
      </c>
      <c r="E58">
        <v>1</v>
      </c>
      <c r="F58">
        <v>4</v>
      </c>
      <c r="K58">
        <v>1340</v>
      </c>
      <c r="L58">
        <f t="shared" si="2"/>
        <v>22.333333333333332</v>
      </c>
      <c r="S58">
        <v>2</v>
      </c>
      <c r="U58">
        <v>18</v>
      </c>
    </row>
    <row r="59" spans="1:29" x14ac:dyDescent="0.2">
      <c r="A59" s="7">
        <v>45440</v>
      </c>
      <c r="B59" s="12">
        <v>58</v>
      </c>
      <c r="C59" s="11">
        <v>71</v>
      </c>
      <c r="D59">
        <f t="shared" si="3"/>
        <v>145</v>
      </c>
      <c r="E59">
        <v>1</v>
      </c>
      <c r="F59">
        <v>5</v>
      </c>
      <c r="G59" t="s">
        <v>62</v>
      </c>
      <c r="K59">
        <v>1357</v>
      </c>
      <c r="L59">
        <f t="shared" si="2"/>
        <v>22.616666666666667</v>
      </c>
      <c r="S59">
        <v>1.5</v>
      </c>
    </row>
    <row r="60" spans="1:29" x14ac:dyDescent="0.2">
      <c r="A60" s="7">
        <v>45441</v>
      </c>
      <c r="B60" s="12">
        <v>59</v>
      </c>
      <c r="C60" s="11">
        <v>71</v>
      </c>
      <c r="D60">
        <f t="shared" si="3"/>
        <v>145</v>
      </c>
      <c r="E60">
        <v>1</v>
      </c>
      <c r="F60">
        <v>0</v>
      </c>
      <c r="K60">
        <v>1380</v>
      </c>
      <c r="L60">
        <f t="shared" si="2"/>
        <v>23</v>
      </c>
      <c r="Q60">
        <v>-8</v>
      </c>
      <c r="T60">
        <v>12</v>
      </c>
      <c r="U60">
        <v>19</v>
      </c>
    </row>
    <row r="61" spans="1:29" x14ac:dyDescent="0.2">
      <c r="A61" s="7">
        <v>45442</v>
      </c>
      <c r="B61" s="12">
        <v>60</v>
      </c>
      <c r="C61" s="11">
        <v>72</v>
      </c>
      <c r="D61">
        <f t="shared" si="3"/>
        <v>147</v>
      </c>
      <c r="E61">
        <v>1</v>
      </c>
      <c r="F61">
        <v>2</v>
      </c>
      <c r="K61">
        <v>1413</v>
      </c>
      <c r="L61">
        <f t="shared" si="2"/>
        <v>23.55</v>
      </c>
      <c r="S61">
        <v>0</v>
      </c>
      <c r="T61">
        <v>12.5</v>
      </c>
    </row>
    <row r="62" spans="1:29" x14ac:dyDescent="0.2">
      <c r="A62" s="7">
        <v>45443</v>
      </c>
      <c r="B62" s="12">
        <v>61</v>
      </c>
      <c r="C62" s="11">
        <v>74</v>
      </c>
      <c r="D62">
        <f t="shared" si="3"/>
        <v>149</v>
      </c>
      <c r="E62">
        <v>1</v>
      </c>
      <c r="F62">
        <v>2</v>
      </c>
      <c r="G62" t="s">
        <v>67</v>
      </c>
      <c r="K62">
        <v>1420</v>
      </c>
      <c r="L62">
        <f t="shared" si="2"/>
        <v>23.666666666666668</v>
      </c>
      <c r="Q62">
        <v>-10</v>
      </c>
    </row>
    <row r="63" spans="1:29" x14ac:dyDescent="0.2">
      <c r="A63" s="7">
        <v>45444</v>
      </c>
      <c r="B63" s="12">
        <v>62</v>
      </c>
      <c r="C63" s="11">
        <v>71</v>
      </c>
      <c r="D63">
        <f t="shared" si="3"/>
        <v>146</v>
      </c>
      <c r="E63">
        <v>1</v>
      </c>
      <c r="F63">
        <v>-3</v>
      </c>
      <c r="K63">
        <v>1440</v>
      </c>
      <c r="L63">
        <f t="shared" si="2"/>
        <v>24</v>
      </c>
      <c r="S63">
        <v>-0.5</v>
      </c>
      <c r="Z63">
        <v>1</v>
      </c>
      <c r="AA63">
        <v>2</v>
      </c>
      <c r="AB63">
        <v>-3</v>
      </c>
      <c r="AC63">
        <v>-2</v>
      </c>
    </row>
    <row r="64" spans="1:29" x14ac:dyDescent="0.2">
      <c r="A64" s="7">
        <v>45445</v>
      </c>
      <c r="B64" s="12">
        <v>63</v>
      </c>
      <c r="C64" s="11">
        <v>72.5</v>
      </c>
      <c r="D64">
        <f t="shared" si="3"/>
        <v>147.5</v>
      </c>
      <c r="E64">
        <v>1</v>
      </c>
      <c r="F64">
        <v>1.5</v>
      </c>
      <c r="K64">
        <v>1467</v>
      </c>
      <c r="L64">
        <f t="shared" si="2"/>
        <v>24.45</v>
      </c>
      <c r="Q64">
        <v>-11</v>
      </c>
    </row>
    <row r="65" spans="1:33" x14ac:dyDescent="0.2">
      <c r="A65" s="7">
        <v>45446</v>
      </c>
      <c r="B65" s="12">
        <v>64</v>
      </c>
      <c r="C65" s="11">
        <v>65</v>
      </c>
      <c r="D65">
        <f t="shared" si="3"/>
        <v>155</v>
      </c>
      <c r="E65">
        <v>1</v>
      </c>
      <c r="F65">
        <v>7.5</v>
      </c>
      <c r="K65">
        <v>1500</v>
      </c>
      <c r="L65">
        <f t="shared" si="2"/>
        <v>25</v>
      </c>
      <c r="Q65">
        <v>-12</v>
      </c>
      <c r="S65">
        <v>-2.5</v>
      </c>
      <c r="T65">
        <v>12.5</v>
      </c>
    </row>
    <row r="66" spans="1:33" x14ac:dyDescent="0.2">
      <c r="A66" s="7">
        <v>45447</v>
      </c>
      <c r="B66" s="12">
        <v>65</v>
      </c>
      <c r="C66" s="11">
        <v>63</v>
      </c>
      <c r="D66">
        <f t="shared" si="3"/>
        <v>153</v>
      </c>
      <c r="E66">
        <v>1</v>
      </c>
      <c r="F66">
        <v>-2</v>
      </c>
      <c r="K66">
        <v>1539</v>
      </c>
      <c r="L66">
        <f t="shared" si="2"/>
        <v>25.65</v>
      </c>
      <c r="S66">
        <v>-3.5</v>
      </c>
      <c r="T66">
        <v>13</v>
      </c>
    </row>
    <row r="67" spans="1:33" x14ac:dyDescent="0.2">
      <c r="A67" s="7">
        <v>45448</v>
      </c>
      <c r="B67" s="12">
        <v>66</v>
      </c>
      <c r="C67" s="11">
        <v>61</v>
      </c>
      <c r="D67">
        <f t="shared" si="3"/>
        <v>151</v>
      </c>
      <c r="E67">
        <v>1</v>
      </c>
      <c r="F67">
        <v>-2</v>
      </c>
      <c r="K67">
        <v>1560</v>
      </c>
      <c r="L67">
        <f t="shared" si="2"/>
        <v>26</v>
      </c>
      <c r="Q67">
        <v>-13</v>
      </c>
      <c r="S67">
        <v>-3</v>
      </c>
      <c r="AG67">
        <f>18*330</f>
        <v>5940</v>
      </c>
    </row>
    <row r="68" spans="1:33" x14ac:dyDescent="0.2">
      <c r="A68" s="7">
        <v>45449</v>
      </c>
      <c r="B68" s="12">
        <v>67</v>
      </c>
      <c r="C68" s="11">
        <v>59.5</v>
      </c>
      <c r="D68">
        <f t="shared" si="3"/>
        <v>149.5</v>
      </c>
      <c r="E68">
        <v>1</v>
      </c>
      <c r="F68">
        <v>-1.5</v>
      </c>
      <c r="K68">
        <v>1580</v>
      </c>
      <c r="L68">
        <f t="shared" si="2"/>
        <v>26.333333333333332</v>
      </c>
      <c r="S68">
        <v>-4</v>
      </c>
      <c r="T68">
        <v>12</v>
      </c>
    </row>
    <row r="69" spans="1:33" x14ac:dyDescent="0.2">
      <c r="A69" s="7">
        <v>45450</v>
      </c>
      <c r="B69" s="12">
        <v>68</v>
      </c>
      <c r="C69" s="11">
        <v>58.5</v>
      </c>
      <c r="D69">
        <f t="shared" si="3"/>
        <v>148.5</v>
      </c>
      <c r="E69">
        <v>1</v>
      </c>
      <c r="F69">
        <v>-1</v>
      </c>
      <c r="K69">
        <v>1590</v>
      </c>
      <c r="L69">
        <f t="shared" si="2"/>
        <v>26.5</v>
      </c>
      <c r="S69">
        <v>-5</v>
      </c>
    </row>
    <row r="70" spans="1:33" x14ac:dyDescent="0.2">
      <c r="A70" s="7">
        <v>45451</v>
      </c>
      <c r="B70" s="12">
        <v>69</v>
      </c>
      <c r="C70" s="11">
        <v>54</v>
      </c>
      <c r="D70">
        <f t="shared" si="3"/>
        <v>144</v>
      </c>
      <c r="E70">
        <v>1</v>
      </c>
      <c r="F70">
        <v>-4.5</v>
      </c>
      <c r="G70" t="s">
        <v>76</v>
      </c>
      <c r="K70">
        <v>1607</v>
      </c>
      <c r="L70">
        <f t="shared" si="2"/>
        <v>26.783333333333335</v>
      </c>
      <c r="Q70">
        <v>-14</v>
      </c>
      <c r="AB70">
        <f>60*60*24</f>
        <v>86400</v>
      </c>
    </row>
    <row r="71" spans="1:33" x14ac:dyDescent="0.2">
      <c r="A71" s="7">
        <v>45452</v>
      </c>
      <c r="B71" s="12">
        <v>70</v>
      </c>
      <c r="C71" s="11">
        <v>50</v>
      </c>
      <c r="D71">
        <f t="shared" si="3"/>
        <v>140</v>
      </c>
      <c r="E71">
        <v>1</v>
      </c>
      <c r="F71">
        <v>-4</v>
      </c>
      <c r="K71">
        <v>1620</v>
      </c>
      <c r="L71">
        <f t="shared" si="2"/>
        <v>27</v>
      </c>
      <c r="S71">
        <v>-6</v>
      </c>
    </row>
    <row r="72" spans="1:33" x14ac:dyDescent="0.2">
      <c r="A72" s="7">
        <v>45453</v>
      </c>
      <c r="B72" s="12">
        <v>71</v>
      </c>
      <c r="C72" s="11">
        <v>47</v>
      </c>
      <c r="D72">
        <f t="shared" si="3"/>
        <v>137</v>
      </c>
      <c r="E72">
        <v>1</v>
      </c>
      <c r="F72">
        <v>-3</v>
      </c>
      <c r="G72" t="s">
        <v>78</v>
      </c>
      <c r="K72">
        <v>1650</v>
      </c>
      <c r="L72">
        <f t="shared" si="2"/>
        <v>27.5</v>
      </c>
      <c r="S72">
        <v>-7</v>
      </c>
      <c r="T72">
        <v>11</v>
      </c>
    </row>
    <row r="73" spans="1:33" x14ac:dyDescent="0.2">
      <c r="A73" s="7">
        <v>45454</v>
      </c>
      <c r="B73" s="12">
        <v>72</v>
      </c>
      <c r="C73" s="11">
        <v>47</v>
      </c>
      <c r="D73">
        <f t="shared" si="3"/>
        <v>137</v>
      </c>
      <c r="E73">
        <v>1</v>
      </c>
      <c r="F73">
        <v>0</v>
      </c>
      <c r="K73">
        <v>1680</v>
      </c>
      <c r="L73">
        <f t="shared" si="2"/>
        <v>28</v>
      </c>
      <c r="Q73">
        <v>-19</v>
      </c>
    </row>
    <row r="74" spans="1:33" x14ac:dyDescent="0.2">
      <c r="A74" s="7">
        <v>45455</v>
      </c>
      <c r="B74" s="12">
        <v>73</v>
      </c>
      <c r="C74" s="11">
        <v>48</v>
      </c>
      <c r="D74">
        <f t="shared" si="3"/>
        <v>138</v>
      </c>
      <c r="E74">
        <v>1</v>
      </c>
      <c r="F74">
        <v>1</v>
      </c>
      <c r="K74">
        <v>1710</v>
      </c>
      <c r="L74">
        <f t="shared" si="2"/>
        <v>28.5</v>
      </c>
      <c r="T74">
        <v>9</v>
      </c>
    </row>
    <row r="75" spans="1:33" x14ac:dyDescent="0.2">
      <c r="A75" s="7">
        <v>45456</v>
      </c>
      <c r="B75" s="12">
        <v>74</v>
      </c>
      <c r="C75" s="11">
        <v>52</v>
      </c>
      <c r="D75">
        <f t="shared" si="3"/>
        <v>141</v>
      </c>
      <c r="E75">
        <v>1</v>
      </c>
      <c r="F75">
        <v>3</v>
      </c>
      <c r="K75">
        <v>1730</v>
      </c>
      <c r="L75">
        <f t="shared" si="2"/>
        <v>28.833333333333332</v>
      </c>
      <c r="Q75">
        <v>-24</v>
      </c>
      <c r="T75">
        <v>7.5</v>
      </c>
    </row>
    <row r="76" spans="1:33" x14ac:dyDescent="0.2">
      <c r="A76" s="7">
        <v>45457</v>
      </c>
      <c r="B76" s="12">
        <v>75</v>
      </c>
      <c r="C76" s="11">
        <v>54</v>
      </c>
      <c r="D76">
        <f t="shared" si="3"/>
        <v>143</v>
      </c>
      <c r="E76">
        <v>1</v>
      </c>
      <c r="F76">
        <v>2</v>
      </c>
      <c r="K76">
        <v>1748</v>
      </c>
      <c r="L76">
        <f t="shared" si="2"/>
        <v>29.133333333333333</v>
      </c>
      <c r="Q76">
        <v>-27</v>
      </c>
      <c r="T76">
        <v>7</v>
      </c>
    </row>
    <row r="77" spans="1:33" x14ac:dyDescent="0.2">
      <c r="A77" s="7">
        <v>45458</v>
      </c>
      <c r="B77" s="12">
        <v>76</v>
      </c>
      <c r="C77" s="11">
        <v>57</v>
      </c>
      <c r="D77">
        <f t="shared" si="3"/>
        <v>146</v>
      </c>
      <c r="E77">
        <v>1</v>
      </c>
      <c r="F77">
        <v>3</v>
      </c>
      <c r="G77" t="s">
        <v>57</v>
      </c>
      <c r="K77">
        <v>1759</v>
      </c>
      <c r="L77">
        <f t="shared" si="2"/>
        <v>29.316666666666666</v>
      </c>
      <c r="Q77">
        <v>-32</v>
      </c>
      <c r="T77">
        <v>7</v>
      </c>
    </row>
    <row r="78" spans="1:33" x14ac:dyDescent="0.2">
      <c r="A78" s="7">
        <v>45459</v>
      </c>
      <c r="B78" s="12">
        <v>77</v>
      </c>
      <c r="C78" s="11">
        <v>59</v>
      </c>
      <c r="D78">
        <f t="shared" si="3"/>
        <v>148</v>
      </c>
      <c r="E78">
        <v>1</v>
      </c>
      <c r="F78">
        <v>2</v>
      </c>
      <c r="K78">
        <v>1800</v>
      </c>
      <c r="L78">
        <f t="shared" si="2"/>
        <v>30</v>
      </c>
      <c r="S78">
        <v>-14</v>
      </c>
      <c r="T78">
        <v>6</v>
      </c>
    </row>
    <row r="79" spans="1:33" x14ac:dyDescent="0.2">
      <c r="A79" s="7">
        <v>45460</v>
      </c>
      <c r="B79" s="12">
        <v>78</v>
      </c>
      <c r="C79" s="11">
        <v>63</v>
      </c>
      <c r="D79">
        <f t="shared" si="3"/>
        <v>152</v>
      </c>
      <c r="E79">
        <v>1</v>
      </c>
      <c r="F79">
        <v>4</v>
      </c>
      <c r="G79" t="s">
        <v>57</v>
      </c>
      <c r="K79">
        <v>1860</v>
      </c>
      <c r="L79">
        <f t="shared" si="2"/>
        <v>31</v>
      </c>
      <c r="T79">
        <v>1</v>
      </c>
    </row>
    <row r="80" spans="1:33" x14ac:dyDescent="0.2">
      <c r="A80" s="7">
        <v>45461</v>
      </c>
      <c r="B80" s="12">
        <v>79</v>
      </c>
      <c r="C80" s="11">
        <v>59</v>
      </c>
      <c r="D80">
        <f t="shared" si="3"/>
        <v>148</v>
      </c>
      <c r="E80">
        <v>1</v>
      </c>
      <c r="F80">
        <v>-4</v>
      </c>
      <c r="K80">
        <v>1882</v>
      </c>
      <c r="L80">
        <f t="shared" si="2"/>
        <v>31.366666666666667</v>
      </c>
      <c r="Q80">
        <v>-46</v>
      </c>
    </row>
    <row r="81" spans="1:20" x14ac:dyDescent="0.2">
      <c r="A81" s="7">
        <v>45462</v>
      </c>
      <c r="B81" s="12">
        <v>80</v>
      </c>
      <c r="C81" s="11">
        <v>56</v>
      </c>
      <c r="D81">
        <f t="shared" si="3"/>
        <v>145</v>
      </c>
      <c r="E81">
        <v>1</v>
      </c>
      <c r="F81">
        <v>-3</v>
      </c>
      <c r="K81">
        <v>1920</v>
      </c>
      <c r="L81">
        <f t="shared" si="2"/>
        <v>32</v>
      </c>
      <c r="S81">
        <v>-25</v>
      </c>
    </row>
    <row r="82" spans="1:20" x14ac:dyDescent="0.2">
      <c r="A82" s="7">
        <v>45463</v>
      </c>
      <c r="B82" s="12">
        <v>81</v>
      </c>
      <c r="C82" s="11">
        <v>52</v>
      </c>
      <c r="D82">
        <f t="shared" si="3"/>
        <v>141</v>
      </c>
      <c r="E82">
        <v>1</v>
      </c>
      <c r="F82">
        <v>-4</v>
      </c>
      <c r="G82" t="s">
        <v>81</v>
      </c>
      <c r="K82">
        <v>1950</v>
      </c>
      <c r="L82">
        <f t="shared" si="2"/>
        <v>32.5</v>
      </c>
      <c r="T82">
        <v>-14</v>
      </c>
    </row>
    <row r="83" spans="1:20" x14ac:dyDescent="0.2">
      <c r="A83" s="7">
        <v>45464</v>
      </c>
      <c r="B83" s="12">
        <v>82</v>
      </c>
      <c r="C83" s="11">
        <v>54</v>
      </c>
      <c r="D83">
        <f t="shared" si="3"/>
        <v>143</v>
      </c>
      <c r="E83">
        <v>1</v>
      </c>
      <c r="F83">
        <v>2</v>
      </c>
      <c r="K83">
        <v>1980</v>
      </c>
      <c r="L83">
        <f t="shared" si="2"/>
        <v>33</v>
      </c>
      <c r="S83">
        <v>-34</v>
      </c>
    </row>
    <row r="84" spans="1:20" x14ac:dyDescent="0.2">
      <c r="A84" s="7">
        <v>45465</v>
      </c>
      <c r="B84" s="12">
        <v>83</v>
      </c>
      <c r="C84" s="11">
        <v>57</v>
      </c>
      <c r="D84">
        <f t="shared" si="3"/>
        <v>145</v>
      </c>
      <c r="E84">
        <v>1</v>
      </c>
      <c r="F84">
        <v>2</v>
      </c>
      <c r="K84">
        <v>2070</v>
      </c>
      <c r="L84">
        <f t="shared" si="2"/>
        <v>34.5</v>
      </c>
      <c r="S84">
        <v>-100</v>
      </c>
    </row>
    <row r="85" spans="1:20" x14ac:dyDescent="0.2">
      <c r="A85" s="7">
        <v>45466</v>
      </c>
      <c r="B85" s="12">
        <v>84</v>
      </c>
      <c r="C85" s="11">
        <v>60</v>
      </c>
      <c r="D85">
        <f t="shared" si="3"/>
        <v>148</v>
      </c>
      <c r="E85">
        <v>1</v>
      </c>
      <c r="F85">
        <v>3</v>
      </c>
    </row>
    <row r="86" spans="1:20" x14ac:dyDescent="0.2">
      <c r="A86" s="7">
        <v>45467</v>
      </c>
      <c r="B86" s="12">
        <v>85</v>
      </c>
      <c r="C86" s="11">
        <v>64</v>
      </c>
      <c r="D86">
        <f t="shared" si="3"/>
        <v>152</v>
      </c>
      <c r="E86">
        <v>1</v>
      </c>
      <c r="F86">
        <v>4</v>
      </c>
      <c r="G86" t="s">
        <v>90</v>
      </c>
    </row>
    <row r="87" spans="1:20" x14ac:dyDescent="0.2">
      <c r="A87" s="7">
        <v>45468</v>
      </c>
      <c r="B87" s="12">
        <v>86</v>
      </c>
      <c r="C87" s="11">
        <v>60</v>
      </c>
      <c r="D87">
        <f t="shared" si="3"/>
        <v>148</v>
      </c>
      <c r="E87">
        <v>1</v>
      </c>
      <c r="F87">
        <v>-4</v>
      </c>
    </row>
    <row r="88" spans="1:20" x14ac:dyDescent="0.2">
      <c r="A88" s="7">
        <v>45469</v>
      </c>
      <c r="B88" s="12">
        <v>87</v>
      </c>
      <c r="C88" s="11">
        <v>57</v>
      </c>
      <c r="D88">
        <f t="shared" si="3"/>
        <v>145</v>
      </c>
      <c r="E88">
        <v>1</v>
      </c>
      <c r="F88">
        <v>-3</v>
      </c>
    </row>
    <row r="89" spans="1:20" x14ac:dyDescent="0.2">
      <c r="A89" s="7">
        <v>45470</v>
      </c>
      <c r="B89" s="12">
        <v>88</v>
      </c>
      <c r="C89" s="11">
        <v>57</v>
      </c>
      <c r="D89">
        <f t="shared" si="3"/>
        <v>145</v>
      </c>
      <c r="E89">
        <v>1</v>
      </c>
      <c r="F89">
        <v>0</v>
      </c>
    </row>
    <row r="90" spans="1:20" x14ac:dyDescent="0.2">
      <c r="A90" s="7">
        <v>45471</v>
      </c>
      <c r="B90" s="12">
        <v>89</v>
      </c>
      <c r="C90" s="11">
        <v>57</v>
      </c>
      <c r="D90">
        <f t="shared" si="3"/>
        <v>145</v>
      </c>
      <c r="E90">
        <v>1</v>
      </c>
      <c r="F90">
        <v>0</v>
      </c>
    </row>
    <row r="91" spans="1:20" x14ac:dyDescent="0.2">
      <c r="A91" s="7">
        <v>45472</v>
      </c>
      <c r="B91" s="12">
        <v>90</v>
      </c>
      <c r="C91" s="11">
        <v>58.5</v>
      </c>
      <c r="D91">
        <f t="shared" si="3"/>
        <v>146.5</v>
      </c>
      <c r="E91">
        <v>1</v>
      </c>
      <c r="F91">
        <f>C91-C90</f>
        <v>1.5</v>
      </c>
    </row>
    <row r="92" spans="1:20" x14ac:dyDescent="0.2">
      <c r="A92" s="7">
        <v>45473</v>
      </c>
      <c r="B92" s="12">
        <v>91</v>
      </c>
      <c r="C92" s="11">
        <v>58</v>
      </c>
      <c r="D92">
        <f t="shared" si="3"/>
        <v>146</v>
      </c>
      <c r="E92">
        <v>1</v>
      </c>
      <c r="F92">
        <f t="shared" ref="F92:F134" si="4">C92-C91</f>
        <v>-0.5</v>
      </c>
    </row>
    <row r="93" spans="1:20" x14ac:dyDescent="0.2">
      <c r="A93" s="7">
        <v>45474</v>
      </c>
      <c r="B93" s="12">
        <v>92</v>
      </c>
      <c r="C93" s="11">
        <v>54</v>
      </c>
      <c r="D93">
        <f t="shared" si="3"/>
        <v>142</v>
      </c>
      <c r="E93">
        <v>1</v>
      </c>
      <c r="F93">
        <f t="shared" si="4"/>
        <v>-4</v>
      </c>
    </row>
    <row r="94" spans="1:20" x14ac:dyDescent="0.2">
      <c r="A94" s="7">
        <v>45475</v>
      </c>
      <c r="B94" s="12">
        <v>93</v>
      </c>
      <c r="C94" s="11">
        <v>57</v>
      </c>
      <c r="D94">
        <f t="shared" si="3"/>
        <v>145</v>
      </c>
      <c r="E94">
        <v>1</v>
      </c>
      <c r="F94">
        <f t="shared" si="4"/>
        <v>3</v>
      </c>
    </row>
    <row r="95" spans="1:20" x14ac:dyDescent="0.2">
      <c r="A95" s="7">
        <v>45476</v>
      </c>
      <c r="B95" s="12">
        <v>94</v>
      </c>
      <c r="C95" s="11">
        <v>50.5</v>
      </c>
      <c r="D95">
        <f t="shared" si="3"/>
        <v>138.5</v>
      </c>
      <c r="E95">
        <v>1</v>
      </c>
      <c r="F95">
        <f t="shared" si="4"/>
        <v>-6.5</v>
      </c>
    </row>
    <row r="96" spans="1:20" x14ac:dyDescent="0.2">
      <c r="A96" s="7">
        <v>45477</v>
      </c>
      <c r="B96" s="12">
        <v>95</v>
      </c>
      <c r="C96" s="11">
        <v>49</v>
      </c>
      <c r="D96">
        <f t="shared" si="3"/>
        <v>137</v>
      </c>
      <c r="E96">
        <v>1</v>
      </c>
      <c r="F96">
        <f t="shared" si="4"/>
        <v>-1.5</v>
      </c>
    </row>
    <row r="97" spans="1:6" x14ac:dyDescent="0.2">
      <c r="A97" s="7">
        <v>45478</v>
      </c>
      <c r="B97" s="12">
        <v>96</v>
      </c>
      <c r="C97" s="11">
        <v>50</v>
      </c>
      <c r="D97">
        <f t="shared" ref="D97:D134" si="5">D96+F97</f>
        <v>138</v>
      </c>
      <c r="E97">
        <v>1</v>
      </c>
      <c r="F97">
        <f t="shared" si="4"/>
        <v>1</v>
      </c>
    </row>
    <row r="98" spans="1:6" x14ac:dyDescent="0.2">
      <c r="A98" s="7">
        <v>45479</v>
      </c>
      <c r="B98" s="12">
        <v>97</v>
      </c>
      <c r="C98" s="11">
        <v>50</v>
      </c>
      <c r="D98">
        <f t="shared" si="5"/>
        <v>138</v>
      </c>
      <c r="E98">
        <v>1</v>
      </c>
      <c r="F98">
        <f t="shared" si="4"/>
        <v>0</v>
      </c>
    </row>
    <row r="99" spans="1:6" x14ac:dyDescent="0.2">
      <c r="A99" s="7">
        <v>45480</v>
      </c>
      <c r="B99" s="12">
        <v>98</v>
      </c>
      <c r="C99" s="11">
        <v>50.5</v>
      </c>
      <c r="D99">
        <f t="shared" si="5"/>
        <v>138.5</v>
      </c>
      <c r="E99">
        <v>1</v>
      </c>
      <c r="F99">
        <f t="shared" si="4"/>
        <v>0.5</v>
      </c>
    </row>
    <row r="100" spans="1:6" x14ac:dyDescent="0.2">
      <c r="A100" s="7">
        <v>45481</v>
      </c>
      <c r="B100" s="12">
        <v>99</v>
      </c>
      <c r="C100" s="11">
        <v>51</v>
      </c>
      <c r="D100">
        <f t="shared" si="5"/>
        <v>139</v>
      </c>
      <c r="E100">
        <v>1</v>
      </c>
      <c r="F100">
        <f t="shared" si="4"/>
        <v>0.5</v>
      </c>
    </row>
    <row r="101" spans="1:6" x14ac:dyDescent="0.2">
      <c r="A101" s="7">
        <v>45482</v>
      </c>
      <c r="B101" s="12">
        <v>100</v>
      </c>
      <c r="C101" s="11">
        <v>51.25</v>
      </c>
      <c r="D101">
        <f t="shared" si="5"/>
        <v>139.25</v>
      </c>
      <c r="E101">
        <v>1</v>
      </c>
      <c r="F101">
        <f t="shared" si="4"/>
        <v>0.25</v>
      </c>
    </row>
    <row r="102" spans="1:6" x14ac:dyDescent="0.2">
      <c r="A102" s="7">
        <v>45483</v>
      </c>
      <c r="B102" s="12">
        <v>101</v>
      </c>
      <c r="C102" s="11">
        <v>53</v>
      </c>
      <c r="D102">
        <f t="shared" si="5"/>
        <v>141</v>
      </c>
      <c r="E102">
        <v>1</v>
      </c>
      <c r="F102">
        <f t="shared" si="4"/>
        <v>1.75</v>
      </c>
    </row>
    <row r="103" spans="1:6" x14ac:dyDescent="0.2">
      <c r="A103" s="7">
        <v>45484</v>
      </c>
      <c r="B103" s="12">
        <v>102</v>
      </c>
      <c r="C103" s="11">
        <v>51</v>
      </c>
      <c r="D103">
        <f t="shared" si="5"/>
        <v>139</v>
      </c>
      <c r="E103">
        <v>1</v>
      </c>
      <c r="F103">
        <f t="shared" si="4"/>
        <v>-2</v>
      </c>
    </row>
    <row r="104" spans="1:6" x14ac:dyDescent="0.2">
      <c r="A104" s="7">
        <v>45485</v>
      </c>
      <c r="B104" s="12">
        <v>103</v>
      </c>
      <c r="C104" s="11">
        <v>51.5</v>
      </c>
      <c r="D104">
        <f t="shared" si="5"/>
        <v>139.5</v>
      </c>
      <c r="E104">
        <v>1</v>
      </c>
      <c r="F104">
        <f t="shared" si="4"/>
        <v>0.5</v>
      </c>
    </row>
    <row r="105" spans="1:6" x14ac:dyDescent="0.2">
      <c r="A105" s="7">
        <v>45486</v>
      </c>
      <c r="B105" s="12">
        <v>104</v>
      </c>
      <c r="C105" s="11">
        <v>51.5</v>
      </c>
      <c r="D105">
        <f t="shared" si="5"/>
        <v>139.5</v>
      </c>
      <c r="E105">
        <v>1</v>
      </c>
      <c r="F105">
        <f t="shared" si="4"/>
        <v>0</v>
      </c>
    </row>
    <row r="106" spans="1:6" x14ac:dyDescent="0.2">
      <c r="A106" s="7">
        <v>45487</v>
      </c>
      <c r="B106" s="12">
        <v>105</v>
      </c>
      <c r="C106" s="11">
        <v>47</v>
      </c>
      <c r="D106">
        <f t="shared" si="5"/>
        <v>135</v>
      </c>
      <c r="E106">
        <v>1</v>
      </c>
      <c r="F106">
        <f t="shared" si="4"/>
        <v>-4.5</v>
      </c>
    </row>
    <row r="107" spans="1:6" x14ac:dyDescent="0.2">
      <c r="A107" s="7">
        <v>45488</v>
      </c>
      <c r="B107" s="12">
        <v>106</v>
      </c>
      <c r="C107" s="11">
        <v>47</v>
      </c>
      <c r="D107">
        <f t="shared" si="5"/>
        <v>135</v>
      </c>
      <c r="E107">
        <v>1</v>
      </c>
      <c r="F107">
        <f t="shared" si="4"/>
        <v>0</v>
      </c>
    </row>
    <row r="108" spans="1:6" x14ac:dyDescent="0.2">
      <c r="A108" s="7">
        <v>45489</v>
      </c>
      <c r="B108" s="12">
        <v>107</v>
      </c>
      <c r="C108" s="11">
        <v>48.5</v>
      </c>
      <c r="D108">
        <f t="shared" si="5"/>
        <v>136.5</v>
      </c>
      <c r="E108">
        <v>1</v>
      </c>
      <c r="F108">
        <f t="shared" si="4"/>
        <v>1.5</v>
      </c>
    </row>
    <row r="109" spans="1:6" x14ac:dyDescent="0.2">
      <c r="A109" s="7">
        <v>45490</v>
      </c>
      <c r="B109" s="12">
        <v>108</v>
      </c>
      <c r="C109" s="11">
        <v>47.5</v>
      </c>
      <c r="D109">
        <f t="shared" si="5"/>
        <v>135.5</v>
      </c>
      <c r="E109">
        <v>1</v>
      </c>
      <c r="F109">
        <f t="shared" si="4"/>
        <v>-1</v>
      </c>
    </row>
    <row r="110" spans="1:6" x14ac:dyDescent="0.2">
      <c r="A110" s="7">
        <v>45491</v>
      </c>
      <c r="B110" s="12">
        <v>109</v>
      </c>
      <c r="C110" s="11">
        <v>48</v>
      </c>
      <c r="D110">
        <f t="shared" si="5"/>
        <v>136</v>
      </c>
      <c r="E110">
        <v>1</v>
      </c>
      <c r="F110">
        <f t="shared" si="4"/>
        <v>0.5</v>
      </c>
    </row>
    <row r="111" spans="1:6" x14ac:dyDescent="0.2">
      <c r="A111" s="7">
        <v>45492</v>
      </c>
      <c r="B111" s="12">
        <v>110</v>
      </c>
      <c r="C111" s="11">
        <v>47</v>
      </c>
      <c r="D111">
        <f t="shared" si="5"/>
        <v>135</v>
      </c>
      <c r="E111">
        <v>1</v>
      </c>
      <c r="F111">
        <f t="shared" si="4"/>
        <v>-1</v>
      </c>
    </row>
    <row r="112" spans="1:6" x14ac:dyDescent="0.2">
      <c r="A112" s="7">
        <v>45493</v>
      </c>
      <c r="B112" s="12">
        <v>111</v>
      </c>
      <c r="C112" s="11">
        <v>46.5</v>
      </c>
      <c r="D112">
        <f t="shared" si="5"/>
        <v>134.5</v>
      </c>
      <c r="E112">
        <v>1</v>
      </c>
      <c r="F112">
        <f t="shared" si="4"/>
        <v>-0.5</v>
      </c>
    </row>
    <row r="113" spans="1:6" x14ac:dyDescent="0.2">
      <c r="A113" s="7">
        <v>45494</v>
      </c>
      <c r="B113" s="12">
        <v>112</v>
      </c>
      <c r="C113" s="11">
        <v>45</v>
      </c>
      <c r="D113">
        <f t="shared" si="5"/>
        <v>133</v>
      </c>
      <c r="E113">
        <v>1</v>
      </c>
      <c r="F113">
        <f t="shared" si="4"/>
        <v>-1.5</v>
      </c>
    </row>
    <row r="114" spans="1:6" x14ac:dyDescent="0.2">
      <c r="A114" s="7">
        <v>45495</v>
      </c>
      <c r="B114" s="12">
        <v>113</v>
      </c>
      <c r="C114" s="11">
        <v>43</v>
      </c>
      <c r="D114">
        <f t="shared" si="5"/>
        <v>131</v>
      </c>
      <c r="E114">
        <v>1</v>
      </c>
      <c r="F114">
        <f t="shared" si="4"/>
        <v>-2</v>
      </c>
    </row>
    <row r="115" spans="1:6" x14ac:dyDescent="0.2">
      <c r="A115" s="7">
        <v>45496</v>
      </c>
      <c r="B115" s="12">
        <v>114</v>
      </c>
      <c r="C115" s="11">
        <v>41.5</v>
      </c>
      <c r="D115">
        <f t="shared" si="5"/>
        <v>129.5</v>
      </c>
      <c r="E115">
        <v>1</v>
      </c>
      <c r="F115">
        <f t="shared" si="4"/>
        <v>-1.5</v>
      </c>
    </row>
    <row r="116" spans="1:6" x14ac:dyDescent="0.2">
      <c r="A116" s="7">
        <v>45497</v>
      </c>
      <c r="B116" s="12">
        <v>115</v>
      </c>
      <c r="C116" s="11">
        <v>41</v>
      </c>
      <c r="D116">
        <f t="shared" si="5"/>
        <v>129</v>
      </c>
      <c r="E116">
        <v>1</v>
      </c>
      <c r="F116">
        <f t="shared" si="4"/>
        <v>-0.5</v>
      </c>
    </row>
    <row r="117" spans="1:6" x14ac:dyDescent="0.2">
      <c r="A117" s="7">
        <v>45498</v>
      </c>
      <c r="B117" s="12">
        <v>116</v>
      </c>
      <c r="C117" s="11">
        <v>39.75</v>
      </c>
      <c r="D117">
        <f t="shared" si="5"/>
        <v>127.75</v>
      </c>
      <c r="E117">
        <v>1</v>
      </c>
      <c r="F117">
        <f t="shared" si="4"/>
        <v>-1.25</v>
      </c>
    </row>
    <row r="118" spans="1:6" x14ac:dyDescent="0.2">
      <c r="A118" s="7">
        <v>45499</v>
      </c>
      <c r="B118" s="12">
        <v>117</v>
      </c>
      <c r="C118" s="11">
        <v>38.5</v>
      </c>
      <c r="D118">
        <f t="shared" si="5"/>
        <v>126.5</v>
      </c>
      <c r="E118">
        <v>1</v>
      </c>
      <c r="F118">
        <f t="shared" si="4"/>
        <v>-1.25</v>
      </c>
    </row>
    <row r="119" spans="1:6" x14ac:dyDescent="0.2">
      <c r="A119" s="7">
        <v>45500</v>
      </c>
      <c r="B119" s="12">
        <v>118</v>
      </c>
      <c r="C119" s="11">
        <v>39.5</v>
      </c>
      <c r="D119">
        <f t="shared" si="5"/>
        <v>127.5</v>
      </c>
      <c r="E119">
        <v>1</v>
      </c>
      <c r="F119">
        <f t="shared" si="4"/>
        <v>1</v>
      </c>
    </row>
    <row r="120" spans="1:6" x14ac:dyDescent="0.2">
      <c r="A120" s="7">
        <v>45501</v>
      </c>
      <c r="B120" s="12">
        <v>119</v>
      </c>
      <c r="C120" s="11">
        <v>39.5</v>
      </c>
      <c r="D120">
        <f t="shared" si="5"/>
        <v>127.5</v>
      </c>
      <c r="E120">
        <v>1</v>
      </c>
      <c r="F120">
        <f t="shared" si="4"/>
        <v>0</v>
      </c>
    </row>
    <row r="121" spans="1:6" x14ac:dyDescent="0.2">
      <c r="A121" s="7">
        <v>45502</v>
      </c>
      <c r="B121" s="12">
        <v>120</v>
      </c>
      <c r="C121" s="11">
        <v>40</v>
      </c>
      <c r="D121">
        <f t="shared" si="5"/>
        <v>128</v>
      </c>
      <c r="E121">
        <v>1</v>
      </c>
      <c r="F121">
        <f t="shared" si="4"/>
        <v>0.5</v>
      </c>
    </row>
    <row r="122" spans="1:6" x14ac:dyDescent="0.2">
      <c r="A122" s="7">
        <v>45503</v>
      </c>
      <c r="B122" s="12">
        <v>121</v>
      </c>
      <c r="C122" s="11">
        <v>41</v>
      </c>
      <c r="D122">
        <f t="shared" si="5"/>
        <v>129</v>
      </c>
      <c r="E122">
        <v>1</v>
      </c>
      <c r="F122">
        <f t="shared" si="4"/>
        <v>1</v>
      </c>
    </row>
    <row r="123" spans="1:6" x14ac:dyDescent="0.2">
      <c r="A123" s="7">
        <v>45504</v>
      </c>
      <c r="B123" s="12">
        <v>122</v>
      </c>
      <c r="C123" s="11">
        <v>44</v>
      </c>
      <c r="D123">
        <f t="shared" si="5"/>
        <v>132</v>
      </c>
      <c r="E123">
        <v>1</v>
      </c>
      <c r="F123">
        <f t="shared" si="4"/>
        <v>3</v>
      </c>
    </row>
    <row r="124" spans="1:6" x14ac:dyDescent="0.2">
      <c r="A124" s="7">
        <v>45505</v>
      </c>
      <c r="B124" s="12">
        <v>123</v>
      </c>
      <c r="C124" s="11">
        <v>47</v>
      </c>
      <c r="D124">
        <f t="shared" si="5"/>
        <v>135</v>
      </c>
      <c r="E124">
        <v>1</v>
      </c>
      <c r="F124">
        <f t="shared" si="4"/>
        <v>3</v>
      </c>
    </row>
    <row r="125" spans="1:6" x14ac:dyDescent="0.2">
      <c r="A125" s="7">
        <v>45506</v>
      </c>
      <c r="B125" s="12">
        <v>124</v>
      </c>
      <c r="C125" s="11">
        <v>49</v>
      </c>
      <c r="D125">
        <f t="shared" si="5"/>
        <v>137</v>
      </c>
      <c r="E125">
        <v>1</v>
      </c>
      <c r="F125">
        <f t="shared" si="4"/>
        <v>2</v>
      </c>
    </row>
    <row r="126" spans="1:6" x14ac:dyDescent="0.2">
      <c r="A126" s="7">
        <v>45507</v>
      </c>
      <c r="B126" s="12">
        <v>125</v>
      </c>
      <c r="C126" s="11">
        <v>47</v>
      </c>
      <c r="D126">
        <f t="shared" si="5"/>
        <v>135</v>
      </c>
      <c r="E126">
        <v>1</v>
      </c>
      <c r="F126">
        <f t="shared" si="4"/>
        <v>-2</v>
      </c>
    </row>
    <row r="127" spans="1:6" x14ac:dyDescent="0.2">
      <c r="A127" s="7">
        <v>45508</v>
      </c>
      <c r="B127" s="12">
        <v>126</v>
      </c>
      <c r="C127" s="11">
        <v>45</v>
      </c>
      <c r="D127">
        <f t="shared" si="5"/>
        <v>133</v>
      </c>
      <c r="E127">
        <v>1</v>
      </c>
      <c r="F127">
        <f t="shared" si="4"/>
        <v>-2</v>
      </c>
    </row>
    <row r="128" spans="1:6" x14ac:dyDescent="0.2">
      <c r="A128" s="7">
        <v>45509</v>
      </c>
      <c r="B128" s="12">
        <v>127</v>
      </c>
      <c r="C128" s="11">
        <v>40.5</v>
      </c>
      <c r="D128">
        <f t="shared" si="5"/>
        <v>128.5</v>
      </c>
      <c r="E128">
        <v>1</v>
      </c>
      <c r="F128">
        <f t="shared" si="4"/>
        <v>-4.5</v>
      </c>
    </row>
    <row r="129" spans="1:7" x14ac:dyDescent="0.2">
      <c r="A129" s="7">
        <v>45510</v>
      </c>
      <c r="B129" s="12">
        <v>128</v>
      </c>
      <c r="C129" s="11">
        <v>35</v>
      </c>
      <c r="D129">
        <f t="shared" si="5"/>
        <v>123</v>
      </c>
      <c r="E129">
        <v>1</v>
      </c>
      <c r="F129">
        <f t="shared" si="4"/>
        <v>-5.5</v>
      </c>
    </row>
    <row r="130" spans="1:7" x14ac:dyDescent="0.2">
      <c r="A130" s="7">
        <v>45511</v>
      </c>
      <c r="B130" s="12">
        <v>129</v>
      </c>
      <c r="C130" s="11">
        <v>33</v>
      </c>
      <c r="D130">
        <f t="shared" si="5"/>
        <v>121</v>
      </c>
      <c r="E130">
        <v>1</v>
      </c>
      <c r="F130">
        <f t="shared" si="4"/>
        <v>-2</v>
      </c>
    </row>
    <row r="131" spans="1:7" x14ac:dyDescent="0.2">
      <c r="A131" s="7">
        <v>45512</v>
      </c>
      <c r="B131" s="12">
        <v>130</v>
      </c>
      <c r="C131" s="11">
        <v>32</v>
      </c>
      <c r="D131">
        <f t="shared" si="5"/>
        <v>120</v>
      </c>
      <c r="E131">
        <v>1</v>
      </c>
      <c r="F131">
        <f t="shared" si="4"/>
        <v>-1</v>
      </c>
    </row>
    <row r="132" spans="1:7" x14ac:dyDescent="0.2">
      <c r="A132" s="7">
        <v>45513</v>
      </c>
      <c r="B132" s="12">
        <v>131</v>
      </c>
      <c r="C132" s="11">
        <v>29.5</v>
      </c>
      <c r="D132">
        <f t="shared" si="5"/>
        <v>117.5</v>
      </c>
      <c r="E132">
        <v>1</v>
      </c>
      <c r="F132">
        <f t="shared" si="4"/>
        <v>-2.5</v>
      </c>
    </row>
    <row r="133" spans="1:7" x14ac:dyDescent="0.2">
      <c r="A133" s="7">
        <v>45514</v>
      </c>
      <c r="B133" s="12">
        <v>132</v>
      </c>
      <c r="C133" s="11">
        <v>26</v>
      </c>
      <c r="D133">
        <f t="shared" si="5"/>
        <v>114</v>
      </c>
      <c r="E133">
        <v>1</v>
      </c>
      <c r="F133">
        <f t="shared" si="4"/>
        <v>-3.5</v>
      </c>
    </row>
    <row r="134" spans="1:7" x14ac:dyDescent="0.2">
      <c r="A134" s="7">
        <v>45515</v>
      </c>
      <c r="B134" s="12">
        <v>133</v>
      </c>
      <c r="C134" s="11">
        <v>23</v>
      </c>
      <c r="D134">
        <f t="shared" si="5"/>
        <v>111</v>
      </c>
      <c r="E134">
        <v>1</v>
      </c>
      <c r="F134">
        <f t="shared" si="4"/>
        <v>-3</v>
      </c>
    </row>
    <row r="135" spans="1:7" x14ac:dyDescent="0.2">
      <c r="A135" s="7">
        <v>45516</v>
      </c>
      <c r="B135" s="12">
        <v>134</v>
      </c>
      <c r="G135" t="s">
        <v>129</v>
      </c>
    </row>
    <row r="136" spans="1:7" x14ac:dyDescent="0.2">
      <c r="A136" s="7">
        <v>45517</v>
      </c>
      <c r="B136" s="12">
        <v>135</v>
      </c>
      <c r="C136" s="11">
        <v>50</v>
      </c>
      <c r="D136">
        <f>D134+F136</f>
        <v>111</v>
      </c>
      <c r="E136">
        <v>2</v>
      </c>
      <c r="F136">
        <v>0</v>
      </c>
    </row>
    <row r="137" spans="1:7" x14ac:dyDescent="0.2">
      <c r="A137" s="7">
        <v>45518</v>
      </c>
      <c r="B137" s="12">
        <v>136</v>
      </c>
      <c r="C137" s="11">
        <v>48</v>
      </c>
      <c r="D137">
        <f>D136+F137</f>
        <v>109</v>
      </c>
      <c r="E137">
        <v>1</v>
      </c>
      <c r="F137">
        <f t="shared" ref="F137:F178" si="6">C137-C136</f>
        <v>-2</v>
      </c>
    </row>
    <row r="138" spans="1:7" x14ac:dyDescent="0.2">
      <c r="A138" s="7">
        <v>45519</v>
      </c>
      <c r="B138" s="12">
        <v>137</v>
      </c>
      <c r="C138" s="11">
        <v>47</v>
      </c>
      <c r="D138">
        <f t="shared" ref="D138:D178" si="7">D137+F138</f>
        <v>108</v>
      </c>
      <c r="E138">
        <v>1</v>
      </c>
      <c r="F138">
        <f t="shared" si="6"/>
        <v>-1</v>
      </c>
    </row>
    <row r="139" spans="1:7" x14ac:dyDescent="0.2">
      <c r="A139" s="7">
        <v>45520</v>
      </c>
      <c r="B139" s="12">
        <v>138</v>
      </c>
      <c r="C139" s="11">
        <v>44.5</v>
      </c>
      <c r="D139">
        <f t="shared" si="7"/>
        <v>105.5</v>
      </c>
      <c r="E139">
        <v>1</v>
      </c>
      <c r="F139">
        <f t="shared" si="6"/>
        <v>-2.5</v>
      </c>
    </row>
    <row r="140" spans="1:7" x14ac:dyDescent="0.2">
      <c r="A140" s="7">
        <v>45521</v>
      </c>
      <c r="B140" s="12">
        <v>139</v>
      </c>
      <c r="C140" s="11">
        <v>44.5</v>
      </c>
      <c r="D140">
        <f t="shared" si="7"/>
        <v>105.5</v>
      </c>
      <c r="E140">
        <v>1</v>
      </c>
      <c r="F140">
        <f t="shared" si="6"/>
        <v>0</v>
      </c>
    </row>
    <row r="141" spans="1:7" x14ac:dyDescent="0.2">
      <c r="A141" s="7">
        <v>45522</v>
      </c>
      <c r="B141" s="12">
        <v>140</v>
      </c>
      <c r="C141" s="11">
        <v>44</v>
      </c>
      <c r="D141">
        <f t="shared" si="7"/>
        <v>105</v>
      </c>
      <c r="E141">
        <v>1</v>
      </c>
      <c r="F141">
        <f t="shared" si="6"/>
        <v>-0.5</v>
      </c>
    </row>
    <row r="142" spans="1:7" x14ac:dyDescent="0.2">
      <c r="A142" s="7">
        <v>45523</v>
      </c>
      <c r="B142" s="12">
        <f>B141+1</f>
        <v>141</v>
      </c>
      <c r="C142" s="11">
        <v>41</v>
      </c>
      <c r="D142">
        <f t="shared" si="7"/>
        <v>102</v>
      </c>
      <c r="E142">
        <v>1</v>
      </c>
      <c r="F142">
        <f t="shared" si="6"/>
        <v>-3</v>
      </c>
    </row>
    <row r="143" spans="1:7" x14ac:dyDescent="0.2">
      <c r="A143" s="7">
        <v>45524</v>
      </c>
      <c r="B143" s="12">
        <f t="shared" ref="B143:B206" si="8">B142+1</f>
        <v>142</v>
      </c>
      <c r="C143" s="11">
        <v>35</v>
      </c>
      <c r="D143">
        <f t="shared" si="7"/>
        <v>96</v>
      </c>
      <c r="E143">
        <v>1</v>
      </c>
      <c r="F143">
        <f t="shared" si="6"/>
        <v>-6</v>
      </c>
    </row>
    <row r="144" spans="1:7" x14ac:dyDescent="0.2">
      <c r="A144" s="7">
        <v>45525</v>
      </c>
      <c r="B144" s="12">
        <f t="shared" si="8"/>
        <v>143</v>
      </c>
      <c r="C144" s="11">
        <v>34</v>
      </c>
      <c r="D144">
        <f t="shared" si="7"/>
        <v>95</v>
      </c>
      <c r="E144">
        <v>1</v>
      </c>
      <c r="F144">
        <f t="shared" si="6"/>
        <v>-1</v>
      </c>
    </row>
    <row r="145" spans="1:12" x14ac:dyDescent="0.2">
      <c r="A145" s="7">
        <v>45526</v>
      </c>
      <c r="B145" s="12">
        <f t="shared" si="8"/>
        <v>144</v>
      </c>
      <c r="C145" s="11">
        <v>31</v>
      </c>
      <c r="D145">
        <f t="shared" si="7"/>
        <v>92</v>
      </c>
      <c r="E145">
        <v>1</v>
      </c>
      <c r="F145">
        <f t="shared" si="6"/>
        <v>-3</v>
      </c>
    </row>
    <row r="146" spans="1:12" x14ac:dyDescent="0.2">
      <c r="A146" s="7">
        <v>45527</v>
      </c>
      <c r="B146" s="12">
        <f t="shared" si="8"/>
        <v>145</v>
      </c>
      <c r="C146" s="11">
        <v>27</v>
      </c>
      <c r="D146">
        <f t="shared" si="7"/>
        <v>88</v>
      </c>
      <c r="E146">
        <v>1</v>
      </c>
      <c r="F146">
        <f t="shared" si="6"/>
        <v>-4</v>
      </c>
    </row>
    <row r="147" spans="1:12" x14ac:dyDescent="0.2">
      <c r="A147" s="7">
        <v>45528</v>
      </c>
      <c r="B147" s="12">
        <f t="shared" si="8"/>
        <v>146</v>
      </c>
      <c r="C147" s="11">
        <v>21</v>
      </c>
      <c r="D147">
        <f t="shared" si="7"/>
        <v>82</v>
      </c>
      <c r="E147">
        <v>1</v>
      </c>
      <c r="F147">
        <f t="shared" si="6"/>
        <v>-6</v>
      </c>
    </row>
    <row r="148" spans="1:12" x14ac:dyDescent="0.2">
      <c r="A148" s="7">
        <v>45529</v>
      </c>
      <c r="B148" s="12">
        <f t="shared" si="8"/>
        <v>147</v>
      </c>
      <c r="C148" s="11">
        <v>14</v>
      </c>
      <c r="D148">
        <f t="shared" si="7"/>
        <v>75</v>
      </c>
      <c r="E148">
        <v>1</v>
      </c>
      <c r="F148">
        <f t="shared" si="6"/>
        <v>-7</v>
      </c>
    </row>
    <row r="149" spans="1:12" x14ac:dyDescent="0.2">
      <c r="A149" s="7">
        <v>45530</v>
      </c>
      <c r="B149" s="12">
        <f t="shared" si="8"/>
        <v>148</v>
      </c>
      <c r="C149" s="11">
        <v>8</v>
      </c>
      <c r="D149">
        <f t="shared" si="7"/>
        <v>69</v>
      </c>
      <c r="E149">
        <v>1</v>
      </c>
      <c r="F149">
        <f t="shared" si="6"/>
        <v>-6</v>
      </c>
    </row>
    <row r="150" spans="1:12" x14ac:dyDescent="0.2">
      <c r="A150" s="7">
        <v>45531</v>
      </c>
      <c r="B150" s="12">
        <f t="shared" si="8"/>
        <v>149</v>
      </c>
      <c r="C150" s="11">
        <v>2</v>
      </c>
      <c r="D150">
        <f t="shared" si="7"/>
        <v>63</v>
      </c>
      <c r="E150">
        <v>1</v>
      </c>
      <c r="F150">
        <f t="shared" si="6"/>
        <v>-6</v>
      </c>
    </row>
    <row r="151" spans="1:12" x14ac:dyDescent="0.2">
      <c r="A151" s="7">
        <v>45532</v>
      </c>
      <c r="B151" s="12">
        <f t="shared" si="8"/>
        <v>150</v>
      </c>
      <c r="C151" s="11">
        <v>-2.5</v>
      </c>
      <c r="D151">
        <f t="shared" si="7"/>
        <v>58.5</v>
      </c>
      <c r="E151">
        <v>1</v>
      </c>
      <c r="F151">
        <f t="shared" si="6"/>
        <v>-4.5</v>
      </c>
    </row>
    <row r="152" spans="1:12" x14ac:dyDescent="0.2">
      <c r="A152" s="7">
        <v>45533</v>
      </c>
      <c r="B152" s="12">
        <f t="shared" si="8"/>
        <v>151</v>
      </c>
      <c r="C152" s="11">
        <v>-10.5</v>
      </c>
      <c r="D152">
        <f t="shared" si="7"/>
        <v>50.5</v>
      </c>
      <c r="E152">
        <v>1</v>
      </c>
      <c r="F152">
        <f t="shared" si="6"/>
        <v>-8</v>
      </c>
    </row>
    <row r="153" spans="1:12" x14ac:dyDescent="0.2">
      <c r="A153" s="7">
        <v>45534</v>
      </c>
      <c r="B153" s="12">
        <f t="shared" si="8"/>
        <v>152</v>
      </c>
      <c r="C153" s="11">
        <v>-15</v>
      </c>
      <c r="D153">
        <f t="shared" si="7"/>
        <v>46</v>
      </c>
      <c r="E153">
        <v>1</v>
      </c>
      <c r="F153">
        <f t="shared" si="6"/>
        <v>-4.5</v>
      </c>
    </row>
    <row r="154" spans="1:12" x14ac:dyDescent="0.2">
      <c r="A154" s="7">
        <v>45535</v>
      </c>
      <c r="B154" s="12">
        <f t="shared" si="8"/>
        <v>153</v>
      </c>
      <c r="C154" s="11">
        <v>-20</v>
      </c>
      <c r="D154">
        <f t="shared" si="7"/>
        <v>41</v>
      </c>
      <c r="E154">
        <v>1</v>
      </c>
      <c r="F154">
        <f t="shared" si="6"/>
        <v>-5</v>
      </c>
    </row>
    <row r="155" spans="1:12" x14ac:dyDescent="0.2">
      <c r="A155" s="7">
        <v>45536</v>
      </c>
      <c r="B155" s="12">
        <f t="shared" si="8"/>
        <v>154</v>
      </c>
      <c r="C155" s="11">
        <v>-25</v>
      </c>
      <c r="D155">
        <f t="shared" si="7"/>
        <v>36</v>
      </c>
      <c r="E155">
        <v>1</v>
      </c>
      <c r="F155">
        <f t="shared" si="6"/>
        <v>-5</v>
      </c>
    </row>
    <row r="156" spans="1:12" x14ac:dyDescent="0.2">
      <c r="A156" s="7">
        <v>45537</v>
      </c>
      <c r="B156" s="12">
        <f t="shared" si="8"/>
        <v>155</v>
      </c>
      <c r="C156" s="11">
        <v>-28</v>
      </c>
      <c r="D156">
        <f t="shared" si="7"/>
        <v>33</v>
      </c>
      <c r="E156">
        <v>1</v>
      </c>
      <c r="F156">
        <f t="shared" si="6"/>
        <v>-3</v>
      </c>
      <c r="L156">
        <f>_xlfn.STDEV.P(F157:F164)</f>
        <v>2.2741756748325317</v>
      </c>
    </row>
    <row r="157" spans="1:12" x14ac:dyDescent="0.2">
      <c r="A157" s="7">
        <v>45538</v>
      </c>
      <c r="B157" s="12">
        <f t="shared" si="8"/>
        <v>156</v>
      </c>
      <c r="C157" s="11">
        <v>-33</v>
      </c>
      <c r="D157">
        <f t="shared" si="7"/>
        <v>28</v>
      </c>
      <c r="E157">
        <v>1</v>
      </c>
      <c r="F157">
        <f t="shared" si="6"/>
        <v>-5</v>
      </c>
      <c r="G157" t="s">
        <v>141</v>
      </c>
    </row>
    <row r="158" spans="1:12" x14ac:dyDescent="0.2">
      <c r="A158" s="7">
        <v>45539</v>
      </c>
      <c r="B158" s="12">
        <f t="shared" si="8"/>
        <v>157</v>
      </c>
      <c r="C158" s="11">
        <v>-39</v>
      </c>
      <c r="D158">
        <f t="shared" si="7"/>
        <v>22</v>
      </c>
      <c r="E158">
        <v>1</v>
      </c>
      <c r="F158">
        <f t="shared" si="6"/>
        <v>-6</v>
      </c>
      <c r="G158" t="s">
        <v>141</v>
      </c>
    </row>
    <row r="159" spans="1:12" x14ac:dyDescent="0.2">
      <c r="A159" s="7">
        <v>45540</v>
      </c>
      <c r="B159" s="12">
        <f t="shared" si="8"/>
        <v>158</v>
      </c>
      <c r="C159" s="11">
        <v>-46</v>
      </c>
      <c r="D159">
        <f t="shared" si="7"/>
        <v>15</v>
      </c>
      <c r="E159">
        <v>1</v>
      </c>
      <c r="F159">
        <f t="shared" si="6"/>
        <v>-7</v>
      </c>
      <c r="G159" t="s">
        <v>141</v>
      </c>
    </row>
    <row r="160" spans="1:12" x14ac:dyDescent="0.2">
      <c r="A160" s="7">
        <v>45541</v>
      </c>
      <c r="B160" s="12">
        <f t="shared" si="8"/>
        <v>159</v>
      </c>
      <c r="C160" s="11">
        <v>-52.5</v>
      </c>
      <c r="D160">
        <f t="shared" si="7"/>
        <v>8.5</v>
      </c>
      <c r="E160">
        <v>1</v>
      </c>
      <c r="F160">
        <f t="shared" si="6"/>
        <v>-6.5</v>
      </c>
      <c r="G160" t="s">
        <v>141</v>
      </c>
    </row>
    <row r="161" spans="1:7" x14ac:dyDescent="0.2">
      <c r="A161" s="7">
        <v>45542</v>
      </c>
      <c r="B161" s="12">
        <f t="shared" si="8"/>
        <v>160</v>
      </c>
      <c r="C161" s="11">
        <v>-60.5</v>
      </c>
      <c r="D161">
        <f t="shared" si="7"/>
        <v>0.5</v>
      </c>
      <c r="E161">
        <v>1</v>
      </c>
      <c r="F161">
        <f t="shared" si="6"/>
        <v>-8</v>
      </c>
      <c r="G161" t="s">
        <v>141</v>
      </c>
    </row>
    <row r="162" spans="1:7" x14ac:dyDescent="0.2">
      <c r="A162" s="7">
        <v>45543</v>
      </c>
      <c r="B162" s="12">
        <f t="shared" si="8"/>
        <v>161</v>
      </c>
      <c r="C162" s="11">
        <v>-72</v>
      </c>
      <c r="D162">
        <f t="shared" si="7"/>
        <v>-11</v>
      </c>
      <c r="E162">
        <v>1</v>
      </c>
      <c r="F162">
        <f t="shared" si="6"/>
        <v>-11.5</v>
      </c>
      <c r="G162" t="s">
        <v>141</v>
      </c>
    </row>
    <row r="163" spans="1:7" x14ac:dyDescent="0.2">
      <c r="A163" s="7">
        <v>45544</v>
      </c>
      <c r="B163" s="12">
        <f t="shared" si="8"/>
        <v>162</v>
      </c>
      <c r="C163" s="11">
        <v>-83</v>
      </c>
      <c r="D163">
        <f t="shared" si="7"/>
        <v>-22</v>
      </c>
      <c r="E163">
        <v>1</v>
      </c>
      <c r="F163">
        <f t="shared" si="6"/>
        <v>-11</v>
      </c>
      <c r="G163" t="s">
        <v>141</v>
      </c>
    </row>
    <row r="164" spans="1:7" x14ac:dyDescent="0.2">
      <c r="A164" s="7">
        <v>45545</v>
      </c>
      <c r="B164" s="12">
        <f t="shared" si="8"/>
        <v>163</v>
      </c>
      <c r="C164" s="11">
        <v>-93</v>
      </c>
      <c r="D164">
        <f t="shared" si="7"/>
        <v>-32</v>
      </c>
      <c r="E164">
        <v>1</v>
      </c>
      <c r="F164">
        <f t="shared" si="6"/>
        <v>-10</v>
      </c>
      <c r="G164" t="s">
        <v>141</v>
      </c>
    </row>
    <row r="165" spans="1:7" x14ac:dyDescent="0.2">
      <c r="A165" s="7">
        <v>45546</v>
      </c>
      <c r="B165" s="12">
        <f t="shared" si="8"/>
        <v>164</v>
      </c>
      <c r="C165" s="11">
        <v>-104</v>
      </c>
      <c r="D165">
        <f t="shared" si="7"/>
        <v>-43</v>
      </c>
      <c r="E165">
        <v>1</v>
      </c>
      <c r="F165">
        <f t="shared" si="6"/>
        <v>-11</v>
      </c>
    </row>
    <row r="166" spans="1:7" x14ac:dyDescent="0.2">
      <c r="A166" s="7">
        <v>45547</v>
      </c>
      <c r="B166" s="12">
        <f t="shared" si="8"/>
        <v>165</v>
      </c>
      <c r="C166" s="11">
        <v>-115</v>
      </c>
      <c r="D166">
        <f t="shared" si="7"/>
        <v>-54</v>
      </c>
      <c r="E166">
        <v>1</v>
      </c>
      <c r="F166">
        <f t="shared" si="6"/>
        <v>-11</v>
      </c>
    </row>
    <row r="167" spans="1:7" x14ac:dyDescent="0.2">
      <c r="A167" s="7">
        <v>45548</v>
      </c>
      <c r="B167" s="12">
        <f t="shared" si="8"/>
        <v>166</v>
      </c>
      <c r="C167" s="11">
        <f>-112</f>
        <v>-112</v>
      </c>
      <c r="D167">
        <f t="shared" si="7"/>
        <v>-51</v>
      </c>
      <c r="E167">
        <v>1</v>
      </c>
      <c r="F167">
        <f t="shared" si="6"/>
        <v>3</v>
      </c>
    </row>
    <row r="168" spans="1:7" x14ac:dyDescent="0.2">
      <c r="A168" s="7">
        <v>45549</v>
      </c>
      <c r="B168" s="12">
        <f t="shared" si="8"/>
        <v>167</v>
      </c>
      <c r="C168" s="11">
        <v>-132</v>
      </c>
      <c r="D168">
        <f t="shared" si="7"/>
        <v>-71</v>
      </c>
      <c r="E168">
        <v>1</v>
      </c>
      <c r="F168">
        <f t="shared" si="6"/>
        <v>-20</v>
      </c>
    </row>
    <row r="169" spans="1:7" x14ac:dyDescent="0.2">
      <c r="A169" s="7">
        <v>45550</v>
      </c>
      <c r="B169" s="12">
        <f t="shared" si="8"/>
        <v>168</v>
      </c>
      <c r="C169" s="11">
        <v>-140</v>
      </c>
      <c r="D169">
        <f t="shared" si="7"/>
        <v>-79</v>
      </c>
      <c r="E169">
        <v>1</v>
      </c>
      <c r="F169">
        <f t="shared" si="6"/>
        <v>-8</v>
      </c>
    </row>
    <row r="170" spans="1:7" x14ac:dyDescent="0.2">
      <c r="A170" s="7">
        <v>45551</v>
      </c>
      <c r="B170" s="12">
        <f t="shared" si="8"/>
        <v>169</v>
      </c>
      <c r="C170" s="11">
        <v>-156</v>
      </c>
      <c r="D170">
        <f t="shared" si="7"/>
        <v>-95</v>
      </c>
      <c r="E170">
        <v>1</v>
      </c>
      <c r="F170">
        <f t="shared" si="6"/>
        <v>-16</v>
      </c>
    </row>
    <row r="171" spans="1:7" x14ac:dyDescent="0.2">
      <c r="A171" s="7">
        <v>45552</v>
      </c>
      <c r="B171" s="12">
        <f t="shared" si="8"/>
        <v>170</v>
      </c>
      <c r="C171" s="11">
        <v>-171</v>
      </c>
      <c r="D171">
        <f t="shared" si="7"/>
        <v>-110</v>
      </c>
      <c r="E171">
        <v>1</v>
      </c>
      <c r="F171">
        <f t="shared" si="6"/>
        <v>-15</v>
      </c>
    </row>
    <row r="172" spans="1:7" x14ac:dyDescent="0.2">
      <c r="A172" s="7">
        <v>45553</v>
      </c>
      <c r="B172" s="12">
        <f t="shared" si="8"/>
        <v>171</v>
      </c>
      <c r="C172" s="11">
        <v>-175</v>
      </c>
      <c r="D172">
        <f t="shared" si="7"/>
        <v>-114</v>
      </c>
      <c r="E172">
        <v>1</v>
      </c>
      <c r="F172">
        <f t="shared" si="6"/>
        <v>-4</v>
      </c>
    </row>
    <row r="173" spans="1:7" x14ac:dyDescent="0.2">
      <c r="A173" s="7">
        <v>45554</v>
      </c>
      <c r="B173" s="12">
        <f t="shared" si="8"/>
        <v>172</v>
      </c>
      <c r="C173" s="11">
        <v>-205</v>
      </c>
      <c r="D173">
        <f t="shared" si="7"/>
        <v>-144</v>
      </c>
      <c r="E173">
        <v>1</v>
      </c>
      <c r="F173">
        <f t="shared" si="6"/>
        <v>-30</v>
      </c>
    </row>
    <row r="174" spans="1:7" x14ac:dyDescent="0.2">
      <c r="A174" s="7">
        <v>45555</v>
      </c>
      <c r="B174" s="12">
        <f t="shared" si="8"/>
        <v>173</v>
      </c>
      <c r="C174" s="11">
        <v>-222</v>
      </c>
      <c r="D174">
        <f t="shared" si="7"/>
        <v>-161</v>
      </c>
      <c r="E174">
        <v>1</v>
      </c>
      <c r="F174">
        <f t="shared" si="6"/>
        <v>-17</v>
      </c>
    </row>
    <row r="175" spans="1:7" x14ac:dyDescent="0.2">
      <c r="A175" s="7">
        <v>45556</v>
      </c>
      <c r="B175" s="12">
        <f t="shared" si="8"/>
        <v>174</v>
      </c>
      <c r="C175" s="11">
        <v>-236</v>
      </c>
      <c r="D175">
        <f t="shared" si="7"/>
        <v>-175</v>
      </c>
      <c r="E175">
        <v>1</v>
      </c>
      <c r="F175">
        <f t="shared" si="6"/>
        <v>-14</v>
      </c>
    </row>
    <row r="176" spans="1:7" x14ac:dyDescent="0.2">
      <c r="A176" s="7">
        <v>45557</v>
      </c>
      <c r="B176" s="12">
        <f t="shared" si="8"/>
        <v>175</v>
      </c>
      <c r="C176" s="11">
        <v>-255</v>
      </c>
      <c r="D176">
        <f t="shared" si="7"/>
        <v>-194</v>
      </c>
      <c r="E176">
        <v>1</v>
      </c>
      <c r="F176">
        <f t="shared" si="6"/>
        <v>-19</v>
      </c>
    </row>
    <row r="177" spans="1:6" x14ac:dyDescent="0.2">
      <c r="A177" s="7">
        <v>45558</v>
      </c>
      <c r="B177" s="12">
        <f t="shared" si="8"/>
        <v>176</v>
      </c>
      <c r="C177" s="11">
        <v>-272</v>
      </c>
      <c r="D177">
        <f t="shared" si="7"/>
        <v>-211</v>
      </c>
      <c r="E177">
        <v>1</v>
      </c>
      <c r="F177">
        <f t="shared" si="6"/>
        <v>-17</v>
      </c>
    </row>
    <row r="178" spans="1:6" x14ac:dyDescent="0.2">
      <c r="A178" s="7">
        <v>45559</v>
      </c>
      <c r="B178" s="12">
        <f t="shared" si="8"/>
        <v>177</v>
      </c>
      <c r="C178" s="11">
        <v>-287</v>
      </c>
      <c r="D178">
        <f t="shared" si="7"/>
        <v>-226</v>
      </c>
      <c r="E178">
        <v>1</v>
      </c>
      <c r="F178">
        <f t="shared" si="6"/>
        <v>-15</v>
      </c>
    </row>
    <row r="179" spans="1:6" x14ac:dyDescent="0.2">
      <c r="A179" s="7">
        <v>45560</v>
      </c>
      <c r="B179" s="12">
        <f t="shared" si="8"/>
        <v>178</v>
      </c>
    </row>
    <row r="180" spans="1:6" x14ac:dyDescent="0.2">
      <c r="A180" s="7">
        <v>45561</v>
      </c>
      <c r="B180" s="12">
        <f t="shared" si="8"/>
        <v>179</v>
      </c>
    </row>
    <row r="181" spans="1:6" x14ac:dyDescent="0.2">
      <c r="A181" s="7">
        <v>45562</v>
      </c>
      <c r="B181" s="12">
        <f t="shared" si="8"/>
        <v>180</v>
      </c>
      <c r="C181" s="11">
        <v>2</v>
      </c>
    </row>
    <row r="182" spans="1:6" x14ac:dyDescent="0.2">
      <c r="A182" s="7">
        <v>45563</v>
      </c>
      <c r="B182" s="12">
        <f t="shared" si="8"/>
        <v>181</v>
      </c>
      <c r="C182" s="11">
        <v>-12</v>
      </c>
    </row>
    <row r="183" spans="1:6" x14ac:dyDescent="0.2">
      <c r="A183" s="7">
        <v>45564</v>
      </c>
      <c r="B183" s="12">
        <f t="shared" si="8"/>
        <v>182</v>
      </c>
      <c r="C183" s="11" t="s">
        <v>12</v>
      </c>
    </row>
    <row r="184" spans="1:6" x14ac:dyDescent="0.2">
      <c r="A184" s="7">
        <v>45565</v>
      </c>
      <c r="B184" s="12">
        <f t="shared" si="8"/>
        <v>183</v>
      </c>
    </row>
    <row r="185" spans="1:6" x14ac:dyDescent="0.2">
      <c r="A185" s="7">
        <v>45566</v>
      </c>
      <c r="B185" s="12">
        <f t="shared" si="8"/>
        <v>184</v>
      </c>
    </row>
    <row r="186" spans="1:6" x14ac:dyDescent="0.2">
      <c r="A186" s="7">
        <v>45567</v>
      </c>
      <c r="B186" s="12">
        <f t="shared" si="8"/>
        <v>185</v>
      </c>
    </row>
    <row r="187" spans="1:6" x14ac:dyDescent="0.2">
      <c r="A187" s="7">
        <v>45568</v>
      </c>
      <c r="B187" s="12">
        <f t="shared" si="8"/>
        <v>186</v>
      </c>
    </row>
    <row r="188" spans="1:6" x14ac:dyDescent="0.2">
      <c r="A188" s="7">
        <v>45569</v>
      </c>
      <c r="B188" s="12">
        <f t="shared" si="8"/>
        <v>187</v>
      </c>
    </row>
    <row r="189" spans="1:6" x14ac:dyDescent="0.2">
      <c r="A189" s="7">
        <v>45570</v>
      </c>
      <c r="B189" s="12">
        <f t="shared" si="8"/>
        <v>188</v>
      </c>
    </row>
    <row r="190" spans="1:6" x14ac:dyDescent="0.2">
      <c r="A190" s="7">
        <v>45571</v>
      </c>
      <c r="B190" s="12">
        <f t="shared" si="8"/>
        <v>189</v>
      </c>
    </row>
    <row r="191" spans="1:6" x14ac:dyDescent="0.2">
      <c r="A191" s="7">
        <v>45572</v>
      </c>
      <c r="B191" s="12">
        <f t="shared" si="8"/>
        <v>190</v>
      </c>
    </row>
    <row r="192" spans="1:6" x14ac:dyDescent="0.2">
      <c r="A192" s="7">
        <v>45573</v>
      </c>
      <c r="B192" s="12">
        <f t="shared" si="8"/>
        <v>191</v>
      </c>
    </row>
    <row r="193" spans="1:2" x14ac:dyDescent="0.2">
      <c r="A193" s="7">
        <v>45574</v>
      </c>
      <c r="B193" s="12">
        <f t="shared" si="8"/>
        <v>192</v>
      </c>
    </row>
    <row r="194" spans="1:2" x14ac:dyDescent="0.2">
      <c r="A194" s="7">
        <v>45575</v>
      </c>
      <c r="B194" s="12">
        <f t="shared" si="8"/>
        <v>193</v>
      </c>
    </row>
    <row r="195" spans="1:2" x14ac:dyDescent="0.2">
      <c r="A195" s="7">
        <v>45576</v>
      </c>
      <c r="B195" s="12">
        <f t="shared" si="8"/>
        <v>194</v>
      </c>
    </row>
    <row r="196" spans="1:2" x14ac:dyDescent="0.2">
      <c r="A196" s="7">
        <v>45577</v>
      </c>
      <c r="B196" s="12">
        <f t="shared" si="8"/>
        <v>195</v>
      </c>
    </row>
    <row r="197" spans="1:2" x14ac:dyDescent="0.2">
      <c r="A197" s="7">
        <v>45578</v>
      </c>
      <c r="B197" s="12">
        <f t="shared" si="8"/>
        <v>196</v>
      </c>
    </row>
    <row r="198" spans="1:2" x14ac:dyDescent="0.2">
      <c r="A198" s="7">
        <v>45579</v>
      </c>
      <c r="B198" s="12">
        <f t="shared" si="8"/>
        <v>197</v>
      </c>
    </row>
    <row r="199" spans="1:2" x14ac:dyDescent="0.2">
      <c r="A199" s="7">
        <v>45580</v>
      </c>
      <c r="B199" s="12">
        <f t="shared" si="8"/>
        <v>198</v>
      </c>
    </row>
    <row r="200" spans="1:2" x14ac:dyDescent="0.2">
      <c r="A200" s="7">
        <v>45581</v>
      </c>
      <c r="B200" s="12">
        <f t="shared" si="8"/>
        <v>199</v>
      </c>
    </row>
    <row r="201" spans="1:2" x14ac:dyDescent="0.2">
      <c r="A201" s="7">
        <v>45582</v>
      </c>
      <c r="B201" s="12">
        <f t="shared" si="8"/>
        <v>200</v>
      </c>
    </row>
    <row r="202" spans="1:2" x14ac:dyDescent="0.2">
      <c r="A202" s="7">
        <v>45583</v>
      </c>
      <c r="B202" s="12">
        <f t="shared" si="8"/>
        <v>201</v>
      </c>
    </row>
    <row r="203" spans="1:2" x14ac:dyDescent="0.2">
      <c r="A203" s="7">
        <v>45584</v>
      </c>
      <c r="B203" s="12">
        <f t="shared" si="8"/>
        <v>202</v>
      </c>
    </row>
    <row r="204" spans="1:2" x14ac:dyDescent="0.2">
      <c r="A204" s="7">
        <v>45585</v>
      </c>
      <c r="B204" s="12">
        <f t="shared" si="8"/>
        <v>203</v>
      </c>
    </row>
    <row r="205" spans="1:2" x14ac:dyDescent="0.2">
      <c r="A205" s="7">
        <v>45586</v>
      </c>
      <c r="B205" s="12">
        <f t="shared" si="8"/>
        <v>204</v>
      </c>
    </row>
    <row r="206" spans="1:2" x14ac:dyDescent="0.2">
      <c r="A206" s="7">
        <v>45587</v>
      </c>
      <c r="B206" s="12">
        <f t="shared" si="8"/>
        <v>205</v>
      </c>
    </row>
    <row r="207" spans="1:2" x14ac:dyDescent="0.2">
      <c r="A207" s="7">
        <v>45588</v>
      </c>
      <c r="B207" s="12">
        <f t="shared" ref="B207:B270" si="9">B206+1</f>
        <v>206</v>
      </c>
    </row>
    <row r="208" spans="1:2" x14ac:dyDescent="0.2">
      <c r="A208" s="7">
        <v>45589</v>
      </c>
      <c r="B208" s="12">
        <f t="shared" si="9"/>
        <v>207</v>
      </c>
    </row>
    <row r="209" spans="1:2" x14ac:dyDescent="0.2">
      <c r="A209" s="7">
        <v>45590</v>
      </c>
      <c r="B209" s="12">
        <f t="shared" si="9"/>
        <v>208</v>
      </c>
    </row>
    <row r="210" spans="1:2" x14ac:dyDescent="0.2">
      <c r="A210" s="7">
        <v>45591</v>
      </c>
      <c r="B210" s="12">
        <f t="shared" si="9"/>
        <v>209</v>
      </c>
    </row>
    <row r="211" spans="1:2" x14ac:dyDescent="0.2">
      <c r="A211" s="7">
        <v>45592</v>
      </c>
      <c r="B211" s="12">
        <f t="shared" si="9"/>
        <v>210</v>
      </c>
    </row>
    <row r="212" spans="1:2" x14ac:dyDescent="0.2">
      <c r="A212" s="7">
        <v>45593</v>
      </c>
      <c r="B212" s="12">
        <f t="shared" si="9"/>
        <v>211</v>
      </c>
    </row>
    <row r="213" spans="1:2" x14ac:dyDescent="0.2">
      <c r="A213" s="7">
        <v>45594</v>
      </c>
      <c r="B213" s="12">
        <f t="shared" si="9"/>
        <v>212</v>
      </c>
    </row>
    <row r="214" spans="1:2" x14ac:dyDescent="0.2">
      <c r="A214" s="7">
        <v>45595</v>
      </c>
      <c r="B214" s="12">
        <f t="shared" si="9"/>
        <v>213</v>
      </c>
    </row>
    <row r="215" spans="1:2" x14ac:dyDescent="0.2">
      <c r="A215" s="7">
        <v>45596</v>
      </c>
      <c r="B215" s="12">
        <f t="shared" si="9"/>
        <v>214</v>
      </c>
    </row>
    <row r="216" spans="1:2" x14ac:dyDescent="0.2">
      <c r="A216" s="7">
        <v>45597</v>
      </c>
      <c r="B216" s="12">
        <f t="shared" si="9"/>
        <v>215</v>
      </c>
    </row>
    <row r="217" spans="1:2" x14ac:dyDescent="0.2">
      <c r="A217" s="7">
        <v>45598</v>
      </c>
      <c r="B217" s="12">
        <f t="shared" si="9"/>
        <v>216</v>
      </c>
    </row>
    <row r="218" spans="1:2" x14ac:dyDescent="0.2">
      <c r="A218" s="7">
        <v>45599</v>
      </c>
      <c r="B218" s="12">
        <f t="shared" si="9"/>
        <v>217</v>
      </c>
    </row>
    <row r="219" spans="1:2" x14ac:dyDescent="0.2">
      <c r="A219" s="7">
        <v>45600</v>
      </c>
      <c r="B219" s="12">
        <f t="shared" si="9"/>
        <v>218</v>
      </c>
    </row>
    <row r="220" spans="1:2" x14ac:dyDescent="0.2">
      <c r="A220" s="7">
        <v>45601</v>
      </c>
      <c r="B220" s="12">
        <f t="shared" si="9"/>
        <v>219</v>
      </c>
    </row>
    <row r="221" spans="1:2" x14ac:dyDescent="0.2">
      <c r="A221" s="7">
        <v>45602</v>
      </c>
      <c r="B221" s="12">
        <f t="shared" si="9"/>
        <v>220</v>
      </c>
    </row>
    <row r="222" spans="1:2" x14ac:dyDescent="0.2">
      <c r="A222" s="7">
        <v>45603</v>
      </c>
      <c r="B222" s="12">
        <f t="shared" si="9"/>
        <v>221</v>
      </c>
    </row>
    <row r="223" spans="1:2" x14ac:dyDescent="0.2">
      <c r="A223" s="7">
        <v>45604</v>
      </c>
      <c r="B223" s="12">
        <f t="shared" si="9"/>
        <v>222</v>
      </c>
    </row>
    <row r="224" spans="1:2" x14ac:dyDescent="0.2">
      <c r="A224" s="7">
        <v>45605</v>
      </c>
      <c r="B224" s="12">
        <f t="shared" si="9"/>
        <v>223</v>
      </c>
    </row>
    <row r="225" spans="1:2" x14ac:dyDescent="0.2">
      <c r="A225" s="7">
        <v>45606</v>
      </c>
      <c r="B225" s="12">
        <f t="shared" si="9"/>
        <v>224</v>
      </c>
    </row>
    <row r="226" spans="1:2" x14ac:dyDescent="0.2">
      <c r="A226" s="7">
        <v>45607</v>
      </c>
      <c r="B226" s="12">
        <f t="shared" si="9"/>
        <v>225</v>
      </c>
    </row>
    <row r="227" spans="1:2" x14ac:dyDescent="0.2">
      <c r="A227" s="7">
        <v>45608</v>
      </c>
      <c r="B227" s="12">
        <f t="shared" si="9"/>
        <v>226</v>
      </c>
    </row>
    <row r="228" spans="1:2" x14ac:dyDescent="0.2">
      <c r="A228" s="7">
        <v>45609</v>
      </c>
      <c r="B228" s="12">
        <f t="shared" si="9"/>
        <v>227</v>
      </c>
    </row>
    <row r="229" spans="1:2" x14ac:dyDescent="0.2">
      <c r="A229" s="7">
        <v>45610</v>
      </c>
      <c r="B229" s="12">
        <f t="shared" si="9"/>
        <v>228</v>
      </c>
    </row>
    <row r="230" spans="1:2" x14ac:dyDescent="0.2">
      <c r="A230" s="7">
        <v>45611</v>
      </c>
      <c r="B230" s="12">
        <f t="shared" si="9"/>
        <v>229</v>
      </c>
    </row>
    <row r="231" spans="1:2" x14ac:dyDescent="0.2">
      <c r="A231" s="7">
        <v>45612</v>
      </c>
      <c r="B231" s="12">
        <f t="shared" si="9"/>
        <v>230</v>
      </c>
    </row>
    <row r="232" spans="1:2" x14ac:dyDescent="0.2">
      <c r="A232" s="7">
        <v>45613</v>
      </c>
      <c r="B232" s="12">
        <f t="shared" si="9"/>
        <v>231</v>
      </c>
    </row>
    <row r="233" spans="1:2" x14ac:dyDescent="0.2">
      <c r="A233" s="7">
        <v>45614</v>
      </c>
      <c r="B233" s="12">
        <f t="shared" si="9"/>
        <v>232</v>
      </c>
    </row>
    <row r="234" spans="1:2" x14ac:dyDescent="0.2">
      <c r="A234" s="7">
        <v>45615</v>
      </c>
      <c r="B234" s="12">
        <f t="shared" si="9"/>
        <v>233</v>
      </c>
    </row>
    <row r="235" spans="1:2" x14ac:dyDescent="0.2">
      <c r="A235" s="7">
        <v>45616</v>
      </c>
      <c r="B235" s="12">
        <f t="shared" si="9"/>
        <v>234</v>
      </c>
    </row>
    <row r="236" spans="1:2" x14ac:dyDescent="0.2">
      <c r="A236" s="7">
        <v>45617</v>
      </c>
      <c r="B236" s="12">
        <f t="shared" si="9"/>
        <v>235</v>
      </c>
    </row>
    <row r="237" spans="1:2" x14ac:dyDescent="0.2">
      <c r="A237" s="7">
        <v>45618</v>
      </c>
      <c r="B237" s="12">
        <f t="shared" si="9"/>
        <v>236</v>
      </c>
    </row>
    <row r="238" spans="1:2" x14ac:dyDescent="0.2">
      <c r="A238" s="7">
        <v>45619</v>
      </c>
      <c r="B238" s="12">
        <f t="shared" si="9"/>
        <v>237</v>
      </c>
    </row>
    <row r="239" spans="1:2" x14ac:dyDescent="0.2">
      <c r="A239" s="7">
        <v>45620</v>
      </c>
      <c r="B239" s="12">
        <f t="shared" si="9"/>
        <v>238</v>
      </c>
    </row>
    <row r="240" spans="1:2" x14ac:dyDescent="0.2">
      <c r="A240" s="7">
        <v>45621</v>
      </c>
      <c r="B240" s="12">
        <f t="shared" si="9"/>
        <v>239</v>
      </c>
    </row>
    <row r="241" spans="1:2" x14ac:dyDescent="0.2">
      <c r="A241" s="7">
        <v>45622</v>
      </c>
      <c r="B241" s="12">
        <f t="shared" si="9"/>
        <v>240</v>
      </c>
    </row>
    <row r="242" spans="1:2" x14ac:dyDescent="0.2">
      <c r="A242" s="7">
        <v>45623</v>
      </c>
      <c r="B242" s="12">
        <f t="shared" si="9"/>
        <v>241</v>
      </c>
    </row>
    <row r="243" spans="1:2" x14ac:dyDescent="0.2">
      <c r="A243" s="7">
        <v>45624</v>
      </c>
      <c r="B243" s="12">
        <f t="shared" si="9"/>
        <v>242</v>
      </c>
    </row>
    <row r="244" spans="1:2" x14ac:dyDescent="0.2">
      <c r="A244" s="7">
        <v>45625</v>
      </c>
      <c r="B244" s="12">
        <f t="shared" si="9"/>
        <v>243</v>
      </c>
    </row>
    <row r="245" spans="1:2" x14ac:dyDescent="0.2">
      <c r="A245" s="7">
        <v>45626</v>
      </c>
      <c r="B245" s="12">
        <f t="shared" si="9"/>
        <v>244</v>
      </c>
    </row>
    <row r="246" spans="1:2" x14ac:dyDescent="0.2">
      <c r="A246" s="7">
        <v>45627</v>
      </c>
      <c r="B246" s="12">
        <f t="shared" si="9"/>
        <v>245</v>
      </c>
    </row>
    <row r="247" spans="1:2" x14ac:dyDescent="0.2">
      <c r="A247" s="7">
        <v>45628</v>
      </c>
      <c r="B247" s="12">
        <f t="shared" si="9"/>
        <v>246</v>
      </c>
    </row>
    <row r="248" spans="1:2" x14ac:dyDescent="0.2">
      <c r="A248" s="7">
        <v>45629</v>
      </c>
      <c r="B248" s="12">
        <f t="shared" si="9"/>
        <v>247</v>
      </c>
    </row>
    <row r="249" spans="1:2" x14ac:dyDescent="0.2">
      <c r="A249" s="7">
        <v>45630</v>
      </c>
      <c r="B249" s="12">
        <f t="shared" si="9"/>
        <v>248</v>
      </c>
    </row>
    <row r="250" spans="1:2" x14ac:dyDescent="0.2">
      <c r="A250" s="7">
        <v>45631</v>
      </c>
      <c r="B250" s="12">
        <f t="shared" si="9"/>
        <v>249</v>
      </c>
    </row>
    <row r="251" spans="1:2" x14ac:dyDescent="0.2">
      <c r="A251" s="7">
        <v>45632</v>
      </c>
      <c r="B251" s="12">
        <f t="shared" si="9"/>
        <v>250</v>
      </c>
    </row>
    <row r="252" spans="1:2" x14ac:dyDescent="0.2">
      <c r="A252" s="7">
        <v>45633</v>
      </c>
      <c r="B252" s="12">
        <f t="shared" si="9"/>
        <v>251</v>
      </c>
    </row>
    <row r="253" spans="1:2" x14ac:dyDescent="0.2">
      <c r="A253" s="7">
        <v>45634</v>
      </c>
      <c r="B253" s="12">
        <f t="shared" si="9"/>
        <v>252</v>
      </c>
    </row>
    <row r="254" spans="1:2" x14ac:dyDescent="0.2">
      <c r="A254" s="7">
        <v>45635</v>
      </c>
      <c r="B254" s="12">
        <f t="shared" si="9"/>
        <v>253</v>
      </c>
    </row>
    <row r="255" spans="1:2" x14ac:dyDescent="0.2">
      <c r="A255" s="7">
        <v>45636</v>
      </c>
      <c r="B255" s="12">
        <f t="shared" si="9"/>
        <v>254</v>
      </c>
    </row>
    <row r="256" spans="1:2" x14ac:dyDescent="0.2">
      <c r="A256" s="7">
        <v>45637</v>
      </c>
      <c r="B256" s="12">
        <f t="shared" si="9"/>
        <v>255</v>
      </c>
    </row>
    <row r="257" spans="1:2" x14ac:dyDescent="0.2">
      <c r="A257" s="7">
        <v>45638</v>
      </c>
      <c r="B257" s="12">
        <f t="shared" si="9"/>
        <v>256</v>
      </c>
    </row>
    <row r="258" spans="1:2" x14ac:dyDescent="0.2">
      <c r="A258" s="7">
        <v>45639</v>
      </c>
      <c r="B258" s="12">
        <f t="shared" si="9"/>
        <v>257</v>
      </c>
    </row>
    <row r="259" spans="1:2" x14ac:dyDescent="0.2">
      <c r="A259" s="7">
        <v>45640</v>
      </c>
      <c r="B259" s="12">
        <f t="shared" si="9"/>
        <v>258</v>
      </c>
    </row>
    <row r="260" spans="1:2" x14ac:dyDescent="0.2">
      <c r="A260" s="7">
        <v>45641</v>
      </c>
      <c r="B260" s="12">
        <f t="shared" si="9"/>
        <v>259</v>
      </c>
    </row>
    <row r="261" spans="1:2" x14ac:dyDescent="0.2">
      <c r="A261" s="7">
        <v>45642</v>
      </c>
      <c r="B261" s="12">
        <f t="shared" si="9"/>
        <v>260</v>
      </c>
    </row>
    <row r="262" spans="1:2" x14ac:dyDescent="0.2">
      <c r="A262" s="7">
        <v>45643</v>
      </c>
      <c r="B262" s="12">
        <f t="shared" si="9"/>
        <v>261</v>
      </c>
    </row>
    <row r="263" spans="1:2" x14ac:dyDescent="0.2">
      <c r="A263" s="7">
        <v>45644</v>
      </c>
      <c r="B263" s="12">
        <f t="shared" si="9"/>
        <v>262</v>
      </c>
    </row>
    <row r="264" spans="1:2" x14ac:dyDescent="0.2">
      <c r="A264" s="7">
        <v>45645</v>
      </c>
      <c r="B264" s="12">
        <f t="shared" si="9"/>
        <v>263</v>
      </c>
    </row>
    <row r="265" spans="1:2" x14ac:dyDescent="0.2">
      <c r="A265" s="7">
        <v>45646</v>
      </c>
      <c r="B265" s="12">
        <f t="shared" si="9"/>
        <v>264</v>
      </c>
    </row>
    <row r="266" spans="1:2" x14ac:dyDescent="0.2">
      <c r="A266" s="7">
        <v>45647</v>
      </c>
      <c r="B266" s="12">
        <f t="shared" si="9"/>
        <v>265</v>
      </c>
    </row>
    <row r="267" spans="1:2" x14ac:dyDescent="0.2">
      <c r="A267" s="7">
        <v>45648</v>
      </c>
      <c r="B267" s="12">
        <f t="shared" si="9"/>
        <v>266</v>
      </c>
    </row>
    <row r="268" spans="1:2" x14ac:dyDescent="0.2">
      <c r="A268" s="7">
        <v>45649</v>
      </c>
      <c r="B268" s="12">
        <f t="shared" si="9"/>
        <v>267</v>
      </c>
    </row>
    <row r="269" spans="1:2" x14ac:dyDescent="0.2">
      <c r="A269" s="7">
        <v>45650</v>
      </c>
      <c r="B269" s="12">
        <f t="shared" si="9"/>
        <v>268</v>
      </c>
    </row>
    <row r="270" spans="1:2" x14ac:dyDescent="0.2">
      <c r="A270" s="7">
        <v>45651</v>
      </c>
      <c r="B270" s="12">
        <f t="shared" si="9"/>
        <v>269</v>
      </c>
    </row>
    <row r="271" spans="1:2" x14ac:dyDescent="0.2">
      <c r="A271" s="7">
        <v>45652</v>
      </c>
      <c r="B271" s="12">
        <f t="shared" ref="B271:B287" si="10">B270+1</f>
        <v>270</v>
      </c>
    </row>
    <row r="272" spans="1:2" x14ac:dyDescent="0.2">
      <c r="A272" s="7">
        <v>45653</v>
      </c>
      <c r="B272" s="12">
        <f t="shared" si="10"/>
        <v>271</v>
      </c>
    </row>
    <row r="273" spans="1:2" x14ac:dyDescent="0.2">
      <c r="A273" s="7">
        <v>45654</v>
      </c>
      <c r="B273" s="12">
        <f t="shared" si="10"/>
        <v>272</v>
      </c>
    </row>
    <row r="274" spans="1:2" x14ac:dyDescent="0.2">
      <c r="A274" s="7">
        <v>45655</v>
      </c>
      <c r="B274" s="12">
        <f t="shared" si="10"/>
        <v>273</v>
      </c>
    </row>
    <row r="275" spans="1:2" x14ac:dyDescent="0.2">
      <c r="A275" s="7">
        <v>45656</v>
      </c>
      <c r="B275" s="12">
        <f t="shared" si="10"/>
        <v>274</v>
      </c>
    </row>
    <row r="276" spans="1:2" x14ac:dyDescent="0.2">
      <c r="A276" s="7">
        <v>45657</v>
      </c>
      <c r="B276" s="12">
        <f t="shared" si="10"/>
        <v>275</v>
      </c>
    </row>
    <row r="277" spans="1:2" x14ac:dyDescent="0.2">
      <c r="A277" s="7">
        <v>45658</v>
      </c>
      <c r="B277" s="12">
        <f t="shared" si="10"/>
        <v>276</v>
      </c>
    </row>
    <row r="278" spans="1:2" x14ac:dyDescent="0.2">
      <c r="A278" s="7">
        <v>45659</v>
      </c>
      <c r="B278" s="12">
        <f t="shared" si="10"/>
        <v>277</v>
      </c>
    </row>
    <row r="279" spans="1:2" x14ac:dyDescent="0.2">
      <c r="A279" s="7">
        <v>45660</v>
      </c>
      <c r="B279" s="12">
        <f t="shared" si="10"/>
        <v>278</v>
      </c>
    </row>
    <row r="280" spans="1:2" x14ac:dyDescent="0.2">
      <c r="A280" s="7">
        <v>45661</v>
      </c>
      <c r="B280" s="12">
        <f t="shared" si="10"/>
        <v>279</v>
      </c>
    </row>
    <row r="281" spans="1:2" x14ac:dyDescent="0.2">
      <c r="A281" s="7">
        <v>45662</v>
      </c>
      <c r="B281" s="12">
        <f t="shared" si="10"/>
        <v>280</v>
      </c>
    </row>
    <row r="282" spans="1:2" x14ac:dyDescent="0.2">
      <c r="A282" s="7">
        <v>45663</v>
      </c>
      <c r="B282" s="12">
        <f t="shared" si="10"/>
        <v>281</v>
      </c>
    </row>
    <row r="283" spans="1:2" x14ac:dyDescent="0.2">
      <c r="A283" s="7">
        <v>45664</v>
      </c>
      <c r="B283" s="12">
        <f t="shared" si="10"/>
        <v>282</v>
      </c>
    </row>
    <row r="284" spans="1:2" x14ac:dyDescent="0.2">
      <c r="A284" s="7">
        <v>45665</v>
      </c>
      <c r="B284" s="12">
        <f t="shared" si="10"/>
        <v>283</v>
      </c>
    </row>
    <row r="285" spans="1:2" x14ac:dyDescent="0.2">
      <c r="A285" s="7">
        <v>45666</v>
      </c>
      <c r="B285" s="12">
        <f t="shared" si="10"/>
        <v>284</v>
      </c>
    </row>
    <row r="286" spans="1:2" x14ac:dyDescent="0.2">
      <c r="A286" s="7">
        <v>45667</v>
      </c>
      <c r="B286" s="12">
        <f t="shared" si="10"/>
        <v>285</v>
      </c>
    </row>
    <row r="287" spans="1:2" x14ac:dyDescent="0.2">
      <c r="A287" s="7">
        <v>45668</v>
      </c>
      <c r="B287" s="12">
        <f t="shared" si="10"/>
        <v>286</v>
      </c>
    </row>
  </sheetData>
  <mergeCells count="1">
    <mergeCell ref="M21:O21"/>
  </mergeCells>
  <phoneticPr fontId="1" type="noConversion"/>
  <hyperlinks>
    <hyperlink ref="Z21" r:id="rId1" xr:uid="{467E3861-1446-4D39-A73C-E3650ACBE629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EE259-B044-470A-B025-35D51A767DD2}">
  <dimension ref="A1:X129"/>
  <sheetViews>
    <sheetView workbookViewId="0"/>
  </sheetViews>
  <sheetFormatPr baseColWidth="10" defaultColWidth="8.83203125" defaultRowHeight="15" x14ac:dyDescent="0.2"/>
  <cols>
    <col min="1" max="1" width="10.5" style="6" bestFit="1" customWidth="1"/>
    <col min="2" max="2" width="9.1640625" style="12" customWidth="1"/>
    <col min="3" max="3" width="15.5" style="11" customWidth="1"/>
    <col min="4" max="4" width="18.5" bestFit="1" customWidth="1"/>
    <col min="5" max="5" width="15.5" customWidth="1"/>
    <col min="6" max="6" width="18.33203125" customWidth="1"/>
    <col min="8" max="8" width="15" customWidth="1"/>
    <col min="11" max="11" width="8.83203125" bestFit="1" customWidth="1"/>
    <col min="14" max="14" width="9.6640625" bestFit="1" customWidth="1"/>
    <col min="15" max="15" width="9.1640625" bestFit="1" customWidth="1"/>
    <col min="16" max="16" width="11.5" bestFit="1" customWidth="1"/>
  </cols>
  <sheetData>
    <row r="1" spans="1:12" x14ac:dyDescent="0.2">
      <c r="A1" s="6" t="s">
        <v>160</v>
      </c>
      <c r="B1" s="12" t="s">
        <v>69</v>
      </c>
      <c r="C1" s="11" t="s">
        <v>3</v>
      </c>
      <c r="D1" t="s">
        <v>2</v>
      </c>
      <c r="E1" t="s">
        <v>7</v>
      </c>
      <c r="F1" t="s">
        <v>1</v>
      </c>
      <c r="G1" t="s">
        <v>4</v>
      </c>
    </row>
    <row r="2" spans="1:12" x14ac:dyDescent="0.2">
      <c r="A2" s="6">
        <v>45519</v>
      </c>
      <c r="B2" s="12">
        <v>1</v>
      </c>
      <c r="C2" s="11">
        <v>-42</v>
      </c>
      <c r="D2">
        <v>-36.5</v>
      </c>
      <c r="F2">
        <v>0</v>
      </c>
      <c r="G2" t="s">
        <v>134</v>
      </c>
      <c r="K2" s="1"/>
      <c r="L2" t="s">
        <v>133</v>
      </c>
    </row>
    <row r="3" spans="1:12" x14ac:dyDescent="0.2">
      <c r="A3" s="6">
        <v>45520</v>
      </c>
      <c r="B3" s="12">
        <f>B2+1</f>
        <v>2</v>
      </c>
      <c r="C3" s="11">
        <v>-36.5</v>
      </c>
      <c r="D3">
        <f t="shared" ref="D3:D62" si="0">D2+F3</f>
        <v>-31</v>
      </c>
      <c r="E3">
        <v>1</v>
      </c>
      <c r="F3">
        <f t="shared" ref="F3:F41" si="1">C3-C2</f>
        <v>5.5</v>
      </c>
      <c r="G3" t="s">
        <v>134</v>
      </c>
    </row>
    <row r="4" spans="1:12" x14ac:dyDescent="0.2">
      <c r="A4" s="6">
        <v>45521</v>
      </c>
      <c r="B4" s="12">
        <f t="shared" ref="B4:B67" si="2">B3+1</f>
        <v>3</v>
      </c>
      <c r="C4" s="11">
        <v>-26</v>
      </c>
      <c r="D4">
        <f t="shared" si="0"/>
        <v>-20.5</v>
      </c>
      <c r="E4">
        <v>1</v>
      </c>
      <c r="F4">
        <f t="shared" si="1"/>
        <v>10.5</v>
      </c>
      <c r="G4" t="s">
        <v>134</v>
      </c>
      <c r="H4" t="s">
        <v>77</v>
      </c>
    </row>
    <row r="5" spans="1:12" x14ac:dyDescent="0.2">
      <c r="A5" s="6">
        <v>45522</v>
      </c>
      <c r="B5" s="12">
        <f t="shared" si="2"/>
        <v>4</v>
      </c>
      <c r="C5" s="11">
        <v>-16</v>
      </c>
      <c r="D5">
        <f t="shared" si="0"/>
        <v>-10.5</v>
      </c>
      <c r="E5">
        <v>1</v>
      </c>
      <c r="F5">
        <f t="shared" si="1"/>
        <v>10</v>
      </c>
      <c r="G5" t="s">
        <v>134</v>
      </c>
    </row>
    <row r="6" spans="1:12" x14ac:dyDescent="0.2">
      <c r="A6" s="6">
        <v>45523</v>
      </c>
      <c r="B6" s="12">
        <f t="shared" si="2"/>
        <v>5</v>
      </c>
      <c r="C6" s="11">
        <v>-5.5</v>
      </c>
      <c r="D6">
        <f t="shared" si="0"/>
        <v>0</v>
      </c>
      <c r="E6">
        <v>1</v>
      </c>
      <c r="F6">
        <f t="shared" si="1"/>
        <v>10.5</v>
      </c>
      <c r="G6" t="s">
        <v>32</v>
      </c>
      <c r="H6" t="s">
        <v>135</v>
      </c>
    </row>
    <row r="7" spans="1:12" x14ac:dyDescent="0.2">
      <c r="A7" s="6">
        <v>45524</v>
      </c>
      <c r="B7" s="12">
        <f t="shared" si="2"/>
        <v>6</v>
      </c>
      <c r="C7" s="11">
        <v>-7</v>
      </c>
      <c r="D7">
        <f t="shared" si="0"/>
        <v>-1.5</v>
      </c>
      <c r="E7">
        <v>1</v>
      </c>
      <c r="F7">
        <f t="shared" si="1"/>
        <v>-1.5</v>
      </c>
      <c r="G7" t="s">
        <v>134</v>
      </c>
    </row>
    <row r="8" spans="1:12" x14ac:dyDescent="0.2">
      <c r="A8" s="6">
        <v>45525</v>
      </c>
      <c r="B8" s="12">
        <f t="shared" si="2"/>
        <v>7</v>
      </c>
      <c r="C8" s="11">
        <v>-7.5</v>
      </c>
      <c r="D8">
        <f t="shared" si="0"/>
        <v>-2</v>
      </c>
      <c r="E8">
        <v>1</v>
      </c>
      <c r="F8">
        <f t="shared" si="1"/>
        <v>-0.5</v>
      </c>
      <c r="G8" t="s">
        <v>134</v>
      </c>
    </row>
    <row r="9" spans="1:12" x14ac:dyDescent="0.2">
      <c r="A9" s="6">
        <v>45526</v>
      </c>
      <c r="B9" s="12">
        <f t="shared" si="2"/>
        <v>8</v>
      </c>
      <c r="C9" s="11">
        <v>-6.25</v>
      </c>
      <c r="D9">
        <f t="shared" si="0"/>
        <v>-0.75</v>
      </c>
      <c r="E9">
        <v>1</v>
      </c>
      <c r="F9">
        <f t="shared" si="1"/>
        <v>1.25</v>
      </c>
      <c r="G9" t="s">
        <v>134</v>
      </c>
    </row>
    <row r="10" spans="1:12" x14ac:dyDescent="0.2">
      <c r="A10" s="6">
        <v>45527</v>
      </c>
      <c r="B10" s="12">
        <f t="shared" si="2"/>
        <v>9</v>
      </c>
      <c r="C10" s="11">
        <v>-2.8</v>
      </c>
      <c r="D10">
        <f t="shared" si="0"/>
        <v>2.7</v>
      </c>
      <c r="E10">
        <v>1</v>
      </c>
      <c r="F10">
        <f t="shared" si="1"/>
        <v>3.45</v>
      </c>
      <c r="G10" t="s">
        <v>134</v>
      </c>
    </row>
    <row r="11" spans="1:12" x14ac:dyDescent="0.2">
      <c r="A11" s="6">
        <v>45528</v>
      </c>
      <c r="B11" s="12">
        <f t="shared" si="2"/>
        <v>10</v>
      </c>
      <c r="C11" s="11">
        <v>0.1</v>
      </c>
      <c r="D11">
        <f t="shared" si="0"/>
        <v>5.6</v>
      </c>
      <c r="E11">
        <v>1</v>
      </c>
      <c r="F11">
        <f t="shared" si="1"/>
        <v>2.9</v>
      </c>
      <c r="G11" t="s">
        <v>134</v>
      </c>
    </row>
    <row r="12" spans="1:12" x14ac:dyDescent="0.2">
      <c r="A12" s="6">
        <v>45529</v>
      </c>
      <c r="B12" s="12">
        <f t="shared" si="2"/>
        <v>11</v>
      </c>
      <c r="C12" s="11">
        <v>0.8</v>
      </c>
      <c r="D12">
        <f t="shared" si="0"/>
        <v>6.3</v>
      </c>
      <c r="E12">
        <v>1</v>
      </c>
      <c r="F12">
        <f t="shared" si="1"/>
        <v>0.70000000000000007</v>
      </c>
      <c r="G12" t="s">
        <v>134</v>
      </c>
    </row>
    <row r="13" spans="1:12" x14ac:dyDescent="0.2">
      <c r="A13" s="6">
        <v>45530</v>
      </c>
      <c r="B13" s="12">
        <f t="shared" si="2"/>
        <v>12</v>
      </c>
      <c r="C13" s="11">
        <v>0.4</v>
      </c>
      <c r="D13">
        <f t="shared" si="0"/>
        <v>5.8999999999999995</v>
      </c>
      <c r="E13">
        <v>1</v>
      </c>
      <c r="F13">
        <f t="shared" si="1"/>
        <v>-0.4</v>
      </c>
      <c r="G13" t="s">
        <v>134</v>
      </c>
    </row>
    <row r="14" spans="1:12" x14ac:dyDescent="0.2">
      <c r="A14" s="6">
        <v>45531</v>
      </c>
      <c r="B14" s="12">
        <f t="shared" si="2"/>
        <v>13</v>
      </c>
      <c r="C14" s="11">
        <v>-0.5</v>
      </c>
      <c r="D14">
        <f t="shared" si="0"/>
        <v>4.9999999999999991</v>
      </c>
      <c r="E14">
        <v>1</v>
      </c>
      <c r="F14">
        <f t="shared" si="1"/>
        <v>-0.9</v>
      </c>
      <c r="G14" t="s">
        <v>134</v>
      </c>
    </row>
    <row r="15" spans="1:12" x14ac:dyDescent="0.2">
      <c r="A15" s="6">
        <v>45532</v>
      </c>
      <c r="B15" s="12">
        <f t="shared" si="2"/>
        <v>14</v>
      </c>
      <c r="C15" s="11">
        <v>-0.1</v>
      </c>
      <c r="D15">
        <f t="shared" si="0"/>
        <v>5.3999999999999995</v>
      </c>
      <c r="E15">
        <v>1</v>
      </c>
      <c r="F15">
        <f t="shared" si="1"/>
        <v>0.4</v>
      </c>
      <c r="G15" t="s">
        <v>134</v>
      </c>
    </row>
    <row r="16" spans="1:12" x14ac:dyDescent="0.2">
      <c r="A16" s="6">
        <v>45533</v>
      </c>
      <c r="B16" s="12">
        <f t="shared" si="2"/>
        <v>15</v>
      </c>
      <c r="C16" s="11">
        <v>-0.4</v>
      </c>
      <c r="D16">
        <f t="shared" si="0"/>
        <v>5.0999999999999996</v>
      </c>
      <c r="E16">
        <v>1</v>
      </c>
      <c r="F16">
        <f t="shared" si="1"/>
        <v>-0.30000000000000004</v>
      </c>
      <c r="G16" t="s">
        <v>134</v>
      </c>
    </row>
    <row r="17" spans="1:18" x14ac:dyDescent="0.2">
      <c r="A17" s="6">
        <v>45534</v>
      </c>
      <c r="B17" s="12">
        <f t="shared" si="2"/>
        <v>16</v>
      </c>
      <c r="C17" s="11">
        <v>-3</v>
      </c>
      <c r="D17">
        <f t="shared" si="0"/>
        <v>2.4999999999999996</v>
      </c>
      <c r="E17">
        <v>1</v>
      </c>
      <c r="F17">
        <f t="shared" si="1"/>
        <v>-2.6</v>
      </c>
      <c r="G17" t="s">
        <v>134</v>
      </c>
    </row>
    <row r="18" spans="1:18" x14ac:dyDescent="0.2">
      <c r="A18" s="6">
        <v>45535</v>
      </c>
      <c r="B18" s="12">
        <f t="shared" si="2"/>
        <v>17</v>
      </c>
      <c r="C18" s="11">
        <v>-5.8</v>
      </c>
      <c r="D18">
        <f t="shared" si="0"/>
        <v>-0.30000000000000027</v>
      </c>
      <c r="E18">
        <v>1</v>
      </c>
      <c r="F18">
        <f t="shared" si="1"/>
        <v>-2.8</v>
      </c>
      <c r="G18" t="s">
        <v>134</v>
      </c>
    </row>
    <row r="19" spans="1:18" x14ac:dyDescent="0.2">
      <c r="A19" s="6">
        <v>45536</v>
      </c>
      <c r="B19" s="12">
        <f t="shared" si="2"/>
        <v>18</v>
      </c>
      <c r="C19" s="11">
        <v>-6</v>
      </c>
      <c r="D19">
        <f t="shared" si="0"/>
        <v>-0.50000000000000044</v>
      </c>
      <c r="E19">
        <v>1</v>
      </c>
      <c r="F19">
        <f t="shared" si="1"/>
        <v>-0.20000000000000018</v>
      </c>
      <c r="G19" t="s">
        <v>134</v>
      </c>
    </row>
    <row r="20" spans="1:18" x14ac:dyDescent="0.2">
      <c r="A20" s="6">
        <v>45537</v>
      </c>
      <c r="B20" s="12">
        <f t="shared" si="2"/>
        <v>19</v>
      </c>
      <c r="C20" s="11">
        <v>-5.7</v>
      </c>
      <c r="D20">
        <f t="shared" si="0"/>
        <v>-0.20000000000000062</v>
      </c>
      <c r="E20">
        <v>1</v>
      </c>
      <c r="F20">
        <f t="shared" si="1"/>
        <v>0.29999999999999982</v>
      </c>
      <c r="G20" t="s">
        <v>134</v>
      </c>
    </row>
    <row r="21" spans="1:18" x14ac:dyDescent="0.2">
      <c r="A21" s="6">
        <v>45538</v>
      </c>
      <c r="B21" s="12">
        <f t="shared" si="2"/>
        <v>20</v>
      </c>
      <c r="C21" s="11">
        <v>-3.2</v>
      </c>
      <c r="D21">
        <f t="shared" si="0"/>
        <v>2.2999999999999994</v>
      </c>
      <c r="E21">
        <v>1</v>
      </c>
      <c r="F21">
        <f t="shared" si="1"/>
        <v>2.5</v>
      </c>
      <c r="G21" t="s">
        <v>134</v>
      </c>
    </row>
    <row r="22" spans="1:18" x14ac:dyDescent="0.2">
      <c r="A22" s="6">
        <v>45539</v>
      </c>
      <c r="B22" s="12">
        <f t="shared" si="2"/>
        <v>21</v>
      </c>
      <c r="C22" s="11">
        <v>-0.5</v>
      </c>
      <c r="D22">
        <f t="shared" si="0"/>
        <v>5</v>
      </c>
      <c r="E22">
        <v>1</v>
      </c>
      <c r="F22">
        <f t="shared" si="1"/>
        <v>2.7</v>
      </c>
      <c r="G22" t="s">
        <v>134</v>
      </c>
      <c r="Q22">
        <f>2197-272</f>
        <v>1925</v>
      </c>
    </row>
    <row r="23" spans="1:18" x14ac:dyDescent="0.2">
      <c r="A23" s="6">
        <v>45540</v>
      </c>
      <c r="B23" s="12">
        <f t="shared" si="2"/>
        <v>22</v>
      </c>
      <c r="C23" s="11">
        <v>3</v>
      </c>
      <c r="D23">
        <f t="shared" si="0"/>
        <v>8.5</v>
      </c>
      <c r="E23">
        <v>1</v>
      </c>
      <c r="F23">
        <f t="shared" si="1"/>
        <v>3.5</v>
      </c>
      <c r="G23" t="s">
        <v>134</v>
      </c>
      <c r="R23">
        <f>16/30</f>
        <v>0.53333333333333333</v>
      </c>
    </row>
    <row r="24" spans="1:18" x14ac:dyDescent="0.2">
      <c r="A24" s="6">
        <v>45541</v>
      </c>
      <c r="B24" s="12">
        <f t="shared" si="2"/>
        <v>23</v>
      </c>
      <c r="C24" s="11">
        <v>4.5</v>
      </c>
      <c r="D24">
        <f t="shared" si="0"/>
        <v>10</v>
      </c>
      <c r="E24">
        <v>1</v>
      </c>
      <c r="F24">
        <f t="shared" si="1"/>
        <v>1.5</v>
      </c>
      <c r="G24" t="s">
        <v>134</v>
      </c>
      <c r="N24">
        <v>-3</v>
      </c>
      <c r="R24">
        <f>90-28.1</f>
        <v>61.9</v>
      </c>
    </row>
    <row r="25" spans="1:18" x14ac:dyDescent="0.2">
      <c r="A25" s="6">
        <v>45542</v>
      </c>
      <c r="B25" s="12">
        <f t="shared" si="2"/>
        <v>24</v>
      </c>
      <c r="C25" s="11">
        <v>6</v>
      </c>
      <c r="D25">
        <f t="shared" si="0"/>
        <v>11.5</v>
      </c>
      <c r="E25">
        <v>1</v>
      </c>
      <c r="F25">
        <f t="shared" si="1"/>
        <v>1.5</v>
      </c>
      <c r="G25" t="s">
        <v>134</v>
      </c>
    </row>
    <row r="26" spans="1:18" x14ac:dyDescent="0.2">
      <c r="A26" s="6">
        <v>45543</v>
      </c>
      <c r="B26" s="12">
        <f t="shared" si="2"/>
        <v>25</v>
      </c>
      <c r="C26" s="11">
        <v>6.9</v>
      </c>
      <c r="D26">
        <f t="shared" si="0"/>
        <v>12.4</v>
      </c>
      <c r="E26">
        <v>1</v>
      </c>
      <c r="F26">
        <f t="shared" si="1"/>
        <v>0.90000000000000036</v>
      </c>
      <c r="G26" t="s">
        <v>134</v>
      </c>
      <c r="N26" s="1"/>
      <c r="O26" s="1"/>
      <c r="P26" s="13"/>
    </row>
    <row r="27" spans="1:18" x14ac:dyDescent="0.2">
      <c r="A27" s="6">
        <v>45544</v>
      </c>
      <c r="B27" s="12">
        <f t="shared" si="2"/>
        <v>26</v>
      </c>
      <c r="C27" s="11">
        <v>6.5</v>
      </c>
      <c r="D27">
        <f t="shared" si="0"/>
        <v>12</v>
      </c>
      <c r="E27">
        <v>1</v>
      </c>
      <c r="F27">
        <f t="shared" si="1"/>
        <v>-0.40000000000000036</v>
      </c>
      <c r="G27" t="s">
        <v>134</v>
      </c>
    </row>
    <row r="28" spans="1:18" x14ac:dyDescent="0.2">
      <c r="A28" s="6">
        <v>45545</v>
      </c>
      <c r="B28" s="12">
        <f t="shared" si="2"/>
        <v>27</v>
      </c>
      <c r="C28" s="11">
        <v>8</v>
      </c>
      <c r="D28">
        <f t="shared" si="0"/>
        <v>13.5</v>
      </c>
      <c r="E28">
        <v>1</v>
      </c>
      <c r="F28">
        <f t="shared" si="1"/>
        <v>1.5</v>
      </c>
      <c r="G28" t="s">
        <v>134</v>
      </c>
      <c r="H28">
        <f>150+30+350+60+40</f>
        <v>630</v>
      </c>
    </row>
    <row r="29" spans="1:18" x14ac:dyDescent="0.2">
      <c r="A29" s="6">
        <v>45546</v>
      </c>
      <c r="B29" s="12">
        <f t="shared" si="2"/>
        <v>28</v>
      </c>
      <c r="C29" s="11">
        <v>8.8000000000000007</v>
      </c>
      <c r="D29">
        <f t="shared" si="0"/>
        <v>14.3</v>
      </c>
      <c r="E29">
        <v>1</v>
      </c>
      <c r="F29">
        <f t="shared" si="1"/>
        <v>0.80000000000000071</v>
      </c>
      <c r="G29" t="s">
        <v>134</v>
      </c>
    </row>
    <row r="30" spans="1:18" x14ac:dyDescent="0.2">
      <c r="A30" s="6">
        <v>45547</v>
      </c>
      <c r="B30" s="12">
        <f t="shared" si="2"/>
        <v>29</v>
      </c>
      <c r="C30" s="11">
        <v>11.5</v>
      </c>
      <c r="D30">
        <f t="shared" si="0"/>
        <v>17</v>
      </c>
      <c r="E30">
        <v>1</v>
      </c>
      <c r="F30">
        <f t="shared" si="1"/>
        <v>2.6999999999999993</v>
      </c>
      <c r="G30" t="s">
        <v>134</v>
      </c>
    </row>
    <row r="31" spans="1:18" x14ac:dyDescent="0.2">
      <c r="A31" s="6">
        <v>45548</v>
      </c>
      <c r="B31" s="12">
        <f t="shared" si="2"/>
        <v>30</v>
      </c>
      <c r="C31" s="11">
        <v>14.2</v>
      </c>
      <c r="D31">
        <f t="shared" si="0"/>
        <v>19.7</v>
      </c>
      <c r="E31">
        <v>1</v>
      </c>
      <c r="F31">
        <f t="shared" si="1"/>
        <v>2.6999999999999993</v>
      </c>
      <c r="G31" t="s">
        <v>134</v>
      </c>
    </row>
    <row r="32" spans="1:18" x14ac:dyDescent="0.2">
      <c r="A32" s="6">
        <v>45549</v>
      </c>
      <c r="B32" s="12">
        <f t="shared" si="2"/>
        <v>31</v>
      </c>
      <c r="C32" s="11">
        <v>13.8</v>
      </c>
      <c r="D32">
        <f t="shared" si="0"/>
        <v>19.3</v>
      </c>
      <c r="E32">
        <v>1</v>
      </c>
      <c r="F32">
        <f t="shared" si="1"/>
        <v>-0.39999999999999858</v>
      </c>
      <c r="G32" t="s">
        <v>134</v>
      </c>
      <c r="H32" t="s">
        <v>36</v>
      </c>
    </row>
    <row r="33" spans="1:10" x14ac:dyDescent="0.2">
      <c r="A33" s="6">
        <v>45550</v>
      </c>
      <c r="B33" s="12">
        <f t="shared" si="2"/>
        <v>32</v>
      </c>
      <c r="C33" s="11">
        <v>15</v>
      </c>
      <c r="D33">
        <f t="shared" si="0"/>
        <v>20.5</v>
      </c>
      <c r="E33">
        <v>1</v>
      </c>
      <c r="F33">
        <f t="shared" si="1"/>
        <v>1.1999999999999993</v>
      </c>
      <c r="G33" t="s">
        <v>134</v>
      </c>
    </row>
    <row r="34" spans="1:10" x14ac:dyDescent="0.2">
      <c r="A34" s="6">
        <v>45551</v>
      </c>
      <c r="B34" s="12">
        <f t="shared" si="2"/>
        <v>33</v>
      </c>
      <c r="C34" s="11">
        <v>18.8</v>
      </c>
      <c r="D34">
        <f t="shared" si="0"/>
        <v>24.3</v>
      </c>
      <c r="E34">
        <v>1</v>
      </c>
      <c r="F34">
        <f t="shared" si="1"/>
        <v>3.8000000000000007</v>
      </c>
      <c r="G34" t="s">
        <v>134</v>
      </c>
    </row>
    <row r="35" spans="1:10" x14ac:dyDescent="0.2">
      <c r="A35" s="6">
        <v>45552</v>
      </c>
      <c r="B35" s="12">
        <f t="shared" si="2"/>
        <v>34</v>
      </c>
      <c r="C35" s="11">
        <v>21.9</v>
      </c>
      <c r="D35">
        <f t="shared" si="0"/>
        <v>27.4</v>
      </c>
      <c r="E35">
        <v>1</v>
      </c>
      <c r="F35">
        <f t="shared" si="1"/>
        <v>3.0999999999999979</v>
      </c>
      <c r="G35" t="s">
        <v>134</v>
      </c>
    </row>
    <row r="36" spans="1:10" x14ac:dyDescent="0.2">
      <c r="A36" s="6">
        <v>45553</v>
      </c>
      <c r="B36" s="12">
        <f t="shared" si="2"/>
        <v>35</v>
      </c>
      <c r="C36" s="11">
        <v>24.8</v>
      </c>
      <c r="D36">
        <f t="shared" si="0"/>
        <v>30.3</v>
      </c>
      <c r="E36">
        <v>1</v>
      </c>
      <c r="F36">
        <f t="shared" si="1"/>
        <v>2.9000000000000021</v>
      </c>
      <c r="G36" t="s">
        <v>134</v>
      </c>
      <c r="H36" t="s">
        <v>36</v>
      </c>
      <c r="I36" t="s">
        <v>143</v>
      </c>
      <c r="J36" s="9" t="s">
        <v>144</v>
      </c>
    </row>
    <row r="37" spans="1:10" x14ac:dyDescent="0.2">
      <c r="A37" s="6">
        <v>45554</v>
      </c>
      <c r="B37" s="12">
        <f t="shared" si="2"/>
        <v>36</v>
      </c>
      <c r="C37" s="11">
        <v>17.5</v>
      </c>
      <c r="D37">
        <f t="shared" si="0"/>
        <v>23</v>
      </c>
      <c r="E37">
        <v>1</v>
      </c>
      <c r="F37">
        <f t="shared" si="1"/>
        <v>-7.3000000000000007</v>
      </c>
      <c r="G37" t="s">
        <v>134</v>
      </c>
      <c r="H37" t="s">
        <v>145</v>
      </c>
      <c r="I37" s="9" t="s">
        <v>146</v>
      </c>
    </row>
    <row r="38" spans="1:10" x14ac:dyDescent="0.2">
      <c r="A38" s="6">
        <v>45555</v>
      </c>
      <c r="B38" s="12">
        <f t="shared" si="2"/>
        <v>37</v>
      </c>
      <c r="C38" s="11">
        <v>16.100000000000001</v>
      </c>
      <c r="D38">
        <f t="shared" si="0"/>
        <v>21.6</v>
      </c>
      <c r="E38">
        <v>1</v>
      </c>
      <c r="F38">
        <f t="shared" si="1"/>
        <v>-1.3999999999999986</v>
      </c>
      <c r="G38" t="s">
        <v>134</v>
      </c>
      <c r="I38" s="9" t="s">
        <v>147</v>
      </c>
    </row>
    <row r="39" spans="1:10" x14ac:dyDescent="0.2">
      <c r="A39" s="6">
        <v>45556</v>
      </c>
      <c r="B39" s="12">
        <f t="shared" si="2"/>
        <v>38</v>
      </c>
      <c r="C39" s="11">
        <v>17.2</v>
      </c>
      <c r="D39">
        <f t="shared" si="0"/>
        <v>22.7</v>
      </c>
      <c r="E39">
        <v>1</v>
      </c>
      <c r="F39">
        <f t="shared" si="1"/>
        <v>1.0999999999999979</v>
      </c>
      <c r="G39" t="s">
        <v>134</v>
      </c>
      <c r="I39" s="9" t="s">
        <v>151</v>
      </c>
    </row>
    <row r="40" spans="1:10" x14ac:dyDescent="0.2">
      <c r="A40" s="6">
        <v>45557</v>
      </c>
      <c r="B40" s="12">
        <f t="shared" si="2"/>
        <v>39</v>
      </c>
      <c r="C40" s="11">
        <v>20.399999999999999</v>
      </c>
      <c r="D40">
        <f t="shared" si="0"/>
        <v>25.9</v>
      </c>
      <c r="E40">
        <v>1</v>
      </c>
      <c r="F40">
        <f t="shared" si="1"/>
        <v>3.1999999999999993</v>
      </c>
      <c r="G40" t="s">
        <v>134</v>
      </c>
    </row>
    <row r="41" spans="1:10" x14ac:dyDescent="0.2">
      <c r="A41" s="6">
        <v>45558</v>
      </c>
      <c r="B41" s="12">
        <f t="shared" si="2"/>
        <v>40</v>
      </c>
      <c r="C41" s="11">
        <v>25.8</v>
      </c>
      <c r="D41">
        <f t="shared" si="0"/>
        <v>31.3</v>
      </c>
      <c r="E41">
        <v>1</v>
      </c>
      <c r="F41">
        <f t="shared" si="1"/>
        <v>5.4000000000000021</v>
      </c>
      <c r="G41" t="s">
        <v>134</v>
      </c>
      <c r="H41" t="s">
        <v>154</v>
      </c>
      <c r="I41" t="s">
        <v>152</v>
      </c>
    </row>
    <row r="42" spans="1:10" x14ac:dyDescent="0.2">
      <c r="A42" s="6">
        <v>45559</v>
      </c>
      <c r="B42" s="12">
        <f t="shared" si="2"/>
        <v>41</v>
      </c>
      <c r="C42" s="11">
        <v>1.5</v>
      </c>
      <c r="D42">
        <f t="shared" si="0"/>
        <v>32.799999999999997</v>
      </c>
      <c r="E42">
        <v>1</v>
      </c>
      <c r="F42">
        <v>1.5</v>
      </c>
      <c r="G42" t="s">
        <v>153</v>
      </c>
    </row>
    <row r="43" spans="1:10" x14ac:dyDescent="0.2">
      <c r="A43" s="6">
        <v>45560</v>
      </c>
      <c r="B43" s="12">
        <f t="shared" si="2"/>
        <v>42</v>
      </c>
      <c r="C43" s="11">
        <v>2.5</v>
      </c>
      <c r="D43">
        <f t="shared" si="0"/>
        <v>33.799999999999997</v>
      </c>
      <c r="E43">
        <v>1</v>
      </c>
      <c r="F43">
        <f t="shared" ref="F43:F62" si="3">C43-C42</f>
        <v>1</v>
      </c>
      <c r="G43" t="s">
        <v>153</v>
      </c>
    </row>
    <row r="44" spans="1:10" x14ac:dyDescent="0.2">
      <c r="A44" s="6">
        <v>45561</v>
      </c>
      <c r="B44" s="12">
        <f t="shared" si="2"/>
        <v>43</v>
      </c>
      <c r="C44" s="11">
        <v>5.5</v>
      </c>
      <c r="D44">
        <f t="shared" si="0"/>
        <v>36.799999999999997</v>
      </c>
      <c r="E44">
        <v>1</v>
      </c>
      <c r="F44">
        <f t="shared" si="3"/>
        <v>3</v>
      </c>
      <c r="G44" t="s">
        <v>153</v>
      </c>
    </row>
    <row r="45" spans="1:10" x14ac:dyDescent="0.2">
      <c r="A45" s="6">
        <v>45562</v>
      </c>
      <c r="B45" s="12">
        <f t="shared" si="2"/>
        <v>44</v>
      </c>
      <c r="C45" s="11">
        <v>7</v>
      </c>
      <c r="D45">
        <f t="shared" si="0"/>
        <v>38.299999999999997</v>
      </c>
      <c r="E45">
        <v>1</v>
      </c>
      <c r="F45">
        <f t="shared" si="3"/>
        <v>1.5</v>
      </c>
      <c r="G45" t="s">
        <v>153</v>
      </c>
      <c r="H45" t="s">
        <v>36</v>
      </c>
      <c r="I45" t="s">
        <v>156</v>
      </c>
    </row>
    <row r="46" spans="1:10" x14ac:dyDescent="0.2">
      <c r="A46" s="6">
        <v>45563</v>
      </c>
      <c r="B46" s="12">
        <f t="shared" si="2"/>
        <v>45</v>
      </c>
      <c r="C46" s="11">
        <v>6.8</v>
      </c>
      <c r="D46">
        <f t="shared" si="0"/>
        <v>38.099999999999994</v>
      </c>
      <c r="E46">
        <v>1</v>
      </c>
      <c r="F46">
        <f t="shared" si="3"/>
        <v>-0.20000000000000018</v>
      </c>
      <c r="G46" t="s">
        <v>134</v>
      </c>
    </row>
    <row r="47" spans="1:10" x14ac:dyDescent="0.2">
      <c r="A47" s="6">
        <v>45564</v>
      </c>
      <c r="B47" s="12">
        <f t="shared" si="2"/>
        <v>46</v>
      </c>
      <c r="C47" s="11">
        <v>5</v>
      </c>
      <c r="D47">
        <f t="shared" si="0"/>
        <v>36.299999999999997</v>
      </c>
      <c r="E47">
        <v>1</v>
      </c>
      <c r="F47">
        <f t="shared" si="3"/>
        <v>-1.7999999999999998</v>
      </c>
      <c r="G47" t="s">
        <v>134</v>
      </c>
    </row>
    <row r="48" spans="1:10" x14ac:dyDescent="0.2">
      <c r="A48" s="6">
        <v>45565</v>
      </c>
      <c r="B48" s="12">
        <f t="shared" si="2"/>
        <v>47</v>
      </c>
      <c r="C48" s="11">
        <v>2.2999999999999998</v>
      </c>
      <c r="D48">
        <f t="shared" si="0"/>
        <v>33.599999999999994</v>
      </c>
      <c r="E48">
        <v>1</v>
      </c>
      <c r="F48">
        <f t="shared" si="3"/>
        <v>-2.7</v>
      </c>
      <c r="G48" t="s">
        <v>134</v>
      </c>
    </row>
    <row r="49" spans="1:24" x14ac:dyDescent="0.2">
      <c r="A49" s="6">
        <v>45566</v>
      </c>
      <c r="B49" s="12">
        <f t="shared" si="2"/>
        <v>48</v>
      </c>
      <c r="C49" s="11">
        <v>6.8</v>
      </c>
      <c r="D49">
        <f t="shared" si="0"/>
        <v>38.099999999999994</v>
      </c>
      <c r="E49">
        <v>1</v>
      </c>
      <c r="F49">
        <f t="shared" si="3"/>
        <v>4.5</v>
      </c>
      <c r="G49" t="s">
        <v>157</v>
      </c>
    </row>
    <row r="50" spans="1:24" x14ac:dyDescent="0.2">
      <c r="A50" s="6">
        <v>45567</v>
      </c>
      <c r="B50" s="12">
        <f t="shared" si="2"/>
        <v>49</v>
      </c>
      <c r="C50" s="11">
        <v>7.3</v>
      </c>
      <c r="D50">
        <f t="shared" si="0"/>
        <v>38.599999999999994</v>
      </c>
      <c r="E50">
        <v>1</v>
      </c>
      <c r="F50">
        <f t="shared" si="3"/>
        <v>0.5</v>
      </c>
      <c r="G50" t="s">
        <v>134</v>
      </c>
    </row>
    <row r="51" spans="1:24" x14ac:dyDescent="0.2">
      <c r="A51" s="6">
        <v>45568</v>
      </c>
      <c r="B51" s="12">
        <f t="shared" si="2"/>
        <v>50</v>
      </c>
      <c r="C51" s="11">
        <v>7.8</v>
      </c>
      <c r="D51">
        <f t="shared" si="0"/>
        <v>39.099999999999994</v>
      </c>
      <c r="E51">
        <v>1</v>
      </c>
      <c r="F51">
        <f t="shared" si="3"/>
        <v>0.5</v>
      </c>
      <c r="G51" t="s">
        <v>134</v>
      </c>
    </row>
    <row r="52" spans="1:24" x14ac:dyDescent="0.2">
      <c r="A52" s="6">
        <v>45569</v>
      </c>
      <c r="B52" s="12">
        <f t="shared" si="2"/>
        <v>51</v>
      </c>
      <c r="C52" s="11">
        <v>8.6</v>
      </c>
      <c r="D52">
        <f t="shared" si="0"/>
        <v>39.899999999999991</v>
      </c>
      <c r="E52">
        <v>1</v>
      </c>
      <c r="F52">
        <f t="shared" si="3"/>
        <v>0.79999999999999982</v>
      </c>
      <c r="G52" t="s">
        <v>134</v>
      </c>
    </row>
    <row r="53" spans="1:24" x14ac:dyDescent="0.2">
      <c r="A53" s="6">
        <v>45570</v>
      </c>
      <c r="B53" s="12">
        <f t="shared" si="2"/>
        <v>52</v>
      </c>
      <c r="C53" s="11">
        <v>9.6999999999999993</v>
      </c>
      <c r="D53">
        <f t="shared" si="0"/>
        <v>40.999999999999993</v>
      </c>
      <c r="E53">
        <v>1</v>
      </c>
      <c r="F53">
        <f t="shared" si="3"/>
        <v>1.0999999999999996</v>
      </c>
      <c r="G53" t="s">
        <v>134</v>
      </c>
    </row>
    <row r="54" spans="1:24" x14ac:dyDescent="0.2">
      <c r="A54" s="6">
        <v>45571</v>
      </c>
      <c r="B54" s="12">
        <f t="shared" si="2"/>
        <v>53</v>
      </c>
      <c r="C54" s="11">
        <v>11.8</v>
      </c>
      <c r="D54">
        <f t="shared" si="0"/>
        <v>43.099999999999994</v>
      </c>
      <c r="E54">
        <v>1</v>
      </c>
      <c r="F54">
        <f t="shared" si="3"/>
        <v>2.1000000000000014</v>
      </c>
      <c r="G54" t="s">
        <v>134</v>
      </c>
    </row>
    <row r="55" spans="1:24" x14ac:dyDescent="0.2">
      <c r="A55" s="6">
        <v>45572</v>
      </c>
      <c r="B55" s="12">
        <f t="shared" si="2"/>
        <v>54</v>
      </c>
      <c r="C55" s="11">
        <v>14.5</v>
      </c>
      <c r="D55">
        <f t="shared" si="0"/>
        <v>45.8</v>
      </c>
      <c r="E55">
        <v>1</v>
      </c>
      <c r="F55">
        <f t="shared" si="3"/>
        <v>2.6999999999999993</v>
      </c>
      <c r="G55" t="s">
        <v>134</v>
      </c>
    </row>
    <row r="56" spans="1:24" x14ac:dyDescent="0.2">
      <c r="A56" s="6">
        <v>45573</v>
      </c>
      <c r="B56" s="12">
        <f t="shared" si="2"/>
        <v>55</v>
      </c>
      <c r="C56" s="11">
        <v>15.5</v>
      </c>
      <c r="D56">
        <f t="shared" si="0"/>
        <v>46.8</v>
      </c>
      <c r="E56">
        <v>1</v>
      </c>
      <c r="F56">
        <f t="shared" si="3"/>
        <v>1</v>
      </c>
      <c r="G56" t="s">
        <v>134</v>
      </c>
    </row>
    <row r="57" spans="1:24" x14ac:dyDescent="0.2">
      <c r="A57" s="6">
        <v>45574</v>
      </c>
      <c r="B57" s="12">
        <f t="shared" si="2"/>
        <v>56</v>
      </c>
      <c r="C57" s="11">
        <v>17</v>
      </c>
      <c r="D57">
        <f t="shared" si="0"/>
        <v>48.3</v>
      </c>
      <c r="E57">
        <v>1</v>
      </c>
      <c r="F57">
        <f t="shared" si="3"/>
        <v>1.5</v>
      </c>
      <c r="G57" t="s">
        <v>134</v>
      </c>
    </row>
    <row r="58" spans="1:24" x14ac:dyDescent="0.2">
      <c r="A58" s="6">
        <v>45575</v>
      </c>
      <c r="B58" s="12">
        <f t="shared" si="2"/>
        <v>57</v>
      </c>
      <c r="C58" s="11">
        <v>19.399999999999999</v>
      </c>
      <c r="D58">
        <f t="shared" si="0"/>
        <v>50.699999999999996</v>
      </c>
      <c r="E58">
        <v>1</v>
      </c>
      <c r="F58">
        <f t="shared" si="3"/>
        <v>2.3999999999999986</v>
      </c>
      <c r="G58" t="s">
        <v>134</v>
      </c>
    </row>
    <row r="59" spans="1:24" x14ac:dyDescent="0.2">
      <c r="A59" s="6">
        <v>45576</v>
      </c>
      <c r="B59" s="12">
        <f t="shared" si="2"/>
        <v>58</v>
      </c>
      <c r="C59" s="11">
        <v>22.5</v>
      </c>
      <c r="D59">
        <f t="shared" si="0"/>
        <v>53.8</v>
      </c>
      <c r="E59">
        <v>1</v>
      </c>
      <c r="F59">
        <f t="shared" si="3"/>
        <v>3.1000000000000014</v>
      </c>
      <c r="G59" t="s">
        <v>134</v>
      </c>
      <c r="H59" t="s">
        <v>159</v>
      </c>
      <c r="X59">
        <f>12.5*60</f>
        <v>750</v>
      </c>
    </row>
    <row r="60" spans="1:24" x14ac:dyDescent="0.2">
      <c r="A60" s="6">
        <v>45577</v>
      </c>
      <c r="B60" s="12">
        <f t="shared" si="2"/>
        <v>59</v>
      </c>
      <c r="C60" s="11">
        <v>21.5</v>
      </c>
      <c r="D60">
        <f t="shared" si="0"/>
        <v>52.8</v>
      </c>
      <c r="E60">
        <v>1</v>
      </c>
      <c r="F60">
        <f t="shared" si="3"/>
        <v>-1</v>
      </c>
      <c r="G60" t="s">
        <v>134</v>
      </c>
    </row>
    <row r="61" spans="1:24" x14ac:dyDescent="0.2">
      <c r="A61" s="6">
        <v>45578</v>
      </c>
      <c r="B61" s="12">
        <f t="shared" si="2"/>
        <v>60</v>
      </c>
      <c r="C61" s="11">
        <v>17.399999999999999</v>
      </c>
      <c r="D61">
        <f t="shared" si="0"/>
        <v>48.699999999999996</v>
      </c>
      <c r="E61">
        <v>1</v>
      </c>
      <c r="F61">
        <f t="shared" si="3"/>
        <v>-4.1000000000000014</v>
      </c>
      <c r="G61" t="s">
        <v>134</v>
      </c>
    </row>
    <row r="62" spans="1:24" x14ac:dyDescent="0.2">
      <c r="A62" s="6">
        <v>45579</v>
      </c>
      <c r="B62" s="12">
        <f t="shared" si="2"/>
        <v>61</v>
      </c>
      <c r="C62" s="11">
        <v>13.2</v>
      </c>
      <c r="D62">
        <f t="shared" si="0"/>
        <v>44.5</v>
      </c>
      <c r="E62">
        <v>1</v>
      </c>
      <c r="F62">
        <f t="shared" si="3"/>
        <v>-4.1999999999999993</v>
      </c>
      <c r="G62" t="s">
        <v>134</v>
      </c>
    </row>
    <row r="63" spans="1:24" x14ac:dyDescent="0.2">
      <c r="A63" s="6">
        <v>45580</v>
      </c>
      <c r="B63" s="12">
        <f t="shared" si="2"/>
        <v>62</v>
      </c>
    </row>
    <row r="64" spans="1:24" x14ac:dyDescent="0.2">
      <c r="A64" s="6">
        <v>45581</v>
      </c>
      <c r="B64" s="12">
        <f t="shared" si="2"/>
        <v>63</v>
      </c>
    </row>
    <row r="65" spans="1:13" x14ac:dyDescent="0.2">
      <c r="A65" s="6">
        <v>45582</v>
      </c>
      <c r="B65" s="12">
        <f t="shared" si="2"/>
        <v>64</v>
      </c>
    </row>
    <row r="66" spans="1:13" x14ac:dyDescent="0.2">
      <c r="A66" s="6">
        <v>45583</v>
      </c>
      <c r="B66" s="12">
        <f t="shared" si="2"/>
        <v>65</v>
      </c>
    </row>
    <row r="67" spans="1:13" x14ac:dyDescent="0.2">
      <c r="A67" s="6">
        <v>45584</v>
      </c>
      <c r="B67" s="12">
        <f t="shared" si="2"/>
        <v>66</v>
      </c>
    </row>
    <row r="68" spans="1:13" x14ac:dyDescent="0.2">
      <c r="A68" s="6">
        <v>45585</v>
      </c>
      <c r="B68" s="12">
        <f t="shared" ref="B68:B129" si="4">B67+1</f>
        <v>67</v>
      </c>
    </row>
    <row r="69" spans="1:13" x14ac:dyDescent="0.2">
      <c r="A69" s="6">
        <v>45586</v>
      </c>
      <c r="B69" s="12">
        <f t="shared" si="4"/>
        <v>68</v>
      </c>
    </row>
    <row r="70" spans="1:13" x14ac:dyDescent="0.2">
      <c r="A70" s="6">
        <v>45587</v>
      </c>
      <c r="B70" s="12">
        <f t="shared" si="4"/>
        <v>69</v>
      </c>
    </row>
    <row r="71" spans="1:13" x14ac:dyDescent="0.2">
      <c r="A71" s="6">
        <v>45588</v>
      </c>
      <c r="B71" s="12">
        <f t="shared" si="4"/>
        <v>70</v>
      </c>
    </row>
    <row r="72" spans="1:13" x14ac:dyDescent="0.2">
      <c r="A72" s="6">
        <v>45589</v>
      </c>
      <c r="B72" s="12">
        <f t="shared" si="4"/>
        <v>71</v>
      </c>
    </row>
    <row r="73" spans="1:13" x14ac:dyDescent="0.2">
      <c r="A73" s="6">
        <v>45590</v>
      </c>
      <c r="B73" s="12">
        <f t="shared" si="4"/>
        <v>72</v>
      </c>
      <c r="M73">
        <f>15*14+12*14+14*12+16*14+12*12+28*15</f>
        <v>1334</v>
      </c>
    </row>
    <row r="74" spans="1:13" x14ac:dyDescent="0.2">
      <c r="A74" s="6">
        <v>45591</v>
      </c>
      <c r="B74" s="12">
        <f t="shared" si="4"/>
        <v>73</v>
      </c>
      <c r="M74">
        <f>14*12+17*20+15*12</f>
        <v>688</v>
      </c>
    </row>
    <row r="75" spans="1:13" x14ac:dyDescent="0.2">
      <c r="A75" s="6">
        <v>45592</v>
      </c>
      <c r="B75" s="12">
        <f t="shared" si="4"/>
        <v>74</v>
      </c>
      <c r="M75">
        <f>16*16</f>
        <v>256</v>
      </c>
    </row>
    <row r="76" spans="1:13" x14ac:dyDescent="0.2">
      <c r="A76" s="6">
        <v>45593</v>
      </c>
      <c r="B76" s="12">
        <f t="shared" si="4"/>
        <v>75</v>
      </c>
    </row>
    <row r="77" spans="1:13" x14ac:dyDescent="0.2">
      <c r="A77" s="6">
        <v>45594</v>
      </c>
      <c r="B77" s="12">
        <f t="shared" si="4"/>
        <v>76</v>
      </c>
    </row>
    <row r="78" spans="1:13" x14ac:dyDescent="0.2">
      <c r="A78" s="6">
        <v>45595</v>
      </c>
      <c r="B78" s="12">
        <f t="shared" si="4"/>
        <v>77</v>
      </c>
    </row>
    <row r="79" spans="1:13" x14ac:dyDescent="0.2">
      <c r="A79" s="6">
        <v>45596</v>
      </c>
      <c r="B79" s="12">
        <f t="shared" si="4"/>
        <v>78</v>
      </c>
    </row>
    <row r="80" spans="1:13" x14ac:dyDescent="0.2">
      <c r="A80" s="6">
        <v>45597</v>
      </c>
      <c r="B80" s="12">
        <f t="shared" si="4"/>
        <v>79</v>
      </c>
    </row>
    <row r="81" spans="1:2" x14ac:dyDescent="0.2">
      <c r="A81" s="6">
        <v>45598</v>
      </c>
      <c r="B81" s="12">
        <f t="shared" si="4"/>
        <v>80</v>
      </c>
    </row>
    <row r="82" spans="1:2" x14ac:dyDescent="0.2">
      <c r="A82" s="6">
        <v>45599</v>
      </c>
      <c r="B82" s="12">
        <f t="shared" si="4"/>
        <v>81</v>
      </c>
    </row>
    <row r="83" spans="1:2" x14ac:dyDescent="0.2">
      <c r="A83" s="6">
        <v>45600</v>
      </c>
      <c r="B83" s="12">
        <f t="shared" si="4"/>
        <v>82</v>
      </c>
    </row>
    <row r="84" spans="1:2" x14ac:dyDescent="0.2">
      <c r="A84" s="6">
        <v>45601</v>
      </c>
      <c r="B84" s="12">
        <f t="shared" si="4"/>
        <v>83</v>
      </c>
    </row>
    <row r="85" spans="1:2" x14ac:dyDescent="0.2">
      <c r="A85" s="6">
        <v>45602</v>
      </c>
      <c r="B85" s="12">
        <f t="shared" si="4"/>
        <v>84</v>
      </c>
    </row>
    <row r="86" spans="1:2" x14ac:dyDescent="0.2">
      <c r="A86" s="6">
        <v>45603</v>
      </c>
      <c r="B86" s="12">
        <f t="shared" si="4"/>
        <v>85</v>
      </c>
    </row>
    <row r="87" spans="1:2" x14ac:dyDescent="0.2">
      <c r="A87" s="6">
        <v>45604</v>
      </c>
      <c r="B87" s="12">
        <f t="shared" si="4"/>
        <v>86</v>
      </c>
    </row>
    <row r="88" spans="1:2" x14ac:dyDescent="0.2">
      <c r="A88" s="6">
        <v>45605</v>
      </c>
      <c r="B88" s="12">
        <f t="shared" si="4"/>
        <v>87</v>
      </c>
    </row>
    <row r="89" spans="1:2" x14ac:dyDescent="0.2">
      <c r="A89" s="6">
        <v>45606</v>
      </c>
      <c r="B89" s="12">
        <f t="shared" si="4"/>
        <v>88</v>
      </c>
    </row>
    <row r="90" spans="1:2" x14ac:dyDescent="0.2">
      <c r="A90" s="6">
        <v>45607</v>
      </c>
      <c r="B90" s="12">
        <f t="shared" si="4"/>
        <v>89</v>
      </c>
    </row>
    <row r="91" spans="1:2" x14ac:dyDescent="0.2">
      <c r="A91" s="6">
        <v>45608</v>
      </c>
      <c r="B91" s="12">
        <f t="shared" si="4"/>
        <v>90</v>
      </c>
    </row>
    <row r="92" spans="1:2" x14ac:dyDescent="0.2">
      <c r="A92" s="6">
        <v>45609</v>
      </c>
      <c r="B92" s="12">
        <f t="shared" si="4"/>
        <v>91</v>
      </c>
    </row>
    <row r="93" spans="1:2" x14ac:dyDescent="0.2">
      <c r="A93" s="6">
        <v>45610</v>
      </c>
      <c r="B93" s="12">
        <f t="shared" si="4"/>
        <v>92</v>
      </c>
    </row>
    <row r="94" spans="1:2" x14ac:dyDescent="0.2">
      <c r="A94" s="6">
        <v>45611</v>
      </c>
      <c r="B94" s="12">
        <f t="shared" si="4"/>
        <v>93</v>
      </c>
    </row>
    <row r="95" spans="1:2" x14ac:dyDescent="0.2">
      <c r="A95" s="6">
        <v>45612</v>
      </c>
      <c r="B95" s="12">
        <f t="shared" si="4"/>
        <v>94</v>
      </c>
    </row>
    <row r="96" spans="1:2" x14ac:dyDescent="0.2">
      <c r="A96" s="6">
        <v>45613</v>
      </c>
      <c r="B96" s="12">
        <f t="shared" si="4"/>
        <v>95</v>
      </c>
    </row>
    <row r="97" spans="1:2" x14ac:dyDescent="0.2">
      <c r="A97" s="6">
        <v>45614</v>
      </c>
      <c r="B97" s="12">
        <f t="shared" si="4"/>
        <v>96</v>
      </c>
    </row>
    <row r="98" spans="1:2" x14ac:dyDescent="0.2">
      <c r="A98" s="6">
        <v>45615</v>
      </c>
      <c r="B98" s="12">
        <f t="shared" si="4"/>
        <v>97</v>
      </c>
    </row>
    <row r="99" spans="1:2" x14ac:dyDescent="0.2">
      <c r="A99" s="6">
        <v>45616</v>
      </c>
      <c r="B99" s="12">
        <f t="shared" si="4"/>
        <v>98</v>
      </c>
    </row>
    <row r="100" spans="1:2" x14ac:dyDescent="0.2">
      <c r="A100" s="6">
        <v>45617</v>
      </c>
      <c r="B100" s="12">
        <f t="shared" si="4"/>
        <v>99</v>
      </c>
    </row>
    <row r="101" spans="1:2" x14ac:dyDescent="0.2">
      <c r="A101" s="6">
        <v>45618</v>
      </c>
      <c r="B101" s="12">
        <f t="shared" si="4"/>
        <v>100</v>
      </c>
    </row>
    <row r="102" spans="1:2" x14ac:dyDescent="0.2">
      <c r="A102" s="6">
        <v>45619</v>
      </c>
      <c r="B102" s="12">
        <f t="shared" si="4"/>
        <v>101</v>
      </c>
    </row>
    <row r="103" spans="1:2" x14ac:dyDescent="0.2">
      <c r="A103" s="6">
        <v>45620</v>
      </c>
      <c r="B103" s="12">
        <f t="shared" si="4"/>
        <v>102</v>
      </c>
    </row>
    <row r="104" spans="1:2" x14ac:dyDescent="0.2">
      <c r="A104" s="6">
        <v>45621</v>
      </c>
      <c r="B104" s="12">
        <f t="shared" si="4"/>
        <v>103</v>
      </c>
    </row>
    <row r="105" spans="1:2" x14ac:dyDescent="0.2">
      <c r="A105" s="6">
        <v>45622</v>
      </c>
      <c r="B105" s="12">
        <f t="shared" si="4"/>
        <v>104</v>
      </c>
    </row>
    <row r="106" spans="1:2" x14ac:dyDescent="0.2">
      <c r="A106" s="6">
        <v>45623</v>
      </c>
      <c r="B106" s="12">
        <f t="shared" si="4"/>
        <v>105</v>
      </c>
    </row>
    <row r="107" spans="1:2" x14ac:dyDescent="0.2">
      <c r="A107" s="6">
        <v>45624</v>
      </c>
      <c r="B107" s="12">
        <f t="shared" si="4"/>
        <v>106</v>
      </c>
    </row>
    <row r="108" spans="1:2" x14ac:dyDescent="0.2">
      <c r="A108" s="6">
        <v>45625</v>
      </c>
      <c r="B108" s="12">
        <f t="shared" si="4"/>
        <v>107</v>
      </c>
    </row>
    <row r="109" spans="1:2" x14ac:dyDescent="0.2">
      <c r="A109" s="6">
        <v>45626</v>
      </c>
      <c r="B109" s="12">
        <f t="shared" si="4"/>
        <v>108</v>
      </c>
    </row>
    <row r="110" spans="1:2" x14ac:dyDescent="0.2">
      <c r="A110" s="6">
        <v>45627</v>
      </c>
      <c r="B110" s="12">
        <f t="shared" si="4"/>
        <v>109</v>
      </c>
    </row>
    <row r="111" spans="1:2" x14ac:dyDescent="0.2">
      <c r="A111" s="6">
        <v>45628</v>
      </c>
      <c r="B111" s="12">
        <f t="shared" si="4"/>
        <v>110</v>
      </c>
    </row>
    <row r="112" spans="1:2" x14ac:dyDescent="0.2">
      <c r="A112" s="6">
        <v>45629</v>
      </c>
      <c r="B112" s="12">
        <f t="shared" si="4"/>
        <v>111</v>
      </c>
    </row>
    <row r="113" spans="1:2" x14ac:dyDescent="0.2">
      <c r="A113" s="6">
        <v>45630</v>
      </c>
      <c r="B113" s="12">
        <f t="shared" si="4"/>
        <v>112</v>
      </c>
    </row>
    <row r="114" spans="1:2" x14ac:dyDescent="0.2">
      <c r="A114" s="6">
        <v>45631</v>
      </c>
      <c r="B114" s="12">
        <f t="shared" si="4"/>
        <v>113</v>
      </c>
    </row>
    <row r="115" spans="1:2" x14ac:dyDescent="0.2">
      <c r="A115" s="6">
        <v>45632</v>
      </c>
      <c r="B115" s="12">
        <f t="shared" si="4"/>
        <v>114</v>
      </c>
    </row>
    <row r="116" spans="1:2" x14ac:dyDescent="0.2">
      <c r="A116" s="6">
        <v>45633</v>
      </c>
      <c r="B116" s="12">
        <f t="shared" si="4"/>
        <v>115</v>
      </c>
    </row>
    <row r="117" spans="1:2" x14ac:dyDescent="0.2">
      <c r="A117" s="6">
        <v>45634</v>
      </c>
      <c r="B117" s="12">
        <f t="shared" si="4"/>
        <v>116</v>
      </c>
    </row>
    <row r="118" spans="1:2" x14ac:dyDescent="0.2">
      <c r="A118" s="6">
        <v>45635</v>
      </c>
      <c r="B118" s="12">
        <f t="shared" si="4"/>
        <v>117</v>
      </c>
    </row>
    <row r="119" spans="1:2" x14ac:dyDescent="0.2">
      <c r="A119" s="6">
        <v>45636</v>
      </c>
      <c r="B119" s="12">
        <f t="shared" si="4"/>
        <v>118</v>
      </c>
    </row>
    <row r="120" spans="1:2" x14ac:dyDescent="0.2">
      <c r="A120" s="6">
        <v>45637</v>
      </c>
      <c r="B120" s="12">
        <f t="shared" si="4"/>
        <v>119</v>
      </c>
    </row>
    <row r="121" spans="1:2" x14ac:dyDescent="0.2">
      <c r="A121" s="6">
        <v>45638</v>
      </c>
      <c r="B121" s="12">
        <f t="shared" si="4"/>
        <v>120</v>
      </c>
    </row>
    <row r="122" spans="1:2" x14ac:dyDescent="0.2">
      <c r="A122" s="6">
        <v>45639</v>
      </c>
      <c r="B122" s="12">
        <f t="shared" si="4"/>
        <v>121</v>
      </c>
    </row>
    <row r="123" spans="1:2" x14ac:dyDescent="0.2">
      <c r="A123" s="6">
        <v>45640</v>
      </c>
      <c r="B123" s="12">
        <f t="shared" si="4"/>
        <v>122</v>
      </c>
    </row>
    <row r="124" spans="1:2" x14ac:dyDescent="0.2">
      <c r="A124" s="6">
        <v>45641</v>
      </c>
      <c r="B124" s="12">
        <f t="shared" si="4"/>
        <v>123</v>
      </c>
    </row>
    <row r="125" spans="1:2" x14ac:dyDescent="0.2">
      <c r="A125" s="6">
        <v>45642</v>
      </c>
      <c r="B125" s="12">
        <f t="shared" si="4"/>
        <v>124</v>
      </c>
    </row>
    <row r="126" spans="1:2" x14ac:dyDescent="0.2">
      <c r="A126" s="6">
        <v>45643</v>
      </c>
      <c r="B126" s="12">
        <f t="shared" si="4"/>
        <v>125</v>
      </c>
    </row>
    <row r="127" spans="1:2" x14ac:dyDescent="0.2">
      <c r="A127" s="6">
        <v>45644</v>
      </c>
      <c r="B127" s="12">
        <f t="shared" si="4"/>
        <v>126</v>
      </c>
    </row>
    <row r="128" spans="1:2" x14ac:dyDescent="0.2">
      <c r="A128" s="6">
        <v>45645</v>
      </c>
      <c r="B128" s="12">
        <f t="shared" si="4"/>
        <v>127</v>
      </c>
    </row>
    <row r="129" spans="1:2" x14ac:dyDescent="0.2">
      <c r="A129" s="6">
        <v>45646</v>
      </c>
      <c r="B129" s="12">
        <f t="shared" si="4"/>
        <v>128</v>
      </c>
    </row>
  </sheetData>
  <hyperlinks>
    <hyperlink ref="J36" r:id="rId1" display="25.9@1:00" xr:uid="{A33C0385-A30F-46D2-A60E-90258B060F20}"/>
    <hyperlink ref="I37" r:id="rId2" xr:uid="{13533ACD-A67A-425A-9DC2-0FA530A1EEAA}"/>
    <hyperlink ref="I38" r:id="rId3" xr:uid="{B7B27ECD-10DB-4C04-97CE-9659EF852C70}"/>
    <hyperlink ref="I39" r:id="rId4" xr:uid="{90E65100-306A-4B6E-9B36-86093D3384A4}"/>
  </hyperlinks>
  <pageMargins left="0.7" right="0.7" top="0.75" bottom="0.75" header="0.3" footer="0.3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0527-90DD-44C5-86DF-E4269A217BDD}">
  <dimension ref="A1:U29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12.5" customWidth="1"/>
    <col min="2" max="2" width="9.1640625" customWidth="1"/>
    <col min="3" max="3" width="12.6640625" style="11" bestFit="1" customWidth="1"/>
    <col min="4" max="4" width="18.5" bestFit="1" customWidth="1"/>
    <col min="5" max="5" width="18.5" customWidth="1"/>
    <col min="6" max="6" width="11.83203125" customWidth="1"/>
    <col min="7" max="7" width="18.83203125" customWidth="1"/>
    <col min="8" max="8" width="13.6640625" bestFit="1" customWidth="1"/>
    <col min="16" max="16" width="9.1640625" bestFit="1" customWidth="1"/>
  </cols>
  <sheetData>
    <row r="1" spans="1:8" x14ac:dyDescent="0.2">
      <c r="A1" t="s">
        <v>160</v>
      </c>
      <c r="B1" t="s">
        <v>69</v>
      </c>
      <c r="C1" s="11" t="s">
        <v>3</v>
      </c>
      <c r="D1" t="s">
        <v>2</v>
      </c>
      <c r="E1" t="s">
        <v>8</v>
      </c>
      <c r="F1" t="s">
        <v>1</v>
      </c>
      <c r="G1" t="s">
        <v>4</v>
      </c>
      <c r="H1" t="s">
        <v>9</v>
      </c>
    </row>
    <row r="2" spans="1:8" x14ac:dyDescent="0.2">
      <c r="A2" s="1">
        <v>45357</v>
      </c>
      <c r="B2">
        <v>1</v>
      </c>
      <c r="C2" s="11">
        <v>0</v>
      </c>
      <c r="D2">
        <v>0</v>
      </c>
      <c r="E2">
        <v>0</v>
      </c>
      <c r="G2" t="s">
        <v>6</v>
      </c>
      <c r="H2" t="s">
        <v>13</v>
      </c>
    </row>
    <row r="3" spans="1:8" x14ac:dyDescent="0.2">
      <c r="A3" s="1">
        <v>45358</v>
      </c>
      <c r="B3">
        <v>2</v>
      </c>
      <c r="C3" s="11">
        <v>0</v>
      </c>
      <c r="D3">
        <f t="shared" ref="D3:D19" si="0">C3-0</f>
        <v>0</v>
      </c>
      <c r="E3">
        <v>1</v>
      </c>
      <c r="F3">
        <f>(C3-C2)/E3</f>
        <v>0</v>
      </c>
      <c r="G3" t="s">
        <v>6</v>
      </c>
      <c r="H3" t="s">
        <v>13</v>
      </c>
    </row>
    <row r="4" spans="1:8" x14ac:dyDescent="0.2">
      <c r="A4" s="1">
        <v>45359</v>
      </c>
      <c r="B4">
        <v>3</v>
      </c>
      <c r="C4" s="11">
        <v>-1</v>
      </c>
      <c r="D4">
        <f t="shared" si="0"/>
        <v>-1</v>
      </c>
      <c r="E4">
        <v>3</v>
      </c>
      <c r="F4">
        <f t="shared" ref="F4:F19" si="1">(C4-C3)/E4</f>
        <v>-0.33333333333333331</v>
      </c>
      <c r="G4" t="s">
        <v>6</v>
      </c>
      <c r="H4" t="s">
        <v>13</v>
      </c>
    </row>
    <row r="5" spans="1:8" x14ac:dyDescent="0.2">
      <c r="A5" s="1">
        <v>45360</v>
      </c>
      <c r="B5">
        <v>4</v>
      </c>
      <c r="C5" s="11">
        <v>-2</v>
      </c>
      <c r="D5">
        <f>C5-0</f>
        <v>-2</v>
      </c>
      <c r="E5">
        <v>2</v>
      </c>
      <c r="F5">
        <f t="shared" si="1"/>
        <v>-0.5</v>
      </c>
      <c r="G5" t="s">
        <v>6</v>
      </c>
      <c r="H5" t="s">
        <v>13</v>
      </c>
    </row>
    <row r="6" spans="1:8" x14ac:dyDescent="0.2">
      <c r="A6" s="1">
        <v>45361</v>
      </c>
      <c r="B6">
        <v>5</v>
      </c>
      <c r="C6" s="11">
        <v>-3</v>
      </c>
      <c r="D6">
        <f t="shared" si="0"/>
        <v>-3</v>
      </c>
      <c r="E6">
        <v>1</v>
      </c>
      <c r="F6">
        <f t="shared" si="1"/>
        <v>-1</v>
      </c>
      <c r="G6" t="s">
        <v>6</v>
      </c>
      <c r="H6" t="s">
        <v>13</v>
      </c>
    </row>
    <row r="7" spans="1:8" x14ac:dyDescent="0.2">
      <c r="A7" s="1">
        <v>45362</v>
      </c>
      <c r="B7">
        <v>6</v>
      </c>
      <c r="C7" s="11">
        <v>-4</v>
      </c>
      <c r="D7">
        <f t="shared" si="0"/>
        <v>-4</v>
      </c>
      <c r="E7">
        <v>1</v>
      </c>
      <c r="F7">
        <f t="shared" si="1"/>
        <v>-1</v>
      </c>
      <c r="G7" t="s">
        <v>6</v>
      </c>
      <c r="H7" t="s">
        <v>13</v>
      </c>
    </row>
    <row r="8" spans="1:8" x14ac:dyDescent="0.2">
      <c r="A8" s="1">
        <v>45363</v>
      </c>
      <c r="B8">
        <v>7</v>
      </c>
      <c r="C8" s="11">
        <v>2</v>
      </c>
      <c r="D8">
        <f t="shared" si="0"/>
        <v>2</v>
      </c>
      <c r="E8">
        <v>1</v>
      </c>
      <c r="F8">
        <f t="shared" si="1"/>
        <v>6</v>
      </c>
      <c r="H8" t="s">
        <v>10</v>
      </c>
    </row>
    <row r="9" spans="1:8" x14ac:dyDescent="0.2">
      <c r="A9" s="1">
        <v>45364</v>
      </c>
      <c r="B9">
        <v>8</v>
      </c>
      <c r="C9" s="11">
        <v>14</v>
      </c>
      <c r="D9">
        <f t="shared" si="0"/>
        <v>14</v>
      </c>
      <c r="E9">
        <v>1</v>
      </c>
      <c r="F9">
        <f t="shared" si="1"/>
        <v>12</v>
      </c>
      <c r="H9" t="s">
        <v>10</v>
      </c>
    </row>
    <row r="10" spans="1:8" x14ac:dyDescent="0.2">
      <c r="A10" s="1">
        <v>45365</v>
      </c>
      <c r="B10">
        <v>9</v>
      </c>
      <c r="C10" s="11">
        <v>23</v>
      </c>
      <c r="D10">
        <f t="shared" si="0"/>
        <v>23</v>
      </c>
      <c r="E10">
        <v>2</v>
      </c>
      <c r="F10">
        <f t="shared" si="1"/>
        <v>4.5</v>
      </c>
      <c r="H10" t="s">
        <v>10</v>
      </c>
    </row>
    <row r="11" spans="1:8" x14ac:dyDescent="0.2">
      <c r="A11" s="1">
        <v>45366</v>
      </c>
      <c r="B11">
        <v>10</v>
      </c>
      <c r="C11" s="11">
        <v>31</v>
      </c>
      <c r="D11">
        <f t="shared" si="0"/>
        <v>31</v>
      </c>
      <c r="E11">
        <v>1</v>
      </c>
      <c r="F11">
        <f t="shared" si="1"/>
        <v>8</v>
      </c>
      <c r="H11" t="s">
        <v>10</v>
      </c>
    </row>
    <row r="12" spans="1:8" x14ac:dyDescent="0.2">
      <c r="A12" s="1">
        <v>45367</v>
      </c>
      <c r="B12">
        <v>11</v>
      </c>
      <c r="C12" s="11">
        <v>34</v>
      </c>
      <c r="D12">
        <f t="shared" si="0"/>
        <v>34</v>
      </c>
      <c r="E12">
        <v>1</v>
      </c>
      <c r="F12">
        <f t="shared" si="1"/>
        <v>3</v>
      </c>
      <c r="H12" t="s">
        <v>10</v>
      </c>
    </row>
    <row r="13" spans="1:8" x14ac:dyDescent="0.2">
      <c r="A13" s="1">
        <v>45368</v>
      </c>
      <c r="B13">
        <v>12</v>
      </c>
      <c r="C13" s="11">
        <v>36</v>
      </c>
      <c r="D13">
        <f t="shared" si="0"/>
        <v>36</v>
      </c>
      <c r="E13">
        <v>1</v>
      </c>
      <c r="F13">
        <f t="shared" si="1"/>
        <v>2</v>
      </c>
      <c r="H13" t="s">
        <v>10</v>
      </c>
    </row>
    <row r="14" spans="1:8" x14ac:dyDescent="0.2">
      <c r="A14" s="1">
        <v>45369</v>
      </c>
      <c r="B14">
        <v>13</v>
      </c>
      <c r="C14" s="11">
        <v>41</v>
      </c>
      <c r="D14">
        <f t="shared" si="0"/>
        <v>41</v>
      </c>
      <c r="E14">
        <v>1</v>
      </c>
      <c r="F14">
        <f t="shared" si="1"/>
        <v>5</v>
      </c>
      <c r="H14" t="s">
        <v>10</v>
      </c>
    </row>
    <row r="15" spans="1:8" x14ac:dyDescent="0.2">
      <c r="A15" s="1">
        <v>45370</v>
      </c>
      <c r="B15">
        <v>14</v>
      </c>
      <c r="C15" s="11">
        <v>48</v>
      </c>
      <c r="D15">
        <f t="shared" si="0"/>
        <v>48</v>
      </c>
      <c r="E15">
        <v>1</v>
      </c>
      <c r="F15">
        <f t="shared" si="1"/>
        <v>7</v>
      </c>
      <c r="H15" t="s">
        <v>10</v>
      </c>
    </row>
    <row r="16" spans="1:8" x14ac:dyDescent="0.2">
      <c r="A16" s="1">
        <v>45371</v>
      </c>
      <c r="B16">
        <v>15</v>
      </c>
      <c r="C16" s="11">
        <v>56</v>
      </c>
      <c r="D16">
        <f t="shared" si="0"/>
        <v>56</v>
      </c>
      <c r="E16">
        <v>1</v>
      </c>
      <c r="F16">
        <f t="shared" si="1"/>
        <v>8</v>
      </c>
      <c r="H16" t="s">
        <v>10</v>
      </c>
    </row>
    <row r="17" spans="1:8" x14ac:dyDescent="0.2">
      <c r="A17" s="1">
        <v>45372</v>
      </c>
      <c r="B17">
        <v>16</v>
      </c>
      <c r="C17" s="11">
        <v>60</v>
      </c>
      <c r="D17">
        <f t="shared" si="0"/>
        <v>60</v>
      </c>
      <c r="E17">
        <v>1</v>
      </c>
      <c r="F17">
        <f t="shared" si="1"/>
        <v>4</v>
      </c>
      <c r="H17" t="s">
        <v>10</v>
      </c>
    </row>
    <row r="18" spans="1:8" x14ac:dyDescent="0.2">
      <c r="A18" s="1">
        <v>45373</v>
      </c>
      <c r="B18">
        <v>17</v>
      </c>
      <c r="C18" s="11">
        <v>68</v>
      </c>
      <c r="D18">
        <f t="shared" si="0"/>
        <v>68</v>
      </c>
      <c r="E18">
        <v>1</v>
      </c>
      <c r="F18">
        <f t="shared" si="1"/>
        <v>8</v>
      </c>
      <c r="H18" t="s">
        <v>10</v>
      </c>
    </row>
    <row r="19" spans="1:8" x14ac:dyDescent="0.2">
      <c r="A19" s="1">
        <v>45374</v>
      </c>
      <c r="B19">
        <v>18</v>
      </c>
      <c r="C19" s="11">
        <v>70</v>
      </c>
      <c r="D19">
        <f t="shared" si="0"/>
        <v>70</v>
      </c>
      <c r="E19">
        <v>1</v>
      </c>
      <c r="F19">
        <f t="shared" si="1"/>
        <v>2</v>
      </c>
      <c r="H19" t="s">
        <v>10</v>
      </c>
    </row>
    <row r="20" spans="1:8" x14ac:dyDescent="0.2">
      <c r="A20" s="1">
        <v>45375</v>
      </c>
      <c r="B20">
        <v>19</v>
      </c>
      <c r="C20" s="11">
        <v>0</v>
      </c>
      <c r="D20">
        <f>C20+70</f>
        <v>70</v>
      </c>
      <c r="E20">
        <v>1</v>
      </c>
      <c r="F20">
        <v>0</v>
      </c>
      <c r="H20" t="s">
        <v>12</v>
      </c>
    </row>
    <row r="21" spans="1:8" x14ac:dyDescent="0.2">
      <c r="A21" s="1">
        <v>45376</v>
      </c>
      <c r="B21">
        <v>20</v>
      </c>
      <c r="C21" s="11">
        <v>7</v>
      </c>
      <c r="D21">
        <f t="shared" ref="D21:D31" si="2">C21+70</f>
        <v>77</v>
      </c>
      <c r="E21">
        <v>1</v>
      </c>
      <c r="F21">
        <f t="shared" ref="F21:F29" si="3">(C21-C20)/E21</f>
        <v>7</v>
      </c>
    </row>
    <row r="22" spans="1:8" x14ac:dyDescent="0.2">
      <c r="A22" s="1">
        <v>45377</v>
      </c>
      <c r="B22">
        <v>21</v>
      </c>
      <c r="C22" s="11">
        <v>12</v>
      </c>
      <c r="D22">
        <f t="shared" si="2"/>
        <v>82</v>
      </c>
      <c r="E22">
        <v>1</v>
      </c>
      <c r="F22">
        <f t="shared" si="3"/>
        <v>5</v>
      </c>
    </row>
    <row r="23" spans="1:8" x14ac:dyDescent="0.2">
      <c r="A23" s="1">
        <v>45378</v>
      </c>
      <c r="B23">
        <v>22</v>
      </c>
      <c r="C23" s="11">
        <v>18</v>
      </c>
      <c r="D23">
        <f t="shared" si="2"/>
        <v>88</v>
      </c>
      <c r="E23">
        <v>1</v>
      </c>
      <c r="F23">
        <f t="shared" si="3"/>
        <v>6</v>
      </c>
    </row>
    <row r="24" spans="1:8" x14ac:dyDescent="0.2">
      <c r="A24" s="1">
        <v>45379</v>
      </c>
      <c r="B24">
        <v>23</v>
      </c>
      <c r="C24" s="11">
        <v>22</v>
      </c>
      <c r="D24">
        <f t="shared" si="2"/>
        <v>92</v>
      </c>
      <c r="E24">
        <v>1</v>
      </c>
      <c r="F24">
        <f t="shared" si="3"/>
        <v>4</v>
      </c>
    </row>
    <row r="25" spans="1:8" x14ac:dyDescent="0.2">
      <c r="A25" s="1">
        <v>45380</v>
      </c>
      <c r="B25">
        <v>24</v>
      </c>
      <c r="C25" s="11">
        <v>37</v>
      </c>
      <c r="D25">
        <f t="shared" si="2"/>
        <v>107</v>
      </c>
      <c r="E25">
        <v>2</v>
      </c>
      <c r="F25">
        <f t="shared" si="3"/>
        <v>7.5</v>
      </c>
    </row>
    <row r="26" spans="1:8" x14ac:dyDescent="0.2">
      <c r="A26" s="1">
        <v>45381</v>
      </c>
      <c r="B26">
        <v>25</v>
      </c>
      <c r="C26" s="11">
        <v>42</v>
      </c>
      <c r="D26">
        <f t="shared" si="2"/>
        <v>112</v>
      </c>
      <c r="E26">
        <v>1</v>
      </c>
      <c r="F26">
        <f t="shared" si="3"/>
        <v>5</v>
      </c>
    </row>
    <row r="27" spans="1:8" x14ac:dyDescent="0.2">
      <c r="A27" s="1">
        <v>45382</v>
      </c>
      <c r="B27">
        <v>26</v>
      </c>
      <c r="C27" s="11">
        <v>48</v>
      </c>
      <c r="D27">
        <f t="shared" si="2"/>
        <v>118</v>
      </c>
      <c r="E27">
        <v>1</v>
      </c>
      <c r="F27">
        <f t="shared" si="3"/>
        <v>6</v>
      </c>
    </row>
    <row r="28" spans="1:8" x14ac:dyDescent="0.2">
      <c r="A28" s="1">
        <v>45383</v>
      </c>
      <c r="B28">
        <v>27</v>
      </c>
      <c r="C28" s="11">
        <v>52</v>
      </c>
      <c r="D28">
        <f t="shared" si="2"/>
        <v>122</v>
      </c>
      <c r="E28">
        <v>1</v>
      </c>
      <c r="F28">
        <f t="shared" si="3"/>
        <v>4</v>
      </c>
    </row>
    <row r="29" spans="1:8" x14ac:dyDescent="0.2">
      <c r="A29" s="1">
        <v>45384</v>
      </c>
      <c r="B29">
        <v>28</v>
      </c>
      <c r="C29" s="11">
        <v>66</v>
      </c>
      <c r="D29">
        <f t="shared" si="2"/>
        <v>136</v>
      </c>
      <c r="E29">
        <v>2</v>
      </c>
      <c r="F29">
        <f t="shared" si="3"/>
        <v>7</v>
      </c>
    </row>
    <row r="30" spans="1:8" x14ac:dyDescent="0.2">
      <c r="A30" s="1">
        <v>45385</v>
      </c>
      <c r="B30">
        <v>29</v>
      </c>
      <c r="C30" s="11">
        <v>67</v>
      </c>
      <c r="D30">
        <f t="shared" si="2"/>
        <v>137</v>
      </c>
      <c r="E30">
        <v>1</v>
      </c>
      <c r="F30">
        <f>(C30-C29)/E30</f>
        <v>1</v>
      </c>
    </row>
    <row r="31" spans="1:8" x14ac:dyDescent="0.2">
      <c r="A31" s="1">
        <v>45386</v>
      </c>
      <c r="B31">
        <v>30</v>
      </c>
      <c r="C31" s="11">
        <v>73</v>
      </c>
      <c r="D31">
        <f t="shared" si="2"/>
        <v>143</v>
      </c>
      <c r="E31">
        <v>1</v>
      </c>
      <c r="F31">
        <f>(C31-C30)/E31</f>
        <v>6</v>
      </c>
    </row>
    <row r="32" spans="1:8" x14ac:dyDescent="0.2">
      <c r="A32" s="1">
        <v>45387</v>
      </c>
      <c r="B32">
        <v>31</v>
      </c>
      <c r="C32" s="11">
        <v>0</v>
      </c>
      <c r="D32">
        <f>C32+143</f>
        <v>143</v>
      </c>
      <c r="H32" t="s">
        <v>0</v>
      </c>
    </row>
    <row r="33" spans="1:21" x14ac:dyDescent="0.2">
      <c r="A33" s="1">
        <v>45388</v>
      </c>
      <c r="B33">
        <v>32</v>
      </c>
      <c r="C33" s="11">
        <v>2</v>
      </c>
      <c r="D33">
        <f t="shared" ref="D33:D49" si="4">C33+143</f>
        <v>145</v>
      </c>
      <c r="E33">
        <v>1</v>
      </c>
      <c r="F33">
        <f>(D33-D32)/E33</f>
        <v>2</v>
      </c>
      <c r="U33">
        <f>5+2+5+3</f>
        <v>15</v>
      </c>
    </row>
    <row r="34" spans="1:21" x14ac:dyDescent="0.2">
      <c r="A34" s="1">
        <v>45389</v>
      </c>
      <c r="B34">
        <v>33</v>
      </c>
      <c r="C34" s="11">
        <v>9</v>
      </c>
      <c r="D34">
        <f t="shared" si="4"/>
        <v>152</v>
      </c>
      <c r="E34">
        <v>1</v>
      </c>
      <c r="F34">
        <f t="shared" ref="F34:F49" si="5">(D34-D33)/E34</f>
        <v>7</v>
      </c>
      <c r="H34" t="s">
        <v>28</v>
      </c>
      <c r="U34">
        <f>15*330</f>
        <v>4950</v>
      </c>
    </row>
    <row r="35" spans="1:21" x14ac:dyDescent="0.2">
      <c r="A35" s="1">
        <v>45390</v>
      </c>
      <c r="B35">
        <v>34</v>
      </c>
      <c r="C35" s="11">
        <v>9</v>
      </c>
      <c r="D35">
        <f t="shared" si="4"/>
        <v>152</v>
      </c>
      <c r="E35">
        <v>1</v>
      </c>
      <c r="F35">
        <f t="shared" si="5"/>
        <v>0</v>
      </c>
      <c r="H35" t="s">
        <v>28</v>
      </c>
    </row>
    <row r="36" spans="1:21" x14ac:dyDescent="0.2">
      <c r="A36" s="1">
        <v>45391</v>
      </c>
      <c r="B36">
        <v>35</v>
      </c>
      <c r="C36" s="11">
        <v>10.5</v>
      </c>
      <c r="D36">
        <f t="shared" si="4"/>
        <v>153.5</v>
      </c>
      <c r="E36">
        <v>1</v>
      </c>
      <c r="F36">
        <f t="shared" si="5"/>
        <v>1.5</v>
      </c>
      <c r="H36" t="s">
        <v>28</v>
      </c>
    </row>
    <row r="37" spans="1:21" x14ac:dyDescent="0.2">
      <c r="A37" s="1">
        <v>45392</v>
      </c>
      <c r="B37">
        <v>36</v>
      </c>
      <c r="C37" s="11">
        <v>13</v>
      </c>
      <c r="D37">
        <f t="shared" si="4"/>
        <v>156</v>
      </c>
      <c r="E37">
        <v>1</v>
      </c>
      <c r="F37">
        <f t="shared" si="5"/>
        <v>2.5</v>
      </c>
      <c r="H37" t="s">
        <v>28</v>
      </c>
    </row>
    <row r="38" spans="1:21" x14ac:dyDescent="0.2">
      <c r="A38" s="1">
        <v>45393</v>
      </c>
      <c r="B38">
        <v>37</v>
      </c>
      <c r="C38" s="11">
        <v>16</v>
      </c>
      <c r="D38">
        <f t="shared" si="4"/>
        <v>159</v>
      </c>
      <c r="E38">
        <v>1</v>
      </c>
      <c r="F38">
        <f t="shared" si="5"/>
        <v>3</v>
      </c>
      <c r="H38" t="s">
        <v>28</v>
      </c>
      <c r="N38" t="s">
        <v>14</v>
      </c>
      <c r="P38" s="1">
        <v>45398</v>
      </c>
    </row>
    <row r="39" spans="1:21" x14ac:dyDescent="0.2">
      <c r="A39" s="1">
        <v>45394</v>
      </c>
      <c r="B39">
        <v>38</v>
      </c>
      <c r="C39" s="11">
        <v>17</v>
      </c>
      <c r="D39">
        <f t="shared" si="4"/>
        <v>160</v>
      </c>
      <c r="E39">
        <v>1</v>
      </c>
      <c r="F39">
        <f t="shared" si="5"/>
        <v>1</v>
      </c>
      <c r="H39" t="s">
        <v>28</v>
      </c>
      <c r="N39">
        <v>0</v>
      </c>
      <c r="O39">
        <f>N39/60</f>
        <v>0</v>
      </c>
    </row>
    <row r="40" spans="1:21" x14ac:dyDescent="0.2">
      <c r="A40" s="1">
        <v>45395</v>
      </c>
      <c r="B40">
        <v>39</v>
      </c>
      <c r="C40" s="11">
        <v>18</v>
      </c>
      <c r="D40">
        <f t="shared" si="4"/>
        <v>161</v>
      </c>
      <c r="E40">
        <v>1</v>
      </c>
      <c r="F40">
        <f t="shared" si="5"/>
        <v>1</v>
      </c>
      <c r="H40" t="s">
        <v>28</v>
      </c>
      <c r="N40">
        <v>30</v>
      </c>
      <c r="O40">
        <f t="shared" ref="O40:O100" si="6">N40/60</f>
        <v>0.5</v>
      </c>
    </row>
    <row r="41" spans="1:21" x14ac:dyDescent="0.2">
      <c r="A41" s="1">
        <v>45396</v>
      </c>
      <c r="B41">
        <v>40</v>
      </c>
      <c r="C41" s="11">
        <v>21</v>
      </c>
      <c r="D41">
        <f t="shared" si="4"/>
        <v>164</v>
      </c>
      <c r="E41">
        <v>1</v>
      </c>
      <c r="F41">
        <f t="shared" si="5"/>
        <v>3</v>
      </c>
      <c r="H41" t="s">
        <v>28</v>
      </c>
      <c r="N41">
        <v>65</v>
      </c>
      <c r="O41">
        <f t="shared" si="6"/>
        <v>1.0833333333333333</v>
      </c>
    </row>
    <row r="42" spans="1:21" x14ac:dyDescent="0.2">
      <c r="A42" s="1">
        <v>45397</v>
      </c>
      <c r="B42">
        <v>41</v>
      </c>
      <c r="C42" s="11">
        <v>24</v>
      </c>
      <c r="D42">
        <f t="shared" si="4"/>
        <v>167</v>
      </c>
      <c r="E42">
        <v>1</v>
      </c>
      <c r="F42">
        <f t="shared" si="5"/>
        <v>3</v>
      </c>
      <c r="H42" t="s">
        <v>28</v>
      </c>
      <c r="N42">
        <v>90</v>
      </c>
      <c r="O42">
        <f t="shared" si="6"/>
        <v>1.5</v>
      </c>
    </row>
    <row r="43" spans="1:21" x14ac:dyDescent="0.2">
      <c r="A43" s="1">
        <v>45398</v>
      </c>
      <c r="B43">
        <v>42</v>
      </c>
      <c r="C43" s="11">
        <v>26</v>
      </c>
      <c r="D43">
        <f t="shared" si="4"/>
        <v>169</v>
      </c>
      <c r="E43">
        <v>1</v>
      </c>
      <c r="F43">
        <f t="shared" si="5"/>
        <v>2</v>
      </c>
      <c r="H43" t="s">
        <v>28</v>
      </c>
      <c r="N43">
        <v>120</v>
      </c>
      <c r="O43">
        <f t="shared" si="6"/>
        <v>2</v>
      </c>
    </row>
    <row r="44" spans="1:21" x14ac:dyDescent="0.2">
      <c r="A44" s="1">
        <v>45399</v>
      </c>
      <c r="B44">
        <v>43</v>
      </c>
      <c r="C44" s="11">
        <v>29</v>
      </c>
      <c r="D44">
        <f t="shared" si="4"/>
        <v>172</v>
      </c>
      <c r="E44">
        <v>1</v>
      </c>
      <c r="F44">
        <f t="shared" si="5"/>
        <v>3</v>
      </c>
      <c r="H44" t="s">
        <v>28</v>
      </c>
      <c r="N44">
        <v>140</v>
      </c>
      <c r="O44">
        <f t="shared" si="6"/>
        <v>2.3333333333333335</v>
      </c>
    </row>
    <row r="45" spans="1:21" x14ac:dyDescent="0.2">
      <c r="A45" s="1">
        <v>45400</v>
      </c>
      <c r="B45">
        <v>44</v>
      </c>
      <c r="C45" s="11">
        <v>31</v>
      </c>
      <c r="D45">
        <f t="shared" si="4"/>
        <v>174</v>
      </c>
      <c r="E45">
        <v>1</v>
      </c>
      <c r="F45">
        <f t="shared" si="5"/>
        <v>2</v>
      </c>
      <c r="N45">
        <v>155</v>
      </c>
      <c r="O45">
        <f t="shared" si="6"/>
        <v>2.5833333333333335</v>
      </c>
    </row>
    <row r="46" spans="1:21" x14ac:dyDescent="0.2">
      <c r="A46" s="1">
        <v>45401</v>
      </c>
      <c r="B46">
        <v>45</v>
      </c>
      <c r="C46" s="11">
        <v>35</v>
      </c>
      <c r="D46">
        <f t="shared" si="4"/>
        <v>178</v>
      </c>
      <c r="E46">
        <v>1</v>
      </c>
      <c r="F46">
        <f t="shared" si="5"/>
        <v>4</v>
      </c>
      <c r="N46">
        <v>180</v>
      </c>
      <c r="O46">
        <f t="shared" si="6"/>
        <v>3</v>
      </c>
    </row>
    <row r="47" spans="1:21" x14ac:dyDescent="0.2">
      <c r="A47" s="1">
        <v>45402</v>
      </c>
      <c r="B47">
        <v>46</v>
      </c>
      <c r="C47" s="11">
        <v>36.5</v>
      </c>
      <c r="D47">
        <f t="shared" si="4"/>
        <v>179.5</v>
      </c>
      <c r="E47">
        <v>1</v>
      </c>
      <c r="F47">
        <f t="shared" si="5"/>
        <v>1.5</v>
      </c>
      <c r="H47" t="s">
        <v>10</v>
      </c>
      <c r="N47">
        <v>225</v>
      </c>
      <c r="O47">
        <f t="shared" si="6"/>
        <v>3.75</v>
      </c>
    </row>
    <row r="48" spans="1:21" x14ac:dyDescent="0.2">
      <c r="A48" s="1">
        <v>45403</v>
      </c>
      <c r="B48">
        <v>47</v>
      </c>
      <c r="C48" s="11">
        <v>39</v>
      </c>
      <c r="D48">
        <f t="shared" si="4"/>
        <v>182</v>
      </c>
      <c r="E48">
        <v>1</v>
      </c>
      <c r="F48">
        <f t="shared" si="5"/>
        <v>2.5</v>
      </c>
      <c r="N48">
        <v>256</v>
      </c>
      <c r="O48">
        <f t="shared" si="6"/>
        <v>4.2666666666666666</v>
      </c>
    </row>
    <row r="49" spans="1:15" x14ac:dyDescent="0.2">
      <c r="A49" s="1">
        <v>45404</v>
      </c>
      <c r="B49">
        <v>48</v>
      </c>
      <c r="C49" s="11">
        <v>48</v>
      </c>
      <c r="D49">
        <f t="shared" si="4"/>
        <v>191</v>
      </c>
      <c r="E49">
        <v>2</v>
      </c>
      <c r="F49">
        <f t="shared" si="5"/>
        <v>4.5</v>
      </c>
      <c r="H49" t="s">
        <v>42</v>
      </c>
      <c r="N49">
        <v>300</v>
      </c>
      <c r="O49">
        <f t="shared" si="6"/>
        <v>5</v>
      </c>
    </row>
    <row r="50" spans="1:15" x14ac:dyDescent="0.2">
      <c r="A50" s="1">
        <v>45405</v>
      </c>
      <c r="B50">
        <v>49</v>
      </c>
      <c r="C50" s="11">
        <v>0</v>
      </c>
      <c r="D50">
        <f>C50+191</f>
        <v>191</v>
      </c>
      <c r="H50" t="s">
        <v>43</v>
      </c>
      <c r="N50">
        <v>320</v>
      </c>
      <c r="O50">
        <f t="shared" si="6"/>
        <v>5.333333333333333</v>
      </c>
    </row>
    <row r="51" spans="1:15" x14ac:dyDescent="0.2">
      <c r="A51" s="1">
        <v>45406</v>
      </c>
      <c r="B51">
        <v>50</v>
      </c>
      <c r="C51" s="11">
        <v>-3</v>
      </c>
      <c r="D51">
        <f t="shared" ref="D51:D68" si="7">C51+191</f>
        <v>188</v>
      </c>
      <c r="E51">
        <v>1</v>
      </c>
      <c r="F51">
        <f t="shared" ref="F51:F57" si="8">(C51-C50)/E51</f>
        <v>-3</v>
      </c>
      <c r="H51" t="s">
        <v>43</v>
      </c>
      <c r="N51">
        <v>360</v>
      </c>
      <c r="O51">
        <f t="shared" si="6"/>
        <v>6</v>
      </c>
    </row>
    <row r="52" spans="1:15" x14ac:dyDescent="0.2">
      <c r="A52" s="1">
        <v>45407</v>
      </c>
      <c r="B52">
        <v>51</v>
      </c>
      <c r="C52" s="11">
        <v>-7</v>
      </c>
      <c r="D52">
        <f t="shared" si="7"/>
        <v>184</v>
      </c>
      <c r="E52">
        <v>1</v>
      </c>
      <c r="F52">
        <f t="shared" si="8"/>
        <v>-4</v>
      </c>
      <c r="H52" t="s">
        <v>43</v>
      </c>
      <c r="N52">
        <v>450</v>
      </c>
      <c r="O52">
        <f t="shared" si="6"/>
        <v>7.5</v>
      </c>
    </row>
    <row r="53" spans="1:15" x14ac:dyDescent="0.2">
      <c r="A53" s="1">
        <v>45408</v>
      </c>
      <c r="B53">
        <v>52</v>
      </c>
      <c r="C53" s="11">
        <v>-8</v>
      </c>
      <c r="D53">
        <f t="shared" si="7"/>
        <v>183</v>
      </c>
      <c r="E53">
        <v>1</v>
      </c>
      <c r="F53">
        <f t="shared" si="8"/>
        <v>-1</v>
      </c>
      <c r="H53" t="s">
        <v>43</v>
      </c>
      <c r="N53">
        <v>494</v>
      </c>
      <c r="O53">
        <f t="shared" si="6"/>
        <v>8.2333333333333325</v>
      </c>
    </row>
    <row r="54" spans="1:15" x14ac:dyDescent="0.2">
      <c r="A54" s="1">
        <v>45409</v>
      </c>
      <c r="B54">
        <v>53</v>
      </c>
      <c r="C54" s="11">
        <v>-10</v>
      </c>
      <c r="D54">
        <f t="shared" si="7"/>
        <v>181</v>
      </c>
      <c r="E54">
        <v>1</v>
      </c>
      <c r="F54">
        <f t="shared" si="8"/>
        <v>-2</v>
      </c>
      <c r="H54" t="s">
        <v>43</v>
      </c>
      <c r="N54">
        <v>540</v>
      </c>
      <c r="O54">
        <f t="shared" si="6"/>
        <v>9</v>
      </c>
    </row>
    <row r="55" spans="1:15" x14ac:dyDescent="0.2">
      <c r="A55" s="1">
        <v>45410</v>
      </c>
      <c r="B55">
        <v>54</v>
      </c>
      <c r="C55" s="11">
        <v>-7</v>
      </c>
      <c r="D55">
        <f t="shared" si="7"/>
        <v>184</v>
      </c>
      <c r="E55">
        <v>1</v>
      </c>
      <c r="F55">
        <f t="shared" si="8"/>
        <v>3</v>
      </c>
      <c r="H55" t="s">
        <v>44</v>
      </c>
      <c r="N55">
        <v>614</v>
      </c>
      <c r="O55">
        <f t="shared" si="6"/>
        <v>10.233333333333333</v>
      </c>
    </row>
    <row r="56" spans="1:15" x14ac:dyDescent="0.2">
      <c r="A56" s="1">
        <v>45411</v>
      </c>
      <c r="B56">
        <v>55</v>
      </c>
      <c r="C56" s="11">
        <v>-5</v>
      </c>
      <c r="D56">
        <f t="shared" si="7"/>
        <v>186</v>
      </c>
      <c r="E56">
        <v>1</v>
      </c>
      <c r="F56">
        <f t="shared" si="8"/>
        <v>2</v>
      </c>
      <c r="H56" t="s">
        <v>44</v>
      </c>
      <c r="N56">
        <v>660</v>
      </c>
      <c r="O56">
        <f t="shared" si="6"/>
        <v>11</v>
      </c>
    </row>
    <row r="57" spans="1:15" x14ac:dyDescent="0.2">
      <c r="A57" s="1">
        <v>45412</v>
      </c>
      <c r="B57">
        <v>56</v>
      </c>
      <c r="C57" s="11">
        <v>-1</v>
      </c>
      <c r="D57">
        <f t="shared" si="7"/>
        <v>190</v>
      </c>
      <c r="E57">
        <v>1</v>
      </c>
      <c r="F57">
        <f t="shared" si="8"/>
        <v>4</v>
      </c>
      <c r="H57" t="s">
        <v>10</v>
      </c>
      <c r="N57">
        <v>730</v>
      </c>
      <c r="O57">
        <f t="shared" si="6"/>
        <v>12.166666666666666</v>
      </c>
    </row>
    <row r="58" spans="1:15" x14ac:dyDescent="0.2">
      <c r="A58" s="1">
        <v>45413</v>
      </c>
      <c r="B58">
        <v>57</v>
      </c>
      <c r="C58" s="11">
        <v>2</v>
      </c>
      <c r="D58">
        <f t="shared" si="7"/>
        <v>193</v>
      </c>
      <c r="E58">
        <v>1</v>
      </c>
      <c r="F58">
        <v>3</v>
      </c>
      <c r="H58" t="s">
        <v>10</v>
      </c>
      <c r="N58">
        <v>762</v>
      </c>
      <c r="O58">
        <f t="shared" si="6"/>
        <v>12.7</v>
      </c>
    </row>
    <row r="59" spans="1:15" x14ac:dyDescent="0.2">
      <c r="A59" s="1">
        <v>45414</v>
      </c>
      <c r="B59">
        <v>58</v>
      </c>
      <c r="C59" s="11">
        <v>4</v>
      </c>
      <c r="D59">
        <f t="shared" si="7"/>
        <v>195</v>
      </c>
      <c r="E59">
        <v>1</v>
      </c>
      <c r="F59">
        <v>2</v>
      </c>
      <c r="H59" t="s">
        <v>10</v>
      </c>
      <c r="N59">
        <v>780</v>
      </c>
      <c r="O59">
        <f t="shared" si="6"/>
        <v>13</v>
      </c>
    </row>
    <row r="60" spans="1:15" x14ac:dyDescent="0.2">
      <c r="A60" s="1">
        <v>45415</v>
      </c>
      <c r="B60">
        <v>59</v>
      </c>
      <c r="C60" s="11">
        <v>2</v>
      </c>
      <c r="D60">
        <f t="shared" si="7"/>
        <v>193</v>
      </c>
      <c r="E60">
        <v>1</v>
      </c>
      <c r="F60">
        <v>-2</v>
      </c>
      <c r="H60" t="s">
        <v>10</v>
      </c>
      <c r="N60">
        <v>793</v>
      </c>
      <c r="O60">
        <f t="shared" si="6"/>
        <v>13.216666666666667</v>
      </c>
    </row>
    <row r="61" spans="1:15" x14ac:dyDescent="0.2">
      <c r="A61" s="1">
        <v>45416</v>
      </c>
      <c r="B61">
        <v>60</v>
      </c>
      <c r="C61" s="11">
        <v>3</v>
      </c>
      <c r="D61">
        <f t="shared" si="7"/>
        <v>194</v>
      </c>
      <c r="E61">
        <v>1</v>
      </c>
      <c r="F61">
        <v>1</v>
      </c>
      <c r="H61" t="s">
        <v>10</v>
      </c>
      <c r="N61">
        <v>840</v>
      </c>
      <c r="O61">
        <f t="shared" si="6"/>
        <v>14</v>
      </c>
    </row>
    <row r="62" spans="1:15" x14ac:dyDescent="0.2">
      <c r="A62" s="1">
        <v>45417</v>
      </c>
      <c r="B62">
        <v>61</v>
      </c>
      <c r="C62" s="11">
        <v>4</v>
      </c>
      <c r="D62">
        <f t="shared" si="7"/>
        <v>195</v>
      </c>
      <c r="E62">
        <v>1</v>
      </c>
      <c r="F62">
        <v>1</v>
      </c>
      <c r="H62" t="s">
        <v>10</v>
      </c>
      <c r="N62">
        <v>890</v>
      </c>
      <c r="O62">
        <f t="shared" si="6"/>
        <v>14.833333333333334</v>
      </c>
    </row>
    <row r="63" spans="1:15" x14ac:dyDescent="0.2">
      <c r="A63" s="1">
        <v>45418</v>
      </c>
      <c r="B63">
        <v>62</v>
      </c>
      <c r="C63" s="11">
        <v>10</v>
      </c>
      <c r="D63">
        <f t="shared" si="7"/>
        <v>201</v>
      </c>
      <c r="E63">
        <v>1</v>
      </c>
      <c r="F63">
        <v>6</v>
      </c>
      <c r="N63">
        <v>915</v>
      </c>
      <c r="O63">
        <f t="shared" si="6"/>
        <v>15.25</v>
      </c>
    </row>
    <row r="64" spans="1:15" x14ac:dyDescent="0.2">
      <c r="A64" s="1">
        <v>45419</v>
      </c>
      <c r="B64">
        <v>63</v>
      </c>
      <c r="C64" s="11">
        <v>17</v>
      </c>
      <c r="D64">
        <f t="shared" si="7"/>
        <v>208</v>
      </c>
      <c r="E64">
        <v>1</v>
      </c>
      <c r="F64">
        <v>7</v>
      </c>
      <c r="N64">
        <v>960</v>
      </c>
      <c r="O64">
        <f t="shared" si="6"/>
        <v>16</v>
      </c>
    </row>
    <row r="65" spans="1:15" x14ac:dyDescent="0.2">
      <c r="A65" s="1">
        <v>45420</v>
      </c>
      <c r="B65">
        <v>64</v>
      </c>
      <c r="C65" s="11">
        <v>19</v>
      </c>
      <c r="D65">
        <f t="shared" si="7"/>
        <v>210</v>
      </c>
      <c r="E65">
        <v>1</v>
      </c>
      <c r="F65">
        <v>2</v>
      </c>
      <c r="N65">
        <v>1020</v>
      </c>
      <c r="O65">
        <f t="shared" si="6"/>
        <v>17</v>
      </c>
    </row>
    <row r="66" spans="1:15" x14ac:dyDescent="0.2">
      <c r="A66" s="1">
        <v>45421</v>
      </c>
      <c r="B66">
        <v>65</v>
      </c>
      <c r="C66" s="11">
        <v>22</v>
      </c>
      <c r="D66">
        <f t="shared" si="7"/>
        <v>213</v>
      </c>
      <c r="E66">
        <v>1</v>
      </c>
      <c r="F66">
        <v>3</v>
      </c>
      <c r="N66">
        <v>1040</v>
      </c>
      <c r="O66">
        <f t="shared" si="6"/>
        <v>17.333333333333332</v>
      </c>
    </row>
    <row r="67" spans="1:15" x14ac:dyDescent="0.2">
      <c r="A67" s="1">
        <v>45422</v>
      </c>
      <c r="B67">
        <v>66</v>
      </c>
      <c r="C67" s="11">
        <v>23</v>
      </c>
      <c r="D67">
        <f t="shared" si="7"/>
        <v>214</v>
      </c>
      <c r="E67">
        <v>1</v>
      </c>
      <c r="F67">
        <v>1</v>
      </c>
      <c r="N67">
        <v>1140</v>
      </c>
      <c r="O67">
        <f t="shared" si="6"/>
        <v>19</v>
      </c>
    </row>
    <row r="68" spans="1:15" x14ac:dyDescent="0.2">
      <c r="A68" s="1">
        <v>45423</v>
      </c>
      <c r="B68">
        <v>67</v>
      </c>
      <c r="C68" s="11">
        <v>26</v>
      </c>
      <c r="D68">
        <f t="shared" si="7"/>
        <v>217</v>
      </c>
      <c r="E68">
        <v>1</v>
      </c>
      <c r="F68">
        <v>3</v>
      </c>
      <c r="N68">
        <v>1170</v>
      </c>
      <c r="O68">
        <f t="shared" si="6"/>
        <v>19.5</v>
      </c>
    </row>
    <row r="69" spans="1:15" x14ac:dyDescent="0.2">
      <c r="A69" s="1">
        <v>45424</v>
      </c>
      <c r="B69">
        <v>68</v>
      </c>
      <c r="C69" s="11">
        <v>0</v>
      </c>
      <c r="D69">
        <f>D68+F69</f>
        <v>219</v>
      </c>
      <c r="E69">
        <v>1</v>
      </c>
      <c r="F69">
        <v>2</v>
      </c>
      <c r="G69" t="s">
        <v>0</v>
      </c>
      <c r="N69">
        <v>1200</v>
      </c>
      <c r="O69">
        <f t="shared" si="6"/>
        <v>20</v>
      </c>
    </row>
    <row r="70" spans="1:15" x14ac:dyDescent="0.2">
      <c r="A70" s="1">
        <v>45425</v>
      </c>
      <c r="B70">
        <v>69</v>
      </c>
      <c r="C70" s="11">
        <v>2</v>
      </c>
      <c r="D70">
        <f t="shared" ref="D70:D153" si="9">D69+F70</f>
        <v>220</v>
      </c>
      <c r="E70">
        <v>1</v>
      </c>
      <c r="F70">
        <v>1</v>
      </c>
      <c r="N70">
        <v>1220</v>
      </c>
      <c r="O70">
        <f t="shared" si="6"/>
        <v>20.333333333333332</v>
      </c>
    </row>
    <row r="71" spans="1:15" x14ac:dyDescent="0.2">
      <c r="A71" s="1">
        <v>45426</v>
      </c>
      <c r="B71">
        <v>70</v>
      </c>
      <c r="C71" s="11">
        <v>6</v>
      </c>
      <c r="D71">
        <f t="shared" si="9"/>
        <v>224</v>
      </c>
      <c r="E71">
        <v>1</v>
      </c>
      <c r="F71">
        <v>4</v>
      </c>
      <c r="N71">
        <v>1240</v>
      </c>
      <c r="O71">
        <f t="shared" si="6"/>
        <v>20.666666666666668</v>
      </c>
    </row>
    <row r="72" spans="1:15" x14ac:dyDescent="0.2">
      <c r="A72" s="1">
        <v>45427</v>
      </c>
      <c r="B72">
        <v>71</v>
      </c>
      <c r="C72" s="11">
        <v>15</v>
      </c>
      <c r="D72">
        <f t="shared" si="9"/>
        <v>233</v>
      </c>
      <c r="E72">
        <v>1</v>
      </c>
      <c r="F72">
        <v>9</v>
      </c>
      <c r="N72">
        <v>1270</v>
      </c>
      <c r="O72">
        <f t="shared" si="6"/>
        <v>21.166666666666668</v>
      </c>
    </row>
    <row r="73" spans="1:15" x14ac:dyDescent="0.2">
      <c r="A73" s="1">
        <v>45428</v>
      </c>
      <c r="B73">
        <v>72</v>
      </c>
      <c r="C73" s="11">
        <v>21</v>
      </c>
      <c r="D73">
        <f t="shared" si="9"/>
        <v>239</v>
      </c>
      <c r="E73">
        <v>1</v>
      </c>
      <c r="F73">
        <v>6</v>
      </c>
      <c r="G73" t="s">
        <v>55</v>
      </c>
      <c r="N73">
        <v>1320</v>
      </c>
      <c r="O73">
        <f t="shared" si="6"/>
        <v>22</v>
      </c>
    </row>
    <row r="74" spans="1:15" x14ac:dyDescent="0.2">
      <c r="A74" s="1">
        <v>45429</v>
      </c>
      <c r="B74">
        <v>73</v>
      </c>
      <c r="C74" s="11">
        <v>23</v>
      </c>
      <c r="D74">
        <f t="shared" si="9"/>
        <v>241</v>
      </c>
      <c r="E74">
        <v>1</v>
      </c>
      <c r="F74">
        <v>2</v>
      </c>
      <c r="N74">
        <v>1340</v>
      </c>
      <c r="O74">
        <f t="shared" si="6"/>
        <v>22.333333333333332</v>
      </c>
    </row>
    <row r="75" spans="1:15" x14ac:dyDescent="0.2">
      <c r="A75" s="1">
        <v>45430</v>
      </c>
      <c r="B75">
        <v>74</v>
      </c>
      <c r="C75" s="11">
        <v>34</v>
      </c>
      <c r="D75">
        <f t="shared" si="9"/>
        <v>252</v>
      </c>
      <c r="E75">
        <v>1</v>
      </c>
      <c r="F75">
        <v>11</v>
      </c>
      <c r="N75">
        <v>1357</v>
      </c>
      <c r="O75">
        <f t="shared" si="6"/>
        <v>22.616666666666667</v>
      </c>
    </row>
    <row r="76" spans="1:15" x14ac:dyDescent="0.2">
      <c r="A76" s="1">
        <v>45431</v>
      </c>
      <c r="B76">
        <v>75</v>
      </c>
      <c r="C76" s="11">
        <v>40</v>
      </c>
      <c r="D76">
        <f t="shared" si="9"/>
        <v>258</v>
      </c>
      <c r="E76">
        <v>1</v>
      </c>
      <c r="F76">
        <v>6</v>
      </c>
      <c r="N76">
        <v>1380</v>
      </c>
      <c r="O76">
        <f t="shared" si="6"/>
        <v>23</v>
      </c>
    </row>
    <row r="77" spans="1:15" x14ac:dyDescent="0.2">
      <c r="A77" s="1">
        <v>45432</v>
      </c>
      <c r="B77">
        <v>76</v>
      </c>
      <c r="C77" s="11">
        <v>44</v>
      </c>
      <c r="D77">
        <f t="shared" si="9"/>
        <v>262</v>
      </c>
      <c r="E77">
        <v>1</v>
      </c>
      <c r="F77">
        <v>4</v>
      </c>
      <c r="N77">
        <v>1413</v>
      </c>
      <c r="O77">
        <f t="shared" si="6"/>
        <v>23.55</v>
      </c>
    </row>
    <row r="78" spans="1:15" x14ac:dyDescent="0.2">
      <c r="A78" s="1">
        <v>45433</v>
      </c>
      <c r="B78">
        <v>77</v>
      </c>
      <c r="C78" s="11">
        <v>49</v>
      </c>
      <c r="D78">
        <f t="shared" si="9"/>
        <v>267</v>
      </c>
      <c r="E78">
        <v>1</v>
      </c>
      <c r="F78">
        <v>5</v>
      </c>
      <c r="N78">
        <v>1420</v>
      </c>
      <c r="O78">
        <f t="shared" si="6"/>
        <v>23.666666666666668</v>
      </c>
    </row>
    <row r="79" spans="1:15" x14ac:dyDescent="0.2">
      <c r="A79" s="1">
        <v>45434</v>
      </c>
      <c r="B79">
        <v>78</v>
      </c>
      <c r="C79" s="11">
        <v>54.5</v>
      </c>
      <c r="D79">
        <f t="shared" si="9"/>
        <v>272.5</v>
      </c>
      <c r="E79">
        <v>1</v>
      </c>
      <c r="F79">
        <v>5.5</v>
      </c>
      <c r="N79">
        <v>1440</v>
      </c>
      <c r="O79">
        <f t="shared" si="6"/>
        <v>24</v>
      </c>
    </row>
    <row r="80" spans="1:15" x14ac:dyDescent="0.2">
      <c r="A80" s="1">
        <v>45435</v>
      </c>
      <c r="B80">
        <v>79</v>
      </c>
      <c r="C80" s="11">
        <v>63.5</v>
      </c>
      <c r="D80">
        <f t="shared" si="9"/>
        <v>281.5</v>
      </c>
      <c r="E80">
        <v>1</v>
      </c>
      <c r="F80">
        <v>9</v>
      </c>
      <c r="N80">
        <v>1467</v>
      </c>
      <c r="O80">
        <f t="shared" si="6"/>
        <v>24.45</v>
      </c>
    </row>
    <row r="81" spans="1:15" x14ac:dyDescent="0.2">
      <c r="A81" s="1">
        <v>45436</v>
      </c>
      <c r="B81">
        <v>80</v>
      </c>
      <c r="C81" s="11">
        <v>72.5</v>
      </c>
      <c r="D81">
        <f t="shared" si="9"/>
        <v>290.5</v>
      </c>
      <c r="E81">
        <v>1</v>
      </c>
      <c r="F81">
        <v>9</v>
      </c>
      <c r="N81">
        <v>1500</v>
      </c>
      <c r="O81">
        <f t="shared" si="6"/>
        <v>25</v>
      </c>
    </row>
    <row r="82" spans="1:15" x14ac:dyDescent="0.2">
      <c r="A82" s="1">
        <v>45437</v>
      </c>
      <c r="B82">
        <v>81</v>
      </c>
      <c r="C82" s="11">
        <v>78</v>
      </c>
      <c r="D82">
        <f t="shared" si="9"/>
        <v>296</v>
      </c>
      <c r="E82">
        <v>1</v>
      </c>
      <c r="F82">
        <f>C82-C81</f>
        <v>5.5</v>
      </c>
      <c r="N82">
        <v>1539</v>
      </c>
      <c r="O82">
        <f t="shared" si="6"/>
        <v>25.65</v>
      </c>
    </row>
    <row r="83" spans="1:15" x14ac:dyDescent="0.2">
      <c r="A83" s="1">
        <v>45438</v>
      </c>
      <c r="B83">
        <v>82</v>
      </c>
      <c r="C83" s="11">
        <v>84</v>
      </c>
      <c r="D83">
        <f t="shared" si="9"/>
        <v>302</v>
      </c>
      <c r="E83">
        <v>1</v>
      </c>
      <c r="F83">
        <f>C83-C82</f>
        <v>6</v>
      </c>
      <c r="N83">
        <v>1560</v>
      </c>
      <c r="O83">
        <f t="shared" si="6"/>
        <v>26</v>
      </c>
    </row>
    <row r="84" spans="1:15" x14ac:dyDescent="0.2">
      <c r="A84" s="1">
        <v>45439</v>
      </c>
      <c r="B84">
        <v>83</v>
      </c>
      <c r="C84" s="11">
        <v>88</v>
      </c>
      <c r="D84">
        <f t="shared" si="9"/>
        <v>306</v>
      </c>
      <c r="E84">
        <v>1</v>
      </c>
      <c r="F84">
        <f>C84-C83</f>
        <v>4</v>
      </c>
      <c r="N84">
        <v>1580</v>
      </c>
      <c r="O84">
        <f t="shared" si="6"/>
        <v>26.333333333333332</v>
      </c>
    </row>
    <row r="85" spans="1:15" x14ac:dyDescent="0.2">
      <c r="A85" s="1">
        <v>45440</v>
      </c>
      <c r="B85">
        <v>84</v>
      </c>
      <c r="C85" s="11">
        <v>94</v>
      </c>
      <c r="D85">
        <f t="shared" si="9"/>
        <v>312</v>
      </c>
      <c r="E85">
        <v>1</v>
      </c>
      <c r="F85">
        <f>C85-C84</f>
        <v>6</v>
      </c>
      <c r="N85">
        <v>1590</v>
      </c>
      <c r="O85">
        <f t="shared" si="6"/>
        <v>26.5</v>
      </c>
    </row>
    <row r="86" spans="1:15" x14ac:dyDescent="0.2">
      <c r="A86" s="1">
        <v>45441</v>
      </c>
      <c r="B86">
        <v>85</v>
      </c>
      <c r="C86" s="11">
        <v>101</v>
      </c>
      <c r="D86">
        <f t="shared" si="9"/>
        <v>319</v>
      </c>
      <c r="E86">
        <v>1</v>
      </c>
      <c r="F86">
        <v>7</v>
      </c>
      <c r="N86">
        <v>1607</v>
      </c>
      <c r="O86">
        <f t="shared" si="6"/>
        <v>26.783333333333335</v>
      </c>
    </row>
    <row r="87" spans="1:15" x14ac:dyDescent="0.2">
      <c r="A87" s="1">
        <v>45442</v>
      </c>
      <c r="B87">
        <v>86</v>
      </c>
      <c r="C87" s="11">
        <v>107</v>
      </c>
      <c r="D87">
        <f t="shared" si="9"/>
        <v>325</v>
      </c>
      <c r="E87">
        <v>1</v>
      </c>
      <c r="F87">
        <v>6</v>
      </c>
      <c r="N87">
        <v>1620</v>
      </c>
      <c r="O87">
        <f t="shared" si="6"/>
        <v>27</v>
      </c>
    </row>
    <row r="88" spans="1:15" x14ac:dyDescent="0.2">
      <c r="A88" s="1">
        <v>45443</v>
      </c>
      <c r="B88">
        <v>87</v>
      </c>
      <c r="C88" s="11">
        <v>114</v>
      </c>
      <c r="D88">
        <f t="shared" si="9"/>
        <v>332</v>
      </c>
      <c r="E88">
        <v>1</v>
      </c>
      <c r="F88">
        <v>7</v>
      </c>
      <c r="N88">
        <v>1650</v>
      </c>
      <c r="O88">
        <f t="shared" si="6"/>
        <v>27.5</v>
      </c>
    </row>
    <row r="89" spans="1:15" x14ac:dyDescent="0.2">
      <c r="A89" s="1">
        <v>45444</v>
      </c>
      <c r="B89">
        <v>88</v>
      </c>
      <c r="C89" s="11">
        <v>118</v>
      </c>
      <c r="D89">
        <f t="shared" si="9"/>
        <v>336</v>
      </c>
      <c r="E89">
        <v>1</v>
      </c>
      <c r="F89">
        <v>4</v>
      </c>
      <c r="N89">
        <v>1680</v>
      </c>
      <c r="O89">
        <f t="shared" si="6"/>
        <v>28</v>
      </c>
    </row>
    <row r="90" spans="1:15" x14ac:dyDescent="0.2">
      <c r="A90" s="1">
        <v>45445</v>
      </c>
      <c r="B90">
        <v>89</v>
      </c>
      <c r="C90" s="11">
        <v>122</v>
      </c>
      <c r="D90">
        <f t="shared" si="9"/>
        <v>340</v>
      </c>
      <c r="E90">
        <v>1</v>
      </c>
      <c r="F90">
        <v>4</v>
      </c>
      <c r="N90">
        <v>1710</v>
      </c>
      <c r="O90">
        <f t="shared" si="6"/>
        <v>28.5</v>
      </c>
    </row>
    <row r="91" spans="1:15" x14ac:dyDescent="0.2">
      <c r="A91" s="1">
        <v>45446</v>
      </c>
      <c r="B91">
        <v>90</v>
      </c>
      <c r="C91" s="11">
        <v>128</v>
      </c>
      <c r="D91">
        <f t="shared" si="9"/>
        <v>346</v>
      </c>
      <c r="E91">
        <v>1</v>
      </c>
      <c r="F91">
        <v>6</v>
      </c>
      <c r="N91">
        <v>1730</v>
      </c>
      <c r="O91">
        <f t="shared" si="6"/>
        <v>28.833333333333332</v>
      </c>
    </row>
    <row r="92" spans="1:15" x14ac:dyDescent="0.2">
      <c r="A92" s="1">
        <v>45447</v>
      </c>
      <c r="B92">
        <v>91</v>
      </c>
      <c r="C92" s="11">
        <v>135</v>
      </c>
      <c r="D92">
        <f t="shared" si="9"/>
        <v>353</v>
      </c>
      <c r="E92">
        <v>1</v>
      </c>
      <c r="F92">
        <v>7</v>
      </c>
      <c r="N92">
        <v>1748</v>
      </c>
      <c r="O92">
        <f t="shared" si="6"/>
        <v>29.133333333333333</v>
      </c>
    </row>
    <row r="93" spans="1:15" x14ac:dyDescent="0.2">
      <c r="A93" s="1">
        <v>45448</v>
      </c>
      <c r="B93">
        <v>92</v>
      </c>
      <c r="C93" s="11">
        <v>141</v>
      </c>
      <c r="D93">
        <f t="shared" si="9"/>
        <v>359</v>
      </c>
      <c r="E93">
        <v>1</v>
      </c>
      <c r="F93">
        <v>6</v>
      </c>
      <c r="N93">
        <v>1759</v>
      </c>
      <c r="O93">
        <f t="shared" si="6"/>
        <v>29.316666666666666</v>
      </c>
    </row>
    <row r="94" spans="1:15" x14ac:dyDescent="0.2">
      <c r="A94" s="1">
        <v>45449</v>
      </c>
      <c r="B94">
        <v>93</v>
      </c>
      <c r="C94" s="11">
        <v>144</v>
      </c>
      <c r="D94">
        <f t="shared" si="9"/>
        <v>362</v>
      </c>
      <c r="E94">
        <v>1</v>
      </c>
      <c r="F94">
        <v>3</v>
      </c>
      <c r="N94">
        <v>1800</v>
      </c>
      <c r="O94">
        <f t="shared" si="6"/>
        <v>30</v>
      </c>
    </row>
    <row r="95" spans="1:15" x14ac:dyDescent="0.2">
      <c r="A95" s="1">
        <v>45450</v>
      </c>
      <c r="B95">
        <v>94</v>
      </c>
      <c r="C95" s="11">
        <v>149</v>
      </c>
      <c r="D95">
        <f t="shared" si="9"/>
        <v>367</v>
      </c>
      <c r="E95">
        <v>1</v>
      </c>
      <c r="F95">
        <v>5</v>
      </c>
      <c r="N95">
        <v>1860</v>
      </c>
      <c r="O95">
        <f t="shared" si="6"/>
        <v>31</v>
      </c>
    </row>
    <row r="96" spans="1:15" x14ac:dyDescent="0.2">
      <c r="A96" s="1">
        <v>45451</v>
      </c>
      <c r="B96">
        <v>95</v>
      </c>
      <c r="C96" s="11">
        <v>153</v>
      </c>
      <c r="D96">
        <f t="shared" si="9"/>
        <v>371</v>
      </c>
      <c r="E96">
        <v>1</v>
      </c>
      <c r="F96">
        <v>4</v>
      </c>
      <c r="N96">
        <v>1882</v>
      </c>
      <c r="O96">
        <f t="shared" si="6"/>
        <v>31.366666666666667</v>
      </c>
    </row>
    <row r="97" spans="1:15" x14ac:dyDescent="0.2">
      <c r="A97" s="1">
        <v>45452</v>
      </c>
      <c r="B97">
        <v>96</v>
      </c>
      <c r="C97" s="11">
        <v>161</v>
      </c>
      <c r="D97">
        <f t="shared" si="9"/>
        <v>379</v>
      </c>
      <c r="E97">
        <v>1</v>
      </c>
      <c r="F97">
        <v>8</v>
      </c>
      <c r="N97">
        <v>1920</v>
      </c>
      <c r="O97">
        <f t="shared" si="6"/>
        <v>32</v>
      </c>
    </row>
    <row r="98" spans="1:15" x14ac:dyDescent="0.2">
      <c r="A98" s="1">
        <v>45453</v>
      </c>
      <c r="B98">
        <v>97</v>
      </c>
      <c r="C98" s="11">
        <v>167</v>
      </c>
      <c r="D98">
        <f t="shared" si="9"/>
        <v>385</v>
      </c>
      <c r="E98">
        <v>1</v>
      </c>
      <c r="F98">
        <v>6</v>
      </c>
      <c r="N98">
        <v>1950</v>
      </c>
      <c r="O98">
        <f t="shared" si="6"/>
        <v>32.5</v>
      </c>
    </row>
    <row r="99" spans="1:15" x14ac:dyDescent="0.2">
      <c r="A99" s="1">
        <v>45454</v>
      </c>
      <c r="B99">
        <v>98</v>
      </c>
      <c r="C99" s="11">
        <v>175</v>
      </c>
      <c r="D99">
        <f t="shared" si="9"/>
        <v>393</v>
      </c>
      <c r="E99">
        <v>1</v>
      </c>
      <c r="F99">
        <v>8</v>
      </c>
      <c r="N99">
        <v>1980</v>
      </c>
      <c r="O99">
        <f t="shared" si="6"/>
        <v>33</v>
      </c>
    </row>
    <row r="100" spans="1:15" x14ac:dyDescent="0.2">
      <c r="A100" s="1">
        <v>45455</v>
      </c>
      <c r="B100">
        <v>99</v>
      </c>
      <c r="C100" s="11">
        <v>179.5</v>
      </c>
      <c r="D100">
        <f t="shared" si="9"/>
        <v>397.5</v>
      </c>
      <c r="E100">
        <v>1</v>
      </c>
      <c r="F100">
        <v>4.5</v>
      </c>
      <c r="N100">
        <v>2070</v>
      </c>
      <c r="O100">
        <f t="shared" si="6"/>
        <v>34.5</v>
      </c>
    </row>
    <row r="101" spans="1:15" x14ac:dyDescent="0.2">
      <c r="A101" s="1">
        <v>45456</v>
      </c>
      <c r="B101">
        <v>100</v>
      </c>
      <c r="C101" s="11">
        <v>186</v>
      </c>
      <c r="D101">
        <f t="shared" si="9"/>
        <v>404</v>
      </c>
      <c r="E101">
        <v>1</v>
      </c>
      <c r="F101">
        <v>6.5</v>
      </c>
    </row>
    <row r="102" spans="1:15" x14ac:dyDescent="0.2">
      <c r="A102" s="1">
        <v>45457</v>
      </c>
      <c r="B102">
        <v>101</v>
      </c>
      <c r="C102" s="11">
        <v>190</v>
      </c>
      <c r="D102">
        <f t="shared" si="9"/>
        <v>407</v>
      </c>
      <c r="E102">
        <v>1</v>
      </c>
      <c r="F102">
        <v>3</v>
      </c>
    </row>
    <row r="103" spans="1:15" x14ac:dyDescent="0.2">
      <c r="A103" s="1">
        <v>45458</v>
      </c>
      <c r="B103">
        <v>102</v>
      </c>
      <c r="C103" s="11">
        <v>194</v>
      </c>
      <c r="D103">
        <f t="shared" si="9"/>
        <v>411</v>
      </c>
      <c r="E103">
        <v>1</v>
      </c>
      <c r="F103">
        <f>C103-C102</f>
        <v>4</v>
      </c>
    </row>
    <row r="104" spans="1:15" x14ac:dyDescent="0.2">
      <c r="A104" s="1">
        <v>45459</v>
      </c>
      <c r="B104">
        <v>103</v>
      </c>
      <c r="C104" s="11">
        <v>197</v>
      </c>
      <c r="D104">
        <f t="shared" si="9"/>
        <v>414</v>
      </c>
      <c r="E104">
        <v>1</v>
      </c>
      <c r="F104">
        <f>C104-C103</f>
        <v>3</v>
      </c>
    </row>
    <row r="105" spans="1:15" x14ac:dyDescent="0.2">
      <c r="A105" s="1">
        <v>45460</v>
      </c>
      <c r="B105">
        <v>104</v>
      </c>
      <c r="C105" s="11">
        <v>207</v>
      </c>
      <c r="D105">
        <f t="shared" si="9"/>
        <v>424</v>
      </c>
      <c r="E105">
        <v>1</v>
      </c>
      <c r="F105">
        <f>C105-C104</f>
        <v>10</v>
      </c>
    </row>
    <row r="106" spans="1:15" x14ac:dyDescent="0.2">
      <c r="A106" s="1">
        <v>45461</v>
      </c>
      <c r="B106">
        <v>105</v>
      </c>
      <c r="C106" s="11">
        <v>213</v>
      </c>
      <c r="D106">
        <f t="shared" si="9"/>
        <v>430</v>
      </c>
      <c r="E106">
        <v>1</v>
      </c>
      <c r="F106">
        <f t="shared" ref="F106:F153" si="10">C106-C105</f>
        <v>6</v>
      </c>
    </row>
    <row r="107" spans="1:15" x14ac:dyDescent="0.2">
      <c r="A107" s="1">
        <v>45462</v>
      </c>
      <c r="B107">
        <v>106</v>
      </c>
      <c r="C107" s="11">
        <v>216</v>
      </c>
      <c r="D107">
        <f t="shared" si="9"/>
        <v>433</v>
      </c>
      <c r="E107">
        <v>1</v>
      </c>
      <c r="F107">
        <f t="shared" si="10"/>
        <v>3</v>
      </c>
    </row>
    <row r="108" spans="1:15" x14ac:dyDescent="0.2">
      <c r="A108" s="1">
        <v>45463</v>
      </c>
      <c r="B108">
        <v>107</v>
      </c>
      <c r="C108" s="11">
        <v>220</v>
      </c>
      <c r="D108">
        <f t="shared" si="9"/>
        <v>437</v>
      </c>
      <c r="E108">
        <v>1</v>
      </c>
      <c r="F108">
        <f t="shared" si="10"/>
        <v>4</v>
      </c>
    </row>
    <row r="109" spans="1:15" x14ac:dyDescent="0.2">
      <c r="A109" s="1">
        <v>45464</v>
      </c>
      <c r="B109">
        <v>108</v>
      </c>
      <c r="C109" s="11">
        <v>225</v>
      </c>
      <c r="D109">
        <f t="shared" si="9"/>
        <v>442</v>
      </c>
      <c r="E109">
        <v>1</v>
      </c>
      <c r="F109">
        <f t="shared" si="10"/>
        <v>5</v>
      </c>
    </row>
    <row r="110" spans="1:15" x14ac:dyDescent="0.2">
      <c r="A110" s="1">
        <v>45465</v>
      </c>
      <c r="B110">
        <v>109</v>
      </c>
      <c r="C110" s="11">
        <v>229</v>
      </c>
      <c r="D110">
        <f t="shared" si="9"/>
        <v>446</v>
      </c>
      <c r="E110">
        <v>1</v>
      </c>
      <c r="F110">
        <f t="shared" si="10"/>
        <v>4</v>
      </c>
    </row>
    <row r="111" spans="1:15" x14ac:dyDescent="0.2">
      <c r="A111" s="1">
        <v>45466</v>
      </c>
      <c r="B111">
        <v>110</v>
      </c>
      <c r="C111" s="11">
        <v>233</v>
      </c>
      <c r="D111">
        <f t="shared" si="9"/>
        <v>450</v>
      </c>
      <c r="E111">
        <v>1</v>
      </c>
      <c r="F111">
        <f t="shared" si="10"/>
        <v>4</v>
      </c>
    </row>
    <row r="112" spans="1:15" x14ac:dyDescent="0.2">
      <c r="A112" s="1">
        <v>45467</v>
      </c>
      <c r="B112">
        <v>110</v>
      </c>
      <c r="C112" s="11">
        <v>234</v>
      </c>
      <c r="D112">
        <f t="shared" si="9"/>
        <v>451</v>
      </c>
      <c r="E112">
        <v>1</v>
      </c>
      <c r="F112">
        <f t="shared" si="10"/>
        <v>1</v>
      </c>
    </row>
    <row r="113" spans="1:6" x14ac:dyDescent="0.2">
      <c r="A113" s="1">
        <v>45468</v>
      </c>
      <c r="B113">
        <v>112</v>
      </c>
      <c r="C113" s="11">
        <v>238</v>
      </c>
      <c r="D113">
        <f t="shared" si="9"/>
        <v>455</v>
      </c>
      <c r="E113">
        <v>1</v>
      </c>
      <c r="F113">
        <f t="shared" si="10"/>
        <v>4</v>
      </c>
    </row>
    <row r="114" spans="1:6" x14ac:dyDescent="0.2">
      <c r="A114" s="1">
        <v>45469</v>
      </c>
      <c r="B114">
        <v>113</v>
      </c>
      <c r="C114" s="11">
        <v>244</v>
      </c>
      <c r="D114">
        <f t="shared" si="9"/>
        <v>461</v>
      </c>
      <c r="E114">
        <v>1</v>
      </c>
      <c r="F114">
        <f t="shared" si="10"/>
        <v>6</v>
      </c>
    </row>
    <row r="115" spans="1:6" x14ac:dyDescent="0.2">
      <c r="A115" s="1">
        <v>45470</v>
      </c>
      <c r="B115">
        <v>114</v>
      </c>
      <c r="C115" s="11">
        <v>246</v>
      </c>
      <c r="D115">
        <f t="shared" si="9"/>
        <v>463</v>
      </c>
      <c r="E115">
        <v>1</v>
      </c>
      <c r="F115">
        <f t="shared" si="10"/>
        <v>2</v>
      </c>
    </row>
    <row r="116" spans="1:6" x14ac:dyDescent="0.2">
      <c r="A116" s="1">
        <v>45471</v>
      </c>
      <c r="B116">
        <v>115</v>
      </c>
      <c r="C116" s="11">
        <v>254</v>
      </c>
      <c r="D116">
        <f t="shared" si="9"/>
        <v>471</v>
      </c>
      <c r="E116">
        <v>1</v>
      </c>
      <c r="F116">
        <f t="shared" si="10"/>
        <v>8</v>
      </c>
    </row>
    <row r="117" spans="1:6" x14ac:dyDescent="0.2">
      <c r="A117" s="1">
        <v>45472</v>
      </c>
      <c r="B117">
        <v>116</v>
      </c>
      <c r="C117" s="11">
        <v>261</v>
      </c>
      <c r="D117">
        <f t="shared" si="9"/>
        <v>478</v>
      </c>
      <c r="E117">
        <v>1</v>
      </c>
      <c r="F117">
        <f t="shared" si="10"/>
        <v>7</v>
      </c>
    </row>
    <row r="118" spans="1:6" x14ac:dyDescent="0.2">
      <c r="A118" s="1">
        <v>45473</v>
      </c>
      <c r="B118">
        <v>117</v>
      </c>
      <c r="C118" s="11">
        <v>266</v>
      </c>
      <c r="D118">
        <f t="shared" si="9"/>
        <v>483</v>
      </c>
      <c r="E118">
        <v>1</v>
      </c>
      <c r="F118">
        <f t="shared" si="10"/>
        <v>5</v>
      </c>
    </row>
    <row r="119" spans="1:6" x14ac:dyDescent="0.2">
      <c r="A119" s="1">
        <v>45474</v>
      </c>
      <c r="B119">
        <v>118</v>
      </c>
      <c r="C119" s="11">
        <v>270</v>
      </c>
      <c r="D119">
        <f t="shared" si="9"/>
        <v>487</v>
      </c>
      <c r="E119">
        <v>1</v>
      </c>
      <c r="F119">
        <f t="shared" si="10"/>
        <v>4</v>
      </c>
    </row>
    <row r="120" spans="1:6" x14ac:dyDescent="0.2">
      <c r="A120" s="1">
        <v>45475</v>
      </c>
      <c r="B120">
        <v>119</v>
      </c>
      <c r="C120" s="11">
        <v>276</v>
      </c>
      <c r="D120">
        <f t="shared" si="9"/>
        <v>493</v>
      </c>
      <c r="E120">
        <v>1</v>
      </c>
      <c r="F120">
        <f t="shared" si="10"/>
        <v>6</v>
      </c>
    </row>
    <row r="121" spans="1:6" x14ac:dyDescent="0.2">
      <c r="A121" s="1">
        <v>45476</v>
      </c>
      <c r="B121">
        <v>120</v>
      </c>
      <c r="C121" s="11">
        <v>281</v>
      </c>
      <c r="D121">
        <f t="shared" si="9"/>
        <v>498</v>
      </c>
      <c r="E121">
        <v>1</v>
      </c>
      <c r="F121">
        <f t="shared" si="10"/>
        <v>5</v>
      </c>
    </row>
    <row r="122" spans="1:6" x14ac:dyDescent="0.2">
      <c r="A122" s="1">
        <v>45477</v>
      </c>
      <c r="B122">
        <v>121</v>
      </c>
      <c r="C122" s="11">
        <v>283</v>
      </c>
      <c r="D122">
        <f t="shared" si="9"/>
        <v>500</v>
      </c>
      <c r="E122">
        <v>1</v>
      </c>
      <c r="F122">
        <f t="shared" si="10"/>
        <v>2</v>
      </c>
    </row>
    <row r="123" spans="1:6" x14ac:dyDescent="0.2">
      <c r="A123" s="1">
        <v>45478</v>
      </c>
      <c r="B123">
        <v>122</v>
      </c>
      <c r="C123" s="11">
        <v>287.5</v>
      </c>
      <c r="D123">
        <f t="shared" si="9"/>
        <v>504.5</v>
      </c>
      <c r="E123">
        <v>1</v>
      </c>
      <c r="F123">
        <f t="shared" si="10"/>
        <v>4.5</v>
      </c>
    </row>
    <row r="124" spans="1:6" x14ac:dyDescent="0.2">
      <c r="A124" s="1">
        <v>45479</v>
      </c>
      <c r="B124">
        <v>123</v>
      </c>
      <c r="C124" s="11">
        <v>293</v>
      </c>
      <c r="D124">
        <f t="shared" si="9"/>
        <v>510</v>
      </c>
      <c r="E124">
        <v>1</v>
      </c>
      <c r="F124">
        <f t="shared" si="10"/>
        <v>5.5</v>
      </c>
    </row>
    <row r="125" spans="1:6" x14ac:dyDescent="0.2">
      <c r="A125" s="1">
        <v>45480</v>
      </c>
      <c r="B125">
        <v>124</v>
      </c>
      <c r="C125" s="11">
        <v>294</v>
      </c>
      <c r="D125">
        <f t="shared" si="9"/>
        <v>511</v>
      </c>
      <c r="E125">
        <v>1</v>
      </c>
      <c r="F125">
        <f t="shared" si="10"/>
        <v>1</v>
      </c>
    </row>
    <row r="126" spans="1:6" x14ac:dyDescent="0.2">
      <c r="A126" s="1">
        <v>45481</v>
      </c>
      <c r="B126">
        <v>125</v>
      </c>
      <c r="C126" s="11">
        <v>299</v>
      </c>
      <c r="D126">
        <f t="shared" si="9"/>
        <v>516</v>
      </c>
      <c r="E126">
        <v>1</v>
      </c>
      <c r="F126">
        <f t="shared" si="10"/>
        <v>5</v>
      </c>
    </row>
    <row r="127" spans="1:6" x14ac:dyDescent="0.2">
      <c r="A127" s="1">
        <v>45482</v>
      </c>
      <c r="B127">
        <v>126</v>
      </c>
      <c r="C127" s="11">
        <v>303</v>
      </c>
      <c r="D127">
        <f t="shared" si="9"/>
        <v>520</v>
      </c>
      <c r="E127">
        <v>1</v>
      </c>
      <c r="F127">
        <f t="shared" si="10"/>
        <v>4</v>
      </c>
    </row>
    <row r="128" spans="1:6" x14ac:dyDescent="0.2">
      <c r="A128" s="1">
        <v>45483</v>
      </c>
      <c r="B128">
        <v>127</v>
      </c>
      <c r="C128" s="11">
        <v>306</v>
      </c>
      <c r="D128">
        <f t="shared" si="9"/>
        <v>523</v>
      </c>
      <c r="E128">
        <v>1</v>
      </c>
      <c r="F128">
        <f t="shared" si="10"/>
        <v>3</v>
      </c>
    </row>
    <row r="129" spans="1:10" x14ac:dyDescent="0.2">
      <c r="A129" s="1">
        <v>45484</v>
      </c>
      <c r="B129">
        <v>128</v>
      </c>
      <c r="C129" s="11">
        <v>311</v>
      </c>
      <c r="D129">
        <f t="shared" si="9"/>
        <v>528</v>
      </c>
      <c r="E129">
        <v>1</v>
      </c>
      <c r="F129">
        <f t="shared" si="10"/>
        <v>5</v>
      </c>
    </row>
    <row r="130" spans="1:10" x14ac:dyDescent="0.2">
      <c r="A130" s="1">
        <v>45485</v>
      </c>
      <c r="B130">
        <v>129</v>
      </c>
      <c r="C130" s="11">
        <v>313</v>
      </c>
      <c r="D130">
        <f t="shared" si="9"/>
        <v>530</v>
      </c>
      <c r="E130">
        <v>1</v>
      </c>
      <c r="F130">
        <f t="shared" si="10"/>
        <v>2</v>
      </c>
    </row>
    <row r="131" spans="1:10" x14ac:dyDescent="0.2">
      <c r="A131" s="1">
        <v>45486</v>
      </c>
      <c r="B131">
        <v>130</v>
      </c>
      <c r="C131" s="11">
        <v>317</v>
      </c>
      <c r="D131">
        <f t="shared" si="9"/>
        <v>534</v>
      </c>
      <c r="E131">
        <v>1</v>
      </c>
      <c r="F131">
        <f t="shared" si="10"/>
        <v>4</v>
      </c>
    </row>
    <row r="132" spans="1:10" x14ac:dyDescent="0.2">
      <c r="A132" s="1">
        <v>45487</v>
      </c>
      <c r="B132">
        <v>131</v>
      </c>
      <c r="C132" s="11">
        <v>321</v>
      </c>
      <c r="D132">
        <f t="shared" si="9"/>
        <v>538</v>
      </c>
      <c r="E132">
        <v>1</v>
      </c>
      <c r="F132">
        <f t="shared" si="10"/>
        <v>4</v>
      </c>
    </row>
    <row r="133" spans="1:10" x14ac:dyDescent="0.2">
      <c r="A133" s="1">
        <v>45488</v>
      </c>
      <c r="B133">
        <v>132</v>
      </c>
      <c r="C133" s="11">
        <v>322</v>
      </c>
      <c r="D133">
        <f t="shared" si="9"/>
        <v>539</v>
      </c>
      <c r="E133">
        <v>1</v>
      </c>
      <c r="F133">
        <f t="shared" si="10"/>
        <v>1</v>
      </c>
      <c r="J133">
        <f xml:space="preserve"> 5.16/0.77</f>
        <v>6.7012987012987013</v>
      </c>
    </row>
    <row r="134" spans="1:10" x14ac:dyDescent="0.2">
      <c r="A134" s="1">
        <v>45489</v>
      </c>
      <c r="B134">
        <v>133</v>
      </c>
      <c r="C134" s="11">
        <v>321</v>
      </c>
      <c r="D134">
        <f t="shared" si="9"/>
        <v>538</v>
      </c>
      <c r="E134">
        <v>1</v>
      </c>
      <c r="F134">
        <f t="shared" si="10"/>
        <v>-1</v>
      </c>
      <c r="G134" t="s">
        <v>119</v>
      </c>
    </row>
    <row r="135" spans="1:10" x14ac:dyDescent="0.2">
      <c r="A135" s="1">
        <v>45490</v>
      </c>
      <c r="B135">
        <v>134</v>
      </c>
      <c r="C135" s="11">
        <v>319</v>
      </c>
      <c r="D135">
        <f t="shared" si="9"/>
        <v>536</v>
      </c>
      <c r="E135">
        <v>1</v>
      </c>
      <c r="F135">
        <f t="shared" si="10"/>
        <v>-2</v>
      </c>
    </row>
    <row r="136" spans="1:10" x14ac:dyDescent="0.2">
      <c r="A136" s="1">
        <v>45491</v>
      </c>
      <c r="B136">
        <v>135</v>
      </c>
      <c r="C136" s="11">
        <v>321</v>
      </c>
      <c r="D136">
        <f t="shared" si="9"/>
        <v>538</v>
      </c>
      <c r="E136">
        <v>1</v>
      </c>
      <c r="F136">
        <f t="shared" si="10"/>
        <v>2</v>
      </c>
    </row>
    <row r="137" spans="1:10" x14ac:dyDescent="0.2">
      <c r="A137" s="1">
        <v>45492</v>
      </c>
      <c r="B137">
        <v>136</v>
      </c>
      <c r="C137" s="11">
        <v>322.5</v>
      </c>
      <c r="D137">
        <f t="shared" si="9"/>
        <v>539.5</v>
      </c>
      <c r="E137">
        <v>1</v>
      </c>
      <c r="F137">
        <f t="shared" si="10"/>
        <v>1.5</v>
      </c>
    </row>
    <row r="138" spans="1:10" x14ac:dyDescent="0.2">
      <c r="A138" s="1">
        <v>45493</v>
      </c>
      <c r="B138">
        <v>137</v>
      </c>
      <c r="C138" s="11">
        <v>330</v>
      </c>
      <c r="D138">
        <f t="shared" si="9"/>
        <v>547</v>
      </c>
      <c r="E138">
        <v>1</v>
      </c>
      <c r="F138">
        <f t="shared" si="10"/>
        <v>7.5</v>
      </c>
    </row>
    <row r="139" spans="1:10" x14ac:dyDescent="0.2">
      <c r="A139" s="1">
        <v>45494</v>
      </c>
      <c r="B139">
        <v>137</v>
      </c>
      <c r="C139" s="11">
        <v>332.5</v>
      </c>
      <c r="D139">
        <f t="shared" si="9"/>
        <v>549.5</v>
      </c>
      <c r="E139">
        <v>1</v>
      </c>
      <c r="F139">
        <f t="shared" si="10"/>
        <v>2.5</v>
      </c>
    </row>
    <row r="140" spans="1:10" x14ac:dyDescent="0.2">
      <c r="A140" s="1">
        <v>45495</v>
      </c>
      <c r="B140">
        <v>138</v>
      </c>
      <c r="C140" s="11">
        <v>333</v>
      </c>
      <c r="D140">
        <f t="shared" si="9"/>
        <v>550</v>
      </c>
      <c r="E140">
        <v>1</v>
      </c>
      <c r="F140">
        <f t="shared" si="10"/>
        <v>0.5</v>
      </c>
    </row>
    <row r="141" spans="1:10" x14ac:dyDescent="0.2">
      <c r="A141" s="1">
        <v>45496</v>
      </c>
      <c r="B141">
        <v>139</v>
      </c>
      <c r="C141" s="11">
        <v>333</v>
      </c>
      <c r="D141">
        <f t="shared" si="9"/>
        <v>550</v>
      </c>
      <c r="E141">
        <v>1</v>
      </c>
      <c r="F141">
        <f t="shared" si="10"/>
        <v>0</v>
      </c>
    </row>
    <row r="142" spans="1:10" x14ac:dyDescent="0.2">
      <c r="A142" s="1">
        <v>45497</v>
      </c>
      <c r="B142">
        <v>140</v>
      </c>
      <c r="C142" s="11">
        <v>335</v>
      </c>
      <c r="D142">
        <f t="shared" si="9"/>
        <v>552</v>
      </c>
      <c r="E142">
        <v>1</v>
      </c>
      <c r="F142">
        <f t="shared" si="10"/>
        <v>2</v>
      </c>
    </row>
    <row r="143" spans="1:10" x14ac:dyDescent="0.2">
      <c r="A143" s="1">
        <v>45498</v>
      </c>
      <c r="B143">
        <v>141</v>
      </c>
      <c r="C143" s="11">
        <v>338</v>
      </c>
      <c r="D143">
        <f t="shared" si="9"/>
        <v>555</v>
      </c>
      <c r="E143">
        <v>1</v>
      </c>
      <c r="F143">
        <f t="shared" si="10"/>
        <v>3</v>
      </c>
    </row>
    <row r="144" spans="1:10" x14ac:dyDescent="0.2">
      <c r="A144" s="1">
        <v>45499</v>
      </c>
      <c r="B144">
        <v>142</v>
      </c>
      <c r="C144" s="11">
        <v>338</v>
      </c>
      <c r="D144">
        <f t="shared" si="9"/>
        <v>555</v>
      </c>
      <c r="E144">
        <v>1</v>
      </c>
      <c r="F144">
        <f t="shared" si="10"/>
        <v>0</v>
      </c>
    </row>
    <row r="145" spans="1:7" x14ac:dyDescent="0.2">
      <c r="A145" s="1">
        <v>45500</v>
      </c>
      <c r="B145">
        <v>143</v>
      </c>
      <c r="C145" s="11">
        <v>339</v>
      </c>
      <c r="D145">
        <f t="shared" si="9"/>
        <v>556</v>
      </c>
      <c r="E145">
        <v>1</v>
      </c>
      <c r="F145">
        <f t="shared" si="10"/>
        <v>1</v>
      </c>
    </row>
    <row r="146" spans="1:7" x14ac:dyDescent="0.2">
      <c r="A146" s="1">
        <v>45501</v>
      </c>
      <c r="B146">
        <v>144</v>
      </c>
      <c r="C146" s="11">
        <v>341</v>
      </c>
      <c r="D146">
        <f t="shared" si="9"/>
        <v>558</v>
      </c>
      <c r="E146">
        <v>1</v>
      </c>
      <c r="F146">
        <f t="shared" si="10"/>
        <v>2</v>
      </c>
    </row>
    <row r="147" spans="1:7" x14ac:dyDescent="0.2">
      <c r="A147" s="1">
        <v>45502</v>
      </c>
      <c r="B147">
        <v>145</v>
      </c>
      <c r="C147" s="11">
        <v>339.5</v>
      </c>
      <c r="D147">
        <f t="shared" si="9"/>
        <v>556.5</v>
      </c>
      <c r="E147">
        <v>1</v>
      </c>
      <c r="F147">
        <f t="shared" si="10"/>
        <v>-1.5</v>
      </c>
    </row>
    <row r="148" spans="1:7" x14ac:dyDescent="0.2">
      <c r="A148" s="1">
        <v>45503</v>
      </c>
      <c r="B148">
        <v>146</v>
      </c>
      <c r="C148" s="11">
        <v>341</v>
      </c>
      <c r="D148">
        <f t="shared" si="9"/>
        <v>558</v>
      </c>
      <c r="E148">
        <v>1</v>
      </c>
      <c r="F148">
        <f t="shared" si="10"/>
        <v>1.5</v>
      </c>
    </row>
    <row r="149" spans="1:7" x14ac:dyDescent="0.2">
      <c r="A149" s="1">
        <v>45504</v>
      </c>
      <c r="B149">
        <v>147</v>
      </c>
      <c r="C149" s="11">
        <v>344</v>
      </c>
      <c r="D149">
        <f t="shared" si="9"/>
        <v>561</v>
      </c>
      <c r="E149">
        <v>1</v>
      </c>
      <c r="F149">
        <f t="shared" si="10"/>
        <v>3</v>
      </c>
    </row>
    <row r="150" spans="1:7" x14ac:dyDescent="0.2">
      <c r="A150" s="1">
        <v>45505</v>
      </c>
      <c r="B150">
        <v>148</v>
      </c>
      <c r="C150" s="11">
        <v>343</v>
      </c>
      <c r="D150">
        <f t="shared" si="9"/>
        <v>560</v>
      </c>
      <c r="E150">
        <v>1</v>
      </c>
      <c r="F150">
        <f t="shared" si="10"/>
        <v>-1</v>
      </c>
    </row>
    <row r="151" spans="1:7" x14ac:dyDescent="0.2">
      <c r="A151" s="1">
        <v>45506</v>
      </c>
      <c r="B151">
        <v>149</v>
      </c>
      <c r="C151" s="11">
        <v>344</v>
      </c>
      <c r="D151">
        <f t="shared" si="9"/>
        <v>561</v>
      </c>
      <c r="E151">
        <v>1</v>
      </c>
      <c r="F151">
        <f t="shared" si="10"/>
        <v>1</v>
      </c>
    </row>
    <row r="152" spans="1:7" x14ac:dyDescent="0.2">
      <c r="A152" s="1">
        <v>45507</v>
      </c>
      <c r="B152">
        <v>150</v>
      </c>
      <c r="C152" s="11">
        <v>348</v>
      </c>
      <c r="D152">
        <f t="shared" si="9"/>
        <v>565</v>
      </c>
      <c r="E152">
        <v>1</v>
      </c>
      <c r="F152">
        <f t="shared" si="10"/>
        <v>4</v>
      </c>
    </row>
    <row r="153" spans="1:7" x14ac:dyDescent="0.2">
      <c r="A153" s="1">
        <v>45508</v>
      </c>
      <c r="B153">
        <v>151</v>
      </c>
      <c r="C153" s="11">
        <v>350</v>
      </c>
      <c r="D153">
        <f t="shared" si="9"/>
        <v>567</v>
      </c>
      <c r="E153">
        <v>1</v>
      </c>
      <c r="F153">
        <f t="shared" si="10"/>
        <v>2</v>
      </c>
    </row>
    <row r="154" spans="1:7" x14ac:dyDescent="0.2">
      <c r="A154" s="1">
        <v>45509</v>
      </c>
      <c r="B154">
        <v>152</v>
      </c>
      <c r="C154" s="11">
        <v>353</v>
      </c>
      <c r="D154">
        <f t="shared" ref="D154:D203" si="11">D153+F154</f>
        <v>570</v>
      </c>
      <c r="E154">
        <v>1</v>
      </c>
      <c r="F154">
        <f t="shared" ref="F154:F203" si="12">C154-C153</f>
        <v>3</v>
      </c>
    </row>
    <row r="155" spans="1:7" x14ac:dyDescent="0.2">
      <c r="A155" s="1">
        <v>45510</v>
      </c>
      <c r="B155">
        <v>153</v>
      </c>
      <c r="C155" s="11">
        <v>354.5</v>
      </c>
      <c r="D155">
        <f t="shared" si="11"/>
        <v>571.5</v>
      </c>
      <c r="E155">
        <v>1</v>
      </c>
      <c r="F155">
        <f t="shared" si="12"/>
        <v>1.5</v>
      </c>
    </row>
    <row r="156" spans="1:7" x14ac:dyDescent="0.2">
      <c r="A156" s="1">
        <v>45511</v>
      </c>
      <c r="B156">
        <v>154</v>
      </c>
      <c r="C156" s="11">
        <v>357</v>
      </c>
      <c r="D156">
        <f t="shared" si="11"/>
        <v>574</v>
      </c>
      <c r="E156">
        <v>1</v>
      </c>
      <c r="F156">
        <f t="shared" si="12"/>
        <v>2.5</v>
      </c>
    </row>
    <row r="157" spans="1:7" x14ac:dyDescent="0.2">
      <c r="A157" s="1">
        <v>45512</v>
      </c>
      <c r="B157">
        <v>155</v>
      </c>
      <c r="C157" s="11">
        <v>362</v>
      </c>
      <c r="D157">
        <f t="shared" si="11"/>
        <v>579</v>
      </c>
      <c r="E157">
        <v>1</v>
      </c>
      <c r="F157">
        <f t="shared" si="12"/>
        <v>5</v>
      </c>
    </row>
    <row r="158" spans="1:7" x14ac:dyDescent="0.2">
      <c r="A158" s="1">
        <v>45513</v>
      </c>
      <c r="B158">
        <v>156</v>
      </c>
      <c r="C158" s="11">
        <v>360</v>
      </c>
      <c r="D158">
        <f t="shared" si="11"/>
        <v>577</v>
      </c>
      <c r="E158">
        <v>1</v>
      </c>
      <c r="F158">
        <f t="shared" si="12"/>
        <v>-2</v>
      </c>
      <c r="G158" t="s">
        <v>128</v>
      </c>
    </row>
    <row r="159" spans="1:7" x14ac:dyDescent="0.2">
      <c r="A159" s="1">
        <v>45514</v>
      </c>
      <c r="B159">
        <v>157</v>
      </c>
      <c r="C159" s="11">
        <v>357</v>
      </c>
      <c r="D159">
        <f t="shared" si="11"/>
        <v>574</v>
      </c>
      <c r="E159">
        <v>1</v>
      </c>
      <c r="F159">
        <f t="shared" si="12"/>
        <v>-3</v>
      </c>
      <c r="G159" t="s">
        <v>128</v>
      </c>
    </row>
    <row r="160" spans="1:7" x14ac:dyDescent="0.2">
      <c r="A160" s="1">
        <v>45515</v>
      </c>
      <c r="B160">
        <v>158</v>
      </c>
      <c r="C160" s="11">
        <v>354</v>
      </c>
      <c r="D160">
        <f t="shared" si="11"/>
        <v>571</v>
      </c>
      <c r="E160">
        <v>1</v>
      </c>
      <c r="F160">
        <f t="shared" si="12"/>
        <v>-3</v>
      </c>
      <c r="G160" t="s">
        <v>128</v>
      </c>
    </row>
    <row r="161" spans="1:7" x14ac:dyDescent="0.2">
      <c r="A161" s="1">
        <v>45516</v>
      </c>
      <c r="B161">
        <v>159</v>
      </c>
      <c r="C161" s="11">
        <v>351</v>
      </c>
      <c r="D161">
        <f t="shared" si="11"/>
        <v>568</v>
      </c>
      <c r="E161">
        <v>1</v>
      </c>
      <c r="F161">
        <f t="shared" si="12"/>
        <v>-3</v>
      </c>
      <c r="G161" t="s">
        <v>128</v>
      </c>
    </row>
    <row r="162" spans="1:7" x14ac:dyDescent="0.2">
      <c r="A162" s="1">
        <v>45517</v>
      </c>
      <c r="B162">
        <v>160</v>
      </c>
      <c r="C162" s="11">
        <v>349</v>
      </c>
      <c r="D162">
        <f t="shared" si="11"/>
        <v>566</v>
      </c>
      <c r="E162">
        <v>1</v>
      </c>
      <c r="F162">
        <f t="shared" si="12"/>
        <v>-2</v>
      </c>
      <c r="G162" t="s">
        <v>128</v>
      </c>
    </row>
    <row r="163" spans="1:7" x14ac:dyDescent="0.2">
      <c r="A163" s="1">
        <v>45518</v>
      </c>
      <c r="B163">
        <v>161</v>
      </c>
      <c r="C163" s="11">
        <v>352</v>
      </c>
      <c r="D163">
        <f t="shared" si="11"/>
        <v>569</v>
      </c>
      <c r="E163">
        <v>1</v>
      </c>
      <c r="F163">
        <f t="shared" si="12"/>
        <v>3</v>
      </c>
      <c r="G163" t="s">
        <v>132</v>
      </c>
    </row>
    <row r="164" spans="1:7" x14ac:dyDescent="0.2">
      <c r="A164" s="1">
        <v>45519</v>
      </c>
      <c r="B164">
        <f>163+1</f>
        <v>164</v>
      </c>
      <c r="C164" s="11">
        <v>350</v>
      </c>
      <c r="D164">
        <f t="shared" si="11"/>
        <v>567</v>
      </c>
      <c r="E164">
        <v>1</v>
      </c>
      <c r="F164">
        <f t="shared" si="12"/>
        <v>-2</v>
      </c>
      <c r="G164" t="s">
        <v>127</v>
      </c>
    </row>
    <row r="165" spans="1:7" x14ac:dyDescent="0.2">
      <c r="A165" s="1">
        <v>45520</v>
      </c>
      <c r="B165">
        <f>B164+1</f>
        <v>165</v>
      </c>
      <c r="C165" s="11">
        <v>347</v>
      </c>
      <c r="D165">
        <f t="shared" si="11"/>
        <v>564</v>
      </c>
      <c r="E165">
        <v>1</v>
      </c>
      <c r="F165">
        <f t="shared" si="12"/>
        <v>-3</v>
      </c>
      <c r="G165" t="s">
        <v>127</v>
      </c>
    </row>
    <row r="166" spans="1:7" x14ac:dyDescent="0.2">
      <c r="A166" s="1">
        <v>45521</v>
      </c>
      <c r="B166">
        <f t="shared" ref="B166:B229" si="13">B165+1</f>
        <v>166</v>
      </c>
      <c r="C166" s="11">
        <v>345</v>
      </c>
      <c r="D166">
        <f t="shared" si="11"/>
        <v>562</v>
      </c>
      <c r="E166">
        <v>1</v>
      </c>
      <c r="F166">
        <f t="shared" si="12"/>
        <v>-2</v>
      </c>
      <c r="G166" t="s">
        <v>127</v>
      </c>
    </row>
    <row r="167" spans="1:7" x14ac:dyDescent="0.2">
      <c r="A167" s="1">
        <v>45522</v>
      </c>
      <c r="B167">
        <f t="shared" si="13"/>
        <v>167</v>
      </c>
      <c r="C167" s="11">
        <v>342</v>
      </c>
      <c r="D167">
        <f t="shared" si="11"/>
        <v>559</v>
      </c>
      <c r="E167">
        <v>1</v>
      </c>
      <c r="F167">
        <f t="shared" si="12"/>
        <v>-3</v>
      </c>
      <c r="G167" t="s">
        <v>127</v>
      </c>
    </row>
    <row r="168" spans="1:7" x14ac:dyDescent="0.2">
      <c r="A168" s="1">
        <v>45523</v>
      </c>
      <c r="B168">
        <f t="shared" si="13"/>
        <v>168</v>
      </c>
      <c r="C168" s="11">
        <v>339</v>
      </c>
      <c r="D168">
        <f t="shared" si="11"/>
        <v>556</v>
      </c>
      <c r="E168">
        <v>1</v>
      </c>
      <c r="F168">
        <f t="shared" si="12"/>
        <v>-3</v>
      </c>
      <c r="G168" t="s">
        <v>127</v>
      </c>
    </row>
    <row r="169" spans="1:7" x14ac:dyDescent="0.2">
      <c r="A169" s="1">
        <v>45524</v>
      </c>
      <c r="B169">
        <f t="shared" si="13"/>
        <v>169</v>
      </c>
      <c r="C169" s="11">
        <v>342</v>
      </c>
      <c r="D169">
        <f t="shared" si="11"/>
        <v>559</v>
      </c>
      <c r="E169">
        <v>1</v>
      </c>
      <c r="F169">
        <f t="shared" si="12"/>
        <v>3</v>
      </c>
      <c r="G169" t="s">
        <v>132</v>
      </c>
    </row>
    <row r="170" spans="1:7" x14ac:dyDescent="0.2">
      <c r="A170" s="1">
        <v>45525</v>
      </c>
      <c r="B170">
        <f t="shared" si="13"/>
        <v>170</v>
      </c>
      <c r="C170" s="11">
        <v>340</v>
      </c>
      <c r="D170">
        <f t="shared" si="11"/>
        <v>557</v>
      </c>
      <c r="E170">
        <v>1</v>
      </c>
      <c r="F170">
        <f t="shared" si="12"/>
        <v>-2</v>
      </c>
      <c r="G170" t="s">
        <v>127</v>
      </c>
    </row>
    <row r="171" spans="1:7" x14ac:dyDescent="0.2">
      <c r="A171" s="1">
        <v>45526</v>
      </c>
      <c r="B171">
        <f t="shared" si="13"/>
        <v>171</v>
      </c>
      <c r="C171" s="11">
        <v>337.3</v>
      </c>
      <c r="D171">
        <f t="shared" si="11"/>
        <v>554.29999999999995</v>
      </c>
      <c r="E171">
        <v>1</v>
      </c>
      <c r="F171">
        <f t="shared" si="12"/>
        <v>-2.6999999999999886</v>
      </c>
      <c r="G171" t="s">
        <v>127</v>
      </c>
    </row>
    <row r="172" spans="1:7" x14ac:dyDescent="0.2">
      <c r="A172" s="1">
        <v>45527</v>
      </c>
      <c r="B172">
        <f t="shared" si="13"/>
        <v>172</v>
      </c>
      <c r="C172" s="11">
        <v>334.5</v>
      </c>
      <c r="D172">
        <f t="shared" si="11"/>
        <v>551.5</v>
      </c>
      <c r="E172">
        <v>1</v>
      </c>
      <c r="F172">
        <f t="shared" si="12"/>
        <v>-2.8000000000000114</v>
      </c>
      <c r="G172" t="s">
        <v>127</v>
      </c>
    </row>
    <row r="173" spans="1:7" x14ac:dyDescent="0.2">
      <c r="A173" s="1">
        <v>45528</v>
      </c>
      <c r="B173">
        <f t="shared" si="13"/>
        <v>173</v>
      </c>
      <c r="C173" s="11">
        <v>332.5</v>
      </c>
      <c r="D173">
        <f t="shared" si="11"/>
        <v>549.5</v>
      </c>
      <c r="E173">
        <v>1</v>
      </c>
      <c r="F173">
        <f t="shared" si="12"/>
        <v>-2</v>
      </c>
      <c r="G173" t="s">
        <v>127</v>
      </c>
    </row>
    <row r="174" spans="1:7" x14ac:dyDescent="0.2">
      <c r="A174" s="1">
        <v>45529</v>
      </c>
      <c r="B174">
        <f t="shared" si="13"/>
        <v>174</v>
      </c>
      <c r="C174" s="11">
        <v>330</v>
      </c>
      <c r="D174">
        <f t="shared" si="11"/>
        <v>547</v>
      </c>
      <c r="E174">
        <v>1</v>
      </c>
      <c r="F174">
        <f t="shared" si="12"/>
        <v>-2.5</v>
      </c>
      <c r="G174" t="s">
        <v>127</v>
      </c>
    </row>
    <row r="175" spans="1:7" x14ac:dyDescent="0.2">
      <c r="A175" s="1">
        <v>45530</v>
      </c>
      <c r="B175">
        <f t="shared" si="13"/>
        <v>175</v>
      </c>
      <c r="C175" s="11">
        <v>328</v>
      </c>
      <c r="D175">
        <f t="shared" si="11"/>
        <v>545</v>
      </c>
      <c r="E175">
        <v>1</v>
      </c>
      <c r="F175">
        <f t="shared" si="12"/>
        <v>-2</v>
      </c>
      <c r="G175" t="s">
        <v>127</v>
      </c>
    </row>
    <row r="176" spans="1:7" x14ac:dyDescent="0.2">
      <c r="A176" s="1">
        <v>45531</v>
      </c>
      <c r="B176">
        <f t="shared" si="13"/>
        <v>176</v>
      </c>
      <c r="C176" s="11">
        <v>325.5</v>
      </c>
      <c r="D176">
        <f t="shared" si="11"/>
        <v>542.5</v>
      </c>
      <c r="E176">
        <v>1</v>
      </c>
      <c r="F176">
        <f t="shared" si="12"/>
        <v>-2.5</v>
      </c>
      <c r="G176" t="s">
        <v>127</v>
      </c>
    </row>
    <row r="177" spans="1:7" x14ac:dyDescent="0.2">
      <c r="A177" s="1">
        <v>45532</v>
      </c>
      <c r="B177">
        <f t="shared" si="13"/>
        <v>177</v>
      </c>
      <c r="C177" s="11">
        <v>322.8</v>
      </c>
      <c r="D177">
        <f t="shared" si="11"/>
        <v>539.79999999999995</v>
      </c>
      <c r="E177">
        <v>1</v>
      </c>
      <c r="F177">
        <f t="shared" si="12"/>
        <v>-2.6999999999999886</v>
      </c>
      <c r="G177" t="s">
        <v>140</v>
      </c>
    </row>
    <row r="178" spans="1:7" x14ac:dyDescent="0.2">
      <c r="A178" s="1">
        <v>45533</v>
      </c>
      <c r="B178">
        <f t="shared" si="13"/>
        <v>178</v>
      </c>
      <c r="C178" s="11">
        <v>319</v>
      </c>
      <c r="D178">
        <f t="shared" si="11"/>
        <v>536</v>
      </c>
      <c r="E178">
        <v>1</v>
      </c>
      <c r="F178">
        <f t="shared" si="12"/>
        <v>-3.8000000000000114</v>
      </c>
      <c r="G178" t="s">
        <v>140</v>
      </c>
    </row>
    <row r="179" spans="1:7" x14ac:dyDescent="0.2">
      <c r="A179" s="1">
        <v>45534</v>
      </c>
      <c r="B179">
        <f t="shared" si="13"/>
        <v>179</v>
      </c>
      <c r="C179" s="11">
        <v>316.5</v>
      </c>
      <c r="D179">
        <f t="shared" si="11"/>
        <v>533.5</v>
      </c>
      <c r="E179">
        <v>1</v>
      </c>
      <c r="F179">
        <f t="shared" si="12"/>
        <v>-2.5</v>
      </c>
      <c r="G179" t="s">
        <v>140</v>
      </c>
    </row>
    <row r="180" spans="1:7" x14ac:dyDescent="0.2">
      <c r="A180" s="1">
        <v>45535</v>
      </c>
      <c r="B180">
        <f t="shared" si="13"/>
        <v>180</v>
      </c>
      <c r="C180" s="11">
        <v>315</v>
      </c>
      <c r="D180">
        <f t="shared" si="11"/>
        <v>532</v>
      </c>
      <c r="E180">
        <v>1</v>
      </c>
      <c r="F180">
        <f t="shared" si="12"/>
        <v>-1.5</v>
      </c>
      <c r="G180" t="s">
        <v>140</v>
      </c>
    </row>
    <row r="181" spans="1:7" x14ac:dyDescent="0.2">
      <c r="A181" s="1">
        <v>45536</v>
      </c>
      <c r="B181">
        <f t="shared" si="13"/>
        <v>181</v>
      </c>
      <c r="C181" s="11">
        <v>315.8</v>
      </c>
      <c r="D181">
        <f t="shared" si="11"/>
        <v>532.79999999999995</v>
      </c>
      <c r="E181">
        <v>1</v>
      </c>
      <c r="F181">
        <f t="shared" si="12"/>
        <v>0.80000000000001137</v>
      </c>
      <c r="G181" t="s">
        <v>140</v>
      </c>
    </row>
    <row r="182" spans="1:7" x14ac:dyDescent="0.2">
      <c r="A182" s="1">
        <v>45537</v>
      </c>
      <c r="B182">
        <f t="shared" si="13"/>
        <v>182</v>
      </c>
      <c r="C182" s="11">
        <v>316</v>
      </c>
      <c r="D182">
        <f t="shared" si="11"/>
        <v>533</v>
      </c>
      <c r="E182">
        <v>1</v>
      </c>
      <c r="F182">
        <f t="shared" si="12"/>
        <v>0.19999999999998863</v>
      </c>
      <c r="G182" t="s">
        <v>140</v>
      </c>
    </row>
    <row r="183" spans="1:7" x14ac:dyDescent="0.2">
      <c r="A183" s="1">
        <v>45538</v>
      </c>
      <c r="B183">
        <f t="shared" si="13"/>
        <v>183</v>
      </c>
      <c r="C183" s="11">
        <v>314</v>
      </c>
      <c r="D183">
        <f t="shared" si="11"/>
        <v>531</v>
      </c>
      <c r="E183">
        <v>1</v>
      </c>
      <c r="F183">
        <f t="shared" si="12"/>
        <v>-2</v>
      </c>
      <c r="G183" t="s">
        <v>140</v>
      </c>
    </row>
    <row r="184" spans="1:7" x14ac:dyDescent="0.2">
      <c r="A184" s="1">
        <v>45539</v>
      </c>
      <c r="B184">
        <f t="shared" si="13"/>
        <v>184</v>
      </c>
      <c r="C184" s="11">
        <v>312.8</v>
      </c>
      <c r="D184">
        <f t="shared" si="11"/>
        <v>529.79999999999995</v>
      </c>
      <c r="E184">
        <v>1</v>
      </c>
      <c r="F184">
        <f t="shared" si="12"/>
        <v>-1.1999999999999886</v>
      </c>
      <c r="G184" t="s">
        <v>140</v>
      </c>
    </row>
    <row r="185" spans="1:7" x14ac:dyDescent="0.2">
      <c r="A185" s="1">
        <v>45540</v>
      </c>
      <c r="B185">
        <f t="shared" si="13"/>
        <v>185</v>
      </c>
      <c r="C185" s="11">
        <v>310.5</v>
      </c>
      <c r="D185">
        <f t="shared" si="11"/>
        <v>527.5</v>
      </c>
      <c r="E185">
        <v>1</v>
      </c>
      <c r="F185">
        <f t="shared" si="12"/>
        <v>-2.3000000000000114</v>
      </c>
      <c r="G185" t="s">
        <v>140</v>
      </c>
    </row>
    <row r="186" spans="1:7" x14ac:dyDescent="0.2">
      <c r="A186" s="1">
        <v>45541</v>
      </c>
      <c r="B186">
        <f t="shared" si="13"/>
        <v>186</v>
      </c>
      <c r="C186" s="11">
        <v>309</v>
      </c>
      <c r="D186">
        <f t="shared" si="11"/>
        <v>526</v>
      </c>
      <c r="E186">
        <v>1</v>
      </c>
      <c r="F186">
        <f t="shared" si="12"/>
        <v>-1.5</v>
      </c>
      <c r="G186" t="s">
        <v>140</v>
      </c>
    </row>
    <row r="187" spans="1:7" x14ac:dyDescent="0.2">
      <c r="A187" s="1">
        <v>45542</v>
      </c>
      <c r="B187">
        <f t="shared" si="13"/>
        <v>187</v>
      </c>
      <c r="C187" s="11">
        <v>307.5</v>
      </c>
      <c r="D187">
        <f t="shared" si="11"/>
        <v>524.5</v>
      </c>
      <c r="E187">
        <v>1</v>
      </c>
      <c r="F187">
        <f t="shared" si="12"/>
        <v>-1.5</v>
      </c>
      <c r="G187" t="s">
        <v>140</v>
      </c>
    </row>
    <row r="188" spans="1:7" x14ac:dyDescent="0.2">
      <c r="A188" s="1">
        <v>45543</v>
      </c>
      <c r="B188">
        <f t="shared" si="13"/>
        <v>188</v>
      </c>
      <c r="C188" s="11">
        <v>306.89999999999998</v>
      </c>
      <c r="D188">
        <f t="shared" si="11"/>
        <v>523.9</v>
      </c>
      <c r="E188">
        <v>1</v>
      </c>
      <c r="F188">
        <f t="shared" si="12"/>
        <v>-0.60000000000002274</v>
      </c>
      <c r="G188" t="s">
        <v>140</v>
      </c>
    </row>
    <row r="189" spans="1:7" x14ac:dyDescent="0.2">
      <c r="A189" s="1">
        <v>45544</v>
      </c>
      <c r="B189">
        <f t="shared" si="13"/>
        <v>189</v>
      </c>
      <c r="C189" s="11">
        <v>307.2</v>
      </c>
      <c r="D189">
        <f t="shared" si="11"/>
        <v>524.20000000000005</v>
      </c>
      <c r="E189">
        <v>1</v>
      </c>
      <c r="F189">
        <f t="shared" si="12"/>
        <v>0.30000000000001137</v>
      </c>
      <c r="G189" t="s">
        <v>142</v>
      </c>
    </row>
    <row r="190" spans="1:7" x14ac:dyDescent="0.2">
      <c r="A190" s="1">
        <v>45545</v>
      </c>
      <c r="B190">
        <f t="shared" si="13"/>
        <v>190</v>
      </c>
      <c r="C190" s="11">
        <v>306.8</v>
      </c>
      <c r="D190">
        <f t="shared" si="11"/>
        <v>523.80000000000007</v>
      </c>
      <c r="E190">
        <v>1</v>
      </c>
      <c r="F190">
        <f t="shared" si="12"/>
        <v>-0.39999999999997726</v>
      </c>
      <c r="G190" t="s">
        <v>142</v>
      </c>
    </row>
    <row r="191" spans="1:7" x14ac:dyDescent="0.2">
      <c r="A191" s="1">
        <v>45546</v>
      </c>
      <c r="B191">
        <f t="shared" si="13"/>
        <v>191</v>
      </c>
      <c r="C191" s="11">
        <v>307</v>
      </c>
      <c r="D191">
        <f t="shared" si="11"/>
        <v>524</v>
      </c>
      <c r="E191">
        <v>1</v>
      </c>
      <c r="F191">
        <f t="shared" si="12"/>
        <v>0.19999999999998863</v>
      </c>
      <c r="G191" t="s">
        <v>142</v>
      </c>
    </row>
    <row r="192" spans="1:7" x14ac:dyDescent="0.2">
      <c r="A192" s="1">
        <v>45547</v>
      </c>
      <c r="B192">
        <f t="shared" si="13"/>
        <v>192</v>
      </c>
      <c r="C192" s="11">
        <v>307</v>
      </c>
      <c r="D192">
        <f t="shared" si="11"/>
        <v>524</v>
      </c>
      <c r="E192">
        <v>1</v>
      </c>
      <c r="F192">
        <f t="shared" si="12"/>
        <v>0</v>
      </c>
      <c r="G192" t="s">
        <v>142</v>
      </c>
    </row>
    <row r="193" spans="1:7" x14ac:dyDescent="0.2">
      <c r="A193" s="1">
        <v>45548</v>
      </c>
      <c r="B193">
        <f t="shared" si="13"/>
        <v>193</v>
      </c>
      <c r="C193" s="11">
        <v>309</v>
      </c>
      <c r="D193">
        <f t="shared" si="11"/>
        <v>526</v>
      </c>
      <c r="E193">
        <v>1</v>
      </c>
      <c r="F193">
        <f t="shared" si="12"/>
        <v>2</v>
      </c>
      <c r="G193" t="s">
        <v>142</v>
      </c>
    </row>
    <row r="194" spans="1:7" x14ac:dyDescent="0.2">
      <c r="A194" s="1">
        <v>45549</v>
      </c>
      <c r="B194">
        <f t="shared" si="13"/>
        <v>194</v>
      </c>
      <c r="C194" s="11">
        <v>306</v>
      </c>
      <c r="D194">
        <f t="shared" si="11"/>
        <v>523</v>
      </c>
      <c r="E194">
        <v>1</v>
      </c>
      <c r="F194">
        <f t="shared" si="12"/>
        <v>-3</v>
      </c>
      <c r="G194" t="s">
        <v>142</v>
      </c>
    </row>
    <row r="195" spans="1:7" x14ac:dyDescent="0.2">
      <c r="A195" s="1">
        <v>45550</v>
      </c>
      <c r="B195">
        <f t="shared" si="13"/>
        <v>195</v>
      </c>
      <c r="C195" s="11">
        <v>306</v>
      </c>
      <c r="D195">
        <f t="shared" si="11"/>
        <v>523</v>
      </c>
      <c r="E195">
        <v>1</v>
      </c>
      <c r="F195">
        <f t="shared" si="12"/>
        <v>0</v>
      </c>
      <c r="G195" t="s">
        <v>142</v>
      </c>
    </row>
    <row r="196" spans="1:7" x14ac:dyDescent="0.2">
      <c r="A196" s="1">
        <v>45551</v>
      </c>
      <c r="B196">
        <f t="shared" si="13"/>
        <v>196</v>
      </c>
      <c r="C196" s="11">
        <v>305.3</v>
      </c>
      <c r="D196">
        <f t="shared" si="11"/>
        <v>522.29999999999995</v>
      </c>
      <c r="E196">
        <v>1</v>
      </c>
      <c r="F196">
        <f t="shared" si="12"/>
        <v>-0.69999999999998863</v>
      </c>
      <c r="G196" t="s">
        <v>142</v>
      </c>
    </row>
    <row r="197" spans="1:7" x14ac:dyDescent="0.2">
      <c r="A197" s="1">
        <v>45552</v>
      </c>
      <c r="B197">
        <f t="shared" si="13"/>
        <v>197</v>
      </c>
      <c r="C197" s="11">
        <v>302.60000000000002</v>
      </c>
      <c r="D197">
        <f t="shared" si="11"/>
        <v>519.59999999999991</v>
      </c>
      <c r="E197">
        <v>1</v>
      </c>
      <c r="F197">
        <f t="shared" si="12"/>
        <v>-2.6999999999999886</v>
      </c>
      <c r="G197" t="s">
        <v>142</v>
      </c>
    </row>
    <row r="198" spans="1:7" x14ac:dyDescent="0.2">
      <c r="A198" s="1">
        <v>45553</v>
      </c>
      <c r="B198">
        <f t="shared" si="13"/>
        <v>198</v>
      </c>
      <c r="C198" s="11">
        <v>303.5</v>
      </c>
      <c r="D198">
        <f t="shared" si="11"/>
        <v>520.49999999999989</v>
      </c>
      <c r="E198">
        <v>1</v>
      </c>
      <c r="F198">
        <f t="shared" si="12"/>
        <v>0.89999999999997726</v>
      </c>
      <c r="G198" t="s">
        <v>142</v>
      </c>
    </row>
    <row r="199" spans="1:7" x14ac:dyDescent="0.2">
      <c r="A199" s="1">
        <v>45554</v>
      </c>
      <c r="B199">
        <f t="shared" si="13"/>
        <v>199</v>
      </c>
      <c r="C199" s="11">
        <v>302.8</v>
      </c>
      <c r="D199">
        <f t="shared" si="11"/>
        <v>519.79999999999995</v>
      </c>
      <c r="E199">
        <v>1</v>
      </c>
      <c r="F199">
        <f t="shared" si="12"/>
        <v>-0.69999999999998863</v>
      </c>
      <c r="G199" t="s">
        <v>142</v>
      </c>
    </row>
    <row r="200" spans="1:7" x14ac:dyDescent="0.2">
      <c r="A200" s="1">
        <v>45555</v>
      </c>
      <c r="B200">
        <f t="shared" si="13"/>
        <v>200</v>
      </c>
      <c r="C200" s="11">
        <v>302</v>
      </c>
      <c r="D200">
        <f t="shared" si="11"/>
        <v>519</v>
      </c>
      <c r="E200">
        <v>1</v>
      </c>
      <c r="F200">
        <f t="shared" si="12"/>
        <v>-0.80000000000001137</v>
      </c>
      <c r="G200" t="s">
        <v>142</v>
      </c>
    </row>
    <row r="201" spans="1:7" x14ac:dyDescent="0.2">
      <c r="A201" s="1">
        <v>45556</v>
      </c>
      <c r="B201">
        <f t="shared" si="13"/>
        <v>201</v>
      </c>
      <c r="C201" s="11">
        <v>302.89999999999998</v>
      </c>
      <c r="D201">
        <f t="shared" si="11"/>
        <v>519.9</v>
      </c>
      <c r="E201">
        <v>1</v>
      </c>
      <c r="F201">
        <f t="shared" si="12"/>
        <v>0.89999999999997726</v>
      </c>
      <c r="G201" t="s">
        <v>142</v>
      </c>
    </row>
    <row r="202" spans="1:7" x14ac:dyDescent="0.2">
      <c r="A202" s="1">
        <v>45557</v>
      </c>
      <c r="B202">
        <f t="shared" si="13"/>
        <v>202</v>
      </c>
      <c r="C202" s="11">
        <v>302.7</v>
      </c>
      <c r="D202">
        <f t="shared" si="11"/>
        <v>519.70000000000005</v>
      </c>
      <c r="E202">
        <v>1</v>
      </c>
      <c r="F202">
        <f t="shared" si="12"/>
        <v>-0.19999999999998863</v>
      </c>
      <c r="G202" t="s">
        <v>142</v>
      </c>
    </row>
    <row r="203" spans="1:7" x14ac:dyDescent="0.2">
      <c r="A203" s="1">
        <v>45558</v>
      </c>
      <c r="B203">
        <f t="shared" si="13"/>
        <v>203</v>
      </c>
      <c r="C203" s="11">
        <v>301.5</v>
      </c>
      <c r="D203">
        <f t="shared" si="11"/>
        <v>518.5</v>
      </c>
      <c r="E203">
        <v>1</v>
      </c>
      <c r="F203">
        <f t="shared" si="12"/>
        <v>-1.1999999999999886</v>
      </c>
      <c r="G203" t="s">
        <v>142</v>
      </c>
    </row>
    <row r="204" spans="1:7" x14ac:dyDescent="0.2">
      <c r="A204" s="1">
        <v>45559</v>
      </c>
      <c r="B204">
        <f t="shared" si="13"/>
        <v>204</v>
      </c>
      <c r="E204">
        <v>1</v>
      </c>
    </row>
    <row r="205" spans="1:7" x14ac:dyDescent="0.2">
      <c r="A205" s="1">
        <v>45560</v>
      </c>
      <c r="B205">
        <f t="shared" si="13"/>
        <v>205</v>
      </c>
      <c r="E205">
        <v>1</v>
      </c>
    </row>
    <row r="206" spans="1:7" x14ac:dyDescent="0.2">
      <c r="A206" s="1">
        <v>45561</v>
      </c>
      <c r="B206">
        <f t="shared" si="13"/>
        <v>206</v>
      </c>
      <c r="E206">
        <v>1</v>
      </c>
    </row>
    <row r="207" spans="1:7" x14ac:dyDescent="0.2">
      <c r="A207" s="1">
        <v>45562</v>
      </c>
      <c r="B207">
        <f t="shared" si="13"/>
        <v>207</v>
      </c>
      <c r="C207" s="11">
        <v>297.60000000000002</v>
      </c>
      <c r="D207">
        <v>518.5</v>
      </c>
      <c r="E207">
        <v>1</v>
      </c>
    </row>
    <row r="208" spans="1:7" x14ac:dyDescent="0.2">
      <c r="A208" s="1">
        <v>45563</v>
      </c>
      <c r="B208">
        <f t="shared" si="13"/>
        <v>208</v>
      </c>
      <c r="C208" s="11">
        <v>296.8</v>
      </c>
      <c r="D208">
        <f>D207+F208</f>
        <v>517.70000000000005</v>
      </c>
      <c r="E208">
        <v>1</v>
      </c>
      <c r="F208">
        <f>C208-C207</f>
        <v>-0.80000000000001137</v>
      </c>
      <c r="G208" t="s">
        <v>142</v>
      </c>
    </row>
    <row r="209" spans="1:7" x14ac:dyDescent="0.2">
      <c r="A209" s="1">
        <v>45564</v>
      </c>
      <c r="B209">
        <f t="shared" si="13"/>
        <v>209</v>
      </c>
      <c r="C209" s="11">
        <v>295</v>
      </c>
      <c r="D209">
        <f t="shared" ref="D209:D223" si="14">D208+F209</f>
        <v>515.90000000000009</v>
      </c>
      <c r="E209">
        <v>1</v>
      </c>
      <c r="F209">
        <f t="shared" ref="F209:F223" si="15">C209-C208</f>
        <v>-1.8000000000000114</v>
      </c>
      <c r="G209" t="s">
        <v>142</v>
      </c>
    </row>
    <row r="210" spans="1:7" x14ac:dyDescent="0.2">
      <c r="A210" s="1">
        <v>45565</v>
      </c>
      <c r="B210">
        <f t="shared" si="13"/>
        <v>210</v>
      </c>
      <c r="C210" s="11">
        <v>294.5</v>
      </c>
      <c r="D210">
        <f t="shared" si="14"/>
        <v>515.40000000000009</v>
      </c>
      <c r="E210">
        <v>1</v>
      </c>
      <c r="F210">
        <f t="shared" si="15"/>
        <v>-0.5</v>
      </c>
      <c r="G210" t="s">
        <v>142</v>
      </c>
    </row>
    <row r="211" spans="1:7" x14ac:dyDescent="0.2">
      <c r="A211" s="1">
        <v>45566</v>
      </c>
      <c r="B211">
        <f t="shared" si="13"/>
        <v>211</v>
      </c>
      <c r="C211" s="11">
        <v>294</v>
      </c>
      <c r="D211">
        <f t="shared" si="14"/>
        <v>514.90000000000009</v>
      </c>
      <c r="E211">
        <v>1</v>
      </c>
      <c r="F211">
        <f t="shared" si="15"/>
        <v>-0.5</v>
      </c>
      <c r="G211" t="s">
        <v>142</v>
      </c>
    </row>
    <row r="212" spans="1:7" x14ac:dyDescent="0.2">
      <c r="A212" s="1">
        <v>45567</v>
      </c>
      <c r="B212">
        <f t="shared" si="13"/>
        <v>212</v>
      </c>
      <c r="C212" s="11">
        <v>294</v>
      </c>
      <c r="D212">
        <f t="shared" si="14"/>
        <v>514.90000000000009</v>
      </c>
      <c r="E212">
        <v>1</v>
      </c>
      <c r="F212">
        <f t="shared" si="15"/>
        <v>0</v>
      </c>
      <c r="G212" t="s">
        <v>142</v>
      </c>
    </row>
    <row r="213" spans="1:7" x14ac:dyDescent="0.2">
      <c r="A213" s="1">
        <v>45568</v>
      </c>
      <c r="B213">
        <f t="shared" si="13"/>
        <v>213</v>
      </c>
      <c r="C213" s="11">
        <v>290.8</v>
      </c>
      <c r="D213">
        <f t="shared" si="14"/>
        <v>511.7000000000001</v>
      </c>
      <c r="E213">
        <v>1</v>
      </c>
      <c r="F213">
        <f t="shared" si="15"/>
        <v>-3.1999999999999886</v>
      </c>
      <c r="G213" t="s">
        <v>142</v>
      </c>
    </row>
    <row r="214" spans="1:7" x14ac:dyDescent="0.2">
      <c r="A214" s="1">
        <v>45569</v>
      </c>
      <c r="B214">
        <f t="shared" si="13"/>
        <v>214</v>
      </c>
      <c r="C214" s="11">
        <v>288.8</v>
      </c>
      <c r="D214">
        <f t="shared" si="14"/>
        <v>509.7000000000001</v>
      </c>
      <c r="E214">
        <v>1</v>
      </c>
      <c r="F214">
        <f t="shared" si="15"/>
        <v>-2</v>
      </c>
      <c r="G214" t="s">
        <v>142</v>
      </c>
    </row>
    <row r="215" spans="1:7" x14ac:dyDescent="0.2">
      <c r="A215" s="1">
        <v>45570</v>
      </c>
      <c r="B215">
        <f t="shared" si="13"/>
        <v>215</v>
      </c>
      <c r="C215" s="11">
        <v>287</v>
      </c>
      <c r="D215">
        <f t="shared" si="14"/>
        <v>507.90000000000009</v>
      </c>
      <c r="E215">
        <v>1</v>
      </c>
      <c r="F215">
        <f t="shared" si="15"/>
        <v>-1.8000000000000114</v>
      </c>
      <c r="G215" t="s">
        <v>142</v>
      </c>
    </row>
    <row r="216" spans="1:7" x14ac:dyDescent="0.2">
      <c r="A216" s="1">
        <v>45571</v>
      </c>
      <c r="B216">
        <f t="shared" si="13"/>
        <v>216</v>
      </c>
      <c r="C216" s="11">
        <v>286</v>
      </c>
      <c r="D216">
        <f t="shared" si="14"/>
        <v>506.90000000000009</v>
      </c>
      <c r="E216">
        <v>1</v>
      </c>
      <c r="F216">
        <f t="shared" si="15"/>
        <v>-1</v>
      </c>
      <c r="G216" t="s">
        <v>142</v>
      </c>
    </row>
    <row r="217" spans="1:7" x14ac:dyDescent="0.2">
      <c r="A217" s="1">
        <v>45572</v>
      </c>
      <c r="B217">
        <f t="shared" si="13"/>
        <v>217</v>
      </c>
      <c r="C217" s="11">
        <v>285</v>
      </c>
      <c r="D217">
        <f t="shared" si="14"/>
        <v>505.90000000000009</v>
      </c>
      <c r="E217">
        <v>1</v>
      </c>
      <c r="F217">
        <f t="shared" si="15"/>
        <v>-1</v>
      </c>
      <c r="G217" t="s">
        <v>142</v>
      </c>
    </row>
    <row r="218" spans="1:7" x14ac:dyDescent="0.2">
      <c r="A218" s="1">
        <v>45573</v>
      </c>
      <c r="B218">
        <f t="shared" si="13"/>
        <v>218</v>
      </c>
      <c r="C218" s="11">
        <v>284.60000000000002</v>
      </c>
      <c r="D218">
        <f t="shared" si="14"/>
        <v>505.50000000000011</v>
      </c>
      <c r="E218">
        <v>1</v>
      </c>
      <c r="F218">
        <f t="shared" si="15"/>
        <v>-0.39999999999997726</v>
      </c>
      <c r="G218" t="s">
        <v>142</v>
      </c>
    </row>
    <row r="219" spans="1:7" x14ac:dyDescent="0.2">
      <c r="A219" s="1">
        <v>45574</v>
      </c>
      <c r="B219">
        <f t="shared" si="13"/>
        <v>219</v>
      </c>
      <c r="C219" s="11">
        <v>284</v>
      </c>
      <c r="D219">
        <f t="shared" si="14"/>
        <v>504.90000000000009</v>
      </c>
      <c r="E219">
        <v>1</v>
      </c>
      <c r="F219">
        <f t="shared" si="15"/>
        <v>-0.60000000000002274</v>
      </c>
      <c r="G219" t="s">
        <v>142</v>
      </c>
    </row>
    <row r="220" spans="1:7" x14ac:dyDescent="0.2">
      <c r="A220" s="1">
        <v>45575</v>
      </c>
      <c r="B220">
        <f t="shared" si="13"/>
        <v>220</v>
      </c>
      <c r="C220" s="11">
        <v>282.8</v>
      </c>
      <c r="D220">
        <f t="shared" si="14"/>
        <v>503.7000000000001</v>
      </c>
      <c r="E220">
        <v>1</v>
      </c>
      <c r="F220">
        <f t="shared" si="15"/>
        <v>-1.1999999999999886</v>
      </c>
      <c r="G220" t="s">
        <v>142</v>
      </c>
    </row>
    <row r="221" spans="1:7" x14ac:dyDescent="0.2">
      <c r="A221" s="1">
        <v>45576</v>
      </c>
      <c r="B221">
        <f t="shared" si="13"/>
        <v>221</v>
      </c>
      <c r="C221" s="11">
        <v>284</v>
      </c>
      <c r="D221">
        <f t="shared" si="14"/>
        <v>504.90000000000009</v>
      </c>
      <c r="E221">
        <v>1</v>
      </c>
      <c r="F221">
        <f t="shared" si="15"/>
        <v>1.1999999999999886</v>
      </c>
      <c r="G221" t="s">
        <v>142</v>
      </c>
    </row>
    <row r="222" spans="1:7" x14ac:dyDescent="0.2">
      <c r="A222" s="1">
        <v>45577</v>
      </c>
      <c r="B222">
        <f t="shared" si="13"/>
        <v>222</v>
      </c>
      <c r="C222" s="11">
        <v>282.5</v>
      </c>
      <c r="D222">
        <f t="shared" si="14"/>
        <v>503.40000000000009</v>
      </c>
      <c r="E222">
        <v>1</v>
      </c>
      <c r="F222">
        <f t="shared" si="15"/>
        <v>-1.5</v>
      </c>
      <c r="G222" t="s">
        <v>142</v>
      </c>
    </row>
    <row r="223" spans="1:7" x14ac:dyDescent="0.2">
      <c r="A223" s="1">
        <v>45578</v>
      </c>
      <c r="B223">
        <f t="shared" si="13"/>
        <v>223</v>
      </c>
      <c r="C223" s="11">
        <v>280</v>
      </c>
      <c r="D223">
        <f t="shared" si="14"/>
        <v>500.90000000000009</v>
      </c>
      <c r="E223">
        <v>1</v>
      </c>
      <c r="F223">
        <f t="shared" si="15"/>
        <v>-2.5</v>
      </c>
      <c r="G223" t="s">
        <v>142</v>
      </c>
    </row>
    <row r="224" spans="1:7" x14ac:dyDescent="0.2">
      <c r="A224" s="1">
        <v>45579</v>
      </c>
      <c r="B224">
        <f t="shared" si="13"/>
        <v>224</v>
      </c>
    </row>
    <row r="225" spans="1:2" x14ac:dyDescent="0.2">
      <c r="A225" s="1">
        <v>45580</v>
      </c>
      <c r="B225">
        <f t="shared" si="13"/>
        <v>225</v>
      </c>
    </row>
    <row r="226" spans="1:2" x14ac:dyDescent="0.2">
      <c r="A226" s="1">
        <v>45581</v>
      </c>
      <c r="B226">
        <f t="shared" si="13"/>
        <v>226</v>
      </c>
    </row>
    <row r="227" spans="1:2" x14ac:dyDescent="0.2">
      <c r="A227" s="1">
        <v>45582</v>
      </c>
      <c r="B227">
        <f t="shared" si="13"/>
        <v>227</v>
      </c>
    </row>
    <row r="228" spans="1:2" x14ac:dyDescent="0.2">
      <c r="A228" s="1">
        <v>45583</v>
      </c>
      <c r="B228">
        <f t="shared" si="13"/>
        <v>228</v>
      </c>
    </row>
    <row r="229" spans="1:2" x14ac:dyDescent="0.2">
      <c r="A229" s="1">
        <v>45584</v>
      </c>
      <c r="B229">
        <f t="shared" si="13"/>
        <v>229</v>
      </c>
    </row>
    <row r="230" spans="1:2" x14ac:dyDescent="0.2">
      <c r="A230" s="1">
        <v>45585</v>
      </c>
      <c r="B230">
        <f t="shared" ref="B230:B293" si="16">B229+1</f>
        <v>230</v>
      </c>
    </row>
    <row r="231" spans="1:2" x14ac:dyDescent="0.2">
      <c r="A231" s="1">
        <v>45586</v>
      </c>
      <c r="B231">
        <f t="shared" si="16"/>
        <v>231</v>
      </c>
    </row>
    <row r="232" spans="1:2" x14ac:dyDescent="0.2">
      <c r="A232" s="1">
        <v>45587</v>
      </c>
      <c r="B232">
        <f t="shared" si="16"/>
        <v>232</v>
      </c>
    </row>
    <row r="233" spans="1:2" x14ac:dyDescent="0.2">
      <c r="A233" s="1">
        <v>45588</v>
      </c>
      <c r="B233">
        <f t="shared" si="16"/>
        <v>233</v>
      </c>
    </row>
    <row r="234" spans="1:2" x14ac:dyDescent="0.2">
      <c r="A234" s="1">
        <v>45589</v>
      </c>
      <c r="B234">
        <f t="shared" si="16"/>
        <v>234</v>
      </c>
    </row>
    <row r="235" spans="1:2" x14ac:dyDescent="0.2">
      <c r="A235" s="1">
        <v>45590</v>
      </c>
      <c r="B235">
        <f t="shared" si="16"/>
        <v>235</v>
      </c>
    </row>
    <row r="236" spans="1:2" x14ac:dyDescent="0.2">
      <c r="A236" s="1">
        <v>45591</v>
      </c>
      <c r="B236">
        <f t="shared" si="16"/>
        <v>236</v>
      </c>
    </row>
    <row r="237" spans="1:2" x14ac:dyDescent="0.2">
      <c r="A237" s="1">
        <v>45592</v>
      </c>
      <c r="B237">
        <f t="shared" si="16"/>
        <v>237</v>
      </c>
    </row>
    <row r="238" spans="1:2" x14ac:dyDescent="0.2">
      <c r="A238" s="1">
        <v>45593</v>
      </c>
      <c r="B238">
        <f t="shared" si="16"/>
        <v>238</v>
      </c>
    </row>
    <row r="239" spans="1:2" x14ac:dyDescent="0.2">
      <c r="A239" s="1">
        <v>45594</v>
      </c>
      <c r="B239">
        <f t="shared" si="16"/>
        <v>239</v>
      </c>
    </row>
    <row r="240" spans="1:2" x14ac:dyDescent="0.2">
      <c r="A240" s="1">
        <v>45595</v>
      </c>
      <c r="B240">
        <f t="shared" si="16"/>
        <v>240</v>
      </c>
    </row>
    <row r="241" spans="1:2" x14ac:dyDescent="0.2">
      <c r="A241" s="1">
        <v>45596</v>
      </c>
      <c r="B241">
        <f t="shared" si="16"/>
        <v>241</v>
      </c>
    </row>
    <row r="242" spans="1:2" x14ac:dyDescent="0.2">
      <c r="A242" s="1">
        <v>45597</v>
      </c>
      <c r="B242">
        <f t="shared" si="16"/>
        <v>242</v>
      </c>
    </row>
    <row r="243" spans="1:2" x14ac:dyDescent="0.2">
      <c r="A243" s="1">
        <v>45598</v>
      </c>
      <c r="B243">
        <f t="shared" si="16"/>
        <v>243</v>
      </c>
    </row>
    <row r="244" spans="1:2" x14ac:dyDescent="0.2">
      <c r="A244" s="1">
        <v>45599</v>
      </c>
      <c r="B244">
        <f t="shared" si="16"/>
        <v>244</v>
      </c>
    </row>
    <row r="245" spans="1:2" x14ac:dyDescent="0.2">
      <c r="A245" s="1">
        <v>45600</v>
      </c>
      <c r="B245">
        <f t="shared" si="16"/>
        <v>245</v>
      </c>
    </row>
    <row r="246" spans="1:2" x14ac:dyDescent="0.2">
      <c r="A246" s="1">
        <v>45601</v>
      </c>
      <c r="B246">
        <f t="shared" si="16"/>
        <v>246</v>
      </c>
    </row>
    <row r="247" spans="1:2" x14ac:dyDescent="0.2">
      <c r="A247" s="1">
        <v>45602</v>
      </c>
      <c r="B247">
        <f t="shared" si="16"/>
        <v>247</v>
      </c>
    </row>
    <row r="248" spans="1:2" x14ac:dyDescent="0.2">
      <c r="A248" s="1">
        <v>45603</v>
      </c>
      <c r="B248">
        <f t="shared" si="16"/>
        <v>248</v>
      </c>
    </row>
    <row r="249" spans="1:2" x14ac:dyDescent="0.2">
      <c r="A249" s="1">
        <v>45604</v>
      </c>
      <c r="B249">
        <f t="shared" si="16"/>
        <v>249</v>
      </c>
    </row>
    <row r="250" spans="1:2" x14ac:dyDescent="0.2">
      <c r="A250" s="1">
        <v>45605</v>
      </c>
      <c r="B250">
        <f t="shared" si="16"/>
        <v>250</v>
      </c>
    </row>
    <row r="251" spans="1:2" x14ac:dyDescent="0.2">
      <c r="A251" s="1">
        <v>45606</v>
      </c>
      <c r="B251">
        <f t="shared" si="16"/>
        <v>251</v>
      </c>
    </row>
    <row r="252" spans="1:2" x14ac:dyDescent="0.2">
      <c r="A252" s="1">
        <v>45607</v>
      </c>
      <c r="B252">
        <f t="shared" si="16"/>
        <v>252</v>
      </c>
    </row>
    <row r="253" spans="1:2" x14ac:dyDescent="0.2">
      <c r="A253" s="1">
        <v>45608</v>
      </c>
      <c r="B253">
        <f t="shared" si="16"/>
        <v>253</v>
      </c>
    </row>
    <row r="254" spans="1:2" x14ac:dyDescent="0.2">
      <c r="A254" s="1">
        <v>45609</v>
      </c>
      <c r="B254">
        <f t="shared" si="16"/>
        <v>254</v>
      </c>
    </row>
    <row r="255" spans="1:2" x14ac:dyDescent="0.2">
      <c r="A255" s="1">
        <v>45610</v>
      </c>
      <c r="B255">
        <f t="shared" si="16"/>
        <v>255</v>
      </c>
    </row>
    <row r="256" spans="1:2" x14ac:dyDescent="0.2">
      <c r="A256" s="1">
        <v>45611</v>
      </c>
      <c r="B256">
        <f t="shared" si="16"/>
        <v>256</v>
      </c>
    </row>
    <row r="257" spans="1:2" x14ac:dyDescent="0.2">
      <c r="A257" s="1">
        <v>45612</v>
      </c>
      <c r="B257">
        <f t="shared" si="16"/>
        <v>257</v>
      </c>
    </row>
    <row r="258" spans="1:2" x14ac:dyDescent="0.2">
      <c r="A258" s="1">
        <v>45613</v>
      </c>
      <c r="B258">
        <f t="shared" si="16"/>
        <v>258</v>
      </c>
    </row>
    <row r="259" spans="1:2" x14ac:dyDescent="0.2">
      <c r="A259" s="1">
        <v>45614</v>
      </c>
      <c r="B259">
        <f t="shared" si="16"/>
        <v>259</v>
      </c>
    </row>
    <row r="260" spans="1:2" x14ac:dyDescent="0.2">
      <c r="A260" s="1">
        <v>45615</v>
      </c>
      <c r="B260">
        <f t="shared" si="16"/>
        <v>260</v>
      </c>
    </row>
    <row r="261" spans="1:2" x14ac:dyDescent="0.2">
      <c r="A261" s="1">
        <v>45616</v>
      </c>
      <c r="B261">
        <f t="shared" si="16"/>
        <v>261</v>
      </c>
    </row>
    <row r="262" spans="1:2" x14ac:dyDescent="0.2">
      <c r="A262" s="1">
        <v>45617</v>
      </c>
      <c r="B262">
        <f t="shared" si="16"/>
        <v>262</v>
      </c>
    </row>
    <row r="263" spans="1:2" x14ac:dyDescent="0.2">
      <c r="A263" s="1">
        <v>45618</v>
      </c>
      <c r="B263">
        <f t="shared" si="16"/>
        <v>263</v>
      </c>
    </row>
    <row r="264" spans="1:2" x14ac:dyDescent="0.2">
      <c r="A264" s="1">
        <v>45619</v>
      </c>
      <c r="B264">
        <f t="shared" si="16"/>
        <v>264</v>
      </c>
    </row>
    <row r="265" spans="1:2" x14ac:dyDescent="0.2">
      <c r="A265" s="1">
        <v>45620</v>
      </c>
      <c r="B265">
        <f t="shared" si="16"/>
        <v>265</v>
      </c>
    </row>
    <row r="266" spans="1:2" x14ac:dyDescent="0.2">
      <c r="A266" s="1">
        <v>45621</v>
      </c>
      <c r="B266">
        <f t="shared" si="16"/>
        <v>266</v>
      </c>
    </row>
    <row r="267" spans="1:2" x14ac:dyDescent="0.2">
      <c r="A267" s="1">
        <v>45622</v>
      </c>
      <c r="B267">
        <f t="shared" si="16"/>
        <v>267</v>
      </c>
    </row>
    <row r="268" spans="1:2" x14ac:dyDescent="0.2">
      <c r="A268" s="1">
        <v>45623</v>
      </c>
      <c r="B268">
        <f t="shared" si="16"/>
        <v>268</v>
      </c>
    </row>
    <row r="269" spans="1:2" x14ac:dyDescent="0.2">
      <c r="A269" s="1">
        <v>45624</v>
      </c>
      <c r="B269">
        <f t="shared" si="16"/>
        <v>269</v>
      </c>
    </row>
    <row r="270" spans="1:2" x14ac:dyDescent="0.2">
      <c r="A270" s="1">
        <v>45625</v>
      </c>
      <c r="B270">
        <f t="shared" si="16"/>
        <v>270</v>
      </c>
    </row>
    <row r="271" spans="1:2" x14ac:dyDescent="0.2">
      <c r="A271" s="1">
        <v>45626</v>
      </c>
      <c r="B271">
        <f t="shared" si="16"/>
        <v>271</v>
      </c>
    </row>
    <row r="272" spans="1:2" x14ac:dyDescent="0.2">
      <c r="A272" s="1">
        <v>45627</v>
      </c>
      <c r="B272">
        <f t="shared" si="16"/>
        <v>272</v>
      </c>
    </row>
    <row r="273" spans="1:2" x14ac:dyDescent="0.2">
      <c r="A273" s="1">
        <v>45628</v>
      </c>
      <c r="B273">
        <f t="shared" si="16"/>
        <v>273</v>
      </c>
    </row>
    <row r="274" spans="1:2" x14ac:dyDescent="0.2">
      <c r="A274" s="1">
        <v>45629</v>
      </c>
      <c r="B274">
        <f t="shared" si="16"/>
        <v>274</v>
      </c>
    </row>
    <row r="275" spans="1:2" x14ac:dyDescent="0.2">
      <c r="A275" s="1">
        <v>45630</v>
      </c>
      <c r="B275">
        <f t="shared" si="16"/>
        <v>275</v>
      </c>
    </row>
    <row r="276" spans="1:2" x14ac:dyDescent="0.2">
      <c r="A276" s="1">
        <v>45631</v>
      </c>
      <c r="B276">
        <f t="shared" si="16"/>
        <v>276</v>
      </c>
    </row>
    <row r="277" spans="1:2" x14ac:dyDescent="0.2">
      <c r="A277" s="1">
        <v>45632</v>
      </c>
      <c r="B277">
        <f t="shared" si="16"/>
        <v>277</v>
      </c>
    </row>
    <row r="278" spans="1:2" x14ac:dyDescent="0.2">
      <c r="A278" s="1">
        <v>45633</v>
      </c>
      <c r="B278">
        <f t="shared" si="16"/>
        <v>278</v>
      </c>
    </row>
    <row r="279" spans="1:2" x14ac:dyDescent="0.2">
      <c r="A279" s="1">
        <v>45634</v>
      </c>
      <c r="B279">
        <f t="shared" si="16"/>
        <v>279</v>
      </c>
    </row>
    <row r="280" spans="1:2" x14ac:dyDescent="0.2">
      <c r="A280" s="1">
        <v>45635</v>
      </c>
      <c r="B280">
        <f t="shared" si="16"/>
        <v>280</v>
      </c>
    </row>
    <row r="281" spans="1:2" x14ac:dyDescent="0.2">
      <c r="A281" s="1">
        <v>45636</v>
      </c>
      <c r="B281">
        <f t="shared" si="16"/>
        <v>281</v>
      </c>
    </row>
    <row r="282" spans="1:2" x14ac:dyDescent="0.2">
      <c r="A282" s="1">
        <v>45637</v>
      </c>
      <c r="B282">
        <f t="shared" si="16"/>
        <v>282</v>
      </c>
    </row>
    <row r="283" spans="1:2" x14ac:dyDescent="0.2">
      <c r="A283" s="1">
        <v>45638</v>
      </c>
      <c r="B283">
        <f t="shared" si="16"/>
        <v>283</v>
      </c>
    </row>
    <row r="284" spans="1:2" x14ac:dyDescent="0.2">
      <c r="A284" s="1">
        <v>45639</v>
      </c>
      <c r="B284">
        <f t="shared" si="16"/>
        <v>284</v>
      </c>
    </row>
    <row r="285" spans="1:2" x14ac:dyDescent="0.2">
      <c r="A285" s="1">
        <v>45640</v>
      </c>
      <c r="B285">
        <f t="shared" si="16"/>
        <v>285</v>
      </c>
    </row>
    <row r="286" spans="1:2" x14ac:dyDescent="0.2">
      <c r="A286" s="1">
        <v>45641</v>
      </c>
      <c r="B286">
        <f t="shared" si="16"/>
        <v>286</v>
      </c>
    </row>
    <row r="287" spans="1:2" x14ac:dyDescent="0.2">
      <c r="A287" s="1">
        <v>45642</v>
      </c>
      <c r="B287">
        <f t="shared" si="16"/>
        <v>287</v>
      </c>
    </row>
    <row r="288" spans="1:2" x14ac:dyDescent="0.2">
      <c r="A288" s="1">
        <v>45643</v>
      </c>
      <c r="B288">
        <f t="shared" si="16"/>
        <v>288</v>
      </c>
    </row>
    <row r="289" spans="1:2" x14ac:dyDescent="0.2">
      <c r="A289" s="1">
        <v>45644</v>
      </c>
      <c r="B289">
        <f t="shared" si="16"/>
        <v>289</v>
      </c>
    </row>
    <row r="290" spans="1:2" x14ac:dyDescent="0.2">
      <c r="A290" s="1">
        <v>45645</v>
      </c>
      <c r="B290">
        <f t="shared" si="16"/>
        <v>290</v>
      </c>
    </row>
    <row r="291" spans="1:2" x14ac:dyDescent="0.2">
      <c r="A291" s="1">
        <v>45646</v>
      </c>
      <c r="B291">
        <f t="shared" si="16"/>
        <v>291</v>
      </c>
    </row>
    <row r="292" spans="1:2" x14ac:dyDescent="0.2">
      <c r="A292" s="1">
        <v>45647</v>
      </c>
      <c r="B292">
        <f t="shared" si="16"/>
        <v>292</v>
      </c>
    </row>
    <row r="293" spans="1:2" x14ac:dyDescent="0.2">
      <c r="A293" s="1">
        <v>45648</v>
      </c>
      <c r="B293">
        <f t="shared" si="16"/>
        <v>293</v>
      </c>
    </row>
    <row r="294" spans="1:2" x14ac:dyDescent="0.2">
      <c r="A294" s="1">
        <v>45649</v>
      </c>
      <c r="B294">
        <f t="shared" ref="B294:B296" si="17">B293+1</f>
        <v>294</v>
      </c>
    </row>
    <row r="295" spans="1:2" x14ac:dyDescent="0.2">
      <c r="A295" s="1">
        <v>45650</v>
      </c>
      <c r="B295">
        <f t="shared" si="17"/>
        <v>295</v>
      </c>
    </row>
    <row r="296" spans="1:2" x14ac:dyDescent="0.2">
      <c r="A296" s="1">
        <v>45651</v>
      </c>
      <c r="B296">
        <f t="shared" si="17"/>
        <v>296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884AE-66A8-4F11-985D-1B2307295AEE}">
  <dimension ref="A1:X217"/>
  <sheetViews>
    <sheetView workbookViewId="0"/>
  </sheetViews>
  <sheetFormatPr baseColWidth="10" defaultColWidth="8.83203125" defaultRowHeight="15" x14ac:dyDescent="0.2"/>
  <cols>
    <col min="1" max="1" width="9.6640625" bestFit="1" customWidth="1"/>
    <col min="2" max="2" width="9.1640625" style="12" customWidth="1"/>
    <col min="3" max="3" width="8.6640625" style="11"/>
    <col min="4" max="4" width="18.5" bestFit="1" customWidth="1"/>
    <col min="5" max="5" width="18.5" customWidth="1"/>
    <col min="6" max="6" width="18.33203125" customWidth="1"/>
    <col min="7" max="7" width="15.33203125" bestFit="1" customWidth="1"/>
    <col min="14" max="14" width="9.6640625" bestFit="1" customWidth="1"/>
    <col min="15" max="15" width="9.1640625" bestFit="1" customWidth="1"/>
    <col min="16" max="16" width="10.5" bestFit="1" customWidth="1"/>
  </cols>
  <sheetData>
    <row r="1" spans="1:7" x14ac:dyDescent="0.2">
      <c r="A1" t="s">
        <v>160</v>
      </c>
      <c r="B1" s="12" t="s">
        <v>69</v>
      </c>
      <c r="C1" s="11" t="s">
        <v>3</v>
      </c>
      <c r="D1" t="s">
        <v>2</v>
      </c>
      <c r="E1" t="s">
        <v>7</v>
      </c>
      <c r="F1" t="s">
        <v>1</v>
      </c>
      <c r="G1" t="s">
        <v>4</v>
      </c>
    </row>
    <row r="2" spans="1:7" x14ac:dyDescent="0.2">
      <c r="A2" s="1">
        <v>45435</v>
      </c>
      <c r="B2" s="12">
        <v>1</v>
      </c>
      <c r="C2" s="11">
        <v>0</v>
      </c>
      <c r="D2">
        <v>0</v>
      </c>
      <c r="E2">
        <v>1</v>
      </c>
    </row>
    <row r="3" spans="1:7" x14ac:dyDescent="0.2">
      <c r="A3" s="1">
        <v>45436</v>
      </c>
      <c r="B3" s="12">
        <v>2</v>
      </c>
      <c r="C3" s="11">
        <v>1.5</v>
      </c>
      <c r="D3">
        <v>1.5</v>
      </c>
      <c r="E3">
        <v>1</v>
      </c>
      <c r="F3">
        <f>C3-C2</f>
        <v>1.5</v>
      </c>
    </row>
    <row r="4" spans="1:7" x14ac:dyDescent="0.2">
      <c r="A4" s="1">
        <v>45437</v>
      </c>
      <c r="B4" s="12">
        <v>3</v>
      </c>
      <c r="C4" s="11">
        <v>6</v>
      </c>
      <c r="D4">
        <v>6</v>
      </c>
      <c r="E4">
        <v>1</v>
      </c>
      <c r="F4">
        <f t="shared" ref="F4:F13" si="0">C4-C3</f>
        <v>4.5</v>
      </c>
    </row>
    <row r="5" spans="1:7" x14ac:dyDescent="0.2">
      <c r="A5" s="1">
        <v>45438</v>
      </c>
      <c r="B5" s="12">
        <v>4</v>
      </c>
      <c r="C5" s="11">
        <v>7</v>
      </c>
      <c r="D5">
        <v>7</v>
      </c>
      <c r="E5">
        <v>1</v>
      </c>
      <c r="F5">
        <f t="shared" si="0"/>
        <v>1</v>
      </c>
    </row>
    <row r="6" spans="1:7" x14ac:dyDescent="0.2">
      <c r="A6" s="1">
        <v>45439</v>
      </c>
      <c r="B6" s="12">
        <v>5</v>
      </c>
      <c r="C6" s="11">
        <v>13</v>
      </c>
      <c r="D6">
        <v>13</v>
      </c>
      <c r="E6">
        <v>1</v>
      </c>
      <c r="F6">
        <f t="shared" si="0"/>
        <v>6</v>
      </c>
    </row>
    <row r="7" spans="1:7" x14ac:dyDescent="0.2">
      <c r="A7" s="1">
        <v>45440</v>
      </c>
      <c r="B7" s="12">
        <v>6</v>
      </c>
      <c r="C7" s="11">
        <v>12</v>
      </c>
      <c r="D7">
        <v>12</v>
      </c>
      <c r="E7">
        <v>1</v>
      </c>
      <c r="F7">
        <f t="shared" si="0"/>
        <v>-1</v>
      </c>
    </row>
    <row r="8" spans="1:7" x14ac:dyDescent="0.2">
      <c r="A8" s="1">
        <v>45441</v>
      </c>
      <c r="B8" s="12">
        <v>7</v>
      </c>
      <c r="C8" s="11">
        <v>18</v>
      </c>
      <c r="D8">
        <v>18</v>
      </c>
      <c r="E8">
        <v>1</v>
      </c>
      <c r="F8">
        <f t="shared" si="0"/>
        <v>6</v>
      </c>
    </row>
    <row r="9" spans="1:7" x14ac:dyDescent="0.2">
      <c r="A9" s="1">
        <v>45443</v>
      </c>
      <c r="B9" s="12">
        <v>8</v>
      </c>
      <c r="C9" s="11">
        <v>23</v>
      </c>
      <c r="D9">
        <v>23</v>
      </c>
      <c r="E9">
        <v>1</v>
      </c>
      <c r="F9">
        <f t="shared" si="0"/>
        <v>5</v>
      </c>
    </row>
    <row r="10" spans="1:7" x14ac:dyDescent="0.2">
      <c r="A10" s="1">
        <v>45444</v>
      </c>
      <c r="B10" s="12">
        <v>9</v>
      </c>
      <c r="C10" s="11">
        <v>27</v>
      </c>
      <c r="D10">
        <v>27</v>
      </c>
      <c r="E10">
        <v>1</v>
      </c>
      <c r="F10">
        <f t="shared" si="0"/>
        <v>4</v>
      </c>
    </row>
    <row r="11" spans="1:7" x14ac:dyDescent="0.2">
      <c r="A11" s="1">
        <v>45445</v>
      </c>
      <c r="B11" s="12">
        <v>10</v>
      </c>
      <c r="C11" s="11">
        <v>30</v>
      </c>
      <c r="D11">
        <v>30</v>
      </c>
      <c r="E11">
        <v>1</v>
      </c>
      <c r="F11">
        <f t="shared" si="0"/>
        <v>3</v>
      </c>
    </row>
    <row r="12" spans="1:7" x14ac:dyDescent="0.2">
      <c r="A12" s="1">
        <v>45446</v>
      </c>
      <c r="B12" s="12">
        <v>11</v>
      </c>
      <c r="C12" s="11">
        <v>37</v>
      </c>
      <c r="D12">
        <v>37</v>
      </c>
      <c r="E12">
        <v>1</v>
      </c>
      <c r="F12">
        <f t="shared" si="0"/>
        <v>7</v>
      </c>
    </row>
    <row r="13" spans="1:7" x14ac:dyDescent="0.2">
      <c r="A13" s="1">
        <v>45447</v>
      </c>
      <c r="B13" s="12">
        <v>12</v>
      </c>
      <c r="C13" s="11">
        <v>40</v>
      </c>
      <c r="D13">
        <v>40</v>
      </c>
      <c r="E13">
        <v>1</v>
      </c>
      <c r="F13">
        <f t="shared" si="0"/>
        <v>3</v>
      </c>
    </row>
    <row r="14" spans="1:7" x14ac:dyDescent="0.2">
      <c r="A14" s="1">
        <v>45448</v>
      </c>
      <c r="B14" s="12">
        <v>13</v>
      </c>
      <c r="C14" s="11">
        <v>49.5</v>
      </c>
      <c r="D14">
        <v>49.5</v>
      </c>
      <c r="E14">
        <v>1</v>
      </c>
      <c r="F14">
        <v>9.5</v>
      </c>
    </row>
    <row r="15" spans="1:7" x14ac:dyDescent="0.2">
      <c r="A15" s="1">
        <v>45449</v>
      </c>
      <c r="B15" s="12">
        <v>14</v>
      </c>
      <c r="C15" s="11">
        <v>59</v>
      </c>
      <c r="D15">
        <v>59</v>
      </c>
      <c r="E15">
        <v>1</v>
      </c>
      <c r="F15">
        <v>10.5</v>
      </c>
    </row>
    <row r="16" spans="1:7" x14ac:dyDescent="0.2">
      <c r="A16" s="1">
        <v>45450</v>
      </c>
      <c r="B16" s="12">
        <v>15</v>
      </c>
      <c r="C16" s="11">
        <v>64</v>
      </c>
      <c r="D16">
        <v>64</v>
      </c>
      <c r="E16">
        <v>1</v>
      </c>
      <c r="F16">
        <v>5</v>
      </c>
    </row>
    <row r="17" spans="1:16" x14ac:dyDescent="0.2">
      <c r="A17" s="1">
        <v>45451</v>
      </c>
      <c r="B17" s="12">
        <v>16</v>
      </c>
    </row>
    <row r="18" spans="1:16" x14ac:dyDescent="0.2">
      <c r="A18" s="1">
        <v>45452</v>
      </c>
      <c r="B18" s="12">
        <v>17</v>
      </c>
    </row>
    <row r="19" spans="1:16" x14ac:dyDescent="0.2">
      <c r="A19" s="1">
        <v>45453</v>
      </c>
      <c r="B19" s="12">
        <v>18</v>
      </c>
      <c r="C19" s="11">
        <v>75</v>
      </c>
      <c r="D19">
        <v>75</v>
      </c>
      <c r="E19">
        <v>1</v>
      </c>
      <c r="F19">
        <v>3</v>
      </c>
    </row>
    <row r="20" spans="1:16" x14ac:dyDescent="0.2">
      <c r="A20" s="1">
        <v>45454</v>
      </c>
      <c r="B20" s="12">
        <v>19</v>
      </c>
      <c r="C20" s="11">
        <v>83</v>
      </c>
      <c r="D20">
        <v>83</v>
      </c>
      <c r="E20">
        <v>1</v>
      </c>
      <c r="F20">
        <v>8</v>
      </c>
    </row>
    <row r="21" spans="1:16" x14ac:dyDescent="0.2">
      <c r="A21" s="1">
        <v>45455</v>
      </c>
      <c r="B21" s="12">
        <v>20</v>
      </c>
      <c r="C21" s="11">
        <v>85</v>
      </c>
      <c r="D21">
        <v>85</v>
      </c>
      <c r="E21">
        <v>1</v>
      </c>
      <c r="F21">
        <v>2</v>
      </c>
      <c r="G21" s="11"/>
    </row>
    <row r="22" spans="1:16" x14ac:dyDescent="0.2">
      <c r="A22" s="1">
        <v>45456</v>
      </c>
      <c r="B22" s="12">
        <v>21</v>
      </c>
      <c r="C22" s="11">
        <v>88</v>
      </c>
      <c r="D22">
        <v>88</v>
      </c>
      <c r="E22">
        <v>1</v>
      </c>
      <c r="F22">
        <v>3</v>
      </c>
    </row>
    <row r="23" spans="1:16" x14ac:dyDescent="0.2">
      <c r="A23" s="1">
        <v>45457</v>
      </c>
      <c r="B23" s="12">
        <v>22</v>
      </c>
      <c r="C23" s="11">
        <v>92.5</v>
      </c>
      <c r="D23">
        <v>92.5</v>
      </c>
      <c r="E23">
        <v>1</v>
      </c>
      <c r="F23">
        <v>4.5</v>
      </c>
    </row>
    <row r="24" spans="1:16" x14ac:dyDescent="0.2">
      <c r="A24" s="1">
        <v>45458</v>
      </c>
      <c r="B24" s="12">
        <v>23</v>
      </c>
      <c r="C24" s="11">
        <v>-36</v>
      </c>
      <c r="D24">
        <v>92.5</v>
      </c>
      <c r="E24">
        <v>1</v>
      </c>
      <c r="F24">
        <v>4.5</v>
      </c>
      <c r="N24">
        <v>17</v>
      </c>
    </row>
    <row r="25" spans="1:16" x14ac:dyDescent="0.2">
      <c r="A25" s="1">
        <v>45459</v>
      </c>
      <c r="B25" s="12">
        <v>24</v>
      </c>
    </row>
    <row r="26" spans="1:16" x14ac:dyDescent="0.2">
      <c r="A26" s="1">
        <v>45460</v>
      </c>
      <c r="B26" s="12">
        <v>25</v>
      </c>
      <c r="C26" s="11">
        <v>-60</v>
      </c>
      <c r="E26">
        <v>1</v>
      </c>
      <c r="L26" t="s">
        <v>14</v>
      </c>
      <c r="N26" s="1">
        <v>45420</v>
      </c>
      <c r="O26" s="1"/>
      <c r="P26" s="6"/>
    </row>
    <row r="27" spans="1:16" x14ac:dyDescent="0.2">
      <c r="A27" s="1">
        <v>45461</v>
      </c>
      <c r="B27" s="12">
        <v>26</v>
      </c>
      <c r="C27" s="11">
        <v>-60</v>
      </c>
      <c r="D27">
        <v>92.5</v>
      </c>
      <c r="E27">
        <v>1</v>
      </c>
      <c r="F27">
        <v>0</v>
      </c>
      <c r="L27">
        <v>0</v>
      </c>
      <c r="M27">
        <f>L27/60</f>
        <v>0</v>
      </c>
      <c r="N27">
        <v>0</v>
      </c>
    </row>
    <row r="28" spans="1:16" x14ac:dyDescent="0.2">
      <c r="A28" s="1">
        <v>45462</v>
      </c>
      <c r="B28" s="12">
        <v>27</v>
      </c>
      <c r="C28" s="11">
        <v>-63</v>
      </c>
      <c r="D28">
        <f>D27+F28</f>
        <v>89.5</v>
      </c>
      <c r="E28">
        <v>1</v>
      </c>
      <c r="F28">
        <f>C28-C27</f>
        <v>-3</v>
      </c>
      <c r="L28">
        <v>34</v>
      </c>
      <c r="M28">
        <f t="shared" ref="M28:M91" si="1">L28/60</f>
        <v>0.56666666666666665</v>
      </c>
      <c r="N28">
        <v>0</v>
      </c>
    </row>
    <row r="29" spans="1:16" x14ac:dyDescent="0.2">
      <c r="A29" s="1">
        <v>45463</v>
      </c>
      <c r="B29" s="12">
        <v>28</v>
      </c>
      <c r="C29" s="11">
        <v>-66</v>
      </c>
      <c r="D29">
        <f t="shared" ref="D29:D89" si="2">D28+F29</f>
        <v>86.5</v>
      </c>
      <c r="E29">
        <v>1</v>
      </c>
      <c r="F29">
        <f t="shared" ref="F29:F89" si="3">C29-C28</f>
        <v>-3</v>
      </c>
      <c r="L29">
        <v>60</v>
      </c>
      <c r="M29">
        <f t="shared" si="1"/>
        <v>1</v>
      </c>
      <c r="N29">
        <v>0</v>
      </c>
    </row>
    <row r="30" spans="1:16" x14ac:dyDescent="0.2">
      <c r="A30" s="1">
        <v>45464</v>
      </c>
      <c r="B30" s="12">
        <v>29</v>
      </c>
      <c r="C30" s="11">
        <v>-66</v>
      </c>
      <c r="D30">
        <f t="shared" si="2"/>
        <v>86.5</v>
      </c>
      <c r="E30">
        <v>1</v>
      </c>
      <c r="F30">
        <f t="shared" si="3"/>
        <v>0</v>
      </c>
      <c r="L30">
        <v>80</v>
      </c>
      <c r="M30">
        <f t="shared" si="1"/>
        <v>1.3333333333333333</v>
      </c>
      <c r="N30">
        <v>0</v>
      </c>
    </row>
    <row r="31" spans="1:16" x14ac:dyDescent="0.2">
      <c r="A31" s="1">
        <v>45465</v>
      </c>
      <c r="B31" s="12">
        <v>30</v>
      </c>
      <c r="C31" s="11">
        <v>-71</v>
      </c>
      <c r="D31">
        <f t="shared" si="2"/>
        <v>81.5</v>
      </c>
      <c r="E31">
        <v>1</v>
      </c>
      <c r="F31">
        <f t="shared" si="3"/>
        <v>-5</v>
      </c>
      <c r="L31">
        <v>90</v>
      </c>
      <c r="M31">
        <f t="shared" si="1"/>
        <v>1.5</v>
      </c>
    </row>
    <row r="32" spans="1:16" x14ac:dyDescent="0.2">
      <c r="A32" s="1">
        <v>45466</v>
      </c>
      <c r="B32" s="12">
        <v>31</v>
      </c>
      <c r="C32" s="11">
        <v>-68</v>
      </c>
      <c r="D32">
        <f t="shared" si="2"/>
        <v>84.5</v>
      </c>
      <c r="E32">
        <v>1</v>
      </c>
      <c r="F32">
        <f t="shared" si="3"/>
        <v>3</v>
      </c>
      <c r="L32">
        <v>105</v>
      </c>
      <c r="M32">
        <f t="shared" si="1"/>
        <v>1.75</v>
      </c>
      <c r="N32">
        <v>0.5</v>
      </c>
    </row>
    <row r="33" spans="1:14" x14ac:dyDescent="0.2">
      <c r="A33" s="1">
        <v>45467</v>
      </c>
      <c r="B33" s="12">
        <v>32</v>
      </c>
      <c r="C33" s="11">
        <v>-68</v>
      </c>
      <c r="D33">
        <f t="shared" si="2"/>
        <v>84.5</v>
      </c>
      <c r="E33">
        <v>1</v>
      </c>
      <c r="F33">
        <f t="shared" si="3"/>
        <v>0</v>
      </c>
    </row>
    <row r="34" spans="1:14" x14ac:dyDescent="0.2">
      <c r="A34" s="1">
        <v>45468</v>
      </c>
      <c r="B34" s="12">
        <v>33</v>
      </c>
      <c r="C34" s="11">
        <v>-66</v>
      </c>
      <c r="D34">
        <f t="shared" si="2"/>
        <v>86.5</v>
      </c>
      <c r="E34">
        <v>1</v>
      </c>
      <c r="F34">
        <f t="shared" si="3"/>
        <v>2</v>
      </c>
      <c r="L34">
        <v>120</v>
      </c>
      <c r="M34">
        <f t="shared" si="1"/>
        <v>2</v>
      </c>
    </row>
    <row r="35" spans="1:14" x14ac:dyDescent="0.2">
      <c r="A35" s="1">
        <v>45469</v>
      </c>
      <c r="B35" s="12">
        <v>34</v>
      </c>
      <c r="C35" s="11">
        <v>-64</v>
      </c>
      <c r="D35">
        <f t="shared" si="2"/>
        <v>88.5</v>
      </c>
      <c r="E35">
        <v>1</v>
      </c>
      <c r="F35">
        <f t="shared" si="3"/>
        <v>2</v>
      </c>
      <c r="L35">
        <v>140</v>
      </c>
      <c r="M35">
        <f t="shared" si="1"/>
        <v>2.3333333333333335</v>
      </c>
      <c r="N35">
        <v>0</v>
      </c>
    </row>
    <row r="36" spans="1:14" x14ac:dyDescent="0.2">
      <c r="A36" s="1">
        <v>45470</v>
      </c>
      <c r="B36" s="12">
        <v>35</v>
      </c>
      <c r="C36" s="11">
        <v>-66</v>
      </c>
      <c r="D36">
        <f t="shared" si="2"/>
        <v>86.5</v>
      </c>
      <c r="E36">
        <v>1</v>
      </c>
      <c r="F36">
        <f t="shared" si="3"/>
        <v>-2</v>
      </c>
      <c r="L36">
        <v>170</v>
      </c>
      <c r="M36">
        <f t="shared" si="1"/>
        <v>2.8333333333333335</v>
      </c>
      <c r="N36">
        <v>0</v>
      </c>
    </row>
    <row r="37" spans="1:14" x14ac:dyDescent="0.2">
      <c r="A37" s="1">
        <v>45471</v>
      </c>
      <c r="B37" s="12">
        <v>36</v>
      </c>
      <c r="C37" s="11">
        <v>-59</v>
      </c>
      <c r="D37">
        <f t="shared" si="2"/>
        <v>93.5</v>
      </c>
      <c r="E37">
        <v>1</v>
      </c>
      <c r="F37">
        <f t="shared" si="3"/>
        <v>7</v>
      </c>
      <c r="L37">
        <v>180</v>
      </c>
      <c r="M37">
        <f t="shared" si="1"/>
        <v>3</v>
      </c>
      <c r="N37">
        <v>0</v>
      </c>
    </row>
    <row r="38" spans="1:14" x14ac:dyDescent="0.2">
      <c r="A38" s="1">
        <v>45472</v>
      </c>
      <c r="B38" s="12">
        <v>37</v>
      </c>
      <c r="C38" s="11">
        <v>-58</v>
      </c>
      <c r="D38">
        <f t="shared" si="2"/>
        <v>94.5</v>
      </c>
      <c r="E38">
        <v>1</v>
      </c>
      <c r="F38">
        <f t="shared" si="3"/>
        <v>1</v>
      </c>
      <c r="L38">
        <v>210</v>
      </c>
      <c r="M38">
        <f t="shared" si="1"/>
        <v>3.5</v>
      </c>
    </row>
    <row r="39" spans="1:14" x14ac:dyDescent="0.2">
      <c r="A39" s="1">
        <v>45473</v>
      </c>
      <c r="B39" s="12">
        <v>38</v>
      </c>
      <c r="C39" s="11">
        <v>-52</v>
      </c>
      <c r="D39">
        <f t="shared" si="2"/>
        <v>100.5</v>
      </c>
      <c r="E39">
        <v>1</v>
      </c>
      <c r="F39">
        <f t="shared" si="3"/>
        <v>6</v>
      </c>
      <c r="L39">
        <v>240</v>
      </c>
      <c r="M39">
        <f t="shared" si="1"/>
        <v>4</v>
      </c>
      <c r="N39">
        <v>0.5</v>
      </c>
    </row>
    <row r="40" spans="1:14" x14ac:dyDescent="0.2">
      <c r="A40" s="1">
        <v>45474</v>
      </c>
      <c r="B40" s="12">
        <v>39</v>
      </c>
      <c r="C40" s="11">
        <v>-42</v>
      </c>
      <c r="D40">
        <f t="shared" si="2"/>
        <v>110.5</v>
      </c>
      <c r="E40">
        <v>1</v>
      </c>
      <c r="F40">
        <f t="shared" si="3"/>
        <v>10</v>
      </c>
      <c r="L40">
        <v>290</v>
      </c>
      <c r="M40">
        <f t="shared" si="1"/>
        <v>4.833333333333333</v>
      </c>
    </row>
    <row r="41" spans="1:14" x14ac:dyDescent="0.2">
      <c r="A41" s="1">
        <v>45475</v>
      </c>
      <c r="B41" s="12">
        <v>40</v>
      </c>
      <c r="C41" s="11">
        <v>-39</v>
      </c>
      <c r="D41">
        <f t="shared" si="2"/>
        <v>113.5</v>
      </c>
      <c r="E41">
        <v>1</v>
      </c>
      <c r="F41">
        <f t="shared" si="3"/>
        <v>3</v>
      </c>
      <c r="L41">
        <v>300</v>
      </c>
      <c r="M41">
        <f t="shared" si="1"/>
        <v>5</v>
      </c>
      <c r="N41">
        <v>0.5</v>
      </c>
    </row>
    <row r="42" spans="1:14" x14ac:dyDescent="0.2">
      <c r="A42" s="1">
        <v>45476</v>
      </c>
      <c r="B42" s="12">
        <v>41</v>
      </c>
      <c r="C42" s="11">
        <v>-36</v>
      </c>
      <c r="D42">
        <f t="shared" si="2"/>
        <v>116.5</v>
      </c>
      <c r="E42">
        <v>1</v>
      </c>
      <c r="F42">
        <f t="shared" si="3"/>
        <v>3</v>
      </c>
      <c r="L42">
        <v>360</v>
      </c>
      <c r="M42">
        <f t="shared" si="1"/>
        <v>6</v>
      </c>
      <c r="N42">
        <v>0.5</v>
      </c>
    </row>
    <row r="43" spans="1:14" x14ac:dyDescent="0.2">
      <c r="A43" s="1">
        <v>45477</v>
      </c>
      <c r="B43" s="12">
        <v>42</v>
      </c>
      <c r="C43" s="11">
        <v>-25</v>
      </c>
      <c r="D43">
        <f t="shared" si="2"/>
        <v>127.5</v>
      </c>
      <c r="E43">
        <v>1</v>
      </c>
      <c r="F43">
        <f t="shared" si="3"/>
        <v>11</v>
      </c>
      <c r="L43">
        <v>400</v>
      </c>
      <c r="M43">
        <f t="shared" si="1"/>
        <v>6.666666666666667</v>
      </c>
      <c r="N43">
        <v>0</v>
      </c>
    </row>
    <row r="44" spans="1:14" x14ac:dyDescent="0.2">
      <c r="A44" s="1">
        <v>45478</v>
      </c>
      <c r="B44" s="12">
        <v>43</v>
      </c>
      <c r="C44" s="11">
        <v>-12</v>
      </c>
      <c r="D44">
        <f t="shared" si="2"/>
        <v>140.5</v>
      </c>
      <c r="E44">
        <v>1</v>
      </c>
      <c r="F44">
        <f t="shared" si="3"/>
        <v>13</v>
      </c>
      <c r="L44">
        <v>420</v>
      </c>
      <c r="M44">
        <f t="shared" si="1"/>
        <v>7</v>
      </c>
      <c r="N44">
        <v>0</v>
      </c>
    </row>
    <row r="45" spans="1:14" x14ac:dyDescent="0.2">
      <c r="A45" s="1">
        <v>45479</v>
      </c>
      <c r="B45" s="12">
        <v>44</v>
      </c>
      <c r="C45" s="11">
        <v>-8</v>
      </c>
      <c r="D45">
        <f t="shared" si="2"/>
        <v>144.5</v>
      </c>
      <c r="E45">
        <v>1</v>
      </c>
      <c r="F45">
        <f t="shared" si="3"/>
        <v>4</v>
      </c>
      <c r="L45">
        <v>470</v>
      </c>
      <c r="M45">
        <f t="shared" si="1"/>
        <v>7.833333333333333</v>
      </c>
    </row>
    <row r="46" spans="1:14" x14ac:dyDescent="0.2">
      <c r="A46" s="1">
        <v>45480</v>
      </c>
      <c r="B46" s="12">
        <v>45</v>
      </c>
      <c r="C46" s="11">
        <v>2</v>
      </c>
      <c r="D46">
        <f t="shared" si="2"/>
        <v>154.5</v>
      </c>
      <c r="E46">
        <v>1</v>
      </c>
      <c r="F46">
        <f t="shared" si="3"/>
        <v>10</v>
      </c>
      <c r="L46">
        <v>500</v>
      </c>
      <c r="M46">
        <f t="shared" si="1"/>
        <v>8.3333333333333339</v>
      </c>
    </row>
    <row r="47" spans="1:14" x14ac:dyDescent="0.2">
      <c r="A47" s="1">
        <v>45481</v>
      </c>
      <c r="B47" s="12">
        <v>46</v>
      </c>
      <c r="C47" s="11">
        <v>0</v>
      </c>
      <c r="D47">
        <f t="shared" si="2"/>
        <v>152.5</v>
      </c>
      <c r="E47">
        <v>1</v>
      </c>
      <c r="F47">
        <f t="shared" si="3"/>
        <v>-2</v>
      </c>
      <c r="L47">
        <v>520</v>
      </c>
      <c r="M47">
        <f t="shared" si="1"/>
        <v>8.6666666666666661</v>
      </c>
    </row>
    <row r="48" spans="1:14" x14ac:dyDescent="0.2">
      <c r="A48" s="1">
        <v>45482</v>
      </c>
      <c r="B48" s="12">
        <v>47</v>
      </c>
      <c r="C48" s="11">
        <v>-1</v>
      </c>
      <c r="D48">
        <f t="shared" si="2"/>
        <v>151.5</v>
      </c>
      <c r="E48">
        <v>1</v>
      </c>
      <c r="F48">
        <f t="shared" si="3"/>
        <v>-1</v>
      </c>
      <c r="L48">
        <v>540</v>
      </c>
      <c r="M48">
        <f t="shared" si="1"/>
        <v>9</v>
      </c>
      <c r="N48">
        <v>0</v>
      </c>
    </row>
    <row r="49" spans="1:24" x14ac:dyDescent="0.2">
      <c r="A49" s="1">
        <v>45483</v>
      </c>
      <c r="B49" s="12">
        <v>48</v>
      </c>
      <c r="C49" s="11">
        <v>1.5</v>
      </c>
      <c r="D49">
        <f t="shared" si="2"/>
        <v>154</v>
      </c>
      <c r="E49">
        <v>1</v>
      </c>
      <c r="F49">
        <f t="shared" si="3"/>
        <v>2.5</v>
      </c>
      <c r="L49">
        <v>600</v>
      </c>
      <c r="M49">
        <f t="shared" si="1"/>
        <v>10</v>
      </c>
      <c r="N49">
        <v>0.5</v>
      </c>
    </row>
    <row r="50" spans="1:24" x14ac:dyDescent="0.2">
      <c r="A50" s="1">
        <v>45484</v>
      </c>
      <c r="B50" s="12">
        <v>49</v>
      </c>
      <c r="C50" s="11">
        <v>1.5</v>
      </c>
      <c r="D50">
        <f t="shared" si="2"/>
        <v>154</v>
      </c>
      <c r="E50">
        <v>1</v>
      </c>
      <c r="F50">
        <f t="shared" si="3"/>
        <v>0</v>
      </c>
      <c r="L50">
        <v>660</v>
      </c>
      <c r="M50">
        <f t="shared" si="1"/>
        <v>11</v>
      </c>
    </row>
    <row r="51" spans="1:24" x14ac:dyDescent="0.2">
      <c r="A51" s="1">
        <v>45485</v>
      </c>
      <c r="B51" s="12">
        <v>50</v>
      </c>
      <c r="C51" s="11">
        <v>9</v>
      </c>
      <c r="D51">
        <f t="shared" si="2"/>
        <v>161.5</v>
      </c>
      <c r="E51">
        <v>1</v>
      </c>
      <c r="F51">
        <f t="shared" si="3"/>
        <v>7.5</v>
      </c>
      <c r="L51">
        <v>700</v>
      </c>
      <c r="M51">
        <f t="shared" si="1"/>
        <v>11.666666666666666</v>
      </c>
    </row>
    <row r="52" spans="1:24" x14ac:dyDescent="0.2">
      <c r="A52" s="1">
        <v>45486</v>
      </c>
      <c r="B52" s="12">
        <v>51</v>
      </c>
      <c r="C52" s="11">
        <v>16</v>
      </c>
      <c r="D52">
        <f t="shared" si="2"/>
        <v>168.5</v>
      </c>
      <c r="E52">
        <v>1</v>
      </c>
      <c r="F52">
        <f t="shared" si="3"/>
        <v>7</v>
      </c>
      <c r="L52">
        <v>750</v>
      </c>
      <c r="M52">
        <v>12.5</v>
      </c>
      <c r="N52">
        <v>1</v>
      </c>
    </row>
    <row r="53" spans="1:24" x14ac:dyDescent="0.2">
      <c r="A53" s="1">
        <v>45487</v>
      </c>
      <c r="B53" s="12">
        <v>52</v>
      </c>
      <c r="C53" s="11">
        <v>21</v>
      </c>
      <c r="D53">
        <f t="shared" si="2"/>
        <v>173.5</v>
      </c>
      <c r="E53">
        <v>1</v>
      </c>
      <c r="F53">
        <f t="shared" si="3"/>
        <v>5</v>
      </c>
      <c r="L53">
        <v>780</v>
      </c>
      <c r="M53">
        <f t="shared" si="1"/>
        <v>13</v>
      </c>
    </row>
    <row r="54" spans="1:24" x14ac:dyDescent="0.2">
      <c r="A54" s="1">
        <v>45488</v>
      </c>
      <c r="B54" s="12">
        <v>53</v>
      </c>
      <c r="C54" s="11">
        <v>23.5</v>
      </c>
      <c r="D54">
        <f t="shared" si="2"/>
        <v>176</v>
      </c>
      <c r="E54">
        <v>1</v>
      </c>
      <c r="F54">
        <f t="shared" si="3"/>
        <v>2.5</v>
      </c>
      <c r="L54">
        <v>793</v>
      </c>
      <c r="M54">
        <f t="shared" si="1"/>
        <v>13.216666666666667</v>
      </c>
    </row>
    <row r="55" spans="1:24" x14ac:dyDescent="0.2">
      <c r="A55" s="1">
        <v>45489</v>
      </c>
      <c r="B55" s="12">
        <v>54</v>
      </c>
      <c r="C55" s="11">
        <v>30</v>
      </c>
      <c r="D55">
        <f t="shared" si="2"/>
        <v>182.5</v>
      </c>
      <c r="E55">
        <v>1</v>
      </c>
      <c r="F55">
        <f t="shared" si="3"/>
        <v>6.5</v>
      </c>
      <c r="L55">
        <v>840</v>
      </c>
      <c r="M55">
        <f t="shared" si="1"/>
        <v>14</v>
      </c>
    </row>
    <row r="56" spans="1:24" x14ac:dyDescent="0.2">
      <c r="A56" s="1">
        <v>45490</v>
      </c>
      <c r="B56" s="12">
        <v>55</v>
      </c>
      <c r="C56" s="11">
        <v>36</v>
      </c>
      <c r="D56">
        <f t="shared" si="2"/>
        <v>188.5</v>
      </c>
      <c r="E56">
        <v>1</v>
      </c>
      <c r="F56">
        <f t="shared" si="3"/>
        <v>6</v>
      </c>
      <c r="L56">
        <v>870</v>
      </c>
      <c r="M56">
        <f t="shared" si="1"/>
        <v>14.5</v>
      </c>
    </row>
    <row r="57" spans="1:24" x14ac:dyDescent="0.2">
      <c r="A57" s="1">
        <v>45491</v>
      </c>
      <c r="B57" s="12">
        <v>56</v>
      </c>
      <c r="C57" s="11">
        <v>45</v>
      </c>
      <c r="D57">
        <f t="shared" si="2"/>
        <v>197.5</v>
      </c>
      <c r="E57">
        <v>1</v>
      </c>
      <c r="F57">
        <f t="shared" si="3"/>
        <v>9</v>
      </c>
      <c r="L57">
        <v>915</v>
      </c>
      <c r="M57">
        <f t="shared" si="1"/>
        <v>15.25</v>
      </c>
    </row>
    <row r="58" spans="1:24" x14ac:dyDescent="0.2">
      <c r="A58" s="1">
        <v>45492</v>
      </c>
      <c r="B58" s="12">
        <v>57</v>
      </c>
      <c r="C58" s="11">
        <v>45</v>
      </c>
      <c r="D58">
        <f t="shared" si="2"/>
        <v>197.5</v>
      </c>
      <c r="E58">
        <v>1</v>
      </c>
      <c r="F58">
        <f t="shared" si="3"/>
        <v>0</v>
      </c>
      <c r="L58">
        <v>975</v>
      </c>
      <c r="M58">
        <f t="shared" si="1"/>
        <v>16.25</v>
      </c>
    </row>
    <row r="59" spans="1:24" x14ac:dyDescent="0.2">
      <c r="A59" s="1">
        <v>45493</v>
      </c>
      <c r="B59" s="12">
        <v>58</v>
      </c>
      <c r="C59" s="11">
        <v>48</v>
      </c>
      <c r="D59">
        <f t="shared" si="2"/>
        <v>200.5</v>
      </c>
      <c r="E59">
        <v>1</v>
      </c>
      <c r="F59">
        <f t="shared" si="3"/>
        <v>3</v>
      </c>
      <c r="L59">
        <v>1020</v>
      </c>
      <c r="M59">
        <f t="shared" si="1"/>
        <v>17</v>
      </c>
      <c r="X59">
        <f>12.5*60</f>
        <v>750</v>
      </c>
    </row>
    <row r="60" spans="1:24" x14ac:dyDescent="0.2">
      <c r="A60" s="1">
        <v>45494</v>
      </c>
      <c r="B60" s="12">
        <v>59</v>
      </c>
      <c r="C60" s="11">
        <v>53</v>
      </c>
      <c r="D60">
        <f t="shared" si="2"/>
        <v>205.5</v>
      </c>
      <c r="E60">
        <v>1</v>
      </c>
      <c r="F60">
        <f t="shared" si="3"/>
        <v>5</v>
      </c>
      <c r="L60">
        <v>1040</v>
      </c>
      <c r="M60">
        <v>17.2</v>
      </c>
    </row>
    <row r="61" spans="1:24" x14ac:dyDescent="0.2">
      <c r="A61" s="1">
        <v>45495</v>
      </c>
      <c r="B61" s="12">
        <v>60</v>
      </c>
      <c r="C61" s="11">
        <v>53</v>
      </c>
      <c r="D61">
        <f t="shared" si="2"/>
        <v>205.5</v>
      </c>
      <c r="E61">
        <v>1</v>
      </c>
      <c r="F61">
        <f t="shared" si="3"/>
        <v>0</v>
      </c>
      <c r="L61">
        <v>1080</v>
      </c>
      <c r="M61">
        <v>17.2</v>
      </c>
    </row>
    <row r="62" spans="1:24" x14ac:dyDescent="0.2">
      <c r="A62" s="1">
        <v>45496</v>
      </c>
      <c r="B62" s="12">
        <v>61</v>
      </c>
      <c r="C62" s="11">
        <v>52</v>
      </c>
      <c r="D62">
        <f t="shared" si="2"/>
        <v>204.5</v>
      </c>
      <c r="E62">
        <v>1</v>
      </c>
      <c r="F62">
        <f t="shared" si="3"/>
        <v>-1</v>
      </c>
      <c r="L62">
        <v>1140</v>
      </c>
      <c r="M62">
        <f t="shared" si="1"/>
        <v>19</v>
      </c>
    </row>
    <row r="63" spans="1:24" x14ac:dyDescent="0.2">
      <c r="A63" s="1">
        <v>45497</v>
      </c>
      <c r="B63" s="12">
        <v>62</v>
      </c>
      <c r="C63" s="11">
        <v>50</v>
      </c>
      <c r="D63">
        <f t="shared" si="2"/>
        <v>202.5</v>
      </c>
      <c r="E63">
        <v>1</v>
      </c>
      <c r="F63">
        <f t="shared" si="3"/>
        <v>-2</v>
      </c>
      <c r="L63">
        <v>1170</v>
      </c>
      <c r="M63">
        <f t="shared" si="1"/>
        <v>19.5</v>
      </c>
    </row>
    <row r="64" spans="1:24" x14ac:dyDescent="0.2">
      <c r="A64" s="1">
        <v>45498</v>
      </c>
      <c r="B64" s="12">
        <v>63</v>
      </c>
      <c r="C64" s="11">
        <v>50</v>
      </c>
      <c r="D64">
        <f t="shared" si="2"/>
        <v>202.5</v>
      </c>
      <c r="E64">
        <v>1</v>
      </c>
      <c r="F64">
        <f t="shared" si="3"/>
        <v>0</v>
      </c>
      <c r="L64">
        <v>1200</v>
      </c>
      <c r="M64">
        <f t="shared" si="1"/>
        <v>20</v>
      </c>
    </row>
    <row r="65" spans="1:14" x14ac:dyDescent="0.2">
      <c r="A65" s="1">
        <v>45499</v>
      </c>
      <c r="B65" s="12">
        <v>64</v>
      </c>
      <c r="C65" s="11">
        <v>51</v>
      </c>
      <c r="D65">
        <f t="shared" si="2"/>
        <v>203.5</v>
      </c>
      <c r="E65">
        <v>1</v>
      </c>
      <c r="F65">
        <f t="shared" si="3"/>
        <v>1</v>
      </c>
      <c r="L65">
        <v>1220</v>
      </c>
      <c r="M65">
        <f t="shared" si="1"/>
        <v>20.333333333333332</v>
      </c>
    </row>
    <row r="66" spans="1:14" x14ac:dyDescent="0.2">
      <c r="A66" s="1">
        <v>45500</v>
      </c>
      <c r="B66" s="12">
        <v>65</v>
      </c>
      <c r="C66" s="11">
        <v>53</v>
      </c>
      <c r="D66">
        <f t="shared" si="2"/>
        <v>205.5</v>
      </c>
      <c r="E66">
        <v>1</v>
      </c>
      <c r="F66">
        <f t="shared" si="3"/>
        <v>2</v>
      </c>
      <c r="L66">
        <v>1240</v>
      </c>
      <c r="M66">
        <f t="shared" si="1"/>
        <v>20.666666666666668</v>
      </c>
    </row>
    <row r="67" spans="1:14" x14ac:dyDescent="0.2">
      <c r="A67" s="1">
        <v>45501</v>
      </c>
      <c r="B67" s="12">
        <v>66</v>
      </c>
      <c r="C67" s="11">
        <v>54.5</v>
      </c>
      <c r="D67">
        <f t="shared" si="2"/>
        <v>207</v>
      </c>
      <c r="E67">
        <v>1</v>
      </c>
      <c r="F67">
        <f t="shared" si="3"/>
        <v>1.5</v>
      </c>
      <c r="L67">
        <v>1270</v>
      </c>
      <c r="M67">
        <f t="shared" si="1"/>
        <v>21.166666666666668</v>
      </c>
    </row>
    <row r="68" spans="1:14" x14ac:dyDescent="0.2">
      <c r="A68" s="1">
        <v>45502</v>
      </c>
      <c r="B68" s="12">
        <v>67</v>
      </c>
      <c r="C68" s="11">
        <v>57</v>
      </c>
      <c r="D68">
        <f t="shared" si="2"/>
        <v>209.5</v>
      </c>
      <c r="E68">
        <v>1</v>
      </c>
      <c r="F68">
        <f t="shared" si="3"/>
        <v>2.5</v>
      </c>
      <c r="L68">
        <v>1320</v>
      </c>
      <c r="M68">
        <f t="shared" si="1"/>
        <v>22</v>
      </c>
    </row>
    <row r="69" spans="1:14" x14ac:dyDescent="0.2">
      <c r="A69" s="1">
        <v>45503</v>
      </c>
      <c r="B69" s="12">
        <v>68</v>
      </c>
      <c r="C69" s="11">
        <v>63.5</v>
      </c>
      <c r="D69">
        <f t="shared" si="2"/>
        <v>216</v>
      </c>
      <c r="E69">
        <v>1</v>
      </c>
      <c r="F69">
        <f t="shared" si="3"/>
        <v>6.5</v>
      </c>
      <c r="L69">
        <v>1340</v>
      </c>
      <c r="M69">
        <f t="shared" si="1"/>
        <v>22.333333333333332</v>
      </c>
    </row>
    <row r="70" spans="1:14" x14ac:dyDescent="0.2">
      <c r="A70" s="1">
        <v>45504</v>
      </c>
      <c r="B70" s="12">
        <v>69</v>
      </c>
      <c r="C70" s="11">
        <v>63</v>
      </c>
      <c r="D70">
        <f t="shared" si="2"/>
        <v>215.5</v>
      </c>
      <c r="E70">
        <v>1</v>
      </c>
      <c r="F70">
        <f t="shared" si="3"/>
        <v>-0.5</v>
      </c>
      <c r="L70">
        <v>1357</v>
      </c>
      <c r="M70">
        <f t="shared" si="1"/>
        <v>22.616666666666667</v>
      </c>
    </row>
    <row r="71" spans="1:14" x14ac:dyDescent="0.2">
      <c r="A71" s="1">
        <v>45505</v>
      </c>
      <c r="B71" s="12">
        <v>70</v>
      </c>
      <c r="C71" s="11">
        <v>65</v>
      </c>
      <c r="D71">
        <f t="shared" si="2"/>
        <v>217.5</v>
      </c>
      <c r="E71">
        <v>1</v>
      </c>
      <c r="F71">
        <f t="shared" si="3"/>
        <v>2</v>
      </c>
      <c r="L71">
        <v>1380</v>
      </c>
      <c r="M71">
        <f t="shared" si="1"/>
        <v>23</v>
      </c>
    </row>
    <row r="72" spans="1:14" x14ac:dyDescent="0.2">
      <c r="A72" s="1">
        <v>45506</v>
      </c>
      <c r="B72" s="12">
        <v>71</v>
      </c>
      <c r="C72" s="11">
        <v>72.5</v>
      </c>
      <c r="D72">
        <f t="shared" si="2"/>
        <v>225</v>
      </c>
      <c r="E72">
        <v>1</v>
      </c>
      <c r="F72">
        <f t="shared" si="3"/>
        <v>7.5</v>
      </c>
      <c r="L72">
        <v>1410</v>
      </c>
      <c r="M72">
        <f t="shared" si="1"/>
        <v>23.5</v>
      </c>
    </row>
    <row r="73" spans="1:14" x14ac:dyDescent="0.2">
      <c r="A73" s="1">
        <v>45507</v>
      </c>
      <c r="B73" s="12">
        <v>72</v>
      </c>
      <c r="C73" s="11">
        <v>79</v>
      </c>
      <c r="D73">
        <f t="shared" si="2"/>
        <v>231.5</v>
      </c>
      <c r="E73">
        <v>1</v>
      </c>
      <c r="F73">
        <f t="shared" si="3"/>
        <v>6.5</v>
      </c>
      <c r="L73">
        <v>1420</v>
      </c>
      <c r="M73">
        <f t="shared" si="1"/>
        <v>23.666666666666668</v>
      </c>
    </row>
    <row r="74" spans="1:14" x14ac:dyDescent="0.2">
      <c r="A74" s="1">
        <v>45508</v>
      </c>
      <c r="B74" s="12">
        <v>73</v>
      </c>
      <c r="C74" s="11">
        <v>80</v>
      </c>
      <c r="D74">
        <f t="shared" si="2"/>
        <v>232.5</v>
      </c>
      <c r="E74">
        <v>1</v>
      </c>
      <c r="F74">
        <f t="shared" si="3"/>
        <v>1</v>
      </c>
      <c r="L74">
        <v>1440</v>
      </c>
      <c r="M74">
        <f t="shared" si="1"/>
        <v>24</v>
      </c>
      <c r="N74">
        <v>4</v>
      </c>
    </row>
    <row r="75" spans="1:14" x14ac:dyDescent="0.2">
      <c r="A75" s="1">
        <v>45509</v>
      </c>
      <c r="B75" s="12">
        <v>74</v>
      </c>
      <c r="C75" s="11">
        <v>84</v>
      </c>
      <c r="D75">
        <f t="shared" si="2"/>
        <v>236.5</v>
      </c>
      <c r="E75">
        <v>1</v>
      </c>
      <c r="F75">
        <f t="shared" si="3"/>
        <v>4</v>
      </c>
      <c r="L75">
        <v>1467</v>
      </c>
      <c r="M75">
        <f t="shared" si="1"/>
        <v>24.45</v>
      </c>
    </row>
    <row r="76" spans="1:14" x14ac:dyDescent="0.2">
      <c r="A76" s="1">
        <v>45510</v>
      </c>
      <c r="B76" s="12">
        <v>75</v>
      </c>
      <c r="C76" s="11">
        <v>68</v>
      </c>
      <c r="D76">
        <f t="shared" si="2"/>
        <v>220.5</v>
      </c>
      <c r="E76">
        <v>1</v>
      </c>
      <c r="F76">
        <f t="shared" si="3"/>
        <v>-16</v>
      </c>
      <c r="L76">
        <v>1500</v>
      </c>
      <c r="M76">
        <f t="shared" si="1"/>
        <v>25</v>
      </c>
    </row>
    <row r="77" spans="1:14" x14ac:dyDescent="0.2">
      <c r="A77" s="1">
        <v>45511</v>
      </c>
      <c r="B77" s="12">
        <v>76</v>
      </c>
      <c r="C77" s="11">
        <v>65</v>
      </c>
      <c r="D77">
        <f t="shared" si="2"/>
        <v>217.5</v>
      </c>
      <c r="E77">
        <v>1</v>
      </c>
      <c r="F77">
        <f t="shared" si="3"/>
        <v>-3</v>
      </c>
      <c r="L77">
        <v>1539</v>
      </c>
      <c r="M77">
        <f t="shared" si="1"/>
        <v>25.65</v>
      </c>
    </row>
    <row r="78" spans="1:14" x14ac:dyDescent="0.2">
      <c r="A78" s="1">
        <v>45512</v>
      </c>
      <c r="B78" s="12">
        <v>77</v>
      </c>
      <c r="C78" s="11">
        <v>63.5</v>
      </c>
      <c r="D78">
        <f t="shared" si="2"/>
        <v>216</v>
      </c>
      <c r="E78">
        <v>1</v>
      </c>
      <c r="F78">
        <f t="shared" si="3"/>
        <v>-1.5</v>
      </c>
      <c r="L78">
        <v>1560</v>
      </c>
      <c r="M78">
        <f t="shared" si="1"/>
        <v>26</v>
      </c>
    </row>
    <row r="79" spans="1:14" x14ac:dyDescent="0.2">
      <c r="A79" s="1">
        <v>45513</v>
      </c>
      <c r="B79" s="12">
        <v>78</v>
      </c>
      <c r="C79" s="11">
        <v>59</v>
      </c>
      <c r="D79">
        <f t="shared" si="2"/>
        <v>211.5</v>
      </c>
      <c r="E79">
        <v>1</v>
      </c>
      <c r="F79">
        <f t="shared" si="3"/>
        <v>-4.5</v>
      </c>
      <c r="L79">
        <v>1580</v>
      </c>
      <c r="M79">
        <f t="shared" si="1"/>
        <v>26.333333333333332</v>
      </c>
    </row>
    <row r="80" spans="1:14" x14ac:dyDescent="0.2">
      <c r="A80" s="1">
        <v>45514</v>
      </c>
      <c r="B80" s="12">
        <v>79</v>
      </c>
      <c r="C80" s="11">
        <v>58.5</v>
      </c>
      <c r="D80">
        <f t="shared" si="2"/>
        <v>211</v>
      </c>
      <c r="E80">
        <v>1</v>
      </c>
      <c r="F80">
        <f t="shared" si="3"/>
        <v>-0.5</v>
      </c>
      <c r="G80" t="s">
        <v>127</v>
      </c>
      <c r="L80">
        <v>1590</v>
      </c>
      <c r="M80">
        <f t="shared" si="1"/>
        <v>26.5</v>
      </c>
    </row>
    <row r="81" spans="1:13" x14ac:dyDescent="0.2">
      <c r="A81" s="1">
        <v>45515</v>
      </c>
      <c r="B81" s="12">
        <v>80</v>
      </c>
      <c r="C81" s="11">
        <v>57.5</v>
      </c>
      <c r="D81">
        <f t="shared" si="2"/>
        <v>210</v>
      </c>
      <c r="E81">
        <v>1</v>
      </c>
      <c r="F81">
        <f t="shared" si="3"/>
        <v>-1</v>
      </c>
      <c r="G81" t="s">
        <v>127</v>
      </c>
      <c r="L81">
        <v>1607</v>
      </c>
      <c r="M81">
        <f t="shared" si="1"/>
        <v>26.783333333333335</v>
      </c>
    </row>
    <row r="82" spans="1:13" x14ac:dyDescent="0.2">
      <c r="A82" s="1">
        <v>45516</v>
      </c>
      <c r="B82" s="12">
        <v>81</v>
      </c>
      <c r="C82" s="11">
        <v>54.5</v>
      </c>
      <c r="D82">
        <f t="shared" si="2"/>
        <v>207</v>
      </c>
      <c r="E82">
        <v>1</v>
      </c>
      <c r="F82">
        <f t="shared" si="3"/>
        <v>-3</v>
      </c>
      <c r="G82" t="s">
        <v>127</v>
      </c>
      <c r="L82">
        <v>1620</v>
      </c>
      <c r="M82">
        <f t="shared" si="1"/>
        <v>27</v>
      </c>
    </row>
    <row r="83" spans="1:13" x14ac:dyDescent="0.2">
      <c r="A83" s="1">
        <v>45517</v>
      </c>
      <c r="B83" s="12">
        <v>82</v>
      </c>
      <c r="C83" s="11">
        <v>52</v>
      </c>
      <c r="D83">
        <f t="shared" si="2"/>
        <v>204.5</v>
      </c>
      <c r="E83">
        <v>1</v>
      </c>
      <c r="F83">
        <f t="shared" si="3"/>
        <v>-2.5</v>
      </c>
      <c r="G83" t="s">
        <v>127</v>
      </c>
      <c r="L83">
        <v>1650</v>
      </c>
      <c r="M83">
        <f t="shared" si="1"/>
        <v>27.5</v>
      </c>
    </row>
    <row r="84" spans="1:13" x14ac:dyDescent="0.2">
      <c r="A84" s="1">
        <v>45518</v>
      </c>
      <c r="B84" s="12">
        <v>83</v>
      </c>
      <c r="C84" s="11">
        <v>50</v>
      </c>
      <c r="D84">
        <f t="shared" si="2"/>
        <v>202.5</v>
      </c>
      <c r="E84">
        <v>1</v>
      </c>
      <c r="F84">
        <f t="shared" si="3"/>
        <v>-2</v>
      </c>
      <c r="G84" t="s">
        <v>127</v>
      </c>
      <c r="L84">
        <v>1680</v>
      </c>
      <c r="M84">
        <f t="shared" si="1"/>
        <v>28</v>
      </c>
    </row>
    <row r="85" spans="1:13" x14ac:dyDescent="0.2">
      <c r="A85" s="1">
        <v>45519</v>
      </c>
      <c r="B85" s="12">
        <v>84</v>
      </c>
      <c r="C85" s="11">
        <v>57</v>
      </c>
      <c r="D85">
        <f t="shared" si="2"/>
        <v>209.5</v>
      </c>
      <c r="E85">
        <v>1</v>
      </c>
      <c r="F85">
        <f t="shared" si="3"/>
        <v>7</v>
      </c>
      <c r="G85" t="s">
        <v>127</v>
      </c>
      <c r="L85">
        <v>1710</v>
      </c>
      <c r="M85">
        <f t="shared" si="1"/>
        <v>28.5</v>
      </c>
    </row>
    <row r="86" spans="1:13" x14ac:dyDescent="0.2">
      <c r="A86" s="1">
        <v>45520</v>
      </c>
      <c r="B86" s="12">
        <v>85</v>
      </c>
      <c r="C86" s="11">
        <v>56</v>
      </c>
      <c r="D86">
        <f t="shared" si="2"/>
        <v>208.5</v>
      </c>
      <c r="E86">
        <v>1</v>
      </c>
      <c r="F86">
        <f t="shared" si="3"/>
        <v>-1</v>
      </c>
      <c r="G86" t="s">
        <v>127</v>
      </c>
      <c r="L86">
        <v>1730</v>
      </c>
      <c r="M86">
        <f t="shared" si="1"/>
        <v>28.833333333333332</v>
      </c>
    </row>
    <row r="87" spans="1:13" x14ac:dyDescent="0.2">
      <c r="A87" s="1">
        <v>45521</v>
      </c>
      <c r="B87" s="12">
        <v>86</v>
      </c>
      <c r="C87" s="11">
        <v>49.5</v>
      </c>
      <c r="D87">
        <f t="shared" si="2"/>
        <v>202</v>
      </c>
      <c r="E87">
        <v>1</v>
      </c>
      <c r="F87">
        <f t="shared" si="3"/>
        <v>-6.5</v>
      </c>
      <c r="L87">
        <v>1748</v>
      </c>
      <c r="M87">
        <f t="shared" si="1"/>
        <v>29.133333333333333</v>
      </c>
    </row>
    <row r="88" spans="1:13" x14ac:dyDescent="0.2">
      <c r="A88" s="1">
        <v>45522</v>
      </c>
      <c r="B88" s="12">
        <v>87</v>
      </c>
      <c r="C88" s="11">
        <v>53.5</v>
      </c>
      <c r="D88">
        <f t="shared" si="2"/>
        <v>206</v>
      </c>
      <c r="E88">
        <v>1</v>
      </c>
      <c r="F88">
        <f t="shared" si="3"/>
        <v>4</v>
      </c>
      <c r="L88">
        <v>1759</v>
      </c>
      <c r="M88">
        <f t="shared" si="1"/>
        <v>29.316666666666666</v>
      </c>
    </row>
    <row r="89" spans="1:13" x14ac:dyDescent="0.2">
      <c r="A89" s="1">
        <v>45523</v>
      </c>
      <c r="B89" s="12">
        <v>88</v>
      </c>
      <c r="C89" s="11">
        <v>52</v>
      </c>
      <c r="D89">
        <f t="shared" si="2"/>
        <v>204.5</v>
      </c>
      <c r="E89">
        <v>1</v>
      </c>
      <c r="F89">
        <f t="shared" si="3"/>
        <v>-1.5</v>
      </c>
      <c r="G89" t="s">
        <v>127</v>
      </c>
      <c r="L89">
        <v>1800</v>
      </c>
      <c r="M89">
        <f t="shared" si="1"/>
        <v>30</v>
      </c>
    </row>
    <row r="90" spans="1:13" x14ac:dyDescent="0.2">
      <c r="A90" s="1">
        <v>45524</v>
      </c>
      <c r="B90" s="12">
        <v>89</v>
      </c>
      <c r="G90" t="s">
        <v>12</v>
      </c>
      <c r="L90">
        <v>1860</v>
      </c>
      <c r="M90">
        <f t="shared" si="1"/>
        <v>31</v>
      </c>
    </row>
    <row r="91" spans="1:13" x14ac:dyDescent="0.2">
      <c r="A91" s="1">
        <v>45525</v>
      </c>
      <c r="B91" s="12">
        <v>90</v>
      </c>
      <c r="C91" s="11">
        <v>-3</v>
      </c>
      <c r="D91">
        <v>204.5</v>
      </c>
      <c r="E91">
        <v>2</v>
      </c>
      <c r="L91">
        <v>1882</v>
      </c>
      <c r="M91">
        <f t="shared" si="1"/>
        <v>31.366666666666667</v>
      </c>
    </row>
    <row r="92" spans="1:13" x14ac:dyDescent="0.2">
      <c r="A92" s="1">
        <v>45526</v>
      </c>
      <c r="B92" s="12">
        <v>91</v>
      </c>
      <c r="C92" s="11">
        <v>-5</v>
      </c>
      <c r="D92">
        <f t="shared" ref="D92:D123" si="4">D91+F92</f>
        <v>202.5</v>
      </c>
      <c r="E92">
        <v>1</v>
      </c>
      <c r="F92">
        <f t="shared" ref="F92:F123" si="5">C92-C91</f>
        <v>-2</v>
      </c>
      <c r="G92" t="s">
        <v>128</v>
      </c>
      <c r="L92">
        <v>1920</v>
      </c>
      <c r="M92">
        <f>L92/60</f>
        <v>32</v>
      </c>
    </row>
    <row r="93" spans="1:13" x14ac:dyDescent="0.2">
      <c r="A93" s="1">
        <v>45527</v>
      </c>
      <c r="B93" s="12">
        <v>92</v>
      </c>
      <c r="C93" s="11">
        <v>-10.5</v>
      </c>
      <c r="D93">
        <f t="shared" si="4"/>
        <v>197</v>
      </c>
      <c r="E93">
        <v>1</v>
      </c>
      <c r="F93">
        <f t="shared" si="5"/>
        <v>-5.5</v>
      </c>
      <c r="G93" t="s">
        <v>128</v>
      </c>
      <c r="L93">
        <v>1950</v>
      </c>
      <c r="M93">
        <f>L93/60</f>
        <v>32.5</v>
      </c>
    </row>
    <row r="94" spans="1:13" x14ac:dyDescent="0.2">
      <c r="A94" s="1">
        <v>45528</v>
      </c>
      <c r="B94" s="12">
        <v>93</v>
      </c>
      <c r="C94" s="11">
        <v>-14</v>
      </c>
      <c r="D94">
        <f t="shared" si="4"/>
        <v>193.5</v>
      </c>
      <c r="E94">
        <v>1</v>
      </c>
      <c r="F94">
        <f t="shared" si="5"/>
        <v>-3.5</v>
      </c>
      <c r="G94" t="s">
        <v>128</v>
      </c>
      <c r="L94">
        <v>1980</v>
      </c>
      <c r="M94">
        <f>L94/60</f>
        <v>33</v>
      </c>
    </row>
    <row r="95" spans="1:13" x14ac:dyDescent="0.2">
      <c r="A95" s="1">
        <v>45529</v>
      </c>
      <c r="B95" s="12">
        <v>94</v>
      </c>
      <c r="C95" s="11">
        <v>-22</v>
      </c>
      <c r="D95">
        <f t="shared" si="4"/>
        <v>185.5</v>
      </c>
      <c r="E95">
        <v>1</v>
      </c>
      <c r="F95">
        <f t="shared" si="5"/>
        <v>-8</v>
      </c>
      <c r="G95" t="s">
        <v>128</v>
      </c>
      <c r="L95">
        <v>2070</v>
      </c>
      <c r="M95">
        <f>L95/60</f>
        <v>34.5</v>
      </c>
    </row>
    <row r="96" spans="1:13" x14ac:dyDescent="0.2">
      <c r="A96" s="1">
        <v>45530</v>
      </c>
      <c r="B96" s="12">
        <v>95</v>
      </c>
      <c r="C96" s="11">
        <v>-18</v>
      </c>
      <c r="D96">
        <f t="shared" si="4"/>
        <v>189.5</v>
      </c>
      <c r="E96">
        <v>1</v>
      </c>
      <c r="F96">
        <f t="shared" si="5"/>
        <v>4</v>
      </c>
      <c r="G96" t="s">
        <v>128</v>
      </c>
    </row>
    <row r="97" spans="1:7" x14ac:dyDescent="0.2">
      <c r="A97" s="1">
        <v>45531</v>
      </c>
      <c r="B97" s="12">
        <v>96</v>
      </c>
      <c r="C97" s="11">
        <v>-20</v>
      </c>
      <c r="D97">
        <f t="shared" si="4"/>
        <v>187.5</v>
      </c>
      <c r="E97">
        <v>1</v>
      </c>
      <c r="F97">
        <f t="shared" si="5"/>
        <v>-2</v>
      </c>
      <c r="G97" t="s">
        <v>128</v>
      </c>
    </row>
    <row r="98" spans="1:7" x14ac:dyDescent="0.2">
      <c r="A98" s="1">
        <v>45532</v>
      </c>
      <c r="B98" s="12">
        <v>97</v>
      </c>
      <c r="C98" s="11">
        <v>-22</v>
      </c>
      <c r="D98">
        <f t="shared" si="4"/>
        <v>185.5</v>
      </c>
      <c r="E98">
        <v>1</v>
      </c>
      <c r="F98">
        <f t="shared" si="5"/>
        <v>-2</v>
      </c>
      <c r="G98" t="s">
        <v>128</v>
      </c>
    </row>
    <row r="99" spans="1:7" x14ac:dyDescent="0.2">
      <c r="A99" s="1">
        <v>45533</v>
      </c>
      <c r="B99" s="12">
        <f>B98+1</f>
        <v>98</v>
      </c>
      <c r="C99" s="11">
        <v>-27.5</v>
      </c>
      <c r="D99">
        <f t="shared" si="4"/>
        <v>180</v>
      </c>
      <c r="E99">
        <v>1</v>
      </c>
      <c r="F99">
        <f t="shared" si="5"/>
        <v>-5.5</v>
      </c>
      <c r="G99" t="s">
        <v>140</v>
      </c>
    </row>
    <row r="100" spans="1:7" x14ac:dyDescent="0.2">
      <c r="A100" s="1">
        <v>45534</v>
      </c>
      <c r="B100" s="12">
        <f t="shared" ref="B100:B163" si="6">B99+1</f>
        <v>99</v>
      </c>
      <c r="C100" s="11">
        <v>-29</v>
      </c>
      <c r="D100">
        <f t="shared" si="4"/>
        <v>178.5</v>
      </c>
      <c r="E100">
        <v>1</v>
      </c>
      <c r="F100">
        <f t="shared" si="5"/>
        <v>-1.5</v>
      </c>
      <c r="G100" t="s">
        <v>140</v>
      </c>
    </row>
    <row r="101" spans="1:7" x14ac:dyDescent="0.2">
      <c r="A101" s="1">
        <v>45535</v>
      </c>
      <c r="B101" s="12">
        <f t="shared" si="6"/>
        <v>100</v>
      </c>
      <c r="C101" s="11">
        <v>-37</v>
      </c>
      <c r="D101">
        <f t="shared" si="4"/>
        <v>170.5</v>
      </c>
      <c r="E101">
        <v>1</v>
      </c>
      <c r="F101">
        <f t="shared" si="5"/>
        <v>-8</v>
      </c>
      <c r="G101" t="s">
        <v>140</v>
      </c>
    </row>
    <row r="102" spans="1:7" x14ac:dyDescent="0.2">
      <c r="A102" s="1">
        <v>45536</v>
      </c>
      <c r="B102" s="12">
        <f t="shared" si="6"/>
        <v>101</v>
      </c>
      <c r="C102" s="11">
        <v>-35.5</v>
      </c>
      <c r="D102">
        <f t="shared" si="4"/>
        <v>172</v>
      </c>
      <c r="E102">
        <v>1</v>
      </c>
      <c r="F102">
        <f t="shared" si="5"/>
        <v>1.5</v>
      </c>
      <c r="G102" t="s">
        <v>140</v>
      </c>
    </row>
    <row r="103" spans="1:7" x14ac:dyDescent="0.2">
      <c r="A103" s="1">
        <v>45537</v>
      </c>
      <c r="B103" s="12">
        <f t="shared" si="6"/>
        <v>102</v>
      </c>
      <c r="C103" s="11">
        <v>-37</v>
      </c>
      <c r="D103">
        <f t="shared" si="4"/>
        <v>170.5</v>
      </c>
      <c r="E103">
        <v>1</v>
      </c>
      <c r="F103">
        <f t="shared" si="5"/>
        <v>-1.5</v>
      </c>
      <c r="G103" t="s">
        <v>140</v>
      </c>
    </row>
    <row r="104" spans="1:7" x14ac:dyDescent="0.2">
      <c r="A104" s="1">
        <v>45538</v>
      </c>
      <c r="B104" s="12">
        <f t="shared" si="6"/>
        <v>103</v>
      </c>
      <c r="C104" s="11">
        <v>-32.5</v>
      </c>
      <c r="D104">
        <f t="shared" si="4"/>
        <v>175</v>
      </c>
      <c r="E104">
        <v>1</v>
      </c>
      <c r="F104">
        <f t="shared" si="5"/>
        <v>4.5</v>
      </c>
      <c r="G104" t="s">
        <v>140</v>
      </c>
    </row>
    <row r="105" spans="1:7" x14ac:dyDescent="0.2">
      <c r="A105" s="1">
        <v>45539</v>
      </c>
      <c r="B105" s="12">
        <f t="shared" si="6"/>
        <v>104</v>
      </c>
      <c r="C105" s="11">
        <v>-35.5</v>
      </c>
      <c r="D105">
        <f t="shared" si="4"/>
        <v>172</v>
      </c>
      <c r="E105">
        <v>1</v>
      </c>
      <c r="F105">
        <f t="shared" si="5"/>
        <v>-3</v>
      </c>
      <c r="G105" t="s">
        <v>140</v>
      </c>
    </row>
    <row r="106" spans="1:7" x14ac:dyDescent="0.2">
      <c r="A106" s="1">
        <v>45540</v>
      </c>
      <c r="B106" s="12">
        <f t="shared" si="6"/>
        <v>105</v>
      </c>
      <c r="C106" s="11">
        <v>-32.5</v>
      </c>
      <c r="D106">
        <f t="shared" si="4"/>
        <v>175</v>
      </c>
      <c r="E106">
        <v>1</v>
      </c>
      <c r="F106">
        <f t="shared" si="5"/>
        <v>3</v>
      </c>
      <c r="G106" t="s">
        <v>140</v>
      </c>
    </row>
    <row r="107" spans="1:7" x14ac:dyDescent="0.2">
      <c r="A107" s="1">
        <v>45541</v>
      </c>
      <c r="B107" s="12">
        <f t="shared" si="6"/>
        <v>106</v>
      </c>
      <c r="C107" s="11">
        <v>-28.2</v>
      </c>
      <c r="D107">
        <f t="shared" si="4"/>
        <v>179.3</v>
      </c>
      <c r="E107">
        <v>1</v>
      </c>
      <c r="F107">
        <f t="shared" si="5"/>
        <v>4.3000000000000007</v>
      </c>
      <c r="G107" t="s">
        <v>140</v>
      </c>
    </row>
    <row r="108" spans="1:7" x14ac:dyDescent="0.2">
      <c r="A108" s="1">
        <v>45542</v>
      </c>
      <c r="B108" s="12">
        <f t="shared" si="6"/>
        <v>107</v>
      </c>
      <c r="C108" s="11">
        <v>-23</v>
      </c>
      <c r="D108">
        <f t="shared" si="4"/>
        <v>184.5</v>
      </c>
      <c r="E108">
        <v>1</v>
      </c>
      <c r="F108">
        <f t="shared" si="5"/>
        <v>5.1999999999999993</v>
      </c>
      <c r="G108" t="s">
        <v>140</v>
      </c>
    </row>
    <row r="109" spans="1:7" x14ac:dyDescent="0.2">
      <c r="A109" s="1">
        <v>45543</v>
      </c>
      <c r="B109" s="12">
        <f t="shared" si="6"/>
        <v>108</v>
      </c>
      <c r="C109" s="11">
        <v>-25.5</v>
      </c>
      <c r="D109">
        <f t="shared" si="4"/>
        <v>182</v>
      </c>
      <c r="E109">
        <v>1</v>
      </c>
      <c r="F109">
        <f t="shared" si="5"/>
        <v>-2.5</v>
      </c>
      <c r="G109" t="s">
        <v>142</v>
      </c>
    </row>
    <row r="110" spans="1:7" x14ac:dyDescent="0.2">
      <c r="A110" s="1">
        <v>45544</v>
      </c>
      <c r="B110" s="12">
        <f t="shared" si="6"/>
        <v>109</v>
      </c>
      <c r="C110" s="11">
        <v>-26.5</v>
      </c>
      <c r="D110">
        <f t="shared" si="4"/>
        <v>181</v>
      </c>
      <c r="E110">
        <v>1</v>
      </c>
      <c r="F110">
        <f t="shared" si="5"/>
        <v>-1</v>
      </c>
      <c r="G110" t="s">
        <v>142</v>
      </c>
    </row>
    <row r="111" spans="1:7" x14ac:dyDescent="0.2">
      <c r="A111" s="1">
        <v>45545</v>
      </c>
      <c r="B111" s="12">
        <f t="shared" si="6"/>
        <v>110</v>
      </c>
      <c r="C111" s="11">
        <v>-20</v>
      </c>
      <c r="D111">
        <f t="shared" si="4"/>
        <v>187.5</v>
      </c>
      <c r="E111">
        <v>1</v>
      </c>
      <c r="F111">
        <f t="shared" si="5"/>
        <v>6.5</v>
      </c>
      <c r="G111" t="s">
        <v>142</v>
      </c>
    </row>
    <row r="112" spans="1:7" x14ac:dyDescent="0.2">
      <c r="A112" s="1">
        <v>45546</v>
      </c>
      <c r="B112" s="12">
        <f t="shared" si="6"/>
        <v>111</v>
      </c>
      <c r="C112" s="11">
        <v>-21</v>
      </c>
      <c r="D112">
        <f t="shared" si="4"/>
        <v>186.5</v>
      </c>
      <c r="E112">
        <v>1</v>
      </c>
      <c r="F112">
        <f t="shared" si="5"/>
        <v>-1</v>
      </c>
      <c r="G112" t="s">
        <v>142</v>
      </c>
    </row>
    <row r="113" spans="1:7" x14ac:dyDescent="0.2">
      <c r="A113" s="1">
        <v>45547</v>
      </c>
      <c r="B113" s="12">
        <f t="shared" si="6"/>
        <v>112</v>
      </c>
      <c r="C113" s="11">
        <v>-23</v>
      </c>
      <c r="D113">
        <f t="shared" si="4"/>
        <v>184.5</v>
      </c>
      <c r="E113">
        <v>1</v>
      </c>
      <c r="F113">
        <f t="shared" si="5"/>
        <v>-2</v>
      </c>
      <c r="G113" t="s">
        <v>142</v>
      </c>
    </row>
    <row r="114" spans="1:7" x14ac:dyDescent="0.2">
      <c r="A114" s="1">
        <v>45548</v>
      </c>
      <c r="B114" s="12">
        <f t="shared" si="6"/>
        <v>113</v>
      </c>
      <c r="C114" s="11">
        <v>-24</v>
      </c>
      <c r="D114">
        <f t="shared" si="4"/>
        <v>183.5</v>
      </c>
      <c r="E114">
        <v>1</v>
      </c>
      <c r="F114">
        <f t="shared" si="5"/>
        <v>-1</v>
      </c>
      <c r="G114" t="s">
        <v>142</v>
      </c>
    </row>
    <row r="115" spans="1:7" x14ac:dyDescent="0.2">
      <c r="A115" s="1">
        <v>45549</v>
      </c>
      <c r="B115" s="12">
        <f t="shared" si="6"/>
        <v>114</v>
      </c>
      <c r="C115" s="11">
        <v>-27</v>
      </c>
      <c r="D115">
        <f t="shared" si="4"/>
        <v>180.5</v>
      </c>
      <c r="E115">
        <v>1</v>
      </c>
      <c r="F115">
        <f t="shared" si="5"/>
        <v>-3</v>
      </c>
      <c r="G115" t="s">
        <v>142</v>
      </c>
    </row>
    <row r="116" spans="1:7" x14ac:dyDescent="0.2">
      <c r="A116" s="1">
        <v>45550</v>
      </c>
      <c r="B116" s="12">
        <f t="shared" si="6"/>
        <v>115</v>
      </c>
      <c r="C116" s="11">
        <v>-25.5</v>
      </c>
      <c r="D116">
        <f t="shared" si="4"/>
        <v>182</v>
      </c>
      <c r="E116">
        <v>1</v>
      </c>
      <c r="F116">
        <f t="shared" si="5"/>
        <v>1.5</v>
      </c>
      <c r="G116" t="s">
        <v>142</v>
      </c>
    </row>
    <row r="117" spans="1:7" x14ac:dyDescent="0.2">
      <c r="A117" s="1">
        <v>45551</v>
      </c>
      <c r="B117" s="12">
        <f t="shared" si="6"/>
        <v>116</v>
      </c>
      <c r="C117" s="11">
        <v>-24</v>
      </c>
      <c r="D117">
        <f t="shared" si="4"/>
        <v>183.5</v>
      </c>
      <c r="E117">
        <v>1</v>
      </c>
      <c r="F117">
        <f t="shared" si="5"/>
        <v>1.5</v>
      </c>
      <c r="G117" t="s">
        <v>142</v>
      </c>
    </row>
    <row r="118" spans="1:7" x14ac:dyDescent="0.2">
      <c r="A118" s="1">
        <v>45552</v>
      </c>
      <c r="B118" s="12">
        <f t="shared" si="6"/>
        <v>117</v>
      </c>
      <c r="C118" s="11">
        <v>-29</v>
      </c>
      <c r="D118">
        <f t="shared" si="4"/>
        <v>178.5</v>
      </c>
      <c r="E118">
        <v>1</v>
      </c>
      <c r="F118">
        <f t="shared" si="5"/>
        <v>-5</v>
      </c>
      <c r="G118" t="s">
        <v>142</v>
      </c>
    </row>
    <row r="119" spans="1:7" x14ac:dyDescent="0.2">
      <c r="A119" s="1">
        <v>45553</v>
      </c>
      <c r="B119" s="12">
        <f t="shared" si="6"/>
        <v>118</v>
      </c>
      <c r="C119" s="11">
        <v>-17</v>
      </c>
      <c r="D119">
        <f t="shared" si="4"/>
        <v>190.5</v>
      </c>
      <c r="E119">
        <v>1</v>
      </c>
      <c r="F119">
        <f t="shared" si="5"/>
        <v>12</v>
      </c>
      <c r="G119" t="s">
        <v>142</v>
      </c>
    </row>
    <row r="120" spans="1:7" x14ac:dyDescent="0.2">
      <c r="A120" s="1">
        <v>45554</v>
      </c>
      <c r="B120" s="12">
        <f t="shared" si="6"/>
        <v>119</v>
      </c>
      <c r="C120" s="11">
        <v>-1.5</v>
      </c>
      <c r="D120">
        <f t="shared" si="4"/>
        <v>206</v>
      </c>
      <c r="E120">
        <v>1</v>
      </c>
      <c r="F120">
        <f t="shared" si="5"/>
        <v>15.5</v>
      </c>
      <c r="G120" t="s">
        <v>142</v>
      </c>
    </row>
    <row r="121" spans="1:7" x14ac:dyDescent="0.2">
      <c r="A121" s="1">
        <v>45555</v>
      </c>
      <c r="B121" s="12">
        <f t="shared" si="6"/>
        <v>120</v>
      </c>
      <c r="C121" s="11">
        <v>2.1</v>
      </c>
      <c r="D121">
        <f t="shared" si="4"/>
        <v>209.6</v>
      </c>
      <c r="E121">
        <v>1</v>
      </c>
      <c r="F121">
        <f t="shared" si="5"/>
        <v>3.6</v>
      </c>
      <c r="G121" t="s">
        <v>142</v>
      </c>
    </row>
    <row r="122" spans="1:7" x14ac:dyDescent="0.2">
      <c r="A122" s="1">
        <v>45556</v>
      </c>
      <c r="B122" s="12">
        <f t="shared" si="6"/>
        <v>121</v>
      </c>
      <c r="C122" s="11">
        <v>-1.2</v>
      </c>
      <c r="D122">
        <f t="shared" si="4"/>
        <v>206.29999999999998</v>
      </c>
      <c r="E122">
        <v>1</v>
      </c>
      <c r="F122">
        <f t="shared" si="5"/>
        <v>-3.3</v>
      </c>
      <c r="G122" t="s">
        <v>142</v>
      </c>
    </row>
    <row r="123" spans="1:7" x14ac:dyDescent="0.2">
      <c r="A123" s="1">
        <v>45557</v>
      </c>
      <c r="B123" s="12">
        <f t="shared" si="6"/>
        <v>122</v>
      </c>
      <c r="C123" s="11">
        <v>5</v>
      </c>
      <c r="D123">
        <f t="shared" si="4"/>
        <v>212.49999999999997</v>
      </c>
      <c r="E123">
        <v>1</v>
      </c>
      <c r="F123">
        <f t="shared" si="5"/>
        <v>6.2</v>
      </c>
      <c r="G123" t="s">
        <v>142</v>
      </c>
    </row>
    <row r="124" spans="1:7" x14ac:dyDescent="0.2">
      <c r="A124" s="1">
        <v>45558</v>
      </c>
      <c r="B124" s="12">
        <f t="shared" si="6"/>
        <v>123</v>
      </c>
    </row>
    <row r="125" spans="1:7" x14ac:dyDescent="0.2">
      <c r="A125" s="1">
        <v>45559</v>
      </c>
      <c r="B125" s="12">
        <f t="shared" si="6"/>
        <v>124</v>
      </c>
    </row>
    <row r="126" spans="1:7" x14ac:dyDescent="0.2">
      <c r="A126" s="1">
        <v>45560</v>
      </c>
      <c r="B126" s="12">
        <f t="shared" si="6"/>
        <v>125</v>
      </c>
    </row>
    <row r="127" spans="1:7" x14ac:dyDescent="0.2">
      <c r="A127" s="1">
        <v>45561</v>
      </c>
      <c r="B127" s="12">
        <f t="shared" si="6"/>
        <v>126</v>
      </c>
    </row>
    <row r="128" spans="1:7" x14ac:dyDescent="0.2">
      <c r="A128" s="1">
        <v>45562</v>
      </c>
      <c r="B128" s="12">
        <f t="shared" si="6"/>
        <v>127</v>
      </c>
      <c r="C128" s="11">
        <v>0</v>
      </c>
      <c r="D128">
        <v>212.5</v>
      </c>
      <c r="E128">
        <v>1</v>
      </c>
      <c r="G128" t="s">
        <v>155</v>
      </c>
    </row>
    <row r="129" spans="1:7" x14ac:dyDescent="0.2">
      <c r="A129" s="1">
        <v>45563</v>
      </c>
      <c r="B129" s="12">
        <f t="shared" si="6"/>
        <v>128</v>
      </c>
      <c r="C129" s="11">
        <v>-1.5</v>
      </c>
      <c r="D129">
        <f>D128+F129</f>
        <v>211</v>
      </c>
      <c r="E129">
        <v>1</v>
      </c>
      <c r="F129">
        <f>C129-C128</f>
        <v>-1.5</v>
      </c>
      <c r="G129" t="s">
        <v>142</v>
      </c>
    </row>
    <row r="130" spans="1:7" x14ac:dyDescent="0.2">
      <c r="A130" s="1">
        <v>45564</v>
      </c>
      <c r="B130" s="12">
        <f t="shared" si="6"/>
        <v>129</v>
      </c>
      <c r="C130" s="11">
        <v>3</v>
      </c>
      <c r="D130">
        <f t="shared" ref="D130:D145" si="7">D129+F130</f>
        <v>215.5</v>
      </c>
      <c r="E130">
        <v>1</v>
      </c>
      <c r="F130">
        <f t="shared" ref="F130:F145" si="8">C130-C129</f>
        <v>4.5</v>
      </c>
      <c r="G130" t="s">
        <v>142</v>
      </c>
    </row>
    <row r="131" spans="1:7" x14ac:dyDescent="0.2">
      <c r="A131" s="1">
        <v>45565</v>
      </c>
      <c r="B131" s="12">
        <f t="shared" si="6"/>
        <v>130</v>
      </c>
      <c r="C131" s="11">
        <v>4</v>
      </c>
      <c r="D131">
        <f t="shared" si="7"/>
        <v>216.5</v>
      </c>
      <c r="E131">
        <v>1</v>
      </c>
      <c r="F131">
        <f t="shared" si="8"/>
        <v>1</v>
      </c>
      <c r="G131" t="s">
        <v>142</v>
      </c>
    </row>
    <row r="132" spans="1:7" x14ac:dyDescent="0.2">
      <c r="A132" s="1">
        <v>45566</v>
      </c>
      <c r="B132" s="12">
        <f t="shared" si="6"/>
        <v>131</v>
      </c>
      <c r="C132" s="11">
        <v>7.5</v>
      </c>
      <c r="D132">
        <f t="shared" si="7"/>
        <v>220</v>
      </c>
      <c r="E132">
        <v>1</v>
      </c>
      <c r="F132">
        <f t="shared" si="8"/>
        <v>3.5</v>
      </c>
      <c r="G132" t="s">
        <v>142</v>
      </c>
    </row>
    <row r="133" spans="1:7" x14ac:dyDescent="0.2">
      <c r="A133" s="1">
        <v>45567</v>
      </c>
      <c r="B133" s="12">
        <f t="shared" si="6"/>
        <v>132</v>
      </c>
      <c r="C133" s="11">
        <v>13.5</v>
      </c>
      <c r="D133">
        <f t="shared" si="7"/>
        <v>226</v>
      </c>
      <c r="E133">
        <v>1</v>
      </c>
      <c r="F133">
        <f t="shared" si="8"/>
        <v>6</v>
      </c>
      <c r="G133" t="s">
        <v>142</v>
      </c>
    </row>
    <row r="134" spans="1:7" x14ac:dyDescent="0.2">
      <c r="A134" s="1">
        <v>45568</v>
      </c>
      <c r="B134" s="12">
        <f t="shared" si="6"/>
        <v>133</v>
      </c>
      <c r="C134" s="11">
        <v>19.2</v>
      </c>
      <c r="D134">
        <f t="shared" si="7"/>
        <v>231.7</v>
      </c>
      <c r="E134">
        <v>1</v>
      </c>
      <c r="F134">
        <f t="shared" si="8"/>
        <v>5.6999999999999993</v>
      </c>
      <c r="G134" t="s">
        <v>142</v>
      </c>
    </row>
    <row r="135" spans="1:7" x14ac:dyDescent="0.2">
      <c r="A135" s="1">
        <v>45569</v>
      </c>
      <c r="B135" s="12">
        <f t="shared" si="6"/>
        <v>134</v>
      </c>
      <c r="C135" s="11">
        <v>24</v>
      </c>
      <c r="D135">
        <f t="shared" si="7"/>
        <v>236.5</v>
      </c>
      <c r="E135">
        <v>1</v>
      </c>
      <c r="F135">
        <f t="shared" si="8"/>
        <v>4.8000000000000007</v>
      </c>
      <c r="G135" t="s">
        <v>142</v>
      </c>
    </row>
    <row r="136" spans="1:7" x14ac:dyDescent="0.2">
      <c r="A136" s="1">
        <v>45570</v>
      </c>
      <c r="B136" s="12">
        <f t="shared" si="6"/>
        <v>135</v>
      </c>
      <c r="C136" s="11">
        <v>23</v>
      </c>
      <c r="D136">
        <f t="shared" si="7"/>
        <v>235.5</v>
      </c>
      <c r="E136">
        <v>1</v>
      </c>
      <c r="F136">
        <f t="shared" si="8"/>
        <v>-1</v>
      </c>
      <c r="G136" t="s">
        <v>142</v>
      </c>
    </row>
    <row r="137" spans="1:7" x14ac:dyDescent="0.2">
      <c r="A137" s="1">
        <v>45571</v>
      </c>
      <c r="B137" s="12">
        <f t="shared" si="6"/>
        <v>136</v>
      </c>
      <c r="C137" s="11">
        <v>24.5</v>
      </c>
      <c r="D137">
        <f t="shared" si="7"/>
        <v>237</v>
      </c>
      <c r="E137">
        <v>1</v>
      </c>
      <c r="F137">
        <f t="shared" si="8"/>
        <v>1.5</v>
      </c>
      <c r="G137" t="s">
        <v>142</v>
      </c>
    </row>
    <row r="138" spans="1:7" x14ac:dyDescent="0.2">
      <c r="A138" s="1">
        <v>45572</v>
      </c>
      <c r="B138" s="12">
        <f t="shared" si="6"/>
        <v>137</v>
      </c>
      <c r="C138" s="11">
        <v>26</v>
      </c>
      <c r="D138">
        <f t="shared" si="7"/>
        <v>238.5</v>
      </c>
      <c r="E138">
        <v>1</v>
      </c>
      <c r="F138">
        <f t="shared" si="8"/>
        <v>1.5</v>
      </c>
      <c r="G138" t="s">
        <v>142</v>
      </c>
    </row>
    <row r="139" spans="1:7" x14ac:dyDescent="0.2">
      <c r="A139" s="1">
        <v>45573</v>
      </c>
      <c r="B139" s="12">
        <f t="shared" si="6"/>
        <v>138</v>
      </c>
      <c r="C139" s="11">
        <v>25</v>
      </c>
      <c r="D139">
        <f t="shared" si="7"/>
        <v>237.5</v>
      </c>
      <c r="E139">
        <v>1</v>
      </c>
      <c r="F139">
        <f t="shared" si="8"/>
        <v>-1</v>
      </c>
      <c r="G139" t="s">
        <v>142</v>
      </c>
    </row>
    <row r="140" spans="1:7" x14ac:dyDescent="0.2">
      <c r="A140" s="1">
        <v>45574</v>
      </c>
      <c r="B140" s="12">
        <f t="shared" si="6"/>
        <v>139</v>
      </c>
      <c r="C140" s="11">
        <v>30</v>
      </c>
      <c r="D140">
        <f t="shared" si="7"/>
        <v>242.5</v>
      </c>
      <c r="E140">
        <v>1</v>
      </c>
      <c r="F140">
        <f t="shared" si="8"/>
        <v>5</v>
      </c>
      <c r="G140" t="s">
        <v>142</v>
      </c>
    </row>
    <row r="141" spans="1:7" x14ac:dyDescent="0.2">
      <c r="A141" s="1">
        <v>45575</v>
      </c>
      <c r="B141" s="12">
        <f t="shared" si="6"/>
        <v>140</v>
      </c>
      <c r="C141" s="11">
        <v>34</v>
      </c>
      <c r="D141">
        <f t="shared" si="7"/>
        <v>246.5</v>
      </c>
      <c r="E141">
        <v>1</v>
      </c>
      <c r="F141">
        <f t="shared" si="8"/>
        <v>4</v>
      </c>
      <c r="G141" t="s">
        <v>142</v>
      </c>
    </row>
    <row r="142" spans="1:7" x14ac:dyDescent="0.2">
      <c r="A142" s="1">
        <v>45576</v>
      </c>
      <c r="B142" s="12">
        <f t="shared" si="6"/>
        <v>141</v>
      </c>
      <c r="C142" s="11">
        <v>38</v>
      </c>
      <c r="D142">
        <f t="shared" si="7"/>
        <v>250.5</v>
      </c>
      <c r="E142">
        <v>1</v>
      </c>
      <c r="F142">
        <f t="shared" si="8"/>
        <v>4</v>
      </c>
      <c r="G142" t="s">
        <v>142</v>
      </c>
    </row>
    <row r="143" spans="1:7" x14ac:dyDescent="0.2">
      <c r="A143" s="1">
        <v>45577</v>
      </c>
      <c r="B143" s="12">
        <f t="shared" si="6"/>
        <v>142</v>
      </c>
      <c r="C143" s="11">
        <v>43</v>
      </c>
      <c r="D143">
        <f t="shared" si="7"/>
        <v>255.5</v>
      </c>
      <c r="E143">
        <v>1</v>
      </c>
      <c r="F143">
        <f t="shared" si="8"/>
        <v>5</v>
      </c>
      <c r="G143" t="s">
        <v>142</v>
      </c>
    </row>
    <row r="144" spans="1:7" x14ac:dyDescent="0.2">
      <c r="A144" s="1">
        <v>45578</v>
      </c>
      <c r="B144" s="12">
        <f t="shared" si="6"/>
        <v>143</v>
      </c>
      <c r="C144" s="11">
        <v>42</v>
      </c>
      <c r="D144">
        <f t="shared" si="7"/>
        <v>254.5</v>
      </c>
      <c r="E144">
        <v>1</v>
      </c>
      <c r="F144">
        <f t="shared" si="8"/>
        <v>-1</v>
      </c>
      <c r="G144" t="s">
        <v>142</v>
      </c>
    </row>
    <row r="145" spans="1:7" x14ac:dyDescent="0.2">
      <c r="A145" s="1">
        <v>45579</v>
      </c>
      <c r="B145" s="12">
        <f t="shared" si="6"/>
        <v>144</v>
      </c>
      <c r="C145" s="11">
        <v>38.200000000000003</v>
      </c>
      <c r="D145">
        <f t="shared" si="7"/>
        <v>250.7</v>
      </c>
      <c r="E145">
        <v>1</v>
      </c>
      <c r="F145">
        <f t="shared" si="8"/>
        <v>-3.7999999999999972</v>
      </c>
      <c r="G145" t="s">
        <v>142</v>
      </c>
    </row>
    <row r="146" spans="1:7" x14ac:dyDescent="0.2">
      <c r="A146" s="1">
        <v>45580</v>
      </c>
      <c r="B146" s="12">
        <f t="shared" si="6"/>
        <v>145</v>
      </c>
    </row>
    <row r="147" spans="1:7" x14ac:dyDescent="0.2">
      <c r="A147" s="1">
        <v>45581</v>
      </c>
      <c r="B147" s="12">
        <f t="shared" si="6"/>
        <v>146</v>
      </c>
    </row>
    <row r="148" spans="1:7" x14ac:dyDescent="0.2">
      <c r="A148" s="1">
        <v>45582</v>
      </c>
      <c r="B148" s="12">
        <f t="shared" si="6"/>
        <v>147</v>
      </c>
    </row>
    <row r="149" spans="1:7" x14ac:dyDescent="0.2">
      <c r="A149" s="1">
        <v>45583</v>
      </c>
      <c r="B149" s="12">
        <f t="shared" si="6"/>
        <v>148</v>
      </c>
    </row>
    <row r="150" spans="1:7" x14ac:dyDescent="0.2">
      <c r="A150" s="1">
        <v>45584</v>
      </c>
      <c r="B150" s="12">
        <f t="shared" si="6"/>
        <v>149</v>
      </c>
    </row>
    <row r="151" spans="1:7" x14ac:dyDescent="0.2">
      <c r="A151" s="1">
        <v>45585</v>
      </c>
      <c r="B151" s="12">
        <f t="shared" si="6"/>
        <v>150</v>
      </c>
    </row>
    <row r="152" spans="1:7" x14ac:dyDescent="0.2">
      <c r="A152" s="1">
        <v>45586</v>
      </c>
      <c r="B152" s="12">
        <f t="shared" si="6"/>
        <v>151</v>
      </c>
    </row>
    <row r="153" spans="1:7" x14ac:dyDescent="0.2">
      <c r="A153" s="1">
        <v>45587</v>
      </c>
      <c r="B153" s="12">
        <f t="shared" si="6"/>
        <v>152</v>
      </c>
    </row>
    <row r="154" spans="1:7" x14ac:dyDescent="0.2">
      <c r="A154" s="1">
        <v>45588</v>
      </c>
      <c r="B154" s="12">
        <f t="shared" si="6"/>
        <v>153</v>
      </c>
    </row>
    <row r="155" spans="1:7" x14ac:dyDescent="0.2">
      <c r="A155" s="1">
        <v>45589</v>
      </c>
      <c r="B155" s="12">
        <f t="shared" si="6"/>
        <v>154</v>
      </c>
    </row>
    <row r="156" spans="1:7" x14ac:dyDescent="0.2">
      <c r="A156" s="1">
        <v>45590</v>
      </c>
      <c r="B156" s="12">
        <f t="shared" si="6"/>
        <v>155</v>
      </c>
    </row>
    <row r="157" spans="1:7" x14ac:dyDescent="0.2">
      <c r="A157" s="1">
        <v>45591</v>
      </c>
      <c r="B157" s="12">
        <f t="shared" si="6"/>
        <v>156</v>
      </c>
    </row>
    <row r="158" spans="1:7" x14ac:dyDescent="0.2">
      <c r="A158" s="1">
        <v>45592</v>
      </c>
      <c r="B158" s="12">
        <f t="shared" si="6"/>
        <v>157</v>
      </c>
    </row>
    <row r="159" spans="1:7" x14ac:dyDescent="0.2">
      <c r="A159" s="1">
        <v>45593</v>
      </c>
      <c r="B159" s="12">
        <f t="shared" si="6"/>
        <v>158</v>
      </c>
    </row>
    <row r="160" spans="1:7" x14ac:dyDescent="0.2">
      <c r="A160" s="1">
        <v>45594</v>
      </c>
      <c r="B160" s="12">
        <f t="shared" si="6"/>
        <v>159</v>
      </c>
    </row>
    <row r="161" spans="1:2" x14ac:dyDescent="0.2">
      <c r="A161" s="1">
        <v>45595</v>
      </c>
      <c r="B161" s="12">
        <f t="shared" si="6"/>
        <v>160</v>
      </c>
    </row>
    <row r="162" spans="1:2" x14ac:dyDescent="0.2">
      <c r="A162" s="1">
        <v>45596</v>
      </c>
      <c r="B162" s="12">
        <f t="shared" si="6"/>
        <v>161</v>
      </c>
    </row>
    <row r="163" spans="1:2" x14ac:dyDescent="0.2">
      <c r="A163" s="1">
        <v>45597</v>
      </c>
      <c r="B163" s="12">
        <f t="shared" si="6"/>
        <v>162</v>
      </c>
    </row>
    <row r="164" spans="1:2" x14ac:dyDescent="0.2">
      <c r="A164" s="1">
        <v>45598</v>
      </c>
      <c r="B164" s="12">
        <f t="shared" ref="B164:B217" si="9">B163+1</f>
        <v>163</v>
      </c>
    </row>
    <row r="165" spans="1:2" x14ac:dyDescent="0.2">
      <c r="A165" s="1">
        <v>45599</v>
      </c>
      <c r="B165" s="12">
        <f t="shared" si="9"/>
        <v>164</v>
      </c>
    </row>
    <row r="166" spans="1:2" x14ac:dyDescent="0.2">
      <c r="A166" s="1">
        <v>45600</v>
      </c>
      <c r="B166" s="12">
        <f t="shared" si="9"/>
        <v>165</v>
      </c>
    </row>
    <row r="167" spans="1:2" x14ac:dyDescent="0.2">
      <c r="A167" s="1">
        <v>45601</v>
      </c>
      <c r="B167" s="12">
        <f t="shared" si="9"/>
        <v>166</v>
      </c>
    </row>
    <row r="168" spans="1:2" x14ac:dyDescent="0.2">
      <c r="A168" s="1">
        <v>45602</v>
      </c>
      <c r="B168" s="12">
        <f t="shared" si="9"/>
        <v>167</v>
      </c>
    </row>
    <row r="169" spans="1:2" x14ac:dyDescent="0.2">
      <c r="A169" s="1">
        <v>45603</v>
      </c>
      <c r="B169" s="12">
        <f t="shared" si="9"/>
        <v>168</v>
      </c>
    </row>
    <row r="170" spans="1:2" x14ac:dyDescent="0.2">
      <c r="A170" s="1">
        <v>45604</v>
      </c>
      <c r="B170" s="12">
        <f t="shared" si="9"/>
        <v>169</v>
      </c>
    </row>
    <row r="171" spans="1:2" x14ac:dyDescent="0.2">
      <c r="A171" s="1">
        <v>45605</v>
      </c>
      <c r="B171" s="12">
        <f t="shared" si="9"/>
        <v>170</v>
      </c>
    </row>
    <row r="172" spans="1:2" x14ac:dyDescent="0.2">
      <c r="A172" s="1">
        <v>45606</v>
      </c>
      <c r="B172" s="12">
        <f t="shared" si="9"/>
        <v>171</v>
      </c>
    </row>
    <row r="173" spans="1:2" x14ac:dyDescent="0.2">
      <c r="A173" s="1">
        <v>45607</v>
      </c>
      <c r="B173" s="12">
        <f t="shared" si="9"/>
        <v>172</v>
      </c>
    </row>
    <row r="174" spans="1:2" x14ac:dyDescent="0.2">
      <c r="A174" s="1">
        <v>45608</v>
      </c>
      <c r="B174" s="12">
        <f t="shared" si="9"/>
        <v>173</v>
      </c>
    </row>
    <row r="175" spans="1:2" x14ac:dyDescent="0.2">
      <c r="A175" s="1">
        <v>45609</v>
      </c>
      <c r="B175" s="12">
        <f t="shared" si="9"/>
        <v>174</v>
      </c>
    </row>
    <row r="176" spans="1:2" x14ac:dyDescent="0.2">
      <c r="A176" s="1">
        <v>45610</v>
      </c>
      <c r="B176" s="12">
        <f t="shared" si="9"/>
        <v>175</v>
      </c>
    </row>
    <row r="177" spans="1:2" x14ac:dyDescent="0.2">
      <c r="A177" s="1">
        <v>45611</v>
      </c>
      <c r="B177" s="12">
        <f t="shared" si="9"/>
        <v>176</v>
      </c>
    </row>
    <row r="178" spans="1:2" x14ac:dyDescent="0.2">
      <c r="A178" s="1">
        <v>45612</v>
      </c>
      <c r="B178" s="12">
        <f t="shared" si="9"/>
        <v>177</v>
      </c>
    </row>
    <row r="179" spans="1:2" x14ac:dyDescent="0.2">
      <c r="A179" s="1">
        <v>45613</v>
      </c>
      <c r="B179" s="12">
        <f t="shared" si="9"/>
        <v>178</v>
      </c>
    </row>
    <row r="180" spans="1:2" x14ac:dyDescent="0.2">
      <c r="A180" s="1">
        <v>45614</v>
      </c>
      <c r="B180" s="12">
        <f t="shared" si="9"/>
        <v>179</v>
      </c>
    </row>
    <row r="181" spans="1:2" x14ac:dyDescent="0.2">
      <c r="A181" s="1">
        <v>45615</v>
      </c>
      <c r="B181" s="12">
        <f t="shared" si="9"/>
        <v>180</v>
      </c>
    </row>
    <row r="182" spans="1:2" x14ac:dyDescent="0.2">
      <c r="A182" s="1">
        <v>45616</v>
      </c>
      <c r="B182" s="12">
        <f t="shared" si="9"/>
        <v>181</v>
      </c>
    </row>
    <row r="183" spans="1:2" x14ac:dyDescent="0.2">
      <c r="A183" s="1">
        <v>45617</v>
      </c>
      <c r="B183" s="12">
        <f t="shared" si="9"/>
        <v>182</v>
      </c>
    </row>
    <row r="184" spans="1:2" x14ac:dyDescent="0.2">
      <c r="A184" s="1">
        <v>45618</v>
      </c>
      <c r="B184" s="12">
        <f t="shared" si="9"/>
        <v>183</v>
      </c>
    </row>
    <row r="185" spans="1:2" x14ac:dyDescent="0.2">
      <c r="A185" s="1">
        <v>45619</v>
      </c>
      <c r="B185" s="12">
        <f t="shared" si="9"/>
        <v>184</v>
      </c>
    </row>
    <row r="186" spans="1:2" x14ac:dyDescent="0.2">
      <c r="A186" s="1">
        <v>45620</v>
      </c>
      <c r="B186" s="12">
        <f t="shared" si="9"/>
        <v>185</v>
      </c>
    </row>
    <row r="187" spans="1:2" x14ac:dyDescent="0.2">
      <c r="A187" s="1">
        <v>45621</v>
      </c>
      <c r="B187" s="12">
        <f t="shared" si="9"/>
        <v>186</v>
      </c>
    </row>
    <row r="188" spans="1:2" x14ac:dyDescent="0.2">
      <c r="A188" s="1">
        <v>45622</v>
      </c>
      <c r="B188" s="12">
        <f t="shared" si="9"/>
        <v>187</v>
      </c>
    </row>
    <row r="189" spans="1:2" x14ac:dyDescent="0.2">
      <c r="A189" s="1">
        <v>45623</v>
      </c>
      <c r="B189" s="12">
        <f t="shared" si="9"/>
        <v>188</v>
      </c>
    </row>
    <row r="190" spans="1:2" x14ac:dyDescent="0.2">
      <c r="A190" s="1">
        <v>45624</v>
      </c>
      <c r="B190" s="12">
        <f t="shared" si="9"/>
        <v>189</v>
      </c>
    </row>
    <row r="191" spans="1:2" x14ac:dyDescent="0.2">
      <c r="A191" s="1">
        <v>45625</v>
      </c>
      <c r="B191" s="12">
        <f t="shared" si="9"/>
        <v>190</v>
      </c>
    </row>
    <row r="192" spans="1:2" x14ac:dyDescent="0.2">
      <c r="A192" s="1">
        <v>45626</v>
      </c>
      <c r="B192" s="12">
        <f t="shared" si="9"/>
        <v>191</v>
      </c>
    </row>
    <row r="193" spans="1:2" x14ac:dyDescent="0.2">
      <c r="A193" s="1">
        <v>45627</v>
      </c>
      <c r="B193" s="12">
        <f t="shared" si="9"/>
        <v>192</v>
      </c>
    </row>
    <row r="194" spans="1:2" x14ac:dyDescent="0.2">
      <c r="A194" s="1">
        <v>45628</v>
      </c>
      <c r="B194" s="12">
        <f t="shared" si="9"/>
        <v>193</v>
      </c>
    </row>
    <row r="195" spans="1:2" x14ac:dyDescent="0.2">
      <c r="A195" s="1">
        <v>45629</v>
      </c>
      <c r="B195" s="12">
        <f t="shared" si="9"/>
        <v>194</v>
      </c>
    </row>
    <row r="196" spans="1:2" x14ac:dyDescent="0.2">
      <c r="A196" s="1">
        <v>45630</v>
      </c>
      <c r="B196" s="12">
        <f t="shared" si="9"/>
        <v>195</v>
      </c>
    </row>
    <row r="197" spans="1:2" x14ac:dyDescent="0.2">
      <c r="A197" s="1">
        <v>45631</v>
      </c>
      <c r="B197" s="12">
        <f t="shared" si="9"/>
        <v>196</v>
      </c>
    </row>
    <row r="198" spans="1:2" x14ac:dyDescent="0.2">
      <c r="A198" s="1">
        <v>45632</v>
      </c>
      <c r="B198" s="12">
        <f t="shared" si="9"/>
        <v>197</v>
      </c>
    </row>
    <row r="199" spans="1:2" x14ac:dyDescent="0.2">
      <c r="A199" s="1">
        <v>45633</v>
      </c>
      <c r="B199" s="12">
        <f t="shared" si="9"/>
        <v>198</v>
      </c>
    </row>
    <row r="200" spans="1:2" x14ac:dyDescent="0.2">
      <c r="A200" s="1">
        <v>45634</v>
      </c>
      <c r="B200" s="12">
        <f t="shared" si="9"/>
        <v>199</v>
      </c>
    </row>
    <row r="201" spans="1:2" x14ac:dyDescent="0.2">
      <c r="A201" s="1">
        <v>45635</v>
      </c>
      <c r="B201" s="12">
        <f t="shared" si="9"/>
        <v>200</v>
      </c>
    </row>
    <row r="202" spans="1:2" x14ac:dyDescent="0.2">
      <c r="A202" s="1">
        <v>45636</v>
      </c>
      <c r="B202" s="12">
        <f t="shared" si="9"/>
        <v>201</v>
      </c>
    </row>
    <row r="203" spans="1:2" x14ac:dyDescent="0.2">
      <c r="A203" s="1">
        <v>45637</v>
      </c>
      <c r="B203" s="12">
        <f t="shared" si="9"/>
        <v>202</v>
      </c>
    </row>
    <row r="204" spans="1:2" x14ac:dyDescent="0.2">
      <c r="A204" s="1">
        <v>45638</v>
      </c>
      <c r="B204" s="12">
        <f t="shared" si="9"/>
        <v>203</v>
      </c>
    </row>
    <row r="205" spans="1:2" x14ac:dyDescent="0.2">
      <c r="A205" s="1">
        <v>45639</v>
      </c>
      <c r="B205" s="12">
        <f t="shared" si="9"/>
        <v>204</v>
      </c>
    </row>
    <row r="206" spans="1:2" x14ac:dyDescent="0.2">
      <c r="A206" s="1">
        <v>45640</v>
      </c>
      <c r="B206" s="12">
        <f t="shared" si="9"/>
        <v>205</v>
      </c>
    </row>
    <row r="207" spans="1:2" x14ac:dyDescent="0.2">
      <c r="A207" s="1">
        <v>45641</v>
      </c>
      <c r="B207" s="12">
        <f t="shared" si="9"/>
        <v>206</v>
      </c>
    </row>
    <row r="208" spans="1:2" x14ac:dyDescent="0.2">
      <c r="A208" s="1">
        <v>45642</v>
      </c>
      <c r="B208" s="12">
        <f t="shared" si="9"/>
        <v>207</v>
      </c>
    </row>
    <row r="209" spans="1:2" x14ac:dyDescent="0.2">
      <c r="A209" s="1">
        <v>45643</v>
      </c>
      <c r="B209" s="12">
        <f t="shared" si="9"/>
        <v>208</v>
      </c>
    </row>
    <row r="210" spans="1:2" x14ac:dyDescent="0.2">
      <c r="A210" s="1">
        <v>45644</v>
      </c>
      <c r="B210" s="12">
        <f t="shared" si="9"/>
        <v>209</v>
      </c>
    </row>
    <row r="211" spans="1:2" x14ac:dyDescent="0.2">
      <c r="A211" s="1">
        <v>45645</v>
      </c>
      <c r="B211" s="12">
        <f t="shared" si="9"/>
        <v>210</v>
      </c>
    </row>
    <row r="212" spans="1:2" x14ac:dyDescent="0.2">
      <c r="A212" s="1">
        <v>45646</v>
      </c>
      <c r="B212" s="12">
        <f t="shared" si="9"/>
        <v>211</v>
      </c>
    </row>
    <row r="213" spans="1:2" x14ac:dyDescent="0.2">
      <c r="A213" s="1">
        <v>45647</v>
      </c>
      <c r="B213" s="12">
        <f t="shared" si="9"/>
        <v>212</v>
      </c>
    </row>
    <row r="214" spans="1:2" x14ac:dyDescent="0.2">
      <c r="A214" s="1">
        <v>45648</v>
      </c>
      <c r="B214" s="12">
        <f t="shared" si="9"/>
        <v>213</v>
      </c>
    </row>
    <row r="215" spans="1:2" x14ac:dyDescent="0.2">
      <c r="A215" s="1">
        <v>45649</v>
      </c>
      <c r="B215" s="12">
        <f t="shared" si="9"/>
        <v>214</v>
      </c>
    </row>
    <row r="216" spans="1:2" x14ac:dyDescent="0.2">
      <c r="A216" s="1">
        <v>45650</v>
      </c>
      <c r="B216" s="12">
        <f t="shared" si="9"/>
        <v>215</v>
      </c>
    </row>
    <row r="217" spans="1:2" x14ac:dyDescent="0.2">
      <c r="A217" s="1">
        <v>45651</v>
      </c>
      <c r="B217" s="12">
        <f t="shared" si="9"/>
        <v>216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1942 Omega</vt:lpstr>
      <vt:lpstr>1950 Omega PW</vt:lpstr>
      <vt:lpstr>1886 Waltham</vt:lpstr>
      <vt:lpstr>1901 Waltham</vt:lpstr>
      <vt:lpstr>Hamilton</vt:lpstr>
      <vt:lpstr>Elgin</vt:lpstr>
      <vt:lpstr>King Seiko</vt:lpstr>
      <vt:lpstr>De Ville</vt:lpstr>
      <vt:lpstr>Cocktail Seiko</vt:lpstr>
      <vt:lpstr>Seiko Quartz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Lacey</dc:creator>
  <cp:lastModifiedBy>Ryan Lacey</cp:lastModifiedBy>
  <cp:lastPrinted>2024-08-23T08:28:45Z</cp:lastPrinted>
  <dcterms:created xsi:type="dcterms:W3CDTF">2024-02-28T09:01:26Z</dcterms:created>
  <dcterms:modified xsi:type="dcterms:W3CDTF">2024-10-29T08:21:27Z</dcterms:modified>
</cp:coreProperties>
</file>